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vokal_jaroslav_kr-jihomoravsky_cz/Documents/hala_botanicka/venkovni_hriste/zadavaci_dokumentace/"/>
    </mc:Choice>
  </mc:AlternateContent>
  <xr:revisionPtr revIDLastSave="8" documentId="8_{19F98088-7710-4828-BDBA-D0F30D433458}" xr6:coauthVersionLast="45" xr6:coauthVersionMax="46" xr10:uidLastSave="{F8E57617-FF93-415F-82EA-D5DB1019AAF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vrn" sheetId="12" r:id="rId4"/>
    <sheet name="1 1 Pol" sheetId="13" r:id="rId5"/>
    <sheet name="1 2 Pol" sheetId="14" r:id="rId6"/>
  </sheets>
  <externalReferences>
    <externalReference r:id="rId7"/>
  </externalReferences>
  <definedNames>
    <definedName name="CelkemDPHVypocet" localSheetId="1">Stavba!#REF!</definedName>
    <definedName name="CenaCelkem">Stavba!$G$29</definedName>
    <definedName name="CenaCelkemBezDPH">Stavba!$G$28</definedName>
    <definedName name="CenaCelkemVypocet" localSheetId="1">Stavba!#REF!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'1 1 Pol'!$1:$7</definedName>
    <definedName name="_xlnm.Print_Titles" localSheetId="5">'1 2 Pol'!$1:$7</definedName>
    <definedName name="_xlnm.Print_Titles" localSheetId="3">vrn!$1:$7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'1 1 Pol'!$A$1:$K$341</definedName>
    <definedName name="_xlnm.Print_Area" localSheetId="5">'1 2 Pol'!$A$1:$K$16</definedName>
    <definedName name="_xlnm.Print_Area" localSheetId="1">Stavba!$A$1:$J$72</definedName>
    <definedName name="_xlnm.Print_Area" localSheetId="3">vrn!$A$1:$G$19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Stavba!#REF!</definedName>
    <definedName name="ZakladDPHZakl">Stavba!$G$25</definedName>
    <definedName name="ZakladDPHZaklVypocet" localSheetId="1">Stavba!#REF!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2" l="1"/>
  <c r="G24" i="12"/>
  <c r="G23" i="12"/>
  <c r="A24" i="12"/>
  <c r="G21" i="12"/>
  <c r="G15" i="12"/>
  <c r="G14" i="12" l="1"/>
  <c r="G13" i="12"/>
  <c r="G9" i="14" l="1"/>
  <c r="G8" i="14" s="1"/>
  <c r="I59" i="1" s="1"/>
  <c r="I9" i="14"/>
  <c r="I8" i="14" s="1"/>
  <c r="K9" i="14"/>
  <c r="K8" i="14" s="1"/>
  <c r="G12" i="14"/>
  <c r="G11" i="14" s="1"/>
  <c r="I12" i="14"/>
  <c r="I11" i="14" s="1"/>
  <c r="K12" i="14"/>
  <c r="K11" i="14" s="1"/>
  <c r="G9" i="13"/>
  <c r="I9" i="13"/>
  <c r="K9" i="13"/>
  <c r="G11" i="13"/>
  <c r="I11" i="13"/>
  <c r="K11" i="13"/>
  <c r="G13" i="13"/>
  <c r="I13" i="13"/>
  <c r="K13" i="13"/>
  <c r="G18" i="13"/>
  <c r="I18" i="13"/>
  <c r="K18" i="13"/>
  <c r="G20" i="13"/>
  <c r="I20" i="13"/>
  <c r="K20" i="13"/>
  <c r="G23" i="13"/>
  <c r="I23" i="13"/>
  <c r="K23" i="13"/>
  <c r="G27" i="13"/>
  <c r="I27" i="13"/>
  <c r="K27" i="13"/>
  <c r="G37" i="13"/>
  <c r="I37" i="13"/>
  <c r="K37" i="13"/>
  <c r="G40" i="13"/>
  <c r="I40" i="13"/>
  <c r="K40" i="13"/>
  <c r="G44" i="13"/>
  <c r="I44" i="13"/>
  <c r="K44" i="13"/>
  <c r="G49" i="13"/>
  <c r="I49" i="13"/>
  <c r="K49" i="13"/>
  <c r="G56" i="13"/>
  <c r="I56" i="13"/>
  <c r="K56" i="13"/>
  <c r="G59" i="13"/>
  <c r="I59" i="13"/>
  <c r="K59" i="13"/>
  <c r="G71" i="13"/>
  <c r="I71" i="13"/>
  <c r="K71" i="13"/>
  <c r="G74" i="13"/>
  <c r="I74" i="13"/>
  <c r="K74" i="13"/>
  <c r="G76" i="13"/>
  <c r="I76" i="13"/>
  <c r="K76" i="13"/>
  <c r="G80" i="13"/>
  <c r="I80" i="13"/>
  <c r="K80" i="13"/>
  <c r="G87" i="13"/>
  <c r="I87" i="13"/>
  <c r="K87" i="13"/>
  <c r="G90" i="13"/>
  <c r="I90" i="13"/>
  <c r="K90" i="13"/>
  <c r="G93" i="13"/>
  <c r="I93" i="13"/>
  <c r="K93" i="13"/>
  <c r="G96" i="13"/>
  <c r="I96" i="13"/>
  <c r="K96" i="13"/>
  <c r="G98" i="13"/>
  <c r="I98" i="13"/>
  <c r="K98" i="13"/>
  <c r="G100" i="13"/>
  <c r="I100" i="13"/>
  <c r="K100" i="13"/>
  <c r="G103" i="13"/>
  <c r="I103" i="13"/>
  <c r="K103" i="13"/>
  <c r="G105" i="13"/>
  <c r="I105" i="13"/>
  <c r="K105" i="13"/>
  <c r="G107" i="13"/>
  <c r="I107" i="13"/>
  <c r="K107" i="13"/>
  <c r="G110" i="13"/>
  <c r="I110" i="13"/>
  <c r="K110" i="13"/>
  <c r="G112" i="13"/>
  <c r="I112" i="13"/>
  <c r="K112" i="13"/>
  <c r="G115" i="13"/>
  <c r="I115" i="13"/>
  <c r="K115" i="13"/>
  <c r="G118" i="13"/>
  <c r="I118" i="13"/>
  <c r="I109" i="13" s="1"/>
  <c r="K118" i="13"/>
  <c r="G122" i="13"/>
  <c r="I122" i="13"/>
  <c r="K122" i="13"/>
  <c r="G128" i="13"/>
  <c r="I128" i="13"/>
  <c r="K128" i="13"/>
  <c r="G133" i="13"/>
  <c r="I133" i="13"/>
  <c r="K133" i="13"/>
  <c r="G135" i="13"/>
  <c r="I135" i="13"/>
  <c r="K135" i="13"/>
  <c r="G137" i="13"/>
  <c r="I137" i="13"/>
  <c r="K137" i="13"/>
  <c r="G143" i="13"/>
  <c r="I143" i="13"/>
  <c r="K143" i="13"/>
  <c r="G146" i="13"/>
  <c r="I146" i="13"/>
  <c r="K146" i="13"/>
  <c r="G150" i="13"/>
  <c r="I150" i="13"/>
  <c r="K150" i="13"/>
  <c r="G153" i="13"/>
  <c r="I153" i="13"/>
  <c r="K153" i="13"/>
  <c r="G155" i="13"/>
  <c r="I155" i="13"/>
  <c r="K155" i="13"/>
  <c r="G159" i="13"/>
  <c r="I159" i="13"/>
  <c r="K159" i="13"/>
  <c r="G162" i="13"/>
  <c r="I162" i="13"/>
  <c r="K162" i="13"/>
  <c r="G165" i="13"/>
  <c r="I165" i="13"/>
  <c r="K165" i="13"/>
  <c r="G169" i="13"/>
  <c r="I169" i="13"/>
  <c r="K169" i="13"/>
  <c r="G172" i="13"/>
  <c r="I172" i="13"/>
  <c r="K172" i="13"/>
  <c r="G174" i="13"/>
  <c r="I174" i="13"/>
  <c r="K174" i="13"/>
  <c r="G176" i="13"/>
  <c r="I176" i="13"/>
  <c r="K176" i="13"/>
  <c r="G178" i="13"/>
  <c r="I178" i="13"/>
  <c r="K178" i="13"/>
  <c r="G180" i="13"/>
  <c r="I180" i="13"/>
  <c r="K180" i="13"/>
  <c r="G182" i="13"/>
  <c r="I182" i="13"/>
  <c r="K182" i="13"/>
  <c r="G184" i="13"/>
  <c r="I184" i="13"/>
  <c r="K184" i="13"/>
  <c r="G186" i="13"/>
  <c r="I186" i="13"/>
  <c r="K186" i="13"/>
  <c r="G189" i="13"/>
  <c r="I189" i="13"/>
  <c r="K189" i="13"/>
  <c r="G191" i="13"/>
  <c r="I191" i="13"/>
  <c r="K191" i="13"/>
  <c r="G193" i="13"/>
  <c r="I193" i="13"/>
  <c r="K193" i="13"/>
  <c r="G196" i="13"/>
  <c r="I196" i="13"/>
  <c r="K196" i="13"/>
  <c r="G201" i="13"/>
  <c r="I201" i="13"/>
  <c r="K201" i="13"/>
  <c r="G206" i="13"/>
  <c r="I206" i="13"/>
  <c r="K206" i="13"/>
  <c r="G211" i="13"/>
  <c r="I211" i="13"/>
  <c r="K211" i="13"/>
  <c r="G216" i="13"/>
  <c r="I216" i="13"/>
  <c r="K216" i="13"/>
  <c r="G219" i="13"/>
  <c r="I219" i="13"/>
  <c r="K219" i="13"/>
  <c r="G222" i="13"/>
  <c r="I222" i="13"/>
  <c r="K222" i="13"/>
  <c r="G224" i="13"/>
  <c r="I224" i="13"/>
  <c r="K224" i="13"/>
  <c r="G226" i="13"/>
  <c r="I226" i="13"/>
  <c r="K226" i="13"/>
  <c r="G228" i="13"/>
  <c r="I228" i="13"/>
  <c r="K228" i="13"/>
  <c r="G230" i="13"/>
  <c r="I230" i="13"/>
  <c r="K230" i="13"/>
  <c r="G235" i="13"/>
  <c r="G234" i="13" s="1"/>
  <c r="I65" i="1" s="1"/>
  <c r="I235" i="13"/>
  <c r="I234" i="13" s="1"/>
  <c r="K235" i="13"/>
  <c r="K234" i="13" s="1"/>
  <c r="G238" i="13"/>
  <c r="I238" i="13"/>
  <c r="K238" i="13"/>
  <c r="G252" i="13"/>
  <c r="I252" i="13"/>
  <c r="K252" i="13"/>
  <c r="G258" i="13"/>
  <c r="I258" i="13"/>
  <c r="K258" i="13"/>
  <c r="G260" i="13"/>
  <c r="I260" i="13"/>
  <c r="K260" i="13"/>
  <c r="G262" i="13"/>
  <c r="I262" i="13"/>
  <c r="K262" i="13"/>
  <c r="G264" i="13"/>
  <c r="I264" i="13"/>
  <c r="K264" i="13"/>
  <c r="G274" i="13"/>
  <c r="I274" i="13"/>
  <c r="K274" i="13"/>
  <c r="G279" i="13"/>
  <c r="I279" i="13"/>
  <c r="K279" i="13"/>
  <c r="G285" i="13"/>
  <c r="I285" i="13"/>
  <c r="K285" i="13"/>
  <c r="G287" i="13"/>
  <c r="I287" i="13"/>
  <c r="K287" i="13"/>
  <c r="G289" i="13"/>
  <c r="I289" i="13"/>
  <c r="K289" i="13"/>
  <c r="G291" i="13"/>
  <c r="I291" i="13"/>
  <c r="K291" i="13"/>
  <c r="G294" i="13"/>
  <c r="I294" i="13"/>
  <c r="I293" i="13" s="1"/>
  <c r="K294" i="13"/>
  <c r="K293" i="13" s="1"/>
  <c r="G296" i="13"/>
  <c r="I296" i="13"/>
  <c r="K296" i="13"/>
  <c r="G298" i="13"/>
  <c r="I298" i="13"/>
  <c r="K298" i="13"/>
  <c r="G303" i="13"/>
  <c r="I303" i="13"/>
  <c r="K303" i="13"/>
  <c r="G308" i="13"/>
  <c r="I308" i="13"/>
  <c r="K308" i="13"/>
  <c r="G313" i="13"/>
  <c r="I313" i="13"/>
  <c r="K313" i="13"/>
  <c r="G318" i="13"/>
  <c r="G317" i="13" s="1"/>
  <c r="I318" i="13"/>
  <c r="K318" i="13"/>
  <c r="G323" i="13"/>
  <c r="I323" i="13"/>
  <c r="I317" i="13" s="1"/>
  <c r="K323" i="13"/>
  <c r="G329" i="13"/>
  <c r="I329" i="13"/>
  <c r="K329" i="13"/>
  <c r="G331" i="13"/>
  <c r="I331" i="13"/>
  <c r="K331" i="13"/>
  <c r="G334" i="13"/>
  <c r="I334" i="13"/>
  <c r="K334" i="13"/>
  <c r="G336" i="13"/>
  <c r="I336" i="13"/>
  <c r="K336" i="13"/>
  <c r="G337" i="13"/>
  <c r="I337" i="13"/>
  <c r="K337" i="13"/>
  <c r="G338" i="13"/>
  <c r="I338" i="13"/>
  <c r="K338" i="13"/>
  <c r="G11" i="12"/>
  <c r="G17" i="12"/>
  <c r="G19" i="12"/>
  <c r="I20" i="1"/>
  <c r="I18" i="1"/>
  <c r="H40" i="1"/>
  <c r="J28" i="1"/>
  <c r="J26" i="1"/>
  <c r="G38" i="1"/>
  <c r="F38" i="1"/>
  <c r="J23" i="1"/>
  <c r="J24" i="1"/>
  <c r="J25" i="1"/>
  <c r="J27" i="1"/>
  <c r="E24" i="1"/>
  <c r="E26" i="1"/>
  <c r="G278" i="13" l="1"/>
  <c r="I67" i="1" s="1"/>
  <c r="G237" i="13"/>
  <c r="I66" i="1" s="1"/>
  <c r="G195" i="13"/>
  <c r="I64" i="1" s="1"/>
  <c r="G188" i="13"/>
  <c r="G168" i="13"/>
  <c r="G142" i="13"/>
  <c r="I61" i="1" s="1"/>
  <c r="G121" i="13"/>
  <c r="G109" i="13"/>
  <c r="G89" i="13"/>
  <c r="I57" i="1" s="1"/>
  <c r="G8" i="13"/>
  <c r="G328" i="13"/>
  <c r="I71" i="1" s="1"/>
  <c r="I70" i="1"/>
  <c r="G295" i="13"/>
  <c r="I68" i="1"/>
  <c r="G293" i="13"/>
  <c r="K188" i="13"/>
  <c r="I278" i="13"/>
  <c r="G8" i="12"/>
  <c r="G42" i="1" s="1"/>
  <c r="I19" i="1" s="1"/>
  <c r="I63" i="1"/>
  <c r="I8" i="13"/>
  <c r="G15" i="14"/>
  <c r="G44" i="1" s="1"/>
  <c r="H44" i="1" s="1"/>
  <c r="I44" i="1" s="1"/>
  <c r="K195" i="13"/>
  <c r="K295" i="13"/>
  <c r="I188" i="13"/>
  <c r="K142" i="13"/>
  <c r="K328" i="13"/>
  <c r="K317" i="13"/>
  <c r="K278" i="13"/>
  <c r="I168" i="13"/>
  <c r="I142" i="13"/>
  <c r="K121" i="13"/>
  <c r="F39" i="1"/>
  <c r="K237" i="13"/>
  <c r="K168" i="13"/>
  <c r="I328" i="13"/>
  <c r="I295" i="13"/>
  <c r="I69" i="1"/>
  <c r="I17" i="1" s="1"/>
  <c r="I237" i="13"/>
  <c r="I195" i="13"/>
  <c r="I121" i="13"/>
  <c r="I60" i="1"/>
  <c r="K89" i="13"/>
  <c r="K109" i="13"/>
  <c r="I89" i="13"/>
  <c r="K8" i="13"/>
  <c r="I62" i="1"/>
  <c r="I58" i="1"/>
  <c r="H42" i="1" l="1"/>
  <c r="I42" i="1" s="1"/>
  <c r="G39" i="1"/>
  <c r="I56" i="1"/>
  <c r="G340" i="13"/>
  <c r="G43" i="1" s="1"/>
  <c r="H43" i="1" s="1"/>
  <c r="I43" i="1" s="1"/>
  <c r="A23" i="1"/>
  <c r="G41" i="1" l="1"/>
  <c r="H41" i="1" s="1"/>
  <c r="I41" i="1" s="1"/>
  <c r="I16" i="1"/>
  <c r="I21" i="1" s="1"/>
  <c r="G25" i="1" s="1"/>
  <c r="I72" i="1"/>
  <c r="H39" i="1"/>
  <c r="G24" i="1"/>
  <c r="A24" i="1"/>
  <c r="A25" i="1" l="1"/>
  <c r="G28" i="1"/>
  <c r="I39" i="1"/>
  <c r="A26" i="1" l="1"/>
  <c r="G26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<sst xmlns="http://schemas.openxmlformats.org/spreadsheetml/2006/main" count="798" uniqueCount="470">
  <si>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</si>
  <si>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</si>
  <si>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</si>
  <si>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</si>
  <si>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</si>
  <si>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</si>
  <si>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</si>
  <si>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</si>
  <si>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</si>
  <si>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</si>
  <si>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</si>
  <si>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</si>
  <si>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</si>
  <si>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</si>
  <si>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</si>
  <si>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</si>
  <si>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</si>
  <si>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</si>
  <si>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</si>
  <si>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</si>
  <si>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</si>
  <si>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</si>
  <si>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</si>
  <si>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</si>
  <si>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</si>
  <si>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</si>
  <si>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</si>
  <si>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</si>
  <si>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</si>
  <si>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</si>
  <si>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</si>
  <si>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</si>
  <si>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</si>
  <si>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</si>
  <si>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</si>
  <si>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</si>
  <si>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</si>
  <si>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IČO:</t>
  </si>
  <si>
    <t>Soupis stavebních prací, dodávek a služeb</t>
  </si>
  <si>
    <t>Zadavatel</t>
  </si>
  <si>
    <t>2021-05-61</t>
  </si>
  <si>
    <t>Areál sportovních nadějí</t>
  </si>
  <si>
    <t>Stavba</t>
  </si>
  <si>
    <t>Stavební objekt</t>
  </si>
  <si>
    <t>1</t>
  </si>
  <si>
    <t>Oprava venkovního hřiště</t>
  </si>
  <si>
    <t>0</t>
  </si>
  <si>
    <t>Vedlejší a ostatní náklady</t>
  </si>
  <si>
    <t>Atletická dráha, vnitřní hřiště s UMT a sektory</t>
  </si>
  <si>
    <t>2</t>
  </si>
  <si>
    <t>Retoping stávajícího sektoru skok do výšky</t>
  </si>
  <si>
    <t>CZK</t>
  </si>
  <si>
    <t>#POPS</t>
  </si>
  <si>
    <t>Popis stavby: 2021-05-61 - Areál sportovních nadějí</t>
  </si>
  <si>
    <t>#POPO</t>
  </si>
  <si>
    <t>Popis objektu: 1 - Oprava venkovního hřiště</t>
  </si>
  <si>
    <t>#POPR</t>
  </si>
  <si>
    <t>Popis rozpočtu: 0 - Vedlejší a ostatní náklady</t>
  </si>
  <si>
    <t>Popis rozpočtu: 1 - Atletická dráha, vnitřní hřiště s UMT a sektory</t>
  </si>
  <si>
    <t>Popis rozpočtu: 2 - Retoping stávajícího sektoru skok do výšky</t>
  </si>
  <si>
    <t>Rekapitulace dílů</t>
  </si>
  <si>
    <t>Typ dílu</t>
  </si>
  <si>
    <t>Zemní práce</t>
  </si>
  <si>
    <t>18</t>
  </si>
  <si>
    <t>Povrchové úpravy terénu</t>
  </si>
  <si>
    <t>Základy a zvláštní zakládání</t>
  </si>
  <si>
    <t>4</t>
  </si>
  <si>
    <t>Vodorovné konstrukce</t>
  </si>
  <si>
    <t>501</t>
  </si>
  <si>
    <t>Úprava podloží pro sportovní povrchy</t>
  </si>
  <si>
    <t>701</t>
  </si>
  <si>
    <t>sportovní povrchy</t>
  </si>
  <si>
    <t>703</t>
  </si>
  <si>
    <t>Sportovní vybavení</t>
  </si>
  <si>
    <t>8</t>
  </si>
  <si>
    <t>Trubní vedení</t>
  </si>
  <si>
    <t>88</t>
  </si>
  <si>
    <t>Potrubí z drenážek</t>
  </si>
  <si>
    <t>9</t>
  </si>
  <si>
    <t>Ostatní konstrukce, bourání</t>
  </si>
  <si>
    <t>91</t>
  </si>
  <si>
    <t>Doplňující práce na komunikaci</t>
  </si>
  <si>
    <t>96</t>
  </si>
  <si>
    <t>Bourání konstrukcí</t>
  </si>
  <si>
    <t>99</t>
  </si>
  <si>
    <t>Staveništní přesun hmot</t>
  </si>
  <si>
    <t>702</t>
  </si>
  <si>
    <t>Sportovní povrchy venkovní - POLYURETANOVÉ</t>
  </si>
  <si>
    <t>702b</t>
  </si>
  <si>
    <t>Drenážní asfalty pod polyuretanové povrchy</t>
  </si>
  <si>
    <t>D96</t>
  </si>
  <si>
    <t>Přesuny suti a vybouraných hmot</t>
  </si>
  <si>
    <t>PSU</t>
  </si>
  <si>
    <t>VN</t>
  </si>
  <si>
    <t>ON</t>
  </si>
  <si>
    <t>P.č.</t>
  </si>
  <si>
    <t>Číslo položky</t>
  </si>
  <si>
    <t>Název položky</t>
  </si>
  <si>
    <t>MJ</t>
  </si>
  <si>
    <t>Množství</t>
  </si>
  <si>
    <t>Cena / MJ</t>
  </si>
  <si>
    <t>Hmotnost / MJ</t>
  </si>
  <si>
    <t>Hmotnost celk.(t)</t>
  </si>
  <si>
    <t>Dem. hmotnost / MJ</t>
  </si>
  <si>
    <t>Dem. hmotnost celk.(t)</t>
  </si>
  <si>
    <t>Díl:</t>
  </si>
  <si>
    <t>Soubor</t>
  </si>
  <si>
    <t>Provoz zařízení staveniště</t>
  </si>
  <si>
    <t>Odstranění zařízení staveniště</t>
  </si>
  <si>
    <t>113107606R00</t>
  </si>
  <si>
    <t>Odstranění podkladů nebo krytů z kameniva hrubého drceného, v ploše jednotlivě nad 50 m2, tloušťka vrstvy 60 mm</t>
  </si>
  <si>
    <t>m2</t>
  </si>
  <si>
    <t>plocha víceúčelového hřiště : 700</t>
  </si>
  <si>
    <t>113107615R00</t>
  </si>
  <si>
    <t>Odstranění podkladů nebo krytů z kameniva hrubého drceného, v ploše jednotlivě nad 50 m2, tloušťka vrstvy 150 mm</t>
  </si>
  <si>
    <t>protilehlá rovinka+ část oblouků : 450</t>
  </si>
  <si>
    <t>113107620R00</t>
  </si>
  <si>
    <t>Odstranění podkladů nebo krytů z kameniva hrubého drceného, v ploše jednotlivě nad 50 m2, tloušťka vrstvy 200 mm</t>
  </si>
  <si>
    <t xml:space="preserve">Rovinky : </t>
  </si>
  <si>
    <t>cílová+ část oblouků : 630</t>
  </si>
  <si>
    <t>část kolem vodního příkopu : 92</t>
  </si>
  <si>
    <t>v místě rozšíření sektoru skoku vysoký do stávajícího hřiště : 180</t>
  </si>
  <si>
    <t>113109406R00</t>
  </si>
  <si>
    <t>Odstranění podkladů nebo krytů z betonu prostého, v ploše jednotlivě nad 50 m2, tloušťka vrstvy 60 mm</t>
  </si>
  <si>
    <t>113151212R00</t>
  </si>
  <si>
    <t>Odstranění podkladu, krytu frézováním povrch živičný, plochy přes 500 m2 na jednom objektu nebo při provádění pruhu šířky přes  750 mm bez překážek v trase, tloušťky 30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</si>
  <si>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</si>
  <si>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113151219R00</t>
  </si>
  <si>
    <t>Odstranění podkladu, krytu frézováním povrch živičný, plochy přes 500 m2 na jednom objektu nebo při provádění pruhu šířky přes  750 mm bez překážek v trase, tloušťky 100 mm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</si>
  <si>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</si>
  <si>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</si>
  <si>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</si>
  <si>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</si>
  <si>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Pro obrubníky oblouky : 2*3,14*20</t>
  </si>
  <si>
    <t>2*3,14*20</t>
  </si>
  <si>
    <t>rovinka protilehlá : 70</t>
  </si>
  <si>
    <t>10</t>
  </si>
  <si>
    <t>13</t>
  </si>
  <si>
    <t>rovinka cílová : 80</t>
  </si>
  <si>
    <t>2*16</t>
  </si>
  <si>
    <t>122201101R00</t>
  </si>
  <si>
    <t>Odkopávky a  prokopávky nezapažené v hornině 3_x000D_
 do 100 m3</t>
  </si>
  <si>
    <t>m3</t>
  </si>
  <si>
    <t>s přehozením výkopku na vzdálenost do 3 m nebo s naložením na dopravní prostředek,</t>
  </si>
  <si>
    <t>protilehlá rovinka+ část oblouků : 450*0,1</t>
  </si>
  <si>
    <t>122202509R00</t>
  </si>
  <si>
    <t>Odkopávky a prokopávky pro železnice v hornině 3 příplatek k cenám za lepivost horniny</t>
  </si>
  <si>
    <t>nezapažené pro spodní stavbu železnic, s přemístěním výkopku v příčných profilech do 15 m nebo s naložením na dopravní prostředek,</t>
  </si>
  <si>
    <t>85,77/3</t>
  </si>
  <si>
    <t>9/3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</si>
  <si>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</si>
  <si>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</si>
  <si>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</si>
  <si>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vodní příkop : 3*3*1</t>
  </si>
  <si>
    <t>vsak. jáma : 2*2*2</t>
  </si>
  <si>
    <t>2*5*2</t>
  </si>
  <si>
    <t>132201111R00</t>
  </si>
  <si>
    <t>Hloubení rýh šířky do 60 cm do 100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</si>
  <si>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</si>
  <si>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Pro obrubníky oblouky : 3*3,14*20*1*0,3</t>
  </si>
  <si>
    <t>rovinka protilehlá : 70*0,5*0,3</t>
  </si>
  <si>
    <t>13*0,5*0,3</t>
  </si>
  <si>
    <t>rovinka cílová : 80*0,5*,3</t>
  </si>
  <si>
    <t>2*16*0,5*0,3</t>
  </si>
  <si>
    <t>139601102R00</t>
  </si>
  <si>
    <t>Ruční výkop jam, rýh a šachet v hornině 3</t>
  </si>
  <si>
    <t>s přehozením na vzdálenost do 5 m nebo s naložením na ruční dopravní prostředek</t>
  </si>
  <si>
    <t>patky sportovní vybavení : 0,7*0,7*1,1*2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</si>
  <si>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</si>
  <si>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</si>
  <si>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</si>
  <si>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vsak. jáma : 2*2*1</t>
  </si>
  <si>
    <t>2*5*1</t>
  </si>
  <si>
    <t/>
  </si>
  <si>
    <t>odkopávky protilehlá rovinka+ část oblouků : 450*0,1</t>
  </si>
  <si>
    <t>162701109R00</t>
  </si>
  <si>
    <t>Vodorovné přemístění výkopku příplatek k ceně za každých dalších i započatých 1 000 m přes 10 000 m_x000D_
 z horniny 1 až 4</t>
  </si>
  <si>
    <t>153,77*5</t>
  </si>
  <si>
    <t>167101102R00</t>
  </si>
  <si>
    <t>Nakládání, skládání, překládání neulehlého výkopku nakládání výkopku_x000D_
 přes 100 m3, z horniny 1 až 4</t>
  </si>
  <si>
    <t>153,77</t>
  </si>
  <si>
    <t>174101101R00</t>
  </si>
  <si>
    <t>Zásyp sypaninou se zhutněním jam, šachet, rýh nebo kolem objektů v těchto vykopávkách</t>
  </si>
  <si>
    <t>z jakékoliv horniny s uložením výkopku po vrstvách,</t>
  </si>
  <si>
    <t>181101102R00</t>
  </si>
  <si>
    <t>Úprava pláně v zářezech v hornině 1 až 4, se zhutněním</t>
  </si>
  <si>
    <t>vyrovnáním výškových rozdílů, ploch vodorovných a ploch do sklonu 1 : 5.</t>
  </si>
  <si>
    <t>cílová+část oblouků : 630</t>
  </si>
  <si>
    <t>plocha vodní příkop : 92</t>
  </si>
  <si>
    <t>protilehlá + část oblouků : 450</t>
  </si>
  <si>
    <t>rozšíření sektor pro skok vysoký : 185</t>
  </si>
  <si>
    <t>199000002R00</t>
  </si>
  <si>
    <t>Poplatky za skládku horniny 1- 4, skupina 17 05 04 z Katalogu odpadů</t>
  </si>
  <si>
    <t>180402111R00</t>
  </si>
  <si>
    <t>Založení trávníku parkový trávník, výsevem, v rovině nebo na svahu do 1:5</t>
  </si>
  <si>
    <t>na půdě předem připravené s pokosením, naložením, odvozem odpadu do 20 km a se složením,</t>
  </si>
  <si>
    <t>200</t>
  </si>
  <si>
    <t>181301102R00</t>
  </si>
  <si>
    <t>Rozprostření a urovnání ornice v rovině v souvislé ploše do 500 m2, tloušťka vrstvy přes 100 do 150 mm</t>
  </si>
  <si>
    <t>s případným nutným přemístěním hromad nebo dočasných skládek na místo potřeby ze vzdálenosti do 30 m, v rovině nebo ve svahu do 1 : 5,</t>
  </si>
  <si>
    <t>183403153R00</t>
  </si>
  <si>
    <t>Obdělávání půdy hrabáním, v rovině nebo na svahu 1:5</t>
  </si>
  <si>
    <t>2*200</t>
  </si>
  <si>
    <t>183403161R00</t>
  </si>
  <si>
    <t>Obdělávání půdy válením, v rovině nebo na svahu 1:5</t>
  </si>
  <si>
    <t>184802111R00</t>
  </si>
  <si>
    <t>Chemické odplevelení půdy před založením kultury postřikem naširoko, v rovině nebo na svahu do 1:5</t>
  </si>
  <si>
    <t>nebo trávníku nebo zpevněných ploch o výměře jednotlivě přes 20 m2,</t>
  </si>
  <si>
    <t>00572440R</t>
  </si>
  <si>
    <t>směs travní hřištní, pro vysokou zátěž</t>
  </si>
  <si>
    <t>kg</t>
  </si>
  <si>
    <t>200*0,04</t>
  </si>
  <si>
    <t>10371500R</t>
  </si>
  <si>
    <t>substrát zahradnický B; balení volně loženo</t>
  </si>
  <si>
    <t>200*0,05</t>
  </si>
  <si>
    <t>25234002.AR</t>
  </si>
  <si>
    <t>herbicid totální; účinná látka izopropylaminová sůl glyphosatu; hubení vytrvalých plevelů</t>
  </si>
  <si>
    <t>l</t>
  </si>
  <si>
    <t>275313611R00</t>
  </si>
  <si>
    <t>Beton základových patek prostý třídy C 16/20</t>
  </si>
  <si>
    <t>patky sportovní vybavení : 0,7*0,7*1,1*2*1,05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</si>
  <si>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</si>
  <si>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</si>
  <si>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</si>
  <si>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patky sportovní vybavení : 0,7*1,1*4*2</t>
  </si>
  <si>
    <t>275351216R00</t>
  </si>
  <si>
    <t>Bednění stěn základových patek odstranění</t>
  </si>
  <si>
    <t>278311043R00</t>
  </si>
  <si>
    <t>Zálivka kotevních otvorů z betonu prostého C 16/20, při objemu jednoho otvoru přes 0,10 do 0,50 m3</t>
  </si>
  <si>
    <t>a zatření povrchu</t>
  </si>
  <si>
    <t>Chráničky sportovní vybavení : pi*0,1^2*1,0*2</t>
  </si>
  <si>
    <t>564761111R00</t>
  </si>
  <si>
    <t>Podklad nebo kryt z kameniva hrubého drceného tloušťka po zhutnění 200 mm</t>
  </si>
  <si>
    <t>velikost 32 - 63 mm s rozprostřením a zhutněním</t>
  </si>
  <si>
    <t>cílová rovinka+ přilehlá část oblouků : 630</t>
  </si>
  <si>
    <t>protilehlá + přilehlá část oblouků : 450</t>
  </si>
  <si>
    <t>564811111RT2</t>
  </si>
  <si>
    <t>Podklad ze štěrkodrti s rozprostřením a zhutněním frakce 0-32 mm, tloušťka po zhutnění 50 mm</t>
  </si>
  <si>
    <t>564801112VKV</t>
  </si>
  <si>
    <t>Podklad ze štěrkodrti po zhutnění tloušťky 4 cm, kamenivo frakce 4-8</t>
  </si>
  <si>
    <t>plocha hřiště : 36,9*19</t>
  </si>
  <si>
    <t>564801113TKV</t>
  </si>
  <si>
    <t>Podklad ze štěrkodrti po zhutnění tloušťky 2 cm, kamenivo drcené drobné frakce 0-4 B</t>
  </si>
  <si>
    <t>plocha víceúčelového hřiště : 36,9*19</t>
  </si>
  <si>
    <t>564801113T07</t>
  </si>
  <si>
    <t>Podklad ze štěrkodrti po zhutnění tloušťky 1 cm, kamenivo drcené drobné frakce 0-4 B, pro vyrovnání pod EPPV</t>
  </si>
  <si>
    <t>701000001T00</t>
  </si>
  <si>
    <t>Položení povrchu z umělé trávy, vlákno 15 - 35 mm</t>
  </si>
  <si>
    <t>bez dodávky materiálu</t>
  </si>
  <si>
    <t>701000002T00</t>
  </si>
  <si>
    <t>Položení lajn, včetně rozměření a vlepení</t>
  </si>
  <si>
    <t>nohejbal : 9+9+12</t>
  </si>
  <si>
    <t>volejbal : 85</t>
  </si>
  <si>
    <t>701000003T00</t>
  </si>
  <si>
    <t>1143T</t>
  </si>
  <si>
    <t>Křemičitý písek technický - 03/08</t>
  </si>
  <si>
    <t>684*10</t>
  </si>
  <si>
    <t>7010004</t>
  </si>
  <si>
    <t>UMT víceúčelová v.18 mm MFPE</t>
  </si>
  <si>
    <t>J</t>
  </si>
  <si>
    <t>plocha hřiště : 18*9</t>
  </si>
  <si>
    <t>výběhy : ((36,9*19)-(18*9))</t>
  </si>
  <si>
    <t>701-00301</t>
  </si>
  <si>
    <t>Lajna pro umělý trávník v. 18 mm   š. 5cm</t>
  </si>
  <si>
    <t>bm</t>
  </si>
  <si>
    <t>701-050</t>
  </si>
  <si>
    <t>Lepidlo na UMT</t>
  </si>
  <si>
    <t>lajny : (115/30)*17,1</t>
  </si>
  <si>
    <t>plocha hřiště : ((4*36)/35)*17,1</t>
  </si>
  <si>
    <t>701JUTA100A</t>
  </si>
  <si>
    <t>Podkladová páska šířky 30 cm</t>
  </si>
  <si>
    <t>lajny : 115</t>
  </si>
  <si>
    <t>plocha : 36,9*4</t>
  </si>
  <si>
    <t>703000202T00</t>
  </si>
  <si>
    <t>Osazení pouzder do chrániček v zákl.pro sport.vyb.</t>
  </si>
  <si>
    <t>kpl</t>
  </si>
  <si>
    <t>pouzdra sportovní vybavení : 1*2</t>
  </si>
  <si>
    <t>703-A3016</t>
  </si>
  <si>
    <t>D+M Břevno pro skok do dálky dle IAAF 122x34x10 cm, včetně kastlu úpro zabetonování a náhradní krycí, desky</t>
  </si>
  <si>
    <t>ks</t>
  </si>
  <si>
    <t>917461111R00</t>
  </si>
  <si>
    <t>Osazení stoj.obrubníků, s opěrou, lože z BP 12,5</t>
  </si>
  <si>
    <t>7+3+7+3</t>
  </si>
  <si>
    <t>Doskočiště</t>
  </si>
  <si>
    <t>D+M gumové čistící zóny kolem doskočiště včetně materiálu dle specifikace mat.</t>
  </si>
  <si>
    <t xml:space="preserve">m     </t>
  </si>
  <si>
    <t>8+8+3</t>
  </si>
  <si>
    <t>D+M Vodní příkop, vdle specifikace, včetně stavitelné překážky</t>
  </si>
  <si>
    <t>58151220</t>
  </si>
  <si>
    <t>Písek sklářský praný ST 15 do doskočiště</t>
  </si>
  <si>
    <t>T</t>
  </si>
  <si>
    <t>7*3*0,4*1,9</t>
  </si>
  <si>
    <t>59217526T</t>
  </si>
  <si>
    <t>Obrubník z polymerbetonu, měkký  100x6x40cm, s gumovou hranou</t>
  </si>
  <si>
    <t>kus</t>
  </si>
  <si>
    <t>703-V8007</t>
  </si>
  <si>
    <t>Pouzdra,volejbal a tenis - pr.104mm,žár.pozink,ven</t>
  </si>
  <si>
    <t>703-V8008</t>
  </si>
  <si>
    <t>Víčka na pouzdra s přírubou - pro venkovní povrchy</t>
  </si>
  <si>
    <t>831350111RAB</t>
  </si>
  <si>
    <t>Kanalizační přípojka D 125 mm, rýha 800x1200 mm</t>
  </si>
  <si>
    <t>napojení vodního příkopu do vsaku : 10,2</t>
  </si>
  <si>
    <t>894431122RBA</t>
  </si>
  <si>
    <t>Šachty plastové plastové šachty z dílců D 315 mm, dno sběrné, D 160 mm, délka šachtové roury 2,00 m, poklop litina 12,5 t</t>
  </si>
  <si>
    <t>597103xxx</t>
  </si>
  <si>
    <t>Vpusť vodní příkop uzavíratelná</t>
  </si>
  <si>
    <t>132203302R00</t>
  </si>
  <si>
    <t>Hloubení rýh pro drény hloubky do 1,1 m, v hornině 3</t>
  </si>
  <si>
    <t>se svislým přemístěním výkopku, hloubení ve sklonu terénu do 15 stupňů v jakémkoliv množství, s úpravou do předepsaného spádu, v suchu, mokru i ve vodě, DN do 200 mm sběrné i svodné,</t>
  </si>
  <si>
    <t>rovinka cílová : 2*75</t>
  </si>
  <si>
    <t>rovinka protilehlá : 65</t>
  </si>
  <si>
    <t>oblouky : 2*3,14*20</t>
  </si>
  <si>
    <t>212561111RK1</t>
  </si>
  <si>
    <t>Výplň trativodů kamenivem hrubým drceným, frakce 4-16 mm</t>
  </si>
  <si>
    <t>do rýh bez zhutnění s úpravou povrchu výplně,</t>
  </si>
  <si>
    <t>drenážní rýhy : 340*0,4*0,5</t>
  </si>
  <si>
    <t>212971110R00</t>
  </si>
  <si>
    <t xml:space="preserve">Zřízení opláštění odvod. trativodů z geotextilie o sklonu do 2,5,  </t>
  </si>
  <si>
    <t>v rýze nebo v zářezu se stěnami,</t>
  </si>
  <si>
    <t>340*2</t>
  </si>
  <si>
    <t>vsak. jáma : ((2*2*2)+(4*1*2))*1,2</t>
  </si>
  <si>
    <t>((2*3*2)+(4*1*3))*1,2</t>
  </si>
  <si>
    <t>871219111R00</t>
  </si>
  <si>
    <t>Kladení dren. potrubí bezvýkop.,flex.PVC, bez obs.</t>
  </si>
  <si>
    <t>propojení vsak jímky : 2*3</t>
  </si>
  <si>
    <t>28611223.AR</t>
  </si>
  <si>
    <t>trubka plastová drenážní PVC; ohebná; perforovaná po celém obvodu; DN 100,0 mm</t>
  </si>
  <si>
    <t>28611224.AR</t>
  </si>
  <si>
    <t>trubka plastová drenážní PVC; ohebná; perforovaná po celém obvodu; DN 125,0 mm</t>
  </si>
  <si>
    <t>propojení k vsak.jímky : 2*3</t>
  </si>
  <si>
    <t>28611290R</t>
  </si>
  <si>
    <t>redukce PVC; d = 100,0 mm; d2 = 125 mm; hladká</t>
  </si>
  <si>
    <t>28611304.AR</t>
  </si>
  <si>
    <t>odbočka PVC; 45,0 °; d1 = 125 mm; d2 = 125 mm; SDR 23,8; hladká; DN 125,0 mm; DN2 125 mm</t>
  </si>
  <si>
    <t>28611326.AR</t>
  </si>
  <si>
    <t>zátka PVC; DN 100,0 mm</t>
  </si>
  <si>
    <t>6</t>
  </si>
  <si>
    <t>28611327.AR</t>
  </si>
  <si>
    <t>zátka PVC; DN 125,0 mm</t>
  </si>
  <si>
    <t>69366055R</t>
  </si>
  <si>
    <t>geotextilie PP; funkce drenážní, separační, výztužná, filtrační; plošná hmotnost 300 g/m2; tl. při 2 kPa 3,90 mm</t>
  </si>
  <si>
    <t>drenážní rýhy : 340*2*1,1</t>
  </si>
  <si>
    <t>920R0001</t>
  </si>
  <si>
    <t>Montáž chráničky KG DN 200 včetně dodávky chráničky KG DN200</t>
  </si>
  <si>
    <t>Chráničky sportovní vybavení : 1,0*2</t>
  </si>
  <si>
    <t>916561111R00</t>
  </si>
  <si>
    <t>Osazení záhonového obrubníku betonového do lože z betonu prostého C 12/15, s boční opěrou z betonu prostého</t>
  </si>
  <si>
    <t>se zřízením lože z betonu prostého C 12/15 tl. 80-100 mm</t>
  </si>
  <si>
    <t>12</t>
  </si>
  <si>
    <t>28</t>
  </si>
  <si>
    <t>3+3,5</t>
  </si>
  <si>
    <t>rovinka cílová : 78</t>
  </si>
  <si>
    <t>30</t>
  </si>
  <si>
    <t>Pro obrubníky oblouky vnější : 2*44</t>
  </si>
  <si>
    <t>vnitřní : 57</t>
  </si>
  <si>
    <t>rozšíření na vodní příkop : 27+10</t>
  </si>
  <si>
    <t>rozšíření sektor pro skok vysoký : 36</t>
  </si>
  <si>
    <t>vnější obruba skok do dálky : 8+4+8+1</t>
  </si>
  <si>
    <t>918101111R00</t>
  </si>
  <si>
    <t>Lože pod obrubníky, krajníky nebo obruby z betonu prostého C 12/15</t>
  </si>
  <si>
    <t>z dlažebních kostek z betonu prostého</t>
  </si>
  <si>
    <t>obrubníky : 473,5*0,04</t>
  </si>
  <si>
    <t>žlaby : 80*0,06</t>
  </si>
  <si>
    <t>doskočiště : 21*0,06</t>
  </si>
  <si>
    <t>lapač písku : 21*0,5*0,1</t>
  </si>
  <si>
    <t>916561112T07</t>
  </si>
  <si>
    <t>D+M štěrbinový  žlab z kompozitového plastu včetně nerozbytné krytky včetně materiálu, dle specifikace</t>
  </si>
  <si>
    <t>80</t>
  </si>
  <si>
    <t>916561112T08</t>
  </si>
  <si>
    <t>D+M Vpusť ke štěrbinovému žlabu z kompozitového plastu včetně nerozbytné krytky včetně materiálu, dle specifikace</t>
  </si>
  <si>
    <t>91R001</t>
  </si>
  <si>
    <t>Demontáž a zpětná montáž zábran vjezdu na hřiště</t>
  </si>
  <si>
    <t>59217335R</t>
  </si>
  <si>
    <t>obrubník zahradní materiál beton; l = 1000,0 mm; š = 50,0 mm; h = 250,0 mm; barva šedá</t>
  </si>
  <si>
    <t>59217337R</t>
  </si>
  <si>
    <t>obrubník zahradní materiál beton; l = 500,0 mm; š = 50,0 mm; h = 250,0 mm; barva šedá</t>
  </si>
  <si>
    <t>Pro obrubníky oblouky vnější : 2*44*2</t>
  </si>
  <si>
    <t>vnitřní : 57*2</t>
  </si>
  <si>
    <t>rozšíření na vodní příkop : (27+10)*2</t>
  </si>
  <si>
    <t>702000099T00</t>
  </si>
  <si>
    <t>Demotáž povrchu z polyuretanu</t>
  </si>
  <si>
    <t>6313xxxx</t>
  </si>
  <si>
    <t>Řezání polyuretanu + podložky EPPV</t>
  </si>
  <si>
    <t>2*60</t>
  </si>
  <si>
    <t>777000003T06</t>
  </si>
  <si>
    <t>Demotáž povrchu z umělé trávy</t>
  </si>
  <si>
    <t>Víceúčelové hřiště : 36*24</t>
  </si>
  <si>
    <t>777000021T00</t>
  </si>
  <si>
    <t>Odstranění  písku z umělé trávy- vyklepáním, po rozřezání povrchu</t>
  </si>
  <si>
    <t>Dosk-1</t>
  </si>
  <si>
    <t>Odstranění stávajícícho doskočiště obruby,odrazová deska, písek</t>
  </si>
  <si>
    <t>998222012R00</t>
  </si>
  <si>
    <t xml:space="preserve">Přesun hmot, plochy pro tělovýchovu zpevněná plocha z kameniva,  </t>
  </si>
  <si>
    <t>t</t>
  </si>
  <si>
    <t>777000102T00</t>
  </si>
  <si>
    <t>Provedení lajnování na povrch start, cíl, 100m,400m800m,1000m,1500m</t>
  </si>
  <si>
    <t xml:space="preserve">ks    </t>
  </si>
  <si>
    <t>7</t>
  </si>
  <si>
    <t>777000109TPX</t>
  </si>
  <si>
    <t>Lajnování na polyuretanový povrch</t>
  </si>
  <si>
    <t>3*70</t>
  </si>
  <si>
    <t>5*80</t>
  </si>
  <si>
    <t>6*((2*3,14*20)/2)</t>
  </si>
  <si>
    <t>vodní příkop : 2*60</t>
  </si>
  <si>
    <t>Polyuretan</t>
  </si>
  <si>
    <t>Montáž polyuretanového povrchu (dvouvrstvého) tl. 13 mm</t>
  </si>
  <si>
    <t xml:space="preserve">m2    </t>
  </si>
  <si>
    <t>777000110TPX</t>
  </si>
  <si>
    <t>Polyuretanový sportovní povrch dvouvrstvý dle specifikace tl. 13mm</t>
  </si>
  <si>
    <t>Polyuretan 3</t>
  </si>
  <si>
    <t>Barva na lajnování polyuretanového povrchu</t>
  </si>
  <si>
    <t>Podložka EPPV 2</t>
  </si>
  <si>
    <t>Montáž EPPV podložky pokládka finišérem</t>
  </si>
  <si>
    <t>Podložky EPPV 1</t>
  </si>
  <si>
    <t>Podkladní podložka pod sportovní povrch tl. 35 mm EPPV - guma,kam.4-8, polyuret. pojivo</t>
  </si>
  <si>
    <t>979990001R00</t>
  </si>
  <si>
    <t>Poplatek za skládku stavební suti, skupina 17 09 04 z Katalogu odpadů</t>
  </si>
  <si>
    <t>932,816-20,565-8,64</t>
  </si>
  <si>
    <t>979990181R00</t>
  </si>
  <si>
    <t>ovál+rovinky : 1095*0,015</t>
  </si>
  <si>
    <t>rozšíření vodní příkop včetně EPPV : 92*0,045</t>
  </si>
  <si>
    <t>979-3</t>
  </si>
  <si>
    <t xml:space="preserve">t     </t>
  </si>
  <si>
    <t>36*24*0,01</t>
  </si>
  <si>
    <t>979094211R00</t>
  </si>
  <si>
    <t>Nakládání nebo překládání vybourané suti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</si>
  <si>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</si>
  <si>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</si>
  <si>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</si>
  <si>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</si>
  <si>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483874T10</t>
  </si>
  <si>
    <t>Očištění vnějších ploch tlakovou vodou</t>
  </si>
  <si>
    <t>sektor pro skok vysoký : 420</t>
  </si>
  <si>
    <t>Retoping-1</t>
  </si>
  <si>
    <t>Oprava nástřiku na polyuretanu ( strojní čištění, nový nástřik)</t>
  </si>
  <si>
    <t>Jihomoravský kraj</t>
  </si>
  <si>
    <t>Žerotínovo náměstí 449/3</t>
  </si>
  <si>
    <t>CZ70888337</t>
  </si>
  <si>
    <t>601 82</t>
  </si>
  <si>
    <t>Brno</t>
  </si>
  <si>
    <t>Zapískování umělé trávy - strojně</t>
  </si>
  <si>
    <t>1.1</t>
  </si>
  <si>
    <t>1.2</t>
  </si>
  <si>
    <t>Vjezd vozidel do zony 6,5t</t>
  </si>
  <si>
    <t>(náklady a poplatky spojené s kaucí Brněnským komunikacím a.s. za povolení vjezdu vozidel, jejichž celková hmotnost přesahuje mez povolenou místním dopravním značením)</t>
  </si>
  <si>
    <t>1.3</t>
  </si>
  <si>
    <t>Zajištění a provedení všech nutných zkoušek dle ČSN (případně jiných norem vztahujících se k prováděné stavbě včetně pořízení protokolů o průběhu zkoušek) – vše v 1 vyhotovení v listinné podobě a v 1 digitálním vyhotovení na odpovídajícím nosiči</t>
  </si>
  <si>
    <t>1.4</t>
  </si>
  <si>
    <t>1.5</t>
  </si>
  <si>
    <t>Vybudování zařízení staveniště</t>
  </si>
  <si>
    <t>měsíc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</si>
  <si>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</si>
  <si>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Náklady na vybavení objektů zařízení staveniště , náklady na energie, náklady na potřebný průběžný úklid v prostorách zařízení staveniště, náklady na nutnou údržbu a opravy na objektech zařízení staveniště a na přípojkách energií.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</si>
  <si>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</si>
  <si>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</si>
  <si>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</si>
  <si>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 xml:space="preserve">Bezpečnostní, hygienická a protiprašná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</si>
  <si>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</si>
  <si>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1.6</t>
  </si>
  <si>
    <t>Náklady na pojištění  proti všem možným rizikům, zejména proti živlům a krádeži, a to až do výše sjednané ceny díla včetně DPH dle této smlouvy.</t>
  </si>
  <si>
    <t>Náklady na pojištění  odpovědnosti za škodu způsobenou svou činností s jednorázovým pojistným plněním za jednu pojistnou událost nejméně ve výši hodnoty sjednané ceny díla včetně DPH dle této smlouvy.</t>
  </si>
  <si>
    <t xml:space="preserve">Vypracování dokumentace skutečného provedení stavby  dle SoD, platné legislativy, podmínek a požadavků investora a uživatele. </t>
  </si>
  <si>
    <t>1.7</t>
  </si>
  <si>
    <t>1.8</t>
  </si>
  <si>
    <t>1.9</t>
  </si>
  <si>
    <t>1.10</t>
  </si>
  <si>
    <t xml:space="preserve">Poplatek za skládku suti - PVC </t>
  </si>
  <si>
    <t>Poplatek za likvidaci křemičitého písku</t>
  </si>
  <si>
    <t>Ve všech listech tohoto souboru doplňte pouze buňky s modrým pozadím. Jedná se o tyto údaje : 
- údaje o firmě
- jednotkové ceny položek zadané na maximálně dvě desetinná místa</t>
  </si>
  <si>
    <t xml:space="preserve">Zadavatel žádá všechny dodavatele, aby před odevzdáním provedli kontrolu výpočtů, u některých verzí programů může dojít k porušení nastavených vzorců.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</si>
</sst>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theme="4"/>
      <name val="Arial CE"/>
      <charset val="238"/>
    </font>
    <font>
      <sz val="10"/>
      <name val="Helv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1" xfId="0" applyFont="1" applyBorder="1"/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0" fontId="16" fillId="0" borderId="37" xfId="0" applyFont="1" applyBorder="1" applyAlignment="1">
      <alignment vertical="top"/>
    </xf>
    <xf numFmtId="49" fontId="16" fillId="0" borderId="38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4" borderId="38" xfId="0" applyNumberFormat="1" applyFont="1" applyFill="1" applyBorder="1" applyAlignment="1" applyProtection="1">
      <alignment vertical="top" shrinkToFit="1"/>
      <protection locked="0"/>
    </xf>
    <xf numFmtId="4" fontId="16" fillId="0" borderId="38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3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9" fontId="16" fillId="0" borderId="40" xfId="0" applyNumberFormat="1" applyFont="1" applyBorder="1" applyAlignment="1">
      <alignment horizontal="left" vertical="top" wrapText="1"/>
    </xf>
    <xf numFmtId="0" fontId="0" fillId="0" borderId="0" xfId="0"/>
    <xf numFmtId="0" fontId="0" fillId="0" borderId="6" xfId="0" applyBorder="1"/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right"/>
    </xf>
    <xf numFmtId="0" fontId="8" fillId="0" borderId="0" xfId="0" applyFont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9" fontId="19" fillId="0" borderId="0" xfId="0" applyNumberFormat="1" applyFont="1" applyBorder="1" applyAlignment="1">
      <alignment horizontal="left" vertical="top" wrapText="1"/>
    </xf>
    <xf numFmtId="0" fontId="16" fillId="0" borderId="41" xfId="0" applyFont="1" applyBorder="1" applyAlignment="1">
      <alignment vertical="top"/>
    </xf>
    <xf numFmtId="0" fontId="20" fillId="0" borderId="0" xfId="0" applyFont="1"/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7" fillId="0" borderId="0" xfId="0" applyFon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server\RTS\INFO-power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3"/>
  <sheetViews>
    <sheetView tabSelected="1" workbookViewId="0">
      <selection activeCell="G18" sqref="G18"/>
    </sheetView>
  </sheetViews>
  <sheetFormatPr defaultRowHeight="12.75" x14ac:dyDescent="0.2"/>
  <sheetData>
    <row r="1" spans="1:7" x14ac:dyDescent="0.2">
      <c r="A1" s="18" t="s">
        <v>36</v>
      </c>
    </row>
    <row r="2" spans="1:7" ht="57.75" customHeight="1" x14ac:dyDescent="0.2">
      <c r="A2" s="188" t="s">
        <v>468</v>
      </c>
      <c r="B2" s="188"/>
      <c r="C2" s="188"/>
      <c r="D2" s="188"/>
      <c r="E2" s="188"/>
      <c r="F2" s="188"/>
      <c r="G2" s="188"/>
    </row>
    <row r="3" spans="1:7" ht="43.5" customHeight="1" x14ac:dyDescent="0.2">
      <c r="A3" s="252" t="s">
        <v>469</v>
      </c>
      <c r="B3" s="252"/>
      <c r="C3" s="252"/>
      <c r="D3" s="252"/>
      <c r="E3" s="252"/>
      <c r="F3" s="252"/>
      <c r="G3" s="252"/>
    </row>
  </sheetData>
  <mergeCells count="2">
    <mergeCell ref="A2:G2"/>
    <mergeCell ref="A3:G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5"/>
  <sheetViews>
    <sheetView showGridLines="0" topLeftCell="B71" zoomScaleNormal="100" zoomScaleSheetLayoutView="75" workbookViewId="0">
      <selection activeCell="C41" sqref="C41:E4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4" customWidth="1"/>
    <col min="4" max="4" width="13" style="44" customWidth="1"/>
    <col min="5" max="5" width="9.7109375" style="44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0" t="s">
        <v>34</v>
      </c>
      <c r="B1" s="189" t="s">
        <v>38</v>
      </c>
      <c r="C1" s="190"/>
      <c r="D1" s="190"/>
      <c r="E1" s="190"/>
      <c r="F1" s="190"/>
      <c r="G1" s="190"/>
      <c r="H1" s="190"/>
      <c r="I1" s="190"/>
      <c r="J1" s="191"/>
    </row>
    <row r="2" spans="1:15" ht="36" customHeight="1" x14ac:dyDescent="0.2">
      <c r="A2" s="2"/>
      <c r="B2" s="66" t="s">
        <v>22</v>
      </c>
      <c r="C2" s="67"/>
      <c r="D2" s="68" t="s">
        <v>40</v>
      </c>
      <c r="E2" s="198" t="s">
        <v>41</v>
      </c>
      <c r="F2" s="199"/>
      <c r="G2" s="199"/>
      <c r="H2" s="199"/>
      <c r="I2" s="199"/>
      <c r="J2" s="200"/>
      <c r="O2" s="1"/>
    </row>
    <row r="3" spans="1:15" ht="27" hidden="1" customHeight="1" x14ac:dyDescent="0.2">
      <c r="A3" s="2"/>
      <c r="B3" s="69"/>
      <c r="C3" s="67"/>
      <c r="D3" s="70"/>
      <c r="E3" s="201"/>
      <c r="F3" s="202"/>
      <c r="G3" s="202"/>
      <c r="H3" s="202"/>
      <c r="I3" s="202"/>
      <c r="J3" s="203"/>
    </row>
    <row r="4" spans="1:15" ht="23.25" customHeight="1" x14ac:dyDescent="0.2">
      <c r="A4" s="2"/>
      <c r="B4" s="71"/>
      <c r="C4" s="72"/>
      <c r="D4" s="73"/>
      <c r="E4" s="209"/>
      <c r="F4" s="209"/>
      <c r="G4" s="209"/>
      <c r="H4" s="209"/>
      <c r="I4" s="209"/>
      <c r="J4" s="210"/>
    </row>
    <row r="5" spans="1:15" ht="24" customHeight="1" x14ac:dyDescent="0.2">
      <c r="A5" s="2"/>
      <c r="B5" s="25" t="s">
        <v>39</v>
      </c>
      <c r="D5" s="211" t="s">
        <v>435</v>
      </c>
      <c r="E5" s="212"/>
      <c r="F5" s="212"/>
      <c r="G5" s="212"/>
      <c r="H5" s="171" t="s">
        <v>37</v>
      </c>
      <c r="I5" s="173">
        <v>70888337</v>
      </c>
      <c r="J5" s="8"/>
    </row>
    <row r="6" spans="1:15" ht="15.75" customHeight="1" x14ac:dyDescent="0.2">
      <c r="A6" s="2"/>
      <c r="B6" s="22"/>
      <c r="C6" s="46"/>
      <c r="D6" s="213" t="s">
        <v>436</v>
      </c>
      <c r="E6" s="214"/>
      <c r="F6" s="214"/>
      <c r="G6" s="214"/>
      <c r="H6" s="171" t="s">
        <v>32</v>
      </c>
      <c r="I6" s="173" t="s">
        <v>437</v>
      </c>
      <c r="J6" s="8"/>
    </row>
    <row r="7" spans="1:15" ht="15.75" customHeight="1" x14ac:dyDescent="0.2">
      <c r="A7" s="2"/>
      <c r="B7" s="23"/>
      <c r="C7" s="47"/>
      <c r="D7" s="178" t="s">
        <v>438</v>
      </c>
      <c r="E7" s="215" t="s">
        <v>439</v>
      </c>
      <c r="F7" s="216"/>
      <c r="G7" s="216"/>
      <c r="H7" s="175"/>
      <c r="I7" s="174"/>
      <c r="J7" s="28"/>
    </row>
    <row r="8" spans="1:15" ht="24" hidden="1" customHeight="1" x14ac:dyDescent="0.2">
      <c r="A8" s="2"/>
      <c r="B8" s="25" t="s">
        <v>20</v>
      </c>
      <c r="D8" s="177"/>
      <c r="E8" s="169"/>
      <c r="F8" s="169"/>
      <c r="G8" s="169"/>
      <c r="H8" s="171" t="s">
        <v>37</v>
      </c>
      <c r="I8" s="173"/>
      <c r="J8" s="8"/>
    </row>
    <row r="9" spans="1:15" ht="15.75" hidden="1" customHeight="1" x14ac:dyDescent="0.2">
      <c r="A9" s="2"/>
      <c r="B9" s="2"/>
      <c r="D9" s="177"/>
      <c r="E9" s="169"/>
      <c r="F9" s="169"/>
      <c r="G9" s="169"/>
      <c r="H9" s="171" t="s">
        <v>32</v>
      </c>
      <c r="I9" s="173"/>
      <c r="J9" s="8"/>
    </row>
    <row r="10" spans="1:15" ht="15.75" hidden="1" customHeight="1" x14ac:dyDescent="0.2">
      <c r="A10" s="2"/>
      <c r="B10" s="29"/>
      <c r="C10" s="47"/>
      <c r="D10" s="178"/>
      <c r="E10" s="179"/>
      <c r="F10" s="175"/>
      <c r="G10" s="170"/>
      <c r="H10" s="170"/>
      <c r="I10" s="176"/>
      <c r="J10" s="28"/>
    </row>
    <row r="11" spans="1:15" ht="24" customHeight="1" x14ac:dyDescent="0.2">
      <c r="A11" s="2"/>
      <c r="B11" s="25" t="s">
        <v>19</v>
      </c>
      <c r="D11" s="233"/>
      <c r="E11" s="233"/>
      <c r="F11" s="233"/>
      <c r="G11" s="233"/>
      <c r="H11" s="171" t="s">
        <v>37</v>
      </c>
      <c r="I11" s="181"/>
      <c r="J11" s="8"/>
    </row>
    <row r="12" spans="1:15" ht="15.75" customHeight="1" x14ac:dyDescent="0.2">
      <c r="A12" s="2"/>
      <c r="B12" s="22"/>
      <c r="C12" s="46"/>
      <c r="D12" s="234"/>
      <c r="E12" s="234"/>
      <c r="F12" s="234"/>
      <c r="G12" s="234"/>
      <c r="H12" s="171" t="s">
        <v>32</v>
      </c>
      <c r="I12" s="181"/>
      <c r="J12" s="8"/>
    </row>
    <row r="13" spans="1:15" ht="15.75" customHeight="1" x14ac:dyDescent="0.2">
      <c r="A13" s="2"/>
      <c r="B13" s="23"/>
      <c r="C13" s="47"/>
      <c r="D13" s="180"/>
      <c r="E13" s="235"/>
      <c r="F13" s="236"/>
      <c r="G13" s="236"/>
      <c r="H13" s="172"/>
      <c r="I13" s="174"/>
      <c r="J13" s="28"/>
    </row>
    <row r="14" spans="1:15" ht="24" customHeight="1" x14ac:dyDescent="0.2">
      <c r="A14" s="2"/>
      <c r="B14" s="36" t="s">
        <v>21</v>
      </c>
      <c r="C14" s="48"/>
      <c r="D14" s="49"/>
      <c r="E14" s="50"/>
      <c r="F14" s="37"/>
      <c r="G14" s="37"/>
      <c r="H14" s="38"/>
      <c r="I14" s="37"/>
      <c r="J14" s="39"/>
    </row>
    <row r="15" spans="1:15" ht="32.25" customHeight="1" x14ac:dyDescent="0.2">
      <c r="A15" s="2"/>
      <c r="B15" s="29" t="s">
        <v>30</v>
      </c>
      <c r="C15" s="51"/>
      <c r="D15" s="45"/>
      <c r="E15" s="204"/>
      <c r="F15" s="204"/>
      <c r="G15" s="205"/>
      <c r="H15" s="205"/>
      <c r="I15" s="205" t="s">
        <v>29</v>
      </c>
      <c r="J15" s="206"/>
    </row>
    <row r="16" spans="1:15" ht="23.25" customHeight="1" x14ac:dyDescent="0.2">
      <c r="A16" s="123" t="s">
        <v>24</v>
      </c>
      <c r="B16" s="31" t="s">
        <v>24</v>
      </c>
      <c r="C16" s="52"/>
      <c r="D16" s="53"/>
      <c r="E16" s="195"/>
      <c r="F16" s="196"/>
      <c r="G16" s="195"/>
      <c r="H16" s="196"/>
      <c r="I16" s="195">
        <f>SUMIF(F56:F71,A16,I56:I71)+SUMIF(F56:F71,"PSU",I56:I71)</f>
        <v>0</v>
      </c>
      <c r="J16" s="197"/>
    </row>
    <row r="17" spans="1:10" ht="23.25" customHeight="1" x14ac:dyDescent="0.2">
      <c r="A17" s="123" t="s">
        <v>25</v>
      </c>
      <c r="B17" s="31" t="s">
        <v>25</v>
      </c>
      <c r="C17" s="52"/>
      <c r="D17" s="53"/>
      <c r="E17" s="195"/>
      <c r="F17" s="196"/>
      <c r="G17" s="195"/>
      <c r="H17" s="196"/>
      <c r="I17" s="195">
        <f>SUMIF(F56:F71,A17,I56:I71)</f>
        <v>0</v>
      </c>
      <c r="J17" s="197"/>
    </row>
    <row r="18" spans="1:10" ht="23.25" customHeight="1" x14ac:dyDescent="0.2">
      <c r="A18" s="123" t="s">
        <v>26</v>
      </c>
      <c r="B18" s="31" t="s">
        <v>26</v>
      </c>
      <c r="C18" s="52"/>
      <c r="D18" s="53"/>
      <c r="E18" s="195"/>
      <c r="F18" s="196"/>
      <c r="G18" s="195"/>
      <c r="H18" s="196"/>
      <c r="I18" s="195">
        <f>SUMIF(F56:F71,A18,I56:I71)</f>
        <v>0</v>
      </c>
      <c r="J18" s="197"/>
    </row>
    <row r="19" spans="1:10" ht="23.25" customHeight="1" x14ac:dyDescent="0.2">
      <c r="A19" s="123" t="s">
        <v>93</v>
      </c>
      <c r="B19" s="31" t="s">
        <v>27</v>
      </c>
      <c r="C19" s="52"/>
      <c r="D19" s="53"/>
      <c r="E19" s="195"/>
      <c r="F19" s="196"/>
      <c r="G19" s="195"/>
      <c r="H19" s="196"/>
      <c r="I19" s="195">
        <f t="shared" ref="I19" si="0">$G$42</f>
        <v>0</v>
      </c>
      <c r="J19" s="197"/>
    </row>
    <row r="20" spans="1:10" ht="23.25" customHeight="1" x14ac:dyDescent="0.2">
      <c r="A20" s="123" t="s">
        <v>94</v>
      </c>
      <c r="B20" s="31" t="s">
        <v>28</v>
      </c>
      <c r="C20" s="52"/>
      <c r="D20" s="53"/>
      <c r="E20" s="195"/>
      <c r="F20" s="196"/>
      <c r="G20" s="195"/>
      <c r="H20" s="196"/>
      <c r="I20" s="195">
        <f>SUMIF(F56:F71,A20,I56:I71)</f>
        <v>0</v>
      </c>
      <c r="J20" s="197"/>
    </row>
    <row r="21" spans="1:10" ht="23.25" customHeight="1" x14ac:dyDescent="0.2">
      <c r="A21" s="2"/>
      <c r="B21" s="41" t="s">
        <v>29</v>
      </c>
      <c r="C21" s="54"/>
      <c r="D21" s="55"/>
      <c r="E21" s="207"/>
      <c r="F21" s="208"/>
      <c r="G21" s="207"/>
      <c r="H21" s="208"/>
      <c r="I21" s="207">
        <f>SUM(I16:J20)</f>
        <v>0</v>
      </c>
      <c r="J21" s="222"/>
    </row>
    <row r="22" spans="1:10" ht="33" customHeight="1" x14ac:dyDescent="0.2">
      <c r="A22" s="2"/>
      <c r="B22" s="35" t="s">
        <v>31</v>
      </c>
      <c r="C22" s="52"/>
      <c r="D22" s="53"/>
      <c r="E22" s="56"/>
      <c r="F22" s="32"/>
      <c r="G22" s="27"/>
      <c r="H22" s="27"/>
      <c r="I22" s="27"/>
      <c r="J22" s="33"/>
    </row>
    <row r="23" spans="1:10" ht="23.25" customHeight="1" x14ac:dyDescent="0.2">
      <c r="A23" s="2">
        <f>ZakladDPHSni*SazbaDPH1/100</f>
        <v>0</v>
      </c>
      <c r="B23" s="31" t="s">
        <v>12</v>
      </c>
      <c r="C23" s="52"/>
      <c r="D23" s="53"/>
      <c r="E23" s="57">
        <v>15</v>
      </c>
      <c r="F23" s="32" t="s">
        <v>0</v>
      </c>
      <c r="G23" s="220">
        <v>0</v>
      </c>
      <c r="H23" s="221"/>
      <c r="I23" s="221"/>
      <c r="J23" s="33" t="str">
        <f t="shared" ref="J23:J28" si="1">Mena</f>
        <v>CZK</v>
      </c>
    </row>
    <row r="24" spans="1:10" ht="23.25" customHeight="1" x14ac:dyDescent="0.2">
      <c r="A24" s="2">
        <f>(A23-INT(A23))*100</f>
        <v>0</v>
      </c>
      <c r="B24" s="31" t="s">
        <v>13</v>
      </c>
      <c r="C24" s="52"/>
      <c r="D24" s="53"/>
      <c r="E24" s="57">
        <f>SazbaDPH1</f>
        <v>15</v>
      </c>
      <c r="F24" s="32" t="s">
        <v>0</v>
      </c>
      <c r="G24" s="218">
        <f>A23</f>
        <v>0</v>
      </c>
      <c r="H24" s="219"/>
      <c r="I24" s="219"/>
      <c r="J24" s="33" t="str">
        <f t="shared" si="1"/>
        <v>CZK</v>
      </c>
    </row>
    <row r="25" spans="1:10" ht="23.25" customHeight="1" x14ac:dyDescent="0.2">
      <c r="A25" s="2">
        <f>ZakladDPHZakl*SazbaDPH2/100</f>
        <v>0</v>
      </c>
      <c r="B25" s="31" t="s">
        <v>14</v>
      </c>
      <c r="C25" s="52"/>
      <c r="D25" s="53"/>
      <c r="E25" s="57">
        <v>21</v>
      </c>
      <c r="F25" s="32" t="s">
        <v>0</v>
      </c>
      <c r="G25" s="220">
        <f t="shared" ref="G25" si="2">$I$21</f>
        <v>0</v>
      </c>
      <c r="H25" s="221"/>
      <c r="I25" s="221"/>
      <c r="J25" s="33" t="str">
        <f t="shared" si="1"/>
        <v>CZK</v>
      </c>
    </row>
    <row r="26" spans="1:10" ht="23.25" customHeight="1" x14ac:dyDescent="0.2">
      <c r="A26" s="2">
        <f>(A25-INT(A25))*100</f>
        <v>0</v>
      </c>
      <c r="B26" s="26" t="s">
        <v>15</v>
      </c>
      <c r="C26" s="58"/>
      <c r="D26" s="45"/>
      <c r="E26" s="59">
        <f>SazbaDPH2</f>
        <v>21</v>
      </c>
      <c r="F26" s="24" t="s">
        <v>0</v>
      </c>
      <c r="G26" s="192">
        <f>A25</f>
        <v>0</v>
      </c>
      <c r="H26" s="193"/>
      <c r="I26" s="193"/>
      <c r="J26" s="30" t="str">
        <f t="shared" si="1"/>
        <v>CZK</v>
      </c>
    </row>
    <row r="27" spans="1:10" ht="23.25" customHeight="1" thickBot="1" x14ac:dyDescent="0.25">
      <c r="A27" s="2">
        <f>ZakladDPHSni+DPHSni+ZakladDPHZakl+DPHZakl</f>
        <v>0</v>
      </c>
      <c r="B27" s="25" t="s">
        <v>4</v>
      </c>
      <c r="C27" s="60"/>
      <c r="D27" s="61"/>
      <c r="E27" s="60"/>
      <c r="F27" s="15"/>
      <c r="G27" s="194">
        <f>CenaCelkem-(ZakladDPHSni+DPHSni+ZakladDPHZakl+DPHZakl)</f>
        <v>0</v>
      </c>
      <c r="H27" s="194"/>
      <c r="I27" s="194"/>
      <c r="J27" s="34" t="str">
        <f t="shared" si="1"/>
        <v>CZK</v>
      </c>
    </row>
    <row r="28" spans="1:10" ht="27.75" hidden="1" customHeight="1" thickBot="1" x14ac:dyDescent="0.25">
      <c r="A28" s="2"/>
      <c r="B28" s="97" t="s">
        <v>23</v>
      </c>
      <c r="C28" s="98"/>
      <c r="D28" s="98"/>
      <c r="E28" s="99"/>
      <c r="F28" s="100"/>
      <c r="G28" s="223" t="e">
        <f>ZakladDPHSniVypocet+ZakladDPHZaklVypocet</f>
        <v>#REF!</v>
      </c>
      <c r="H28" s="224"/>
      <c r="I28" s="224"/>
      <c r="J28" s="101" t="str">
        <f t="shared" si="1"/>
        <v>CZK</v>
      </c>
    </row>
    <row r="29" spans="1:10" ht="27.75" customHeight="1" thickBot="1" x14ac:dyDescent="0.25">
      <c r="A29" s="2">
        <f>(A27-INT(A27))*100</f>
        <v>0</v>
      </c>
      <c r="B29" s="97" t="s">
        <v>33</v>
      </c>
      <c r="C29" s="102"/>
      <c r="D29" s="102"/>
      <c r="E29" s="102"/>
      <c r="F29" s="103"/>
      <c r="G29" s="223">
        <f>A27</f>
        <v>0</v>
      </c>
      <c r="H29" s="223"/>
      <c r="I29" s="223"/>
      <c r="J29" s="104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6"/>
      <c r="C32" s="62" t="s">
        <v>11</v>
      </c>
      <c r="D32" s="63"/>
      <c r="E32" s="63"/>
      <c r="F32" s="14" t="s">
        <v>10</v>
      </c>
      <c r="G32" s="20"/>
      <c r="H32" s="21"/>
      <c r="I32" s="20"/>
      <c r="J32" s="9"/>
    </row>
    <row r="33" spans="1:10" ht="47.25" customHeight="1" x14ac:dyDescent="0.2">
      <c r="A33" s="2"/>
      <c r="B33" s="2"/>
      <c r="J33" s="9"/>
    </row>
    <row r="34" spans="1:10" s="18" customFormat="1" ht="18.75" customHeight="1" x14ac:dyDescent="0.2">
      <c r="A34" s="17"/>
      <c r="B34" s="17"/>
      <c r="C34" s="64"/>
      <c r="D34" s="225"/>
      <c r="E34" s="226"/>
      <c r="G34" s="227"/>
      <c r="H34" s="228"/>
      <c r="I34" s="228"/>
      <c r="J34" s="19"/>
    </row>
    <row r="35" spans="1:10" ht="12.75" customHeight="1" x14ac:dyDescent="0.2">
      <c r="A35" s="2"/>
      <c r="B35" s="2"/>
      <c r="D35" s="217" t="s">
        <v>2</v>
      </c>
      <c r="E35" s="217"/>
      <c r="H35" s="10" t="s">
        <v>3</v>
      </c>
      <c r="J35" s="9"/>
    </row>
    <row r="36" spans="1:10" ht="13.5" customHeight="1" thickBot="1" x14ac:dyDescent="0.25">
      <c r="A36" s="11"/>
      <c r="B36" s="11"/>
      <c r="C36" s="65"/>
      <c r="D36" s="65"/>
      <c r="E36" s="65"/>
      <c r="F36" s="12"/>
      <c r="G36" s="12"/>
      <c r="H36" s="12"/>
      <c r="I36" s="12"/>
      <c r="J36" s="13"/>
    </row>
    <row r="37" spans="1:10" ht="27" customHeight="1" x14ac:dyDescent="0.2">
      <c r="B37" s="77" t="s">
        <v>16</v>
      </c>
      <c r="C37" s="78"/>
      <c r="D37" s="78"/>
      <c r="E37" s="78"/>
      <c r="F37" s="79"/>
      <c r="G37" s="79"/>
      <c r="H37" s="79"/>
      <c r="I37" s="79"/>
      <c r="J37" s="80"/>
    </row>
    <row r="38" spans="1:10" ht="25.5" customHeight="1" x14ac:dyDescent="0.2">
      <c r="A38" s="76" t="s">
        <v>35</v>
      </c>
      <c r="B38" s="81" t="s">
        <v>17</v>
      </c>
      <c r="C38" s="82" t="s">
        <v>5</v>
      </c>
      <c r="D38" s="82"/>
      <c r="E38" s="82"/>
      <c r="F38" s="83" t="str">
        <f>B23</f>
        <v>Základ pro sníženou DPH</v>
      </c>
      <c r="G38" s="83" t="str">
        <f>B25</f>
        <v>Základ pro základní DPH</v>
      </c>
      <c r="H38" s="84" t="s">
        <v>18</v>
      </c>
      <c r="I38" s="84" t="s">
        <v>1</v>
      </c>
      <c r="J38" s="85"/>
    </row>
    <row r="39" spans="1:10" ht="25.5" hidden="1" customHeight="1" x14ac:dyDescent="0.2">
      <c r="A39" s="76">
        <v>1</v>
      </c>
      <c r="B39" s="86" t="s">
        <v>42</v>
      </c>
      <c r="C39" s="231"/>
      <c r="D39" s="231"/>
      <c r="E39" s="231"/>
      <c r="F39" s="87" t="e">
        <f>vrn!#REF!+'1 1 Pol'!#REF!+'1 2 Pol'!#REF!</f>
        <v>#REF!</v>
      </c>
      <c r="G39" s="88" t="e">
        <f>vrn!#REF!+'1 1 Pol'!#REF!+'1 2 Pol'!#REF!</f>
        <v>#REF!</v>
      </c>
      <c r="H39" s="89" t="e">
        <f t="shared" ref="H39:H44" si="3">(F39*SazbaDPH1/100)+(G39*SazbaDPH2/100)</f>
        <v>#REF!</v>
      </c>
      <c r="I39" s="89" t="e">
        <f>F39+G39+H39</f>
        <v>#REF!</v>
      </c>
      <c r="J39" s="90"/>
    </row>
    <row r="40" spans="1:10" ht="25.5" customHeight="1" x14ac:dyDescent="0.2">
      <c r="A40" s="76">
        <v>2</v>
      </c>
      <c r="B40" s="91"/>
      <c r="C40" s="232" t="s">
        <v>43</v>
      </c>
      <c r="D40" s="232"/>
      <c r="E40" s="232"/>
      <c r="F40" s="92"/>
      <c r="G40" s="93"/>
      <c r="H40" s="93">
        <f t="shared" si="3"/>
        <v>0</v>
      </c>
      <c r="I40" s="93"/>
      <c r="J40" s="94"/>
    </row>
    <row r="41" spans="1:10" ht="25.5" customHeight="1" x14ac:dyDescent="0.2">
      <c r="A41" s="76">
        <v>2</v>
      </c>
      <c r="B41" s="91" t="s">
        <v>44</v>
      </c>
      <c r="C41" s="232" t="s">
        <v>45</v>
      </c>
      <c r="D41" s="232"/>
      <c r="E41" s="232"/>
      <c r="F41" s="92">
        <v>0</v>
      </c>
      <c r="G41" s="93">
        <f>SUM(G42:G44)</f>
        <v>0</v>
      </c>
      <c r="H41" s="93">
        <f t="shared" si="3"/>
        <v>0</v>
      </c>
      <c r="I41" s="93">
        <f>F41+G41+H41</f>
        <v>0</v>
      </c>
      <c r="J41" s="94"/>
    </row>
    <row r="42" spans="1:10" ht="25.5" customHeight="1" x14ac:dyDescent="0.2">
      <c r="A42" s="76">
        <v>3</v>
      </c>
      <c r="B42" s="95" t="s">
        <v>46</v>
      </c>
      <c r="C42" s="231" t="s">
        <v>47</v>
      </c>
      <c r="D42" s="231"/>
      <c r="E42" s="231"/>
      <c r="F42" s="96">
        <v>0</v>
      </c>
      <c r="G42" s="89">
        <f>vrn!$G$8</f>
        <v>0</v>
      </c>
      <c r="H42" s="89">
        <f t="shared" si="3"/>
        <v>0</v>
      </c>
      <c r="I42" s="89">
        <f>F42+G42+H42</f>
        <v>0</v>
      </c>
      <c r="J42" s="90"/>
    </row>
    <row r="43" spans="1:10" ht="25.5" customHeight="1" x14ac:dyDescent="0.2">
      <c r="A43" s="76">
        <v>3</v>
      </c>
      <c r="B43" s="95" t="s">
        <v>44</v>
      </c>
      <c r="C43" s="231" t="s">
        <v>48</v>
      </c>
      <c r="D43" s="231"/>
      <c r="E43" s="231"/>
      <c r="F43" s="96">
        <v>0</v>
      </c>
      <c r="G43" s="89">
        <f>'1 1 Pol'!$G$340</f>
        <v>0</v>
      </c>
      <c r="H43" s="89">
        <f t="shared" si="3"/>
        <v>0</v>
      </c>
      <c r="I43" s="89">
        <f>F43+G43+H43</f>
        <v>0</v>
      </c>
      <c r="J43" s="90"/>
    </row>
    <row r="44" spans="1:10" ht="25.5" customHeight="1" x14ac:dyDescent="0.2">
      <c r="A44" s="76">
        <v>3</v>
      </c>
      <c r="B44" s="95" t="s">
        <v>49</v>
      </c>
      <c r="C44" s="231" t="s">
        <v>50</v>
      </c>
      <c r="D44" s="231"/>
      <c r="E44" s="231"/>
      <c r="F44" s="96">
        <v>0</v>
      </c>
      <c r="G44" s="89">
        <f>'1 2 Pol'!$G$15</f>
        <v>0</v>
      </c>
      <c r="H44" s="89">
        <f t="shared" si="3"/>
        <v>0</v>
      </c>
      <c r="I44" s="89">
        <f>F44+G44+H44</f>
        <v>0</v>
      </c>
      <c r="J44" s="90"/>
    </row>
    <row r="46" spans="1:10" x14ac:dyDescent="0.2">
      <c r="A46" t="s">
        <v>52</v>
      </c>
      <c r="B46" t="s">
        <v>53</v>
      </c>
    </row>
    <row r="47" spans="1:10" x14ac:dyDescent="0.2">
      <c r="A47" t="s">
        <v>54</v>
      </c>
      <c r="B47" t="s">
        <v>55</v>
      </c>
    </row>
    <row r="48" spans="1:10" x14ac:dyDescent="0.2">
      <c r="A48" t="s">
        <v>56</v>
      </c>
      <c r="B48" t="s">
        <v>57</v>
      </c>
    </row>
    <row r="49" spans="1:10" x14ac:dyDescent="0.2">
      <c r="A49" t="s">
        <v>56</v>
      </c>
      <c r="B49" t="s">
        <v>58</v>
      </c>
    </row>
    <row r="50" spans="1:10" x14ac:dyDescent="0.2">
      <c r="A50" t="s">
        <v>56</v>
      </c>
      <c r="B50" t="s">
        <v>59</v>
      </c>
    </row>
    <row r="53" spans="1:10" ht="15.75" x14ac:dyDescent="0.25">
      <c r="B53" s="105" t="s">
        <v>60</v>
      </c>
    </row>
    <row r="55" spans="1:10" ht="25.5" customHeight="1" x14ac:dyDescent="0.2">
      <c r="A55" s="107"/>
      <c r="B55" s="110" t="s">
        <v>17</v>
      </c>
      <c r="C55" s="110" t="s">
        <v>5</v>
      </c>
      <c r="D55" s="111"/>
      <c r="E55" s="111"/>
      <c r="F55" s="112" t="s">
        <v>61</v>
      </c>
      <c r="G55" s="112"/>
      <c r="H55" s="112"/>
      <c r="I55" s="112" t="s">
        <v>29</v>
      </c>
      <c r="J55" s="112"/>
    </row>
    <row r="56" spans="1:10" ht="36.75" customHeight="1" x14ac:dyDescent="0.2">
      <c r="A56" s="108"/>
      <c r="B56" s="113" t="s">
        <v>44</v>
      </c>
      <c r="C56" s="229" t="s">
        <v>62</v>
      </c>
      <c r="D56" s="230"/>
      <c r="E56" s="230"/>
      <c r="F56" s="121" t="s">
        <v>24</v>
      </c>
      <c r="G56" s="114"/>
      <c r="H56" s="114"/>
      <c r="I56" s="114">
        <f>'1 1 Pol'!G8</f>
        <v>0</v>
      </c>
      <c r="J56" s="119"/>
    </row>
    <row r="57" spans="1:10" ht="36.75" customHeight="1" x14ac:dyDescent="0.2">
      <c r="A57" s="108"/>
      <c r="B57" s="113" t="s">
        <v>63</v>
      </c>
      <c r="C57" s="229" t="s">
        <v>64</v>
      </c>
      <c r="D57" s="230"/>
      <c r="E57" s="230"/>
      <c r="F57" s="121" t="s">
        <v>24</v>
      </c>
      <c r="G57" s="114"/>
      <c r="H57" s="114"/>
      <c r="I57" s="114">
        <f>'1 1 Pol'!G89</f>
        <v>0</v>
      </c>
      <c r="J57" s="119"/>
    </row>
    <row r="58" spans="1:10" ht="36.75" customHeight="1" x14ac:dyDescent="0.2">
      <c r="A58" s="108"/>
      <c r="B58" s="113" t="s">
        <v>49</v>
      </c>
      <c r="C58" s="229" t="s">
        <v>65</v>
      </c>
      <c r="D58" s="230"/>
      <c r="E58" s="230"/>
      <c r="F58" s="121" t="s">
        <v>24</v>
      </c>
      <c r="G58" s="114"/>
      <c r="H58" s="114"/>
      <c r="I58" s="114">
        <f>'1 1 Pol'!G109</f>
        <v>0</v>
      </c>
      <c r="J58" s="119"/>
    </row>
    <row r="59" spans="1:10" ht="36.75" customHeight="1" x14ac:dyDescent="0.2">
      <c r="A59" s="108"/>
      <c r="B59" s="113" t="s">
        <v>66</v>
      </c>
      <c r="C59" s="229" t="s">
        <v>67</v>
      </c>
      <c r="D59" s="230"/>
      <c r="E59" s="230"/>
      <c r="F59" s="121" t="s">
        <v>24</v>
      </c>
      <c r="G59" s="114"/>
      <c r="H59" s="114"/>
      <c r="I59" s="114">
        <f>'1 2 Pol'!G8</f>
        <v>0</v>
      </c>
      <c r="J59" s="119"/>
    </row>
    <row r="60" spans="1:10" ht="36.75" customHeight="1" x14ac:dyDescent="0.2">
      <c r="A60" s="108"/>
      <c r="B60" s="113" t="s">
        <v>68</v>
      </c>
      <c r="C60" s="229" t="s">
        <v>69</v>
      </c>
      <c r="D60" s="230"/>
      <c r="E60" s="230"/>
      <c r="F60" s="121" t="s">
        <v>24</v>
      </c>
      <c r="G60" s="114"/>
      <c r="H60" s="114"/>
      <c r="I60" s="114">
        <f>'1 1 Pol'!G121</f>
        <v>0</v>
      </c>
      <c r="J60" s="119"/>
    </row>
    <row r="61" spans="1:10" ht="36.75" customHeight="1" x14ac:dyDescent="0.2">
      <c r="A61" s="108"/>
      <c r="B61" s="113" t="s">
        <v>70</v>
      </c>
      <c r="C61" s="229" t="s">
        <v>71</v>
      </c>
      <c r="D61" s="230"/>
      <c r="E61" s="230"/>
      <c r="F61" s="121" t="s">
        <v>24</v>
      </c>
      <c r="G61" s="114"/>
      <c r="H61" s="114"/>
      <c r="I61" s="114">
        <f>'1 1 Pol'!G142</f>
        <v>0</v>
      </c>
      <c r="J61" s="119"/>
    </row>
    <row r="62" spans="1:10" ht="36.75" customHeight="1" x14ac:dyDescent="0.2">
      <c r="A62" s="108"/>
      <c r="B62" s="113" t="s">
        <v>72</v>
      </c>
      <c r="C62" s="229" t="s">
        <v>73</v>
      </c>
      <c r="D62" s="230"/>
      <c r="E62" s="230"/>
      <c r="F62" s="121" t="s">
        <v>24</v>
      </c>
      <c r="G62" s="114"/>
      <c r="H62" s="114"/>
      <c r="I62" s="114">
        <f>'1 1 Pol'!G168</f>
        <v>0</v>
      </c>
      <c r="J62" s="119"/>
    </row>
    <row r="63" spans="1:10" ht="36.75" customHeight="1" x14ac:dyDescent="0.2">
      <c r="A63" s="108"/>
      <c r="B63" s="113" t="s">
        <v>74</v>
      </c>
      <c r="C63" s="229" t="s">
        <v>75</v>
      </c>
      <c r="D63" s="230"/>
      <c r="E63" s="230"/>
      <c r="F63" s="121" t="s">
        <v>24</v>
      </c>
      <c r="G63" s="114"/>
      <c r="H63" s="114"/>
      <c r="I63" s="114">
        <f>'1 1 Pol'!G188</f>
        <v>0</v>
      </c>
      <c r="J63" s="119"/>
    </row>
    <row r="64" spans="1:10" ht="36.75" customHeight="1" x14ac:dyDescent="0.2">
      <c r="A64" s="108"/>
      <c r="B64" s="113" t="s">
        <v>76</v>
      </c>
      <c r="C64" s="229" t="s">
        <v>77</v>
      </c>
      <c r="D64" s="230"/>
      <c r="E64" s="230"/>
      <c r="F64" s="121" t="s">
        <v>24</v>
      </c>
      <c r="G64" s="114"/>
      <c r="H64" s="114"/>
      <c r="I64" s="114">
        <f>'1 1 Pol'!G195</f>
        <v>0</v>
      </c>
      <c r="J64" s="119"/>
    </row>
    <row r="65" spans="1:10" ht="36.75" customHeight="1" x14ac:dyDescent="0.2">
      <c r="A65" s="108"/>
      <c r="B65" s="113" t="s">
        <v>78</v>
      </c>
      <c r="C65" s="229" t="s">
        <v>79</v>
      </c>
      <c r="D65" s="230"/>
      <c r="E65" s="230"/>
      <c r="F65" s="121" t="s">
        <v>24</v>
      </c>
      <c r="G65" s="114"/>
      <c r="H65" s="114"/>
      <c r="I65" s="114">
        <f>'1 1 Pol'!G234</f>
        <v>0</v>
      </c>
      <c r="J65" s="119"/>
    </row>
    <row r="66" spans="1:10" ht="36.75" customHeight="1" x14ac:dyDescent="0.2">
      <c r="A66" s="108"/>
      <c r="B66" s="113" t="s">
        <v>80</v>
      </c>
      <c r="C66" s="229" t="s">
        <v>81</v>
      </c>
      <c r="D66" s="230"/>
      <c r="E66" s="230"/>
      <c r="F66" s="121" t="s">
        <v>24</v>
      </c>
      <c r="G66" s="114"/>
      <c r="H66" s="114"/>
      <c r="I66" s="114">
        <f>'1 1 Pol'!G237</f>
        <v>0</v>
      </c>
      <c r="J66" s="119"/>
    </row>
    <row r="67" spans="1:10" ht="36.75" customHeight="1" x14ac:dyDescent="0.2">
      <c r="A67" s="108"/>
      <c r="B67" s="113" t="s">
        <v>82</v>
      </c>
      <c r="C67" s="229" t="s">
        <v>83</v>
      </c>
      <c r="D67" s="230"/>
      <c r="E67" s="230"/>
      <c r="F67" s="121" t="s">
        <v>24</v>
      </c>
      <c r="G67" s="114"/>
      <c r="H67" s="114"/>
      <c r="I67" s="114">
        <f>'1 1 Pol'!G278</f>
        <v>0</v>
      </c>
      <c r="J67" s="119"/>
    </row>
    <row r="68" spans="1:10" ht="36.75" customHeight="1" x14ac:dyDescent="0.2">
      <c r="A68" s="108"/>
      <c r="B68" s="113" t="s">
        <v>84</v>
      </c>
      <c r="C68" s="229" t="s">
        <v>85</v>
      </c>
      <c r="D68" s="230"/>
      <c r="E68" s="230"/>
      <c r="F68" s="121" t="s">
        <v>24</v>
      </c>
      <c r="G68" s="114"/>
      <c r="H68" s="114"/>
      <c r="I68" s="114">
        <f>'1 1 Pol'!G293</f>
        <v>0</v>
      </c>
      <c r="J68" s="119"/>
    </row>
    <row r="69" spans="1:10" ht="36.75" customHeight="1" x14ac:dyDescent="0.2">
      <c r="A69" s="108"/>
      <c r="B69" s="113" t="s">
        <v>86</v>
      </c>
      <c r="C69" s="229" t="s">
        <v>87</v>
      </c>
      <c r="D69" s="230"/>
      <c r="E69" s="230"/>
      <c r="F69" s="121" t="s">
        <v>25</v>
      </c>
      <c r="G69" s="114"/>
      <c r="H69" s="114"/>
      <c r="I69" s="114">
        <f>'1 1 Pol'!G295+'1 2 Pol'!G11</f>
        <v>0</v>
      </c>
      <c r="J69" s="119"/>
    </row>
    <row r="70" spans="1:10" ht="36.75" customHeight="1" x14ac:dyDescent="0.2">
      <c r="A70" s="108"/>
      <c r="B70" s="113" t="s">
        <v>88</v>
      </c>
      <c r="C70" s="229" t="s">
        <v>89</v>
      </c>
      <c r="D70" s="230"/>
      <c r="E70" s="230"/>
      <c r="F70" s="121" t="s">
        <v>25</v>
      </c>
      <c r="G70" s="114"/>
      <c r="H70" s="114"/>
      <c r="I70" s="114">
        <f>'1 1 Pol'!G317</f>
        <v>0</v>
      </c>
      <c r="J70" s="119"/>
    </row>
    <row r="71" spans="1:10" ht="36.75" customHeight="1" x14ac:dyDescent="0.2">
      <c r="A71" s="108"/>
      <c r="B71" s="113" t="s">
        <v>90</v>
      </c>
      <c r="C71" s="229" t="s">
        <v>91</v>
      </c>
      <c r="D71" s="230"/>
      <c r="E71" s="230"/>
      <c r="F71" s="121" t="s">
        <v>92</v>
      </c>
      <c r="G71" s="114"/>
      <c r="H71" s="114"/>
      <c r="I71" s="114">
        <f>'1 1 Pol'!G328</f>
        <v>0</v>
      </c>
      <c r="J71" s="119"/>
    </row>
    <row r="72" spans="1:10" ht="25.5" customHeight="1" x14ac:dyDescent="0.2">
      <c r="A72" s="109"/>
      <c r="B72" s="115" t="s">
        <v>1</v>
      </c>
      <c r="C72" s="116"/>
      <c r="D72" s="117"/>
      <c r="E72" s="117"/>
      <c r="F72" s="122"/>
      <c r="G72" s="118"/>
      <c r="H72" s="118"/>
      <c r="I72" s="118">
        <f>SUM(I56:I71)</f>
        <v>0</v>
      </c>
      <c r="J72" s="120"/>
    </row>
    <row r="73" spans="1:10" x14ac:dyDescent="0.2">
      <c r="F73" s="74"/>
      <c r="G73" s="74"/>
      <c r="H73" s="74"/>
      <c r="I73" s="74"/>
      <c r="J73" s="75"/>
    </row>
    <row r="74" spans="1:10" x14ac:dyDescent="0.2">
      <c r="F74" s="74"/>
      <c r="G74" s="74"/>
      <c r="H74" s="74"/>
      <c r="I74" s="74"/>
      <c r="J74" s="75"/>
    </row>
    <row r="75" spans="1:10" x14ac:dyDescent="0.2">
      <c r="F75" s="74"/>
      <c r="G75" s="74"/>
      <c r="H75" s="74"/>
      <c r="I75" s="74"/>
      <c r="J75" s="7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70:E70"/>
    <mergeCell ref="C71:E71"/>
    <mergeCell ref="D11:G11"/>
    <mergeCell ref="D12:G12"/>
    <mergeCell ref="E13:G13"/>
    <mergeCell ref="C64:E64"/>
    <mergeCell ref="C65:E65"/>
    <mergeCell ref="C66:E66"/>
    <mergeCell ref="C67:E67"/>
    <mergeCell ref="C68:E68"/>
    <mergeCell ref="C59:E59"/>
    <mergeCell ref="C60:E60"/>
    <mergeCell ref="C61:E61"/>
    <mergeCell ref="C62:E62"/>
    <mergeCell ref="C63:E63"/>
    <mergeCell ref="C44:E44"/>
    <mergeCell ref="C56:E56"/>
    <mergeCell ref="C57:E57"/>
    <mergeCell ref="C58:E58"/>
    <mergeCell ref="C69:E6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4:J4"/>
    <mergeCell ref="G16:H16"/>
    <mergeCell ref="G17:H17"/>
    <mergeCell ref="E16:F16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G15:H15"/>
    <mergeCell ref="I15:J15"/>
    <mergeCell ref="I16:J16"/>
    <mergeCell ref="E21:F21"/>
    <mergeCell ref="G21:H21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43" t="s">
        <v>7</v>
      </c>
      <c r="B2" s="42"/>
      <c r="C2" s="239"/>
      <c r="D2" s="239"/>
      <c r="E2" s="239"/>
      <c r="F2" s="239"/>
      <c r="G2" s="240"/>
    </row>
    <row r="3" spans="1:7" ht="24.95" customHeight="1" x14ac:dyDescent="0.2">
      <c r="A3" s="43" t="s">
        <v>8</v>
      </c>
      <c r="B3" s="42"/>
      <c r="C3" s="239"/>
      <c r="D3" s="239"/>
      <c r="E3" s="239"/>
      <c r="F3" s="239"/>
      <c r="G3" s="240"/>
    </row>
    <row r="4" spans="1:7" ht="24.95" customHeight="1" x14ac:dyDescent="0.2">
      <c r="A4" s="43" t="s">
        <v>9</v>
      </c>
      <c r="B4" s="42"/>
      <c r="C4" s="239"/>
      <c r="D4" s="239"/>
      <c r="E4" s="239"/>
      <c r="F4" s="239"/>
      <c r="G4" s="240"/>
    </row>
    <row r="5" spans="1:7" x14ac:dyDescent="0.2">
      <c r="B5" s="4"/>
      <c r="C5" s="5"/>
      <c r="D5" s="6"/>
    </row>
  </sheetData>
  <sheetProtection algorithmName="SHA-512" hashValue="g6g8wb8KFvnm3hx6RRneeIJZr1MQo2x31nwvFbWg99S1XtASPZZi47ONMwSXRvdc2m3R+Q42lXuZfhNUZG9pDQ==" saltValue="Dd+lf9sIo5cG8oVO7W57t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728A4-A55A-4F60-B6F8-D7309C5D4B6B}">
  <sheetPr>
    <outlinePr summaryBelow="0"/>
  </sheetPr>
  <dimension ref="A1:I4999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06" customWidth="1"/>
    <col min="3" max="3" width="63.28515625" style="106" customWidth="1"/>
    <col min="4" max="4" width="4.85546875" customWidth="1"/>
    <col min="5" max="5" width="10.7109375" customWidth="1"/>
    <col min="6" max="6" width="9.85546875" customWidth="1"/>
    <col min="7" max="7" width="12.7109375" customWidth="1"/>
  </cols>
  <sheetData>
    <row r="1" spans="1:7" ht="15.75" customHeight="1" x14ac:dyDescent="0.25">
      <c r="A1" s="241" t="s">
        <v>38</v>
      </c>
      <c r="B1" s="241"/>
      <c r="C1" s="241"/>
      <c r="D1" s="241"/>
      <c r="E1" s="241"/>
      <c r="F1" s="241"/>
      <c r="G1" s="241"/>
    </row>
    <row r="2" spans="1:7" ht="25.15" customHeight="1" x14ac:dyDescent="0.2">
      <c r="A2" s="124" t="s">
        <v>7</v>
      </c>
      <c r="B2" s="42" t="s">
        <v>40</v>
      </c>
      <c r="C2" s="242" t="s">
        <v>41</v>
      </c>
      <c r="D2" s="243"/>
      <c r="E2" s="243"/>
      <c r="F2" s="243"/>
      <c r="G2" s="244"/>
    </row>
    <row r="3" spans="1:7" ht="25.15" customHeight="1" x14ac:dyDescent="0.2">
      <c r="A3" s="124" t="s">
        <v>8</v>
      </c>
      <c r="B3" s="42" t="s">
        <v>44</v>
      </c>
      <c r="C3" s="242" t="s">
        <v>45</v>
      </c>
      <c r="D3" s="243"/>
      <c r="E3" s="243"/>
      <c r="F3" s="243"/>
      <c r="G3" s="244"/>
    </row>
    <row r="4" spans="1:7" ht="25.15" customHeight="1" x14ac:dyDescent="0.2">
      <c r="A4" s="125" t="s">
        <v>9</v>
      </c>
      <c r="B4" s="126" t="s">
        <v>46</v>
      </c>
      <c r="C4" s="245" t="s">
        <v>47</v>
      </c>
      <c r="D4" s="246"/>
      <c r="E4" s="246"/>
      <c r="F4" s="246"/>
      <c r="G4" s="247"/>
    </row>
    <row r="5" spans="1:7" x14ac:dyDescent="0.2">
      <c r="D5" s="10"/>
    </row>
    <row r="6" spans="1:7" x14ac:dyDescent="0.2">
      <c r="A6" s="128" t="s">
        <v>95</v>
      </c>
      <c r="B6" s="130" t="s">
        <v>96</v>
      </c>
      <c r="C6" s="130" t="s">
        <v>97</v>
      </c>
      <c r="D6" s="129" t="s">
        <v>98</v>
      </c>
      <c r="E6" s="128" t="s">
        <v>99</v>
      </c>
      <c r="F6" s="127" t="s">
        <v>100</v>
      </c>
      <c r="G6" s="128" t="s">
        <v>29</v>
      </c>
    </row>
    <row r="7" spans="1:7" hidden="1" x14ac:dyDescent="0.2">
      <c r="A7" s="3"/>
      <c r="B7" s="4"/>
      <c r="C7" s="4"/>
      <c r="D7" s="6"/>
      <c r="E7" s="133"/>
      <c r="F7" s="134"/>
      <c r="G7" s="134"/>
    </row>
    <row r="8" spans="1:7" x14ac:dyDescent="0.2">
      <c r="A8" s="144" t="s">
        <v>105</v>
      </c>
      <c r="B8" s="145" t="s">
        <v>93</v>
      </c>
      <c r="C8" s="156" t="s">
        <v>27</v>
      </c>
      <c r="D8" s="146"/>
      <c r="E8" s="147"/>
      <c r="F8" s="148"/>
      <c r="G8" s="148">
        <f>SUM(G9:G24)</f>
        <v>0</v>
      </c>
    </row>
    <row r="9" spans="1:7" s="169" customFormat="1" x14ac:dyDescent="0.2">
      <c r="A9" s="149">
        <v>1</v>
      </c>
      <c r="B9" s="149" t="s">
        <v>441</v>
      </c>
      <c r="C9" s="157" t="s">
        <v>454</v>
      </c>
      <c r="D9" s="151" t="s">
        <v>106</v>
      </c>
      <c r="E9" s="152">
        <v>1</v>
      </c>
      <c r="F9" s="153">
        <v>0</v>
      </c>
      <c r="G9" s="154">
        <f>ROUND(E9*F9,2)</f>
        <v>0</v>
      </c>
    </row>
    <row r="10" spans="1:7" s="169" customFormat="1" ht="45" x14ac:dyDescent="0.2">
      <c r="A10" s="149"/>
      <c r="B10" s="186"/>
      <c r="C10" s="185" t="s">
        <v>455</v>
      </c>
      <c r="D10" s="151"/>
      <c r="E10" s="152"/>
      <c r="F10" s="153"/>
      <c r="G10" s="154"/>
    </row>
    <row r="11" spans="1:7" outlineLevel="1" x14ac:dyDescent="0.2">
      <c r="A11" s="149">
        <v>2</v>
      </c>
      <c r="B11" s="150" t="s">
        <v>442</v>
      </c>
      <c r="C11" s="157" t="s">
        <v>443</v>
      </c>
      <c r="D11" s="151" t="s">
        <v>106</v>
      </c>
      <c r="E11" s="152">
        <v>1</v>
      </c>
      <c r="F11" s="153">
        <v>0</v>
      </c>
      <c r="G11" s="154">
        <f>ROUND(E11*F11,2)</f>
        <v>0</v>
      </c>
    </row>
    <row r="12" spans="1:7" s="169" customFormat="1" ht="33.75" outlineLevel="1" x14ac:dyDescent="0.2">
      <c r="A12" s="139"/>
      <c r="B12" s="140"/>
      <c r="C12" s="185" t="s">
        <v>444</v>
      </c>
      <c r="D12" s="182"/>
      <c r="E12" s="183"/>
      <c r="F12" s="184"/>
      <c r="G12" s="141"/>
    </row>
    <row r="13" spans="1:7" s="169" customFormat="1" ht="22.5" outlineLevel="1" x14ac:dyDescent="0.2">
      <c r="A13" s="149">
        <v>3</v>
      </c>
      <c r="B13" s="150" t="s">
        <v>445</v>
      </c>
      <c r="C13" s="157" t="s">
        <v>461</v>
      </c>
      <c r="D13" s="151" t="s">
        <v>106</v>
      </c>
      <c r="E13" s="152">
        <v>1</v>
      </c>
      <c r="F13" s="153">
        <v>0</v>
      </c>
      <c r="G13" s="154">
        <f>ROUND(E13*F13,2)</f>
        <v>0</v>
      </c>
    </row>
    <row r="14" spans="1:7" s="169" customFormat="1" ht="33.75" outlineLevel="1" x14ac:dyDescent="0.2">
      <c r="A14" s="149">
        <v>4</v>
      </c>
      <c r="B14" s="150" t="s">
        <v>447</v>
      </c>
      <c r="C14" s="157" t="s">
        <v>446</v>
      </c>
      <c r="D14" s="151" t="s">
        <v>106</v>
      </c>
      <c r="E14" s="152">
        <v>1</v>
      </c>
      <c r="F14" s="153">
        <v>0</v>
      </c>
      <c r="G14" s="154">
        <f>ROUND(E14*F14,2)</f>
        <v>0</v>
      </c>
    </row>
    <row r="15" spans="1:7" s="169" customFormat="1" outlineLevel="1" x14ac:dyDescent="0.2">
      <c r="A15" s="149">
        <v>5</v>
      </c>
      <c r="B15" s="150" t="s">
        <v>448</v>
      </c>
      <c r="C15" s="157" t="s">
        <v>449</v>
      </c>
      <c r="D15" s="151" t="s">
        <v>106</v>
      </c>
      <c r="E15" s="152">
        <v>3</v>
      </c>
      <c r="F15" s="153">
        <v>0</v>
      </c>
      <c r="G15" s="154">
        <f>ROUND(E15*F15,2)</f>
        <v>0</v>
      </c>
    </row>
    <row r="16" spans="1:7" s="169" customFormat="1" ht="45" outlineLevel="1" x14ac:dyDescent="0.2">
      <c r="A16" s="149"/>
      <c r="B16" s="150"/>
      <c r="C16" s="185" t="s">
        <v>451</v>
      </c>
      <c r="D16" s="151"/>
      <c r="E16" s="152"/>
      <c r="F16" s="153"/>
      <c r="G16" s="154"/>
    </row>
    <row r="17" spans="1:9" outlineLevel="1" x14ac:dyDescent="0.2">
      <c r="A17" s="149">
        <v>6</v>
      </c>
      <c r="B17" s="150" t="s">
        <v>458</v>
      </c>
      <c r="C17" s="157" t="s">
        <v>107</v>
      </c>
      <c r="D17" s="151" t="s">
        <v>450</v>
      </c>
      <c r="E17" s="152">
        <v>4</v>
      </c>
      <c r="F17" s="153">
        <v>0</v>
      </c>
      <c r="G17" s="154">
        <f>ROUND(E17*F17,2)</f>
        <v>0</v>
      </c>
    </row>
    <row r="18" spans="1:9" s="169" customFormat="1" ht="33.75" outlineLevel="1" x14ac:dyDescent="0.2">
      <c r="A18" s="149"/>
      <c r="B18" s="150"/>
      <c r="C18" s="185" t="s">
        <v>452</v>
      </c>
      <c r="D18" s="151"/>
      <c r="E18" s="152"/>
      <c r="F18" s="153"/>
      <c r="G18" s="154"/>
    </row>
    <row r="19" spans="1:9" outlineLevel="1" x14ac:dyDescent="0.2">
      <c r="A19" s="149">
        <v>7</v>
      </c>
      <c r="B19" s="150" t="s">
        <v>462</v>
      </c>
      <c r="C19" s="157" t="s">
        <v>108</v>
      </c>
      <c r="D19" s="151" t="s">
        <v>106</v>
      </c>
      <c r="E19" s="152">
        <v>1</v>
      </c>
      <c r="F19" s="153">
        <v>0</v>
      </c>
      <c r="G19" s="154">
        <f>ROUND(E19*F19,2)</f>
        <v>0</v>
      </c>
    </row>
    <row r="20" spans="1:9" ht="33.75" x14ac:dyDescent="0.2">
      <c r="C20" s="185" t="s">
        <v>453</v>
      </c>
      <c r="D20" s="10"/>
    </row>
    <row r="21" spans="1:9" x14ac:dyDescent="0.2">
      <c r="A21" s="149">
        <v>8</v>
      </c>
      <c r="B21" s="150" t="s">
        <v>463</v>
      </c>
      <c r="C21" s="157" t="s">
        <v>456</v>
      </c>
      <c r="D21" s="151" t="s">
        <v>106</v>
      </c>
      <c r="E21" s="152">
        <v>1</v>
      </c>
      <c r="F21" s="153">
        <v>0</v>
      </c>
      <c r="G21" s="154">
        <f>ROUND(E21*F21,2)</f>
        <v>0</v>
      </c>
    </row>
    <row r="22" spans="1:9" ht="45" x14ac:dyDescent="0.2">
      <c r="A22" s="169"/>
      <c r="C22" s="185" t="s">
        <v>457</v>
      </c>
      <c r="D22" s="10"/>
      <c r="E22" s="169"/>
      <c r="F22" s="169"/>
      <c r="G22" s="169"/>
    </row>
    <row r="23" spans="1:9" s="187" customFormat="1" ht="22.5" x14ac:dyDescent="0.2">
      <c r="A23" s="149">
        <v>9</v>
      </c>
      <c r="B23" s="150" t="s">
        <v>464</v>
      </c>
      <c r="C23" s="157" t="s">
        <v>459</v>
      </c>
      <c r="D23" s="151" t="s">
        <v>106</v>
      </c>
      <c r="E23" s="152">
        <v>1</v>
      </c>
      <c r="F23" s="153">
        <v>0</v>
      </c>
      <c r="G23" s="154">
        <f>E23*F23</f>
        <v>0</v>
      </c>
      <c r="H23" s="132"/>
      <c r="I23" s="132"/>
    </row>
    <row r="24" spans="1:9" s="187" customFormat="1" ht="33.75" x14ac:dyDescent="0.2">
      <c r="A24" s="149">
        <f t="shared" ref="A24" si="0">A23+1</f>
        <v>10</v>
      </c>
      <c r="B24" s="150" t="s">
        <v>465</v>
      </c>
      <c r="C24" s="157" t="s">
        <v>460</v>
      </c>
      <c r="D24" s="151" t="s">
        <v>106</v>
      </c>
      <c r="E24" s="152">
        <v>1</v>
      </c>
      <c r="F24" s="153">
        <v>0</v>
      </c>
      <c r="G24" s="154">
        <f>E24*F24</f>
        <v>0</v>
      </c>
      <c r="H24" s="132"/>
      <c r="I24" s="132"/>
    </row>
    <row r="25" spans="1:9" x14ac:dyDescent="0.2">
      <c r="D25" s="10"/>
    </row>
    <row r="26" spans="1:9" x14ac:dyDescent="0.2">
      <c r="D26" s="10"/>
    </row>
    <row r="27" spans="1:9" x14ac:dyDescent="0.2">
      <c r="D27" s="10"/>
    </row>
    <row r="28" spans="1:9" x14ac:dyDescent="0.2">
      <c r="D28" s="10"/>
    </row>
    <row r="29" spans="1:9" x14ac:dyDescent="0.2">
      <c r="D29" s="10"/>
    </row>
    <row r="30" spans="1:9" x14ac:dyDescent="0.2">
      <c r="D30" s="10"/>
    </row>
    <row r="31" spans="1:9" x14ac:dyDescent="0.2">
      <c r="D31" s="10"/>
    </row>
    <row r="32" spans="1:9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orientation="landscape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A92E8-CB40-4456-934C-DDF8F308DCAE}">
  <sheetPr>
    <outlinePr summaryBelow="0"/>
  </sheetPr>
  <dimension ref="A1:K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06" customWidth="1"/>
    <col min="3" max="3" width="63.28515625" style="10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2" width="10.7109375" customWidth="1"/>
  </cols>
  <sheetData>
    <row r="1" spans="1:11" ht="15.75" customHeight="1" x14ac:dyDescent="0.25">
      <c r="A1" s="241" t="s">
        <v>38</v>
      </c>
      <c r="B1" s="241"/>
      <c r="C1" s="241"/>
      <c r="D1" s="241"/>
      <c r="E1" s="241"/>
      <c r="F1" s="241"/>
      <c r="G1" s="241"/>
    </row>
    <row r="2" spans="1:11" ht="25.15" customHeight="1" x14ac:dyDescent="0.2">
      <c r="A2" s="124" t="s">
        <v>7</v>
      </c>
      <c r="B2" s="42" t="s">
        <v>40</v>
      </c>
      <c r="C2" s="242" t="s">
        <v>41</v>
      </c>
      <c r="D2" s="243"/>
      <c r="E2" s="243"/>
      <c r="F2" s="243"/>
      <c r="G2" s="244"/>
    </row>
    <row r="3" spans="1:11" ht="25.15" customHeight="1" x14ac:dyDescent="0.2">
      <c r="A3" s="124" t="s">
        <v>8</v>
      </c>
      <c r="B3" s="42" t="s">
        <v>44</v>
      </c>
      <c r="C3" s="242" t="s">
        <v>45</v>
      </c>
      <c r="D3" s="243"/>
      <c r="E3" s="243"/>
      <c r="F3" s="243"/>
      <c r="G3" s="244"/>
    </row>
    <row r="4" spans="1:11" ht="25.15" customHeight="1" x14ac:dyDescent="0.2">
      <c r="A4" s="125" t="s">
        <v>9</v>
      </c>
      <c r="B4" s="126" t="s">
        <v>44</v>
      </c>
      <c r="C4" s="245" t="s">
        <v>48</v>
      </c>
      <c r="D4" s="246"/>
      <c r="E4" s="246"/>
      <c r="F4" s="246"/>
      <c r="G4" s="247"/>
    </row>
    <row r="5" spans="1:11" x14ac:dyDescent="0.2">
      <c r="D5" s="10"/>
    </row>
    <row r="6" spans="1:11" ht="38.25" x14ac:dyDescent="0.2">
      <c r="A6" s="128" t="s">
        <v>95</v>
      </c>
      <c r="B6" s="130" t="s">
        <v>96</v>
      </c>
      <c r="C6" s="130" t="s">
        <v>97</v>
      </c>
      <c r="D6" s="129" t="s">
        <v>98</v>
      </c>
      <c r="E6" s="128" t="s">
        <v>99</v>
      </c>
      <c r="F6" s="127" t="s">
        <v>100</v>
      </c>
      <c r="G6" s="128" t="s">
        <v>29</v>
      </c>
      <c r="H6" s="131" t="s">
        <v>101</v>
      </c>
      <c r="I6" s="131" t="s">
        <v>102</v>
      </c>
      <c r="J6" s="131" t="s">
        <v>103</v>
      </c>
      <c r="K6" s="131" t="s">
        <v>104</v>
      </c>
    </row>
    <row r="7" spans="1:11" hidden="1" x14ac:dyDescent="0.2">
      <c r="A7" s="3"/>
      <c r="B7" s="4"/>
      <c r="C7" s="4"/>
      <c r="D7" s="6"/>
      <c r="E7" s="133"/>
      <c r="F7" s="134"/>
      <c r="G7" s="134"/>
      <c r="H7" s="134"/>
      <c r="I7" s="134"/>
      <c r="J7" s="134"/>
      <c r="K7" s="134"/>
    </row>
    <row r="8" spans="1:11" x14ac:dyDescent="0.2">
      <c r="A8" s="144" t="s">
        <v>105</v>
      </c>
      <c r="B8" s="145" t="s">
        <v>44</v>
      </c>
      <c r="C8" s="156" t="s">
        <v>62</v>
      </c>
      <c r="D8" s="146"/>
      <c r="E8" s="147"/>
      <c r="F8" s="148"/>
      <c r="G8" s="148">
        <f>SUM(G9:G20,G23,G27,G37,G40,G44,G49,G56,G59,G71,G74,G76,G80,G87)</f>
        <v>0</v>
      </c>
      <c r="H8" s="148"/>
      <c r="I8" s="148">
        <f>SUM(I9:I88)</f>
        <v>0</v>
      </c>
      <c r="J8" s="148"/>
      <c r="K8" s="148">
        <f>SUM(K9:K88)</f>
        <v>901.28</v>
      </c>
    </row>
    <row r="9" spans="1:11" ht="22.5" outlineLevel="1" x14ac:dyDescent="0.2">
      <c r="A9" s="149">
        <v>1</v>
      </c>
      <c r="B9" s="150" t="s">
        <v>109</v>
      </c>
      <c r="C9" s="157" t="s">
        <v>110</v>
      </c>
      <c r="D9" s="151" t="s">
        <v>111</v>
      </c>
      <c r="E9" s="152">
        <v>700</v>
      </c>
      <c r="F9" s="153">
        <v>0</v>
      </c>
      <c r="G9" s="154">
        <f>ROUND(E9*F9,2)</f>
        <v>0</v>
      </c>
      <c r="H9" s="154">
        <v>0</v>
      </c>
      <c r="I9" s="154">
        <f>ROUND(E9*H9,2)</f>
        <v>0</v>
      </c>
      <c r="J9" s="154">
        <v>0.13200000000000001</v>
      </c>
      <c r="K9" s="154">
        <f>ROUND(E9*J9,2)</f>
        <v>92.4</v>
      </c>
    </row>
    <row r="10" spans="1:11" outlineLevel="1" x14ac:dyDescent="0.2">
      <c r="A10" s="139"/>
      <c r="B10" s="140"/>
      <c r="C10" s="158" t="s">
        <v>112</v>
      </c>
      <c r="D10" s="142"/>
      <c r="E10" s="143">
        <v>700</v>
      </c>
      <c r="F10" s="141"/>
      <c r="G10" s="141"/>
      <c r="H10" s="141"/>
      <c r="I10" s="141"/>
      <c r="J10" s="141"/>
      <c r="K10" s="141"/>
    </row>
    <row r="11" spans="1:11" ht="22.5" outlineLevel="1" x14ac:dyDescent="0.2">
      <c r="A11" s="149">
        <v>2</v>
      </c>
      <c r="B11" s="150" t="s">
        <v>113</v>
      </c>
      <c r="C11" s="157" t="s">
        <v>114</v>
      </c>
      <c r="D11" s="151" t="s">
        <v>111</v>
      </c>
      <c r="E11" s="152">
        <v>450</v>
      </c>
      <c r="F11" s="153">
        <v>0</v>
      </c>
      <c r="G11" s="154">
        <f>ROUND(E11*F11,2)</f>
        <v>0</v>
      </c>
      <c r="H11" s="154">
        <v>0</v>
      </c>
      <c r="I11" s="154">
        <f>ROUND(E11*H11,2)</f>
        <v>0</v>
      </c>
      <c r="J11" s="154">
        <v>0.33</v>
      </c>
      <c r="K11" s="154">
        <f>ROUND(E11*J11,2)</f>
        <v>148.5</v>
      </c>
    </row>
    <row r="12" spans="1:11" outlineLevel="1" x14ac:dyDescent="0.2">
      <c r="A12" s="139"/>
      <c r="B12" s="140"/>
      <c r="C12" s="158" t="s">
        <v>115</v>
      </c>
      <c r="D12" s="142"/>
      <c r="E12" s="143">
        <v>450</v>
      </c>
      <c r="F12" s="141"/>
      <c r="G12" s="141"/>
      <c r="H12" s="141"/>
      <c r="I12" s="141"/>
      <c r="J12" s="141"/>
      <c r="K12" s="141"/>
    </row>
    <row r="13" spans="1:11" ht="22.5" outlineLevel="1" x14ac:dyDescent="0.2">
      <c r="A13" s="149">
        <v>3</v>
      </c>
      <c r="B13" s="150" t="s">
        <v>116</v>
      </c>
      <c r="C13" s="157" t="s">
        <v>117</v>
      </c>
      <c r="D13" s="151" t="s">
        <v>111</v>
      </c>
      <c r="E13" s="152">
        <v>902</v>
      </c>
      <c r="F13" s="153">
        <v>0</v>
      </c>
      <c r="G13" s="154">
        <f>ROUND(E13*F13,2)</f>
        <v>0</v>
      </c>
      <c r="H13" s="154">
        <v>0</v>
      </c>
      <c r="I13" s="154">
        <f>ROUND(E13*H13,2)</f>
        <v>0</v>
      </c>
      <c r="J13" s="154">
        <v>0.36</v>
      </c>
      <c r="K13" s="154">
        <f>ROUND(E13*J13,2)</f>
        <v>324.72000000000003</v>
      </c>
    </row>
    <row r="14" spans="1:11" outlineLevel="1" x14ac:dyDescent="0.2">
      <c r="A14" s="139"/>
      <c r="B14" s="140"/>
      <c r="C14" s="158" t="s">
        <v>118</v>
      </c>
      <c r="D14" s="142"/>
      <c r="E14" s="143"/>
      <c r="F14" s="141"/>
      <c r="G14" s="141"/>
      <c r="H14" s="141"/>
      <c r="I14" s="141"/>
      <c r="J14" s="141"/>
      <c r="K14" s="141"/>
    </row>
    <row r="15" spans="1:11" outlineLevel="1" x14ac:dyDescent="0.2">
      <c r="A15" s="139"/>
      <c r="B15" s="140"/>
      <c r="C15" s="158" t="s">
        <v>119</v>
      </c>
      <c r="D15" s="142"/>
      <c r="E15" s="143">
        <v>630</v>
      </c>
      <c r="F15" s="141"/>
      <c r="G15" s="141"/>
      <c r="H15" s="141"/>
      <c r="I15" s="141"/>
      <c r="J15" s="141"/>
      <c r="K15" s="141"/>
    </row>
    <row r="16" spans="1:11" outlineLevel="1" x14ac:dyDescent="0.2">
      <c r="A16" s="139"/>
      <c r="B16" s="140"/>
      <c r="C16" s="158" t="s">
        <v>120</v>
      </c>
      <c r="D16" s="142"/>
      <c r="E16" s="143">
        <v>92</v>
      </c>
      <c r="F16" s="141"/>
      <c r="G16" s="141"/>
      <c r="H16" s="141"/>
      <c r="I16" s="141"/>
      <c r="J16" s="141"/>
      <c r="K16" s="141"/>
    </row>
    <row r="17" spans="1:11" outlineLevel="1" x14ac:dyDescent="0.2">
      <c r="A17" s="139"/>
      <c r="B17" s="140"/>
      <c r="C17" s="158" t="s">
        <v>121</v>
      </c>
      <c r="D17" s="142"/>
      <c r="E17" s="143">
        <v>180</v>
      </c>
      <c r="F17" s="141"/>
      <c r="G17" s="141"/>
      <c r="H17" s="141"/>
      <c r="I17" s="141"/>
      <c r="J17" s="141"/>
      <c r="K17" s="141"/>
    </row>
    <row r="18" spans="1:11" ht="22.5" outlineLevel="1" x14ac:dyDescent="0.2">
      <c r="A18" s="149">
        <v>4</v>
      </c>
      <c r="B18" s="150" t="s">
        <v>122</v>
      </c>
      <c r="C18" s="157" t="s">
        <v>123</v>
      </c>
      <c r="D18" s="151" t="s">
        <v>111</v>
      </c>
      <c r="E18" s="152">
        <v>450</v>
      </c>
      <c r="F18" s="153">
        <v>0</v>
      </c>
      <c r="G18" s="154">
        <f>ROUND(E18*F18,2)</f>
        <v>0</v>
      </c>
      <c r="H18" s="154">
        <v>0</v>
      </c>
      <c r="I18" s="154">
        <f>ROUND(E18*H18,2)</f>
        <v>0</v>
      </c>
      <c r="J18" s="154">
        <v>0.14399999999999999</v>
      </c>
      <c r="K18" s="154">
        <f>ROUND(E18*J18,2)</f>
        <v>64.8</v>
      </c>
    </row>
    <row r="19" spans="1:11" outlineLevel="1" x14ac:dyDescent="0.2">
      <c r="A19" s="139"/>
      <c r="B19" s="140"/>
      <c r="C19" s="158" t="s">
        <v>115</v>
      </c>
      <c r="D19" s="142"/>
      <c r="E19" s="143">
        <v>450</v>
      </c>
      <c r="F19" s="141"/>
      <c r="G19" s="141"/>
      <c r="H19" s="141"/>
      <c r="I19" s="141"/>
      <c r="J19" s="141"/>
      <c r="K19" s="141"/>
    </row>
    <row r="20" spans="1:11" ht="33.75" outlineLevel="1" x14ac:dyDescent="0.2">
      <c r="A20" s="149">
        <v>5</v>
      </c>
      <c r="B20" s="150" t="s">
        <v>124</v>
      </c>
      <c r="C20" s="157" t="s">
        <v>125</v>
      </c>
      <c r="D20" s="151" t="s">
        <v>111</v>
      </c>
      <c r="E20" s="152">
        <v>450</v>
      </c>
      <c r="F20" s="153">
        <v>0</v>
      </c>
      <c r="G20" s="154">
        <f>ROUND(E20*F20,2)</f>
        <v>0</v>
      </c>
      <c r="H20" s="154">
        <v>0</v>
      </c>
      <c r="I20" s="154">
        <f>ROUND(E20*H20,2)</f>
        <v>0</v>
      </c>
      <c r="J20" s="154">
        <v>6.6000000000000003E-2</v>
      </c>
      <c r="K20" s="154">
        <f>ROUND(E20*J20,2)</f>
        <v>29.7</v>
      </c>
    </row>
    <row r="21" spans="1:11" outlineLevel="1" x14ac:dyDescent="0.2">
      <c r="A21" s="139"/>
      <c r="B21" s="140"/>
      <c r="C21" s="248" t="s">
        <v>126</v>
      </c>
      <c r="D21" s="249"/>
      <c r="E21" s="249"/>
      <c r="F21" s="249"/>
      <c r="G21" s="249"/>
      <c r="H21" s="141"/>
      <c r="I21" s="141"/>
      <c r="J21" s="141"/>
      <c r="K21" s="141"/>
    </row>
    <row r="22" spans="1:11" outlineLevel="1" x14ac:dyDescent="0.2">
      <c r="A22" s="139"/>
      <c r="B22" s="140"/>
      <c r="C22" s="158" t="s">
        <v>115</v>
      </c>
      <c r="D22" s="142"/>
      <c r="E22" s="143">
        <v>450</v>
      </c>
      <c r="F22" s="141"/>
      <c r="G22" s="141"/>
      <c r="H22" s="141"/>
      <c r="I22" s="141"/>
      <c r="J22" s="141"/>
      <c r="K22" s="141"/>
    </row>
    <row r="23" spans="1:11" ht="33.75" outlineLevel="1" x14ac:dyDescent="0.2">
      <c r="A23" s="149">
        <v>6</v>
      </c>
      <c r="B23" s="150" t="s">
        <v>127</v>
      </c>
      <c r="C23" s="157" t="s">
        <v>128</v>
      </c>
      <c r="D23" s="151" t="s">
        <v>111</v>
      </c>
      <c r="E23" s="152">
        <v>630</v>
      </c>
      <c r="F23" s="153">
        <v>0</v>
      </c>
      <c r="G23" s="154">
        <f>ROUND(E23*F23,2)</f>
        <v>0</v>
      </c>
      <c r="H23" s="154">
        <v>0</v>
      </c>
      <c r="I23" s="154">
        <f>ROUND(E23*H23,2)</f>
        <v>0</v>
      </c>
      <c r="J23" s="154">
        <v>0.22</v>
      </c>
      <c r="K23" s="154">
        <f>ROUND(E23*J23,2)</f>
        <v>138.6</v>
      </c>
    </row>
    <row r="24" spans="1:11" outlineLevel="1" x14ac:dyDescent="0.2">
      <c r="A24" s="139"/>
      <c r="B24" s="140"/>
      <c r="C24" s="248" t="s">
        <v>126</v>
      </c>
      <c r="D24" s="249"/>
      <c r="E24" s="249"/>
      <c r="F24" s="249"/>
      <c r="G24" s="249"/>
      <c r="H24" s="141"/>
      <c r="I24" s="141"/>
      <c r="J24" s="141"/>
      <c r="K24" s="141"/>
    </row>
    <row r="25" spans="1:11" outlineLevel="1" x14ac:dyDescent="0.2">
      <c r="A25" s="139"/>
      <c r="B25" s="140"/>
      <c r="C25" s="158" t="s">
        <v>118</v>
      </c>
      <c r="D25" s="142"/>
      <c r="E25" s="143"/>
      <c r="F25" s="141"/>
      <c r="G25" s="141"/>
      <c r="H25" s="141"/>
      <c r="I25" s="141"/>
      <c r="J25" s="141"/>
      <c r="K25" s="141"/>
    </row>
    <row r="26" spans="1:11" outlineLevel="1" x14ac:dyDescent="0.2">
      <c r="A26" s="139"/>
      <c r="B26" s="140"/>
      <c r="C26" s="158" t="s">
        <v>119</v>
      </c>
      <c r="D26" s="142"/>
      <c r="E26" s="143">
        <v>630</v>
      </c>
      <c r="F26" s="141"/>
      <c r="G26" s="141"/>
      <c r="H26" s="141"/>
      <c r="I26" s="141"/>
      <c r="J26" s="141"/>
      <c r="K26" s="141"/>
    </row>
    <row r="27" spans="1:11" outlineLevel="1" x14ac:dyDescent="0.2">
      <c r="A27" s="149">
        <v>7</v>
      </c>
      <c r="B27" s="150" t="s">
        <v>129</v>
      </c>
      <c r="C27" s="157" t="s">
        <v>130</v>
      </c>
      <c r="D27" s="151" t="s">
        <v>131</v>
      </c>
      <c r="E27" s="152">
        <v>466.2</v>
      </c>
      <c r="F27" s="153">
        <v>0</v>
      </c>
      <c r="G27" s="154">
        <f>ROUND(E27*F27,2)</f>
        <v>0</v>
      </c>
      <c r="H27" s="154">
        <v>0</v>
      </c>
      <c r="I27" s="154">
        <f>ROUND(E27*H27,2)</f>
        <v>0</v>
      </c>
      <c r="J27" s="154">
        <v>0.22</v>
      </c>
      <c r="K27" s="154">
        <f>ROUND(E27*J27,2)</f>
        <v>102.56</v>
      </c>
    </row>
    <row r="28" spans="1:11" outlineLevel="1" x14ac:dyDescent="0.2">
      <c r="A28" s="139"/>
      <c r="B28" s="140"/>
      <c r="C28" s="248" t="s">
        <v>132</v>
      </c>
      <c r="D28" s="249"/>
      <c r="E28" s="249"/>
      <c r="F28" s="249"/>
      <c r="G28" s="249"/>
      <c r="H28" s="141"/>
      <c r="I28" s="141"/>
      <c r="J28" s="141"/>
      <c r="K28" s="141"/>
    </row>
    <row r="29" spans="1:11" outlineLevel="1" x14ac:dyDescent="0.2">
      <c r="A29" s="139"/>
      <c r="B29" s="140"/>
      <c r="C29" s="158" t="s">
        <v>133</v>
      </c>
      <c r="D29" s="142"/>
      <c r="E29" s="143">
        <v>125.6</v>
      </c>
      <c r="F29" s="141"/>
      <c r="G29" s="141"/>
      <c r="H29" s="141"/>
      <c r="I29" s="141"/>
      <c r="J29" s="141"/>
      <c r="K29" s="141"/>
    </row>
    <row r="30" spans="1:11" outlineLevel="1" x14ac:dyDescent="0.2">
      <c r="A30" s="139"/>
      <c r="B30" s="140"/>
      <c r="C30" s="158" t="s">
        <v>134</v>
      </c>
      <c r="D30" s="142"/>
      <c r="E30" s="143">
        <v>125.6</v>
      </c>
      <c r="F30" s="141"/>
      <c r="G30" s="141"/>
      <c r="H30" s="141"/>
      <c r="I30" s="141"/>
      <c r="J30" s="141"/>
      <c r="K30" s="141"/>
    </row>
    <row r="31" spans="1:11" outlineLevel="1" x14ac:dyDescent="0.2">
      <c r="A31" s="139"/>
      <c r="B31" s="140"/>
      <c r="C31" s="158" t="s">
        <v>135</v>
      </c>
      <c r="D31" s="142"/>
      <c r="E31" s="143">
        <v>70</v>
      </c>
      <c r="F31" s="141"/>
      <c r="G31" s="141"/>
      <c r="H31" s="141"/>
      <c r="I31" s="141"/>
      <c r="J31" s="141"/>
      <c r="K31" s="141"/>
    </row>
    <row r="32" spans="1:11" outlineLevel="1" x14ac:dyDescent="0.2">
      <c r="A32" s="139"/>
      <c r="B32" s="140"/>
      <c r="C32" s="158" t="s">
        <v>136</v>
      </c>
      <c r="D32" s="142"/>
      <c r="E32" s="143">
        <v>10</v>
      </c>
      <c r="F32" s="141"/>
      <c r="G32" s="141"/>
      <c r="H32" s="141"/>
      <c r="I32" s="141"/>
      <c r="J32" s="141"/>
      <c r="K32" s="141"/>
    </row>
    <row r="33" spans="1:11" outlineLevel="1" x14ac:dyDescent="0.2">
      <c r="A33" s="139"/>
      <c r="B33" s="140"/>
      <c r="C33" s="158" t="s">
        <v>137</v>
      </c>
      <c r="D33" s="142"/>
      <c r="E33" s="143">
        <v>13</v>
      </c>
      <c r="F33" s="141"/>
      <c r="G33" s="141"/>
      <c r="H33" s="141"/>
      <c r="I33" s="141"/>
      <c r="J33" s="141"/>
      <c r="K33" s="141"/>
    </row>
    <row r="34" spans="1:11" outlineLevel="1" x14ac:dyDescent="0.2">
      <c r="A34" s="139"/>
      <c r="B34" s="140"/>
      <c r="C34" s="158" t="s">
        <v>138</v>
      </c>
      <c r="D34" s="142"/>
      <c r="E34" s="143">
        <v>80</v>
      </c>
      <c r="F34" s="141"/>
      <c r="G34" s="141"/>
      <c r="H34" s="141"/>
      <c r="I34" s="141"/>
      <c r="J34" s="141"/>
      <c r="K34" s="141"/>
    </row>
    <row r="35" spans="1:11" outlineLevel="1" x14ac:dyDescent="0.2">
      <c r="A35" s="139"/>
      <c r="B35" s="140"/>
      <c r="C35" s="158" t="s">
        <v>136</v>
      </c>
      <c r="D35" s="142"/>
      <c r="E35" s="143">
        <v>10</v>
      </c>
      <c r="F35" s="141"/>
      <c r="G35" s="141"/>
      <c r="H35" s="141"/>
      <c r="I35" s="141"/>
      <c r="J35" s="141"/>
      <c r="K35" s="141"/>
    </row>
    <row r="36" spans="1:11" outlineLevel="1" x14ac:dyDescent="0.2">
      <c r="A36" s="139"/>
      <c r="B36" s="140"/>
      <c r="C36" s="158" t="s">
        <v>139</v>
      </c>
      <c r="D36" s="142"/>
      <c r="E36" s="143">
        <v>32</v>
      </c>
      <c r="F36" s="141"/>
      <c r="G36" s="141"/>
      <c r="H36" s="141"/>
      <c r="I36" s="141"/>
      <c r="J36" s="141"/>
      <c r="K36" s="141"/>
    </row>
    <row r="37" spans="1:11" ht="22.5" outlineLevel="1" x14ac:dyDescent="0.2">
      <c r="A37" s="149">
        <v>8</v>
      </c>
      <c r="B37" s="150" t="s">
        <v>140</v>
      </c>
      <c r="C37" s="157" t="s">
        <v>141</v>
      </c>
      <c r="D37" s="151" t="s">
        <v>142</v>
      </c>
      <c r="E37" s="152">
        <v>45</v>
      </c>
      <c r="F37" s="153">
        <v>0</v>
      </c>
      <c r="G37" s="154">
        <f>ROUND(E37*F37,2)</f>
        <v>0</v>
      </c>
      <c r="H37" s="154">
        <v>0</v>
      </c>
      <c r="I37" s="154">
        <f>ROUND(E37*H37,2)</f>
        <v>0</v>
      </c>
      <c r="J37" s="154">
        <v>0</v>
      </c>
      <c r="K37" s="154">
        <f>ROUND(E37*J37,2)</f>
        <v>0</v>
      </c>
    </row>
    <row r="38" spans="1:11" outlineLevel="1" x14ac:dyDescent="0.2">
      <c r="A38" s="139"/>
      <c r="B38" s="140"/>
      <c r="C38" s="248" t="s">
        <v>143</v>
      </c>
      <c r="D38" s="249"/>
      <c r="E38" s="249"/>
      <c r="F38" s="249"/>
      <c r="G38" s="249"/>
      <c r="H38" s="141"/>
      <c r="I38" s="141"/>
      <c r="J38" s="141"/>
      <c r="K38" s="141"/>
    </row>
    <row r="39" spans="1:11" outlineLevel="1" x14ac:dyDescent="0.2">
      <c r="A39" s="139"/>
      <c r="B39" s="140"/>
      <c r="C39" s="158" t="s">
        <v>144</v>
      </c>
      <c r="D39" s="142"/>
      <c r="E39" s="143">
        <v>45</v>
      </c>
      <c r="F39" s="141"/>
      <c r="G39" s="141"/>
      <c r="H39" s="141"/>
      <c r="I39" s="141"/>
      <c r="J39" s="141"/>
      <c r="K39" s="141"/>
    </row>
    <row r="40" spans="1:11" ht="22.5" outlineLevel="1" x14ac:dyDescent="0.2">
      <c r="A40" s="149">
        <v>9</v>
      </c>
      <c r="B40" s="150" t="s">
        <v>145</v>
      </c>
      <c r="C40" s="157" t="s">
        <v>146</v>
      </c>
      <c r="D40" s="151" t="s">
        <v>142</v>
      </c>
      <c r="E40" s="152">
        <v>31.59</v>
      </c>
      <c r="F40" s="153">
        <v>0</v>
      </c>
      <c r="G40" s="154">
        <f>ROUND(E40*F40,2)</f>
        <v>0</v>
      </c>
      <c r="H40" s="154">
        <v>0</v>
      </c>
      <c r="I40" s="154">
        <f>ROUND(E40*H40,2)</f>
        <v>0</v>
      </c>
      <c r="J40" s="154">
        <v>0</v>
      </c>
      <c r="K40" s="154">
        <f>ROUND(E40*J40,2)</f>
        <v>0</v>
      </c>
    </row>
    <row r="41" spans="1:11" outlineLevel="1" x14ac:dyDescent="0.2">
      <c r="A41" s="139"/>
      <c r="B41" s="140"/>
      <c r="C41" s="248" t="s">
        <v>147</v>
      </c>
      <c r="D41" s="249"/>
      <c r="E41" s="249"/>
      <c r="F41" s="249"/>
      <c r="G41" s="249"/>
      <c r="H41" s="141"/>
      <c r="I41" s="141"/>
      <c r="J41" s="141"/>
      <c r="K41" s="141"/>
    </row>
    <row r="42" spans="1:11" outlineLevel="1" x14ac:dyDescent="0.2">
      <c r="A42" s="139"/>
      <c r="B42" s="140"/>
      <c r="C42" s="158" t="s">
        <v>148</v>
      </c>
      <c r="D42" s="142"/>
      <c r="E42" s="143">
        <v>28.59</v>
      </c>
      <c r="F42" s="141"/>
      <c r="G42" s="141"/>
      <c r="H42" s="141"/>
      <c r="I42" s="141"/>
      <c r="J42" s="141"/>
      <c r="K42" s="141"/>
    </row>
    <row r="43" spans="1:11" outlineLevel="1" x14ac:dyDescent="0.2">
      <c r="A43" s="139"/>
      <c r="B43" s="140"/>
      <c r="C43" s="158" t="s">
        <v>149</v>
      </c>
      <c r="D43" s="142"/>
      <c r="E43" s="143">
        <v>3</v>
      </c>
      <c r="F43" s="141"/>
      <c r="G43" s="141"/>
      <c r="H43" s="141"/>
      <c r="I43" s="141"/>
      <c r="J43" s="141"/>
      <c r="K43" s="141"/>
    </row>
    <row r="44" spans="1:11" outlineLevel="1" x14ac:dyDescent="0.2">
      <c r="A44" s="149">
        <v>10</v>
      </c>
      <c r="B44" s="150" t="s">
        <v>150</v>
      </c>
      <c r="C44" s="157" t="s">
        <v>151</v>
      </c>
      <c r="D44" s="151" t="s">
        <v>142</v>
      </c>
      <c r="E44" s="152">
        <v>37</v>
      </c>
      <c r="F44" s="153">
        <v>0</v>
      </c>
      <c r="G44" s="154">
        <f>ROUND(E44*F44,2)</f>
        <v>0</v>
      </c>
      <c r="H44" s="154">
        <v>0</v>
      </c>
      <c r="I44" s="154">
        <f>ROUND(E44*H44,2)</f>
        <v>0</v>
      </c>
      <c r="J44" s="154">
        <v>0</v>
      </c>
      <c r="K44" s="154">
        <f>ROUND(E44*J44,2)</f>
        <v>0</v>
      </c>
    </row>
    <row r="45" spans="1:11" outlineLevel="1" x14ac:dyDescent="0.2">
      <c r="A45" s="139"/>
      <c r="B45" s="140"/>
      <c r="C45" s="248" t="s">
        <v>152</v>
      </c>
      <c r="D45" s="249"/>
      <c r="E45" s="249"/>
      <c r="F45" s="249"/>
      <c r="G45" s="249"/>
      <c r="H45" s="141"/>
      <c r="I45" s="141"/>
      <c r="J45" s="141"/>
      <c r="K45" s="141"/>
    </row>
    <row r="46" spans="1:11" outlineLevel="1" x14ac:dyDescent="0.2">
      <c r="A46" s="139"/>
      <c r="B46" s="140"/>
      <c r="C46" s="158" t="s">
        <v>153</v>
      </c>
      <c r="D46" s="142"/>
      <c r="E46" s="143">
        <v>9</v>
      </c>
      <c r="F46" s="141"/>
      <c r="G46" s="141"/>
      <c r="H46" s="141"/>
      <c r="I46" s="141"/>
      <c r="J46" s="141"/>
      <c r="K46" s="141"/>
    </row>
    <row r="47" spans="1:11" outlineLevel="1" x14ac:dyDescent="0.2">
      <c r="A47" s="139"/>
      <c r="B47" s="140"/>
      <c r="C47" s="158" t="s">
        <v>154</v>
      </c>
      <c r="D47" s="142"/>
      <c r="E47" s="143">
        <v>8</v>
      </c>
      <c r="F47" s="141"/>
      <c r="G47" s="141"/>
      <c r="H47" s="141"/>
      <c r="I47" s="141"/>
      <c r="J47" s="141"/>
      <c r="K47" s="141"/>
    </row>
    <row r="48" spans="1:11" outlineLevel="1" x14ac:dyDescent="0.2">
      <c r="A48" s="139"/>
      <c r="B48" s="140"/>
      <c r="C48" s="158" t="s">
        <v>155</v>
      </c>
      <c r="D48" s="142"/>
      <c r="E48" s="143">
        <v>20</v>
      </c>
      <c r="F48" s="141"/>
      <c r="G48" s="141"/>
      <c r="H48" s="141"/>
      <c r="I48" s="141"/>
      <c r="J48" s="141"/>
      <c r="K48" s="141"/>
    </row>
    <row r="49" spans="1:11" outlineLevel="1" x14ac:dyDescent="0.2">
      <c r="A49" s="149">
        <v>11</v>
      </c>
      <c r="B49" s="150" t="s">
        <v>156</v>
      </c>
      <c r="C49" s="157" t="s">
        <v>157</v>
      </c>
      <c r="D49" s="151" t="s">
        <v>142</v>
      </c>
      <c r="E49" s="152">
        <v>85.77</v>
      </c>
      <c r="F49" s="153">
        <v>0</v>
      </c>
      <c r="G49" s="154">
        <f>ROUND(E49*F49,2)</f>
        <v>0</v>
      </c>
      <c r="H49" s="154">
        <v>0</v>
      </c>
      <c r="I49" s="154">
        <f>ROUND(E49*H49,2)</f>
        <v>0</v>
      </c>
      <c r="J49" s="154">
        <v>0</v>
      </c>
      <c r="K49" s="154">
        <f>ROUND(E49*J49,2)</f>
        <v>0</v>
      </c>
    </row>
    <row r="50" spans="1:11" outlineLevel="1" x14ac:dyDescent="0.2">
      <c r="A50" s="139"/>
      <c r="B50" s="140"/>
      <c r="C50" s="248" t="s">
        <v>158</v>
      </c>
      <c r="D50" s="249"/>
      <c r="E50" s="249"/>
      <c r="F50" s="249"/>
      <c r="G50" s="249"/>
      <c r="H50" s="141"/>
      <c r="I50" s="141"/>
      <c r="J50" s="141"/>
      <c r="K50" s="141"/>
    </row>
    <row r="51" spans="1:11" outlineLevel="1" x14ac:dyDescent="0.2">
      <c r="A51" s="139"/>
      <c r="B51" s="140"/>
      <c r="C51" s="158" t="s">
        <v>159</v>
      </c>
      <c r="D51" s="142"/>
      <c r="E51" s="143">
        <v>56.52</v>
      </c>
      <c r="F51" s="141"/>
      <c r="G51" s="141"/>
      <c r="H51" s="141"/>
      <c r="I51" s="141"/>
      <c r="J51" s="141"/>
      <c r="K51" s="141"/>
    </row>
    <row r="52" spans="1:11" outlineLevel="1" x14ac:dyDescent="0.2">
      <c r="A52" s="139"/>
      <c r="B52" s="140"/>
      <c r="C52" s="158" t="s">
        <v>160</v>
      </c>
      <c r="D52" s="142"/>
      <c r="E52" s="143">
        <v>10.5</v>
      </c>
      <c r="F52" s="141"/>
      <c r="G52" s="141"/>
      <c r="H52" s="141"/>
      <c r="I52" s="141"/>
      <c r="J52" s="141"/>
      <c r="K52" s="141"/>
    </row>
    <row r="53" spans="1:11" outlineLevel="1" x14ac:dyDescent="0.2">
      <c r="A53" s="139"/>
      <c r="B53" s="140"/>
      <c r="C53" s="158" t="s">
        <v>161</v>
      </c>
      <c r="D53" s="142"/>
      <c r="E53" s="143">
        <v>1.95</v>
      </c>
      <c r="F53" s="141"/>
      <c r="G53" s="141"/>
      <c r="H53" s="141"/>
      <c r="I53" s="141"/>
      <c r="J53" s="141"/>
      <c r="K53" s="141"/>
    </row>
    <row r="54" spans="1:11" outlineLevel="1" x14ac:dyDescent="0.2">
      <c r="A54" s="139"/>
      <c r="B54" s="140"/>
      <c r="C54" s="158" t="s">
        <v>162</v>
      </c>
      <c r="D54" s="142"/>
      <c r="E54" s="143">
        <v>12</v>
      </c>
      <c r="F54" s="141"/>
      <c r="G54" s="141"/>
      <c r="H54" s="141"/>
      <c r="I54" s="141"/>
      <c r="J54" s="141"/>
      <c r="K54" s="141"/>
    </row>
    <row r="55" spans="1:11" outlineLevel="1" x14ac:dyDescent="0.2">
      <c r="A55" s="139"/>
      <c r="B55" s="140"/>
      <c r="C55" s="158" t="s">
        <v>163</v>
      </c>
      <c r="D55" s="142"/>
      <c r="E55" s="143">
        <v>4.8</v>
      </c>
      <c r="F55" s="141"/>
      <c r="G55" s="141"/>
      <c r="H55" s="141"/>
      <c r="I55" s="141"/>
      <c r="J55" s="141"/>
      <c r="K55" s="141"/>
    </row>
    <row r="56" spans="1:11" outlineLevel="1" x14ac:dyDescent="0.2">
      <c r="A56" s="149">
        <v>12</v>
      </c>
      <c r="B56" s="150" t="s">
        <v>164</v>
      </c>
      <c r="C56" s="157" t="s">
        <v>165</v>
      </c>
      <c r="D56" s="151" t="s">
        <v>142</v>
      </c>
      <c r="E56" s="152">
        <v>1.0780000000000001</v>
      </c>
      <c r="F56" s="153">
        <v>0</v>
      </c>
      <c r="G56" s="154">
        <f>ROUND(E56*F56,2)</f>
        <v>0</v>
      </c>
      <c r="H56" s="154">
        <v>0</v>
      </c>
      <c r="I56" s="154">
        <f>ROUND(E56*H56,2)</f>
        <v>0</v>
      </c>
      <c r="J56" s="154">
        <v>0</v>
      </c>
      <c r="K56" s="154">
        <f>ROUND(E56*J56,2)</f>
        <v>0</v>
      </c>
    </row>
    <row r="57" spans="1:11" outlineLevel="1" x14ac:dyDescent="0.2">
      <c r="A57" s="139"/>
      <c r="B57" s="140"/>
      <c r="C57" s="248" t="s">
        <v>166</v>
      </c>
      <c r="D57" s="249"/>
      <c r="E57" s="249"/>
      <c r="F57" s="249"/>
      <c r="G57" s="249"/>
      <c r="H57" s="141"/>
      <c r="I57" s="141"/>
      <c r="J57" s="141"/>
      <c r="K57" s="141"/>
    </row>
    <row r="58" spans="1:11" outlineLevel="1" x14ac:dyDescent="0.2">
      <c r="A58" s="139"/>
      <c r="B58" s="140"/>
      <c r="C58" s="158" t="s">
        <v>167</v>
      </c>
      <c r="D58" s="142"/>
      <c r="E58" s="143">
        <v>1.0780000000000001</v>
      </c>
      <c r="F58" s="141"/>
      <c r="G58" s="141"/>
      <c r="H58" s="141"/>
      <c r="I58" s="141"/>
      <c r="J58" s="141"/>
      <c r="K58" s="141"/>
    </row>
    <row r="59" spans="1:11" ht="22.5" outlineLevel="1" x14ac:dyDescent="0.2">
      <c r="A59" s="149">
        <v>13</v>
      </c>
      <c r="B59" s="150" t="s">
        <v>168</v>
      </c>
      <c r="C59" s="157" t="s">
        <v>169</v>
      </c>
      <c r="D59" s="151" t="s">
        <v>142</v>
      </c>
      <c r="E59" s="152">
        <v>153.77000000000001</v>
      </c>
      <c r="F59" s="153">
        <v>0</v>
      </c>
      <c r="G59" s="154">
        <f>ROUND(E59*F59,2)</f>
        <v>0</v>
      </c>
      <c r="H59" s="154">
        <v>0</v>
      </c>
      <c r="I59" s="154">
        <f>ROUND(E59*H59,2)</f>
        <v>0</v>
      </c>
      <c r="J59" s="154">
        <v>0</v>
      </c>
      <c r="K59" s="154">
        <f>ROUND(E59*J59,2)</f>
        <v>0</v>
      </c>
    </row>
    <row r="60" spans="1:11" outlineLevel="1" x14ac:dyDescent="0.2">
      <c r="A60" s="139"/>
      <c r="B60" s="140"/>
      <c r="C60" s="248" t="s">
        <v>170</v>
      </c>
      <c r="D60" s="249"/>
      <c r="E60" s="249"/>
      <c r="F60" s="249"/>
      <c r="G60" s="249"/>
      <c r="H60" s="141"/>
      <c r="I60" s="141"/>
      <c r="J60" s="141"/>
      <c r="K60" s="141"/>
    </row>
    <row r="61" spans="1:11" outlineLevel="1" x14ac:dyDescent="0.2">
      <c r="A61" s="139"/>
      <c r="B61" s="140"/>
      <c r="C61" s="158" t="s">
        <v>159</v>
      </c>
      <c r="D61" s="142"/>
      <c r="E61" s="143">
        <v>56.52</v>
      </c>
      <c r="F61" s="141"/>
      <c r="G61" s="141"/>
      <c r="H61" s="141"/>
      <c r="I61" s="141"/>
      <c r="J61" s="141"/>
      <c r="K61" s="141"/>
    </row>
    <row r="62" spans="1:11" outlineLevel="1" x14ac:dyDescent="0.2">
      <c r="A62" s="139"/>
      <c r="B62" s="140"/>
      <c r="C62" s="158" t="s">
        <v>160</v>
      </c>
      <c r="D62" s="142"/>
      <c r="E62" s="143">
        <v>10.5</v>
      </c>
      <c r="F62" s="141"/>
      <c r="G62" s="141"/>
      <c r="H62" s="141"/>
      <c r="I62" s="141"/>
      <c r="J62" s="141"/>
      <c r="K62" s="141"/>
    </row>
    <row r="63" spans="1:11" outlineLevel="1" x14ac:dyDescent="0.2">
      <c r="A63" s="139"/>
      <c r="B63" s="140"/>
      <c r="C63" s="158" t="s">
        <v>161</v>
      </c>
      <c r="D63" s="142"/>
      <c r="E63" s="143">
        <v>1.95</v>
      </c>
      <c r="F63" s="141"/>
      <c r="G63" s="141"/>
      <c r="H63" s="141"/>
      <c r="I63" s="141"/>
      <c r="J63" s="141"/>
      <c r="K63" s="141"/>
    </row>
    <row r="64" spans="1:11" outlineLevel="1" x14ac:dyDescent="0.2">
      <c r="A64" s="139"/>
      <c r="B64" s="140"/>
      <c r="C64" s="158" t="s">
        <v>162</v>
      </c>
      <c r="D64" s="142"/>
      <c r="E64" s="143">
        <v>12</v>
      </c>
      <c r="F64" s="141"/>
      <c r="G64" s="141"/>
      <c r="H64" s="141"/>
      <c r="I64" s="141"/>
      <c r="J64" s="141"/>
      <c r="K64" s="141"/>
    </row>
    <row r="65" spans="1:11" outlineLevel="1" x14ac:dyDescent="0.2">
      <c r="A65" s="139"/>
      <c r="B65" s="140"/>
      <c r="C65" s="158" t="s">
        <v>163</v>
      </c>
      <c r="D65" s="142"/>
      <c r="E65" s="143">
        <v>4.8</v>
      </c>
      <c r="F65" s="141"/>
      <c r="G65" s="141"/>
      <c r="H65" s="141"/>
      <c r="I65" s="141"/>
      <c r="J65" s="141"/>
      <c r="K65" s="141"/>
    </row>
    <row r="66" spans="1:11" outlineLevel="1" x14ac:dyDescent="0.2">
      <c r="A66" s="139"/>
      <c r="B66" s="140"/>
      <c r="C66" s="158" t="s">
        <v>153</v>
      </c>
      <c r="D66" s="142"/>
      <c r="E66" s="143">
        <v>9</v>
      </c>
      <c r="F66" s="141"/>
      <c r="G66" s="141"/>
      <c r="H66" s="141"/>
      <c r="I66" s="141"/>
      <c r="J66" s="141"/>
      <c r="K66" s="141"/>
    </row>
    <row r="67" spans="1:11" outlineLevel="1" x14ac:dyDescent="0.2">
      <c r="A67" s="139"/>
      <c r="B67" s="140"/>
      <c r="C67" s="158" t="s">
        <v>171</v>
      </c>
      <c r="D67" s="142"/>
      <c r="E67" s="143">
        <v>4</v>
      </c>
      <c r="F67" s="141"/>
      <c r="G67" s="141"/>
      <c r="H67" s="141"/>
      <c r="I67" s="141"/>
      <c r="J67" s="141"/>
      <c r="K67" s="141"/>
    </row>
    <row r="68" spans="1:11" outlineLevel="1" x14ac:dyDescent="0.2">
      <c r="A68" s="139"/>
      <c r="B68" s="140"/>
      <c r="C68" s="158" t="s">
        <v>172</v>
      </c>
      <c r="D68" s="142"/>
      <c r="E68" s="143">
        <v>10</v>
      </c>
      <c r="F68" s="141"/>
      <c r="G68" s="141"/>
      <c r="H68" s="141"/>
      <c r="I68" s="141"/>
      <c r="J68" s="141"/>
      <c r="K68" s="141"/>
    </row>
    <row r="69" spans="1:11" outlineLevel="1" x14ac:dyDescent="0.2">
      <c r="A69" s="139"/>
      <c r="B69" s="140"/>
      <c r="C69" s="158" t="s">
        <v>173</v>
      </c>
      <c r="D69" s="142"/>
      <c r="E69" s="143"/>
      <c r="F69" s="141"/>
      <c r="G69" s="141"/>
      <c r="H69" s="141"/>
      <c r="I69" s="141"/>
      <c r="J69" s="141"/>
      <c r="K69" s="141"/>
    </row>
    <row r="70" spans="1:11" outlineLevel="1" x14ac:dyDescent="0.2">
      <c r="A70" s="139"/>
      <c r="B70" s="140"/>
      <c r="C70" s="158" t="s">
        <v>174</v>
      </c>
      <c r="D70" s="142"/>
      <c r="E70" s="143">
        <v>45</v>
      </c>
      <c r="F70" s="141"/>
      <c r="G70" s="141"/>
      <c r="H70" s="141"/>
      <c r="I70" s="141"/>
      <c r="J70" s="141"/>
      <c r="K70" s="141"/>
    </row>
    <row r="71" spans="1:11" ht="33.75" outlineLevel="1" x14ac:dyDescent="0.2">
      <c r="A71" s="149">
        <v>14</v>
      </c>
      <c r="B71" s="150" t="s">
        <v>175</v>
      </c>
      <c r="C71" s="157" t="s">
        <v>176</v>
      </c>
      <c r="D71" s="151" t="s">
        <v>142</v>
      </c>
      <c r="E71" s="152">
        <v>768.85</v>
      </c>
      <c r="F71" s="153">
        <v>0</v>
      </c>
      <c r="G71" s="154">
        <f>ROUND(E71*F71,2)</f>
        <v>0</v>
      </c>
      <c r="H71" s="154">
        <v>0</v>
      </c>
      <c r="I71" s="154">
        <f>ROUND(E71*H71,2)</f>
        <v>0</v>
      </c>
      <c r="J71" s="154">
        <v>0</v>
      </c>
      <c r="K71" s="154">
        <f>ROUND(E71*J71,2)</f>
        <v>0</v>
      </c>
    </row>
    <row r="72" spans="1:11" outlineLevel="1" x14ac:dyDescent="0.2">
      <c r="A72" s="139"/>
      <c r="B72" s="140"/>
      <c r="C72" s="248" t="s">
        <v>170</v>
      </c>
      <c r="D72" s="249"/>
      <c r="E72" s="249"/>
      <c r="F72" s="249"/>
      <c r="G72" s="249"/>
      <c r="H72" s="141"/>
      <c r="I72" s="141"/>
      <c r="J72" s="141"/>
      <c r="K72" s="141"/>
    </row>
    <row r="73" spans="1:11" outlineLevel="1" x14ac:dyDescent="0.2">
      <c r="A73" s="139"/>
      <c r="B73" s="140"/>
      <c r="C73" s="158" t="s">
        <v>177</v>
      </c>
      <c r="D73" s="142"/>
      <c r="E73" s="143">
        <v>768.85</v>
      </c>
      <c r="F73" s="141"/>
      <c r="G73" s="141"/>
      <c r="H73" s="141"/>
      <c r="I73" s="141"/>
      <c r="J73" s="141"/>
      <c r="K73" s="141"/>
    </row>
    <row r="74" spans="1:11" ht="22.5" outlineLevel="1" x14ac:dyDescent="0.2">
      <c r="A74" s="149">
        <v>15</v>
      </c>
      <c r="B74" s="150" t="s">
        <v>178</v>
      </c>
      <c r="C74" s="157" t="s">
        <v>179</v>
      </c>
      <c r="D74" s="151" t="s">
        <v>142</v>
      </c>
      <c r="E74" s="152">
        <v>153.77000000000001</v>
      </c>
      <c r="F74" s="153">
        <v>0</v>
      </c>
      <c r="G74" s="154">
        <f>ROUND(E74*F74,2)</f>
        <v>0</v>
      </c>
      <c r="H74" s="154">
        <v>0</v>
      </c>
      <c r="I74" s="154">
        <f>ROUND(E74*H74,2)</f>
        <v>0</v>
      </c>
      <c r="J74" s="154">
        <v>0</v>
      </c>
      <c r="K74" s="154">
        <f>ROUND(E74*J74,2)</f>
        <v>0</v>
      </c>
    </row>
    <row r="75" spans="1:11" outlineLevel="1" x14ac:dyDescent="0.2">
      <c r="A75" s="139"/>
      <c r="B75" s="140"/>
      <c r="C75" s="158" t="s">
        <v>180</v>
      </c>
      <c r="D75" s="142"/>
      <c r="E75" s="143">
        <v>153.77000000000001</v>
      </c>
      <c r="F75" s="141"/>
      <c r="G75" s="141"/>
      <c r="H75" s="141"/>
      <c r="I75" s="141"/>
      <c r="J75" s="141"/>
      <c r="K75" s="141"/>
    </row>
    <row r="76" spans="1:11" ht="22.5" outlineLevel="1" x14ac:dyDescent="0.2">
      <c r="A76" s="149">
        <v>16</v>
      </c>
      <c r="B76" s="150" t="s">
        <v>181</v>
      </c>
      <c r="C76" s="157" t="s">
        <v>182</v>
      </c>
      <c r="D76" s="151" t="s">
        <v>142</v>
      </c>
      <c r="E76" s="152">
        <v>14</v>
      </c>
      <c r="F76" s="153">
        <v>0</v>
      </c>
      <c r="G76" s="154">
        <f>ROUND(E76*F76,2)</f>
        <v>0</v>
      </c>
      <c r="H76" s="154">
        <v>0</v>
      </c>
      <c r="I76" s="154">
        <f>ROUND(E76*H76,2)</f>
        <v>0</v>
      </c>
      <c r="J76" s="154">
        <v>0</v>
      </c>
      <c r="K76" s="154">
        <f>ROUND(E76*J76,2)</f>
        <v>0</v>
      </c>
    </row>
    <row r="77" spans="1:11" outlineLevel="1" x14ac:dyDescent="0.2">
      <c r="A77" s="139"/>
      <c r="B77" s="140"/>
      <c r="C77" s="248" t="s">
        <v>183</v>
      </c>
      <c r="D77" s="249"/>
      <c r="E77" s="249"/>
      <c r="F77" s="249"/>
      <c r="G77" s="249"/>
      <c r="H77" s="141"/>
      <c r="I77" s="141"/>
      <c r="J77" s="141"/>
      <c r="K77" s="141"/>
    </row>
    <row r="78" spans="1:11" outlineLevel="1" x14ac:dyDescent="0.2">
      <c r="A78" s="139"/>
      <c r="B78" s="140"/>
      <c r="C78" s="158" t="s">
        <v>171</v>
      </c>
      <c r="D78" s="142"/>
      <c r="E78" s="143">
        <v>4</v>
      </c>
      <c r="F78" s="141"/>
      <c r="G78" s="141"/>
      <c r="H78" s="141"/>
      <c r="I78" s="141"/>
      <c r="J78" s="141"/>
      <c r="K78" s="141"/>
    </row>
    <row r="79" spans="1:11" outlineLevel="1" x14ac:dyDescent="0.2">
      <c r="A79" s="139"/>
      <c r="B79" s="140"/>
      <c r="C79" s="158" t="s">
        <v>172</v>
      </c>
      <c r="D79" s="142"/>
      <c r="E79" s="143">
        <v>10</v>
      </c>
      <c r="F79" s="141"/>
      <c r="G79" s="141"/>
      <c r="H79" s="141"/>
      <c r="I79" s="141"/>
      <c r="J79" s="141"/>
      <c r="K79" s="141"/>
    </row>
    <row r="80" spans="1:11" outlineLevel="1" x14ac:dyDescent="0.2">
      <c r="A80" s="149">
        <v>17</v>
      </c>
      <c r="B80" s="150" t="s">
        <v>184</v>
      </c>
      <c r="C80" s="157" t="s">
        <v>185</v>
      </c>
      <c r="D80" s="151" t="s">
        <v>111</v>
      </c>
      <c r="E80" s="152">
        <v>1357</v>
      </c>
      <c r="F80" s="153">
        <v>0</v>
      </c>
      <c r="G80" s="154">
        <f>ROUND(E80*F80,2)</f>
        <v>0</v>
      </c>
      <c r="H80" s="154">
        <v>0</v>
      </c>
      <c r="I80" s="154">
        <f>ROUND(E80*H80,2)</f>
        <v>0</v>
      </c>
      <c r="J80" s="154">
        <v>0</v>
      </c>
      <c r="K80" s="154">
        <f>ROUND(E80*J80,2)</f>
        <v>0</v>
      </c>
    </row>
    <row r="81" spans="1:11" outlineLevel="1" x14ac:dyDescent="0.2">
      <c r="A81" s="139"/>
      <c r="B81" s="140"/>
      <c r="C81" s="248" t="s">
        <v>186</v>
      </c>
      <c r="D81" s="249"/>
      <c r="E81" s="249"/>
      <c r="F81" s="249"/>
      <c r="G81" s="249"/>
      <c r="H81" s="141"/>
      <c r="I81" s="141"/>
      <c r="J81" s="141"/>
      <c r="K81" s="141"/>
    </row>
    <row r="82" spans="1:11" outlineLevel="1" x14ac:dyDescent="0.2">
      <c r="A82" s="139"/>
      <c r="B82" s="140"/>
      <c r="C82" s="158" t="s">
        <v>118</v>
      </c>
      <c r="D82" s="142"/>
      <c r="E82" s="143"/>
      <c r="F82" s="141"/>
      <c r="G82" s="141"/>
      <c r="H82" s="141"/>
      <c r="I82" s="141"/>
      <c r="J82" s="141"/>
      <c r="K82" s="141"/>
    </row>
    <row r="83" spans="1:11" outlineLevel="1" x14ac:dyDescent="0.2">
      <c r="A83" s="139"/>
      <c r="B83" s="140"/>
      <c r="C83" s="158" t="s">
        <v>187</v>
      </c>
      <c r="D83" s="142"/>
      <c r="E83" s="143">
        <v>630</v>
      </c>
      <c r="F83" s="141"/>
      <c r="G83" s="141"/>
      <c r="H83" s="141"/>
      <c r="I83" s="141"/>
      <c r="J83" s="141"/>
      <c r="K83" s="141"/>
    </row>
    <row r="84" spans="1:11" outlineLevel="1" x14ac:dyDescent="0.2">
      <c r="A84" s="139"/>
      <c r="B84" s="140"/>
      <c r="C84" s="158" t="s">
        <v>188</v>
      </c>
      <c r="D84" s="142"/>
      <c r="E84" s="143">
        <v>92</v>
      </c>
      <c r="F84" s="141"/>
      <c r="G84" s="141"/>
      <c r="H84" s="141"/>
      <c r="I84" s="141"/>
      <c r="J84" s="141"/>
      <c r="K84" s="141"/>
    </row>
    <row r="85" spans="1:11" outlineLevel="1" x14ac:dyDescent="0.2">
      <c r="A85" s="139"/>
      <c r="B85" s="140"/>
      <c r="C85" s="158" t="s">
        <v>189</v>
      </c>
      <c r="D85" s="142"/>
      <c r="E85" s="143">
        <v>450</v>
      </c>
      <c r="F85" s="141"/>
      <c r="G85" s="141"/>
      <c r="H85" s="141"/>
      <c r="I85" s="141"/>
      <c r="J85" s="141"/>
      <c r="K85" s="141"/>
    </row>
    <row r="86" spans="1:11" outlineLevel="1" x14ac:dyDescent="0.2">
      <c r="A86" s="139"/>
      <c r="B86" s="140"/>
      <c r="C86" s="158" t="s">
        <v>190</v>
      </c>
      <c r="D86" s="142"/>
      <c r="E86" s="143">
        <v>185</v>
      </c>
      <c r="F86" s="141"/>
      <c r="G86" s="141"/>
      <c r="H86" s="141"/>
      <c r="I86" s="141"/>
      <c r="J86" s="141"/>
      <c r="K86" s="141"/>
    </row>
    <row r="87" spans="1:11" outlineLevel="1" x14ac:dyDescent="0.2">
      <c r="A87" s="149">
        <v>18</v>
      </c>
      <c r="B87" s="150" t="s">
        <v>191</v>
      </c>
      <c r="C87" s="157" t="s">
        <v>192</v>
      </c>
      <c r="D87" s="151" t="s">
        <v>142</v>
      </c>
      <c r="E87" s="152">
        <v>153.77000000000001</v>
      </c>
      <c r="F87" s="153">
        <v>0</v>
      </c>
      <c r="G87" s="154">
        <f>ROUND(E87*F87,2)</f>
        <v>0</v>
      </c>
      <c r="H87" s="154">
        <v>0</v>
      </c>
      <c r="I87" s="154">
        <f>ROUND(E87*H87,2)</f>
        <v>0</v>
      </c>
      <c r="J87" s="154">
        <v>0</v>
      </c>
      <c r="K87" s="154">
        <f>ROUND(E87*J87,2)</f>
        <v>0</v>
      </c>
    </row>
    <row r="88" spans="1:11" outlineLevel="1" x14ac:dyDescent="0.2">
      <c r="A88" s="139"/>
      <c r="B88" s="140"/>
      <c r="C88" s="158" t="s">
        <v>180</v>
      </c>
      <c r="D88" s="142"/>
      <c r="E88" s="143">
        <v>153.77000000000001</v>
      </c>
      <c r="F88" s="141"/>
      <c r="G88" s="141"/>
      <c r="H88" s="141"/>
      <c r="I88" s="141"/>
      <c r="J88" s="141"/>
      <c r="K88" s="141"/>
    </row>
    <row r="89" spans="1:11" x14ac:dyDescent="0.2">
      <c r="A89" s="144" t="s">
        <v>105</v>
      </c>
      <c r="B89" s="145" t="s">
        <v>63</v>
      </c>
      <c r="C89" s="156" t="s">
        <v>64</v>
      </c>
      <c r="D89" s="146"/>
      <c r="E89" s="147"/>
      <c r="F89" s="148"/>
      <c r="G89" s="148">
        <f>SUM(G90,G93,G96,G98,G100,G103,G105,G107)</f>
        <v>0</v>
      </c>
      <c r="H89" s="148"/>
      <c r="I89" s="148">
        <f>SUM(I90:I108)</f>
        <v>6.01</v>
      </c>
      <c r="J89" s="148"/>
      <c r="K89" s="148">
        <f>SUM(K90:K108)</f>
        <v>0</v>
      </c>
    </row>
    <row r="90" spans="1:11" outlineLevel="1" x14ac:dyDescent="0.2">
      <c r="A90" s="149">
        <v>19</v>
      </c>
      <c r="B90" s="150" t="s">
        <v>193</v>
      </c>
      <c r="C90" s="157" t="s">
        <v>194</v>
      </c>
      <c r="D90" s="151" t="s">
        <v>111</v>
      </c>
      <c r="E90" s="152">
        <v>200</v>
      </c>
      <c r="F90" s="153">
        <v>0</v>
      </c>
      <c r="G90" s="154">
        <f>ROUND(E90*F90,2)</f>
        <v>0</v>
      </c>
      <c r="H90" s="154">
        <v>0</v>
      </c>
      <c r="I90" s="154">
        <f>ROUND(E90*H90,2)</f>
        <v>0</v>
      </c>
      <c r="J90" s="154">
        <v>0</v>
      </c>
      <c r="K90" s="154">
        <f>ROUND(E90*J90,2)</f>
        <v>0</v>
      </c>
    </row>
    <row r="91" spans="1:11" outlineLevel="1" x14ac:dyDescent="0.2">
      <c r="A91" s="139"/>
      <c r="B91" s="140"/>
      <c r="C91" s="248" t="s">
        <v>195</v>
      </c>
      <c r="D91" s="249"/>
      <c r="E91" s="249"/>
      <c r="F91" s="249"/>
      <c r="G91" s="249"/>
      <c r="H91" s="141"/>
      <c r="I91" s="141"/>
      <c r="J91" s="141"/>
      <c r="K91" s="141"/>
    </row>
    <row r="92" spans="1:11" outlineLevel="1" x14ac:dyDescent="0.2">
      <c r="A92" s="139"/>
      <c r="B92" s="140"/>
      <c r="C92" s="158" t="s">
        <v>196</v>
      </c>
      <c r="D92" s="142"/>
      <c r="E92" s="143">
        <v>200</v>
      </c>
      <c r="F92" s="141"/>
      <c r="G92" s="141"/>
      <c r="H92" s="141"/>
      <c r="I92" s="141"/>
      <c r="J92" s="141"/>
      <c r="K92" s="141"/>
    </row>
    <row r="93" spans="1:11" ht="22.5" outlineLevel="1" x14ac:dyDescent="0.2">
      <c r="A93" s="149">
        <v>20</v>
      </c>
      <c r="B93" s="150" t="s">
        <v>197</v>
      </c>
      <c r="C93" s="157" t="s">
        <v>198</v>
      </c>
      <c r="D93" s="151" t="s">
        <v>111</v>
      </c>
      <c r="E93" s="152">
        <v>200</v>
      </c>
      <c r="F93" s="153">
        <v>0</v>
      </c>
      <c r="G93" s="154">
        <f>ROUND(E93*F93,2)</f>
        <v>0</v>
      </c>
      <c r="H93" s="154">
        <v>0</v>
      </c>
      <c r="I93" s="154">
        <f>ROUND(E93*H93,2)</f>
        <v>0</v>
      </c>
      <c r="J93" s="154">
        <v>0</v>
      </c>
      <c r="K93" s="154">
        <f>ROUND(E93*J93,2)</f>
        <v>0</v>
      </c>
    </row>
    <row r="94" spans="1:11" outlineLevel="1" x14ac:dyDescent="0.2">
      <c r="A94" s="139"/>
      <c r="B94" s="140"/>
      <c r="C94" s="248" t="s">
        <v>199</v>
      </c>
      <c r="D94" s="249"/>
      <c r="E94" s="249"/>
      <c r="F94" s="249"/>
      <c r="G94" s="249"/>
      <c r="H94" s="141"/>
      <c r="I94" s="141"/>
      <c r="J94" s="141"/>
      <c r="K94" s="141"/>
    </row>
    <row r="95" spans="1:11" outlineLevel="1" x14ac:dyDescent="0.2">
      <c r="A95" s="139"/>
      <c r="B95" s="140"/>
      <c r="C95" s="158" t="s">
        <v>196</v>
      </c>
      <c r="D95" s="142"/>
      <c r="E95" s="143">
        <v>200</v>
      </c>
      <c r="F95" s="141"/>
      <c r="G95" s="141"/>
      <c r="H95" s="141"/>
      <c r="I95" s="141"/>
      <c r="J95" s="141"/>
      <c r="K95" s="141"/>
    </row>
    <row r="96" spans="1:11" outlineLevel="1" x14ac:dyDescent="0.2">
      <c r="A96" s="149">
        <v>21</v>
      </c>
      <c r="B96" s="150" t="s">
        <v>200</v>
      </c>
      <c r="C96" s="157" t="s">
        <v>201</v>
      </c>
      <c r="D96" s="151" t="s">
        <v>111</v>
      </c>
      <c r="E96" s="152">
        <v>400</v>
      </c>
      <c r="F96" s="153">
        <v>0</v>
      </c>
      <c r="G96" s="154">
        <f>ROUND(E96*F96,2)</f>
        <v>0</v>
      </c>
      <c r="H96" s="154">
        <v>0</v>
      </c>
      <c r="I96" s="154">
        <f>ROUND(E96*H96,2)</f>
        <v>0</v>
      </c>
      <c r="J96" s="154">
        <v>0</v>
      </c>
      <c r="K96" s="154">
        <f>ROUND(E96*J96,2)</f>
        <v>0</v>
      </c>
    </row>
    <row r="97" spans="1:11" outlineLevel="1" x14ac:dyDescent="0.2">
      <c r="A97" s="139"/>
      <c r="B97" s="140"/>
      <c r="C97" s="158" t="s">
        <v>202</v>
      </c>
      <c r="D97" s="142"/>
      <c r="E97" s="143">
        <v>400</v>
      </c>
      <c r="F97" s="141"/>
      <c r="G97" s="141"/>
      <c r="H97" s="141"/>
      <c r="I97" s="141"/>
      <c r="J97" s="141"/>
      <c r="K97" s="141"/>
    </row>
    <row r="98" spans="1:11" outlineLevel="1" x14ac:dyDescent="0.2">
      <c r="A98" s="149">
        <v>22</v>
      </c>
      <c r="B98" s="150" t="s">
        <v>203</v>
      </c>
      <c r="C98" s="157" t="s">
        <v>204</v>
      </c>
      <c r="D98" s="151" t="s">
        <v>111</v>
      </c>
      <c r="E98" s="152">
        <v>400</v>
      </c>
      <c r="F98" s="153">
        <v>0</v>
      </c>
      <c r="G98" s="154">
        <f>ROUND(E98*F98,2)</f>
        <v>0</v>
      </c>
      <c r="H98" s="154">
        <v>0</v>
      </c>
      <c r="I98" s="154">
        <f>ROUND(E98*H98,2)</f>
        <v>0</v>
      </c>
      <c r="J98" s="154">
        <v>0</v>
      </c>
      <c r="K98" s="154">
        <f>ROUND(E98*J98,2)</f>
        <v>0</v>
      </c>
    </row>
    <row r="99" spans="1:11" outlineLevel="1" x14ac:dyDescent="0.2">
      <c r="A99" s="139"/>
      <c r="B99" s="140"/>
      <c r="C99" s="158" t="s">
        <v>202</v>
      </c>
      <c r="D99" s="142"/>
      <c r="E99" s="143">
        <v>400</v>
      </c>
      <c r="F99" s="141"/>
      <c r="G99" s="141"/>
      <c r="H99" s="141"/>
      <c r="I99" s="141"/>
      <c r="J99" s="141"/>
      <c r="K99" s="141"/>
    </row>
    <row r="100" spans="1:11" ht="22.5" outlineLevel="1" x14ac:dyDescent="0.2">
      <c r="A100" s="149">
        <v>23</v>
      </c>
      <c r="B100" s="150" t="s">
        <v>205</v>
      </c>
      <c r="C100" s="157" t="s">
        <v>206</v>
      </c>
      <c r="D100" s="151" t="s">
        <v>111</v>
      </c>
      <c r="E100" s="152">
        <v>200</v>
      </c>
      <c r="F100" s="153">
        <v>0</v>
      </c>
      <c r="G100" s="154">
        <f>ROUND(E100*F100,2)</f>
        <v>0</v>
      </c>
      <c r="H100" s="154">
        <v>0</v>
      </c>
      <c r="I100" s="154">
        <f>ROUND(E100*H100,2)</f>
        <v>0</v>
      </c>
      <c r="J100" s="154">
        <v>0</v>
      </c>
      <c r="K100" s="154">
        <f>ROUND(E100*J100,2)</f>
        <v>0</v>
      </c>
    </row>
    <row r="101" spans="1:11" outlineLevel="1" x14ac:dyDescent="0.2">
      <c r="A101" s="139"/>
      <c r="B101" s="140"/>
      <c r="C101" s="248" t="s">
        <v>207</v>
      </c>
      <c r="D101" s="249"/>
      <c r="E101" s="249"/>
      <c r="F101" s="249"/>
      <c r="G101" s="249"/>
      <c r="H101" s="141"/>
      <c r="I101" s="141"/>
      <c r="J101" s="141"/>
      <c r="K101" s="141"/>
    </row>
    <row r="102" spans="1:11" outlineLevel="1" x14ac:dyDescent="0.2">
      <c r="A102" s="139"/>
      <c r="B102" s="140"/>
      <c r="C102" s="158" t="s">
        <v>196</v>
      </c>
      <c r="D102" s="142"/>
      <c r="E102" s="143">
        <v>200</v>
      </c>
      <c r="F102" s="141"/>
      <c r="G102" s="141"/>
      <c r="H102" s="141"/>
      <c r="I102" s="141"/>
      <c r="J102" s="141"/>
      <c r="K102" s="141"/>
    </row>
    <row r="103" spans="1:11" outlineLevel="1" x14ac:dyDescent="0.2">
      <c r="A103" s="149">
        <v>24</v>
      </c>
      <c r="B103" s="150" t="s">
        <v>208</v>
      </c>
      <c r="C103" s="157" t="s">
        <v>209</v>
      </c>
      <c r="D103" s="151" t="s">
        <v>210</v>
      </c>
      <c r="E103" s="152">
        <v>8</v>
      </c>
      <c r="F103" s="153">
        <v>0</v>
      </c>
      <c r="G103" s="154">
        <f>ROUND(E103*F103,2)</f>
        <v>0</v>
      </c>
      <c r="H103" s="154">
        <v>1E-3</v>
      </c>
      <c r="I103" s="154">
        <f>ROUND(E103*H103,2)</f>
        <v>0.01</v>
      </c>
      <c r="J103" s="154">
        <v>0</v>
      </c>
      <c r="K103" s="154">
        <f>ROUND(E103*J103,2)</f>
        <v>0</v>
      </c>
    </row>
    <row r="104" spans="1:11" outlineLevel="1" x14ac:dyDescent="0.2">
      <c r="A104" s="139"/>
      <c r="B104" s="140"/>
      <c r="C104" s="158" t="s">
        <v>211</v>
      </c>
      <c r="D104" s="142"/>
      <c r="E104" s="143">
        <v>8</v>
      </c>
      <c r="F104" s="141"/>
      <c r="G104" s="141"/>
      <c r="H104" s="141"/>
      <c r="I104" s="141"/>
      <c r="J104" s="141"/>
      <c r="K104" s="141"/>
    </row>
    <row r="105" spans="1:11" outlineLevel="1" x14ac:dyDescent="0.2">
      <c r="A105" s="149">
        <v>25</v>
      </c>
      <c r="B105" s="150" t="s">
        <v>212</v>
      </c>
      <c r="C105" s="157" t="s">
        <v>213</v>
      </c>
      <c r="D105" s="151" t="s">
        <v>142</v>
      </c>
      <c r="E105" s="152">
        <v>10</v>
      </c>
      <c r="F105" s="153">
        <v>0</v>
      </c>
      <c r="G105" s="154">
        <f>ROUND(E105*F105,2)</f>
        <v>0</v>
      </c>
      <c r="H105" s="154">
        <v>0.6</v>
      </c>
      <c r="I105" s="154">
        <f>ROUND(E105*H105,2)</f>
        <v>6</v>
      </c>
      <c r="J105" s="154">
        <v>0</v>
      </c>
      <c r="K105" s="154">
        <f>ROUND(E105*J105,2)</f>
        <v>0</v>
      </c>
    </row>
    <row r="106" spans="1:11" outlineLevel="1" x14ac:dyDescent="0.2">
      <c r="A106" s="139"/>
      <c r="B106" s="140"/>
      <c r="C106" s="158" t="s">
        <v>214</v>
      </c>
      <c r="D106" s="142"/>
      <c r="E106" s="143">
        <v>10</v>
      </c>
      <c r="F106" s="141"/>
      <c r="G106" s="141"/>
      <c r="H106" s="141"/>
      <c r="I106" s="141"/>
      <c r="J106" s="141"/>
      <c r="K106" s="141"/>
    </row>
    <row r="107" spans="1:11" outlineLevel="1" x14ac:dyDescent="0.2">
      <c r="A107" s="149">
        <v>26</v>
      </c>
      <c r="B107" s="150" t="s">
        <v>215</v>
      </c>
      <c r="C107" s="157" t="s">
        <v>216</v>
      </c>
      <c r="D107" s="151" t="s">
        <v>217</v>
      </c>
      <c r="E107" s="152">
        <v>2</v>
      </c>
      <c r="F107" s="153">
        <v>0</v>
      </c>
      <c r="G107" s="154">
        <f>ROUND(E107*F107,2)</f>
        <v>0</v>
      </c>
      <c r="H107" s="154">
        <v>1E-3</v>
      </c>
      <c r="I107" s="154">
        <f>ROUND(E107*H107,2)</f>
        <v>0</v>
      </c>
      <c r="J107" s="154">
        <v>0</v>
      </c>
      <c r="K107" s="154">
        <f>ROUND(E107*J107,2)</f>
        <v>0</v>
      </c>
    </row>
    <row r="108" spans="1:11" outlineLevel="1" x14ac:dyDescent="0.2">
      <c r="A108" s="139"/>
      <c r="B108" s="140"/>
      <c r="C108" s="158" t="s">
        <v>49</v>
      </c>
      <c r="D108" s="142"/>
      <c r="E108" s="143">
        <v>2</v>
      </c>
      <c r="F108" s="141"/>
      <c r="G108" s="141"/>
      <c r="H108" s="141"/>
      <c r="I108" s="141"/>
      <c r="J108" s="141"/>
      <c r="K108" s="141"/>
    </row>
    <row r="109" spans="1:11" x14ac:dyDescent="0.2">
      <c r="A109" s="144" t="s">
        <v>105</v>
      </c>
      <c r="B109" s="145" t="s">
        <v>49</v>
      </c>
      <c r="C109" s="156" t="s">
        <v>65</v>
      </c>
      <c r="D109" s="146"/>
      <c r="E109" s="147"/>
      <c r="F109" s="148"/>
      <c r="G109" s="148">
        <f>SUM(G110,G112,G115,G118)</f>
        <v>0</v>
      </c>
      <c r="H109" s="148"/>
      <c r="I109" s="148">
        <f>SUM(I110:I120)</f>
        <v>3.26</v>
      </c>
      <c r="J109" s="148"/>
      <c r="K109" s="148">
        <f>SUM(K110:K120)</f>
        <v>0</v>
      </c>
    </row>
    <row r="110" spans="1:11" outlineLevel="1" x14ac:dyDescent="0.2">
      <c r="A110" s="149">
        <v>27</v>
      </c>
      <c r="B110" s="150" t="s">
        <v>218</v>
      </c>
      <c r="C110" s="157" t="s">
        <v>219</v>
      </c>
      <c r="D110" s="151" t="s">
        <v>142</v>
      </c>
      <c r="E110" s="152">
        <v>1.1318999999999999</v>
      </c>
      <c r="F110" s="153">
        <v>0</v>
      </c>
      <c r="G110" s="154">
        <f>ROUND(E110*F110,2)</f>
        <v>0</v>
      </c>
      <c r="H110" s="154">
        <v>2.5249999999999999</v>
      </c>
      <c r="I110" s="154">
        <f>ROUND(E110*H110,2)</f>
        <v>2.86</v>
      </c>
      <c r="J110" s="154">
        <v>0</v>
      </c>
      <c r="K110" s="154">
        <f>ROUND(E110*J110,2)</f>
        <v>0</v>
      </c>
    </row>
    <row r="111" spans="1:11" outlineLevel="1" x14ac:dyDescent="0.2">
      <c r="A111" s="139"/>
      <c r="B111" s="140"/>
      <c r="C111" s="158" t="s">
        <v>220</v>
      </c>
      <c r="D111" s="142"/>
      <c r="E111" s="143">
        <v>1.1318999999999999</v>
      </c>
      <c r="F111" s="141"/>
      <c r="G111" s="141"/>
      <c r="H111" s="141"/>
      <c r="I111" s="141"/>
      <c r="J111" s="141"/>
      <c r="K111" s="141"/>
    </row>
    <row r="112" spans="1:11" outlineLevel="1" x14ac:dyDescent="0.2">
      <c r="A112" s="149">
        <v>28</v>
      </c>
      <c r="B112" s="150" t="s">
        <v>221</v>
      </c>
      <c r="C112" s="157" t="s">
        <v>222</v>
      </c>
      <c r="D112" s="151" t="s">
        <v>111</v>
      </c>
      <c r="E112" s="152">
        <v>6.16</v>
      </c>
      <c r="F112" s="153">
        <v>0</v>
      </c>
      <c r="G112" s="154">
        <f>ROUND(E112*F112,2)</f>
        <v>0</v>
      </c>
      <c r="H112" s="154">
        <v>3.9199999999999999E-2</v>
      </c>
      <c r="I112" s="154">
        <f>ROUND(E112*H112,2)</f>
        <v>0.24</v>
      </c>
      <c r="J112" s="154">
        <v>0</v>
      </c>
      <c r="K112" s="154">
        <f>ROUND(E112*J112,2)</f>
        <v>0</v>
      </c>
    </row>
    <row r="113" spans="1:11" outlineLevel="1" x14ac:dyDescent="0.2">
      <c r="A113" s="139"/>
      <c r="B113" s="140"/>
      <c r="C113" s="248" t="s">
        <v>223</v>
      </c>
      <c r="D113" s="249"/>
      <c r="E113" s="249"/>
      <c r="F113" s="249"/>
      <c r="G113" s="249"/>
      <c r="H113" s="141"/>
      <c r="I113" s="141"/>
      <c r="J113" s="141"/>
      <c r="K113" s="141"/>
    </row>
    <row r="114" spans="1:11" outlineLevel="1" x14ac:dyDescent="0.2">
      <c r="A114" s="139"/>
      <c r="B114" s="140"/>
      <c r="C114" s="158" t="s">
        <v>224</v>
      </c>
      <c r="D114" s="142"/>
      <c r="E114" s="143">
        <v>6.16</v>
      </c>
      <c r="F114" s="141"/>
      <c r="G114" s="141"/>
      <c r="H114" s="141"/>
      <c r="I114" s="141"/>
      <c r="J114" s="141"/>
      <c r="K114" s="141"/>
    </row>
    <row r="115" spans="1:11" outlineLevel="1" x14ac:dyDescent="0.2">
      <c r="A115" s="149">
        <v>29</v>
      </c>
      <c r="B115" s="150" t="s">
        <v>225</v>
      </c>
      <c r="C115" s="157" t="s">
        <v>226</v>
      </c>
      <c r="D115" s="151" t="s">
        <v>111</v>
      </c>
      <c r="E115" s="152">
        <v>6.16</v>
      </c>
      <c r="F115" s="153">
        <v>0</v>
      </c>
      <c r="G115" s="154">
        <f>ROUND(E115*F115,2)</f>
        <v>0</v>
      </c>
      <c r="H115" s="154">
        <v>0</v>
      </c>
      <c r="I115" s="154">
        <f>ROUND(E115*H115,2)</f>
        <v>0</v>
      </c>
      <c r="J115" s="154">
        <v>0</v>
      </c>
      <c r="K115" s="154">
        <f>ROUND(E115*J115,2)</f>
        <v>0</v>
      </c>
    </row>
    <row r="116" spans="1:11" outlineLevel="1" x14ac:dyDescent="0.2">
      <c r="A116" s="139"/>
      <c r="B116" s="140"/>
      <c r="C116" s="248" t="s">
        <v>223</v>
      </c>
      <c r="D116" s="249"/>
      <c r="E116" s="249"/>
      <c r="F116" s="249"/>
      <c r="G116" s="249"/>
      <c r="H116" s="141"/>
      <c r="I116" s="141"/>
      <c r="J116" s="141"/>
      <c r="K116" s="141"/>
    </row>
    <row r="117" spans="1:11" outlineLevel="1" x14ac:dyDescent="0.2">
      <c r="A117" s="139"/>
      <c r="B117" s="140"/>
      <c r="C117" s="158" t="s">
        <v>224</v>
      </c>
      <c r="D117" s="142"/>
      <c r="E117" s="143">
        <v>6.16</v>
      </c>
      <c r="F117" s="141"/>
      <c r="G117" s="141"/>
      <c r="H117" s="141"/>
      <c r="I117" s="141"/>
      <c r="J117" s="141"/>
      <c r="K117" s="141"/>
    </row>
    <row r="118" spans="1:11" ht="22.5" outlineLevel="1" x14ac:dyDescent="0.2">
      <c r="A118" s="149">
        <v>30</v>
      </c>
      <c r="B118" s="150" t="s">
        <v>227</v>
      </c>
      <c r="C118" s="157" t="s">
        <v>228</v>
      </c>
      <c r="D118" s="151" t="s">
        <v>142</v>
      </c>
      <c r="E118" s="152">
        <v>6.2829999999999997E-2</v>
      </c>
      <c r="F118" s="153">
        <v>0</v>
      </c>
      <c r="G118" s="154">
        <f>ROUND(E118*F118,2)</f>
        <v>0</v>
      </c>
      <c r="H118" s="154">
        <v>2.5249999999999999</v>
      </c>
      <c r="I118" s="154">
        <f>ROUND(E118*H118,2)</f>
        <v>0.16</v>
      </c>
      <c r="J118" s="154">
        <v>0</v>
      </c>
      <c r="K118" s="154">
        <f>ROUND(E118*J118,2)</f>
        <v>0</v>
      </c>
    </row>
    <row r="119" spans="1:11" outlineLevel="1" x14ac:dyDescent="0.2">
      <c r="A119" s="139"/>
      <c r="B119" s="140"/>
      <c r="C119" s="248" t="s">
        <v>229</v>
      </c>
      <c r="D119" s="249"/>
      <c r="E119" s="249"/>
      <c r="F119" s="249"/>
      <c r="G119" s="249"/>
      <c r="H119" s="141"/>
      <c r="I119" s="141"/>
      <c r="J119" s="141"/>
      <c r="K119" s="141"/>
    </row>
    <row r="120" spans="1:11" outlineLevel="1" x14ac:dyDescent="0.2">
      <c r="A120" s="139"/>
      <c r="B120" s="140"/>
      <c r="C120" s="158" t="s">
        <v>230</v>
      </c>
      <c r="D120" s="142"/>
      <c r="E120" s="143">
        <v>6.2829999999999997E-2</v>
      </c>
      <c r="F120" s="141"/>
      <c r="G120" s="141"/>
      <c r="H120" s="141"/>
      <c r="I120" s="141"/>
      <c r="J120" s="141"/>
      <c r="K120" s="141"/>
    </row>
    <row r="121" spans="1:11" x14ac:dyDescent="0.2">
      <c r="A121" s="144" t="s">
        <v>105</v>
      </c>
      <c r="B121" s="145" t="s">
        <v>68</v>
      </c>
      <c r="C121" s="156" t="s">
        <v>69</v>
      </c>
      <c r="D121" s="146"/>
      <c r="E121" s="147"/>
      <c r="F121" s="148"/>
      <c r="G121" s="148">
        <f>SUM(G122,G128,G133,G135,G137)</f>
        <v>0</v>
      </c>
      <c r="H121" s="148"/>
      <c r="I121" s="148">
        <f>SUM(I122:I141)</f>
        <v>1078.1300000000001</v>
      </c>
      <c r="J121" s="148"/>
      <c r="K121" s="148">
        <f>SUM(K122:K141)</f>
        <v>0</v>
      </c>
    </row>
    <row r="122" spans="1:11" outlineLevel="1" x14ac:dyDescent="0.2">
      <c r="A122" s="149">
        <v>31</v>
      </c>
      <c r="B122" s="150" t="s">
        <v>231</v>
      </c>
      <c r="C122" s="157" t="s">
        <v>232</v>
      </c>
      <c r="D122" s="151" t="s">
        <v>111</v>
      </c>
      <c r="E122" s="152">
        <v>1357</v>
      </c>
      <c r="F122" s="153">
        <v>0</v>
      </c>
      <c r="G122" s="154">
        <f>ROUND(E122*F122,2)</f>
        <v>0</v>
      </c>
      <c r="H122" s="154">
        <v>0.43</v>
      </c>
      <c r="I122" s="154">
        <f>ROUND(E122*H122,2)</f>
        <v>583.51</v>
      </c>
      <c r="J122" s="154">
        <v>0</v>
      </c>
      <c r="K122" s="154">
        <f>ROUND(E122*J122,2)</f>
        <v>0</v>
      </c>
    </row>
    <row r="123" spans="1:11" outlineLevel="1" x14ac:dyDescent="0.2">
      <c r="A123" s="139"/>
      <c r="B123" s="140"/>
      <c r="C123" s="248" t="s">
        <v>233</v>
      </c>
      <c r="D123" s="249"/>
      <c r="E123" s="249"/>
      <c r="F123" s="249"/>
      <c r="G123" s="249"/>
      <c r="H123" s="141"/>
      <c r="I123" s="141"/>
      <c r="J123" s="141"/>
      <c r="K123" s="141"/>
    </row>
    <row r="124" spans="1:11" outlineLevel="1" x14ac:dyDescent="0.2">
      <c r="A124" s="139"/>
      <c r="B124" s="140"/>
      <c r="C124" s="158" t="s">
        <v>234</v>
      </c>
      <c r="D124" s="142"/>
      <c r="E124" s="143">
        <v>630</v>
      </c>
      <c r="F124" s="141"/>
      <c r="G124" s="141"/>
      <c r="H124" s="141"/>
      <c r="I124" s="141"/>
      <c r="J124" s="141"/>
      <c r="K124" s="141"/>
    </row>
    <row r="125" spans="1:11" outlineLevel="1" x14ac:dyDescent="0.2">
      <c r="A125" s="139"/>
      <c r="B125" s="140"/>
      <c r="C125" s="158" t="s">
        <v>188</v>
      </c>
      <c r="D125" s="142"/>
      <c r="E125" s="143">
        <v>92</v>
      </c>
      <c r="F125" s="141"/>
      <c r="G125" s="141"/>
      <c r="H125" s="141"/>
      <c r="I125" s="141"/>
      <c r="J125" s="141"/>
      <c r="K125" s="141"/>
    </row>
    <row r="126" spans="1:11" outlineLevel="1" x14ac:dyDescent="0.2">
      <c r="A126" s="139"/>
      <c r="B126" s="140"/>
      <c r="C126" s="158" t="s">
        <v>235</v>
      </c>
      <c r="D126" s="142"/>
      <c r="E126" s="143">
        <v>450</v>
      </c>
      <c r="F126" s="141"/>
      <c r="G126" s="141"/>
      <c r="H126" s="141"/>
      <c r="I126" s="141"/>
      <c r="J126" s="141"/>
      <c r="K126" s="141"/>
    </row>
    <row r="127" spans="1:11" outlineLevel="1" x14ac:dyDescent="0.2">
      <c r="A127" s="139"/>
      <c r="B127" s="140"/>
      <c r="C127" s="158" t="s">
        <v>190</v>
      </c>
      <c r="D127" s="142"/>
      <c r="E127" s="143">
        <v>185</v>
      </c>
      <c r="F127" s="141"/>
      <c r="G127" s="141"/>
      <c r="H127" s="141"/>
      <c r="I127" s="141"/>
      <c r="J127" s="141"/>
      <c r="K127" s="141"/>
    </row>
    <row r="128" spans="1:11" ht="22.5" outlineLevel="1" x14ac:dyDescent="0.2">
      <c r="A128" s="149">
        <v>32</v>
      </c>
      <c r="B128" s="150" t="s">
        <v>236</v>
      </c>
      <c r="C128" s="157" t="s">
        <v>237</v>
      </c>
      <c r="D128" s="151" t="s">
        <v>111</v>
      </c>
      <c r="E128" s="152">
        <v>1357</v>
      </c>
      <c r="F128" s="153">
        <v>0</v>
      </c>
      <c r="G128" s="154">
        <f>ROUND(E128*F128,2)</f>
        <v>0</v>
      </c>
      <c r="H128" s="154">
        <v>0.126</v>
      </c>
      <c r="I128" s="154">
        <f>ROUND(E128*H128,2)</f>
        <v>170.98</v>
      </c>
      <c r="J128" s="154">
        <v>0</v>
      </c>
      <c r="K128" s="154">
        <f>ROUND(E128*J128,2)</f>
        <v>0</v>
      </c>
    </row>
    <row r="129" spans="1:11" outlineLevel="1" x14ac:dyDescent="0.2">
      <c r="A129" s="139"/>
      <c r="B129" s="140"/>
      <c r="C129" s="158" t="s">
        <v>234</v>
      </c>
      <c r="D129" s="142"/>
      <c r="E129" s="143">
        <v>630</v>
      </c>
      <c r="F129" s="141"/>
      <c r="G129" s="141"/>
      <c r="H129" s="141"/>
      <c r="I129" s="141"/>
      <c r="J129" s="141"/>
      <c r="K129" s="141"/>
    </row>
    <row r="130" spans="1:11" outlineLevel="1" x14ac:dyDescent="0.2">
      <c r="A130" s="139"/>
      <c r="B130" s="140"/>
      <c r="C130" s="158" t="s">
        <v>188</v>
      </c>
      <c r="D130" s="142"/>
      <c r="E130" s="143">
        <v>92</v>
      </c>
      <c r="F130" s="141"/>
      <c r="G130" s="141"/>
      <c r="H130" s="141"/>
      <c r="I130" s="141"/>
      <c r="J130" s="141"/>
      <c r="K130" s="141"/>
    </row>
    <row r="131" spans="1:11" outlineLevel="1" x14ac:dyDescent="0.2">
      <c r="A131" s="139"/>
      <c r="B131" s="140"/>
      <c r="C131" s="158" t="s">
        <v>235</v>
      </c>
      <c r="D131" s="142"/>
      <c r="E131" s="143">
        <v>450</v>
      </c>
      <c r="F131" s="141"/>
      <c r="G131" s="141"/>
      <c r="H131" s="141"/>
      <c r="I131" s="141"/>
      <c r="J131" s="141"/>
      <c r="K131" s="141"/>
    </row>
    <row r="132" spans="1:11" outlineLevel="1" x14ac:dyDescent="0.2">
      <c r="A132" s="139"/>
      <c r="B132" s="140"/>
      <c r="C132" s="158" t="s">
        <v>190</v>
      </c>
      <c r="D132" s="142"/>
      <c r="E132" s="143">
        <v>185</v>
      </c>
      <c r="F132" s="141"/>
      <c r="G132" s="141"/>
      <c r="H132" s="141"/>
      <c r="I132" s="141"/>
      <c r="J132" s="141"/>
      <c r="K132" s="141"/>
    </row>
    <row r="133" spans="1:11" outlineLevel="1" x14ac:dyDescent="0.2">
      <c r="A133" s="149">
        <v>33</v>
      </c>
      <c r="B133" s="150" t="s">
        <v>238</v>
      </c>
      <c r="C133" s="157" t="s">
        <v>239</v>
      </c>
      <c r="D133" s="151" t="s">
        <v>111</v>
      </c>
      <c r="E133" s="152">
        <v>701.1</v>
      </c>
      <c r="F133" s="153">
        <v>0</v>
      </c>
      <c r="G133" s="154">
        <f>ROUND(E133*F133,2)</f>
        <v>0</v>
      </c>
      <c r="H133" s="154">
        <v>0.08</v>
      </c>
      <c r="I133" s="154">
        <f>ROUND(E133*H133,2)</f>
        <v>56.09</v>
      </c>
      <c r="J133" s="154">
        <v>0</v>
      </c>
      <c r="K133" s="154">
        <f>ROUND(E133*J133,2)</f>
        <v>0</v>
      </c>
    </row>
    <row r="134" spans="1:11" outlineLevel="1" x14ac:dyDescent="0.2">
      <c r="A134" s="139"/>
      <c r="B134" s="140"/>
      <c r="C134" s="158" t="s">
        <v>240</v>
      </c>
      <c r="D134" s="142"/>
      <c r="E134" s="143">
        <v>701.1</v>
      </c>
      <c r="F134" s="141"/>
      <c r="G134" s="141"/>
      <c r="H134" s="141"/>
      <c r="I134" s="141"/>
      <c r="J134" s="141"/>
      <c r="K134" s="141"/>
    </row>
    <row r="135" spans="1:11" outlineLevel="1" x14ac:dyDescent="0.2">
      <c r="A135" s="149">
        <v>34</v>
      </c>
      <c r="B135" s="150" t="s">
        <v>241</v>
      </c>
      <c r="C135" s="157" t="s">
        <v>242</v>
      </c>
      <c r="D135" s="151" t="s">
        <v>111</v>
      </c>
      <c r="E135" s="152">
        <v>701.1</v>
      </c>
      <c r="F135" s="153">
        <v>0</v>
      </c>
      <c r="G135" s="154">
        <f>ROUND(E135*F135,2)</f>
        <v>0</v>
      </c>
      <c r="H135" s="154">
        <v>0.13</v>
      </c>
      <c r="I135" s="154">
        <f>ROUND(E135*H135,2)</f>
        <v>91.14</v>
      </c>
      <c r="J135" s="154">
        <v>0</v>
      </c>
      <c r="K135" s="154">
        <f>ROUND(E135*J135,2)</f>
        <v>0</v>
      </c>
    </row>
    <row r="136" spans="1:11" outlineLevel="1" x14ac:dyDescent="0.2">
      <c r="A136" s="139"/>
      <c r="B136" s="140"/>
      <c r="C136" s="158" t="s">
        <v>243</v>
      </c>
      <c r="D136" s="142"/>
      <c r="E136" s="143">
        <v>701.1</v>
      </c>
      <c r="F136" s="141"/>
      <c r="G136" s="141"/>
      <c r="H136" s="141"/>
      <c r="I136" s="141"/>
      <c r="J136" s="141"/>
      <c r="K136" s="141"/>
    </row>
    <row r="137" spans="1:11" ht="22.5" outlineLevel="1" x14ac:dyDescent="0.2">
      <c r="A137" s="149">
        <v>35</v>
      </c>
      <c r="B137" s="150" t="s">
        <v>244</v>
      </c>
      <c r="C137" s="157" t="s">
        <v>245</v>
      </c>
      <c r="D137" s="151" t="s">
        <v>111</v>
      </c>
      <c r="E137" s="152">
        <v>1357</v>
      </c>
      <c r="F137" s="153">
        <v>0</v>
      </c>
      <c r="G137" s="154">
        <f>ROUND(E137*F137,2)</f>
        <v>0</v>
      </c>
      <c r="H137" s="154">
        <v>0.13</v>
      </c>
      <c r="I137" s="154">
        <f>ROUND(E137*H137,2)</f>
        <v>176.41</v>
      </c>
      <c r="J137" s="154">
        <v>0</v>
      </c>
      <c r="K137" s="154">
        <f>ROUND(E137*J137,2)</f>
        <v>0</v>
      </c>
    </row>
    <row r="138" spans="1:11" outlineLevel="1" x14ac:dyDescent="0.2">
      <c r="A138" s="139"/>
      <c r="B138" s="140"/>
      <c r="C138" s="158" t="s">
        <v>234</v>
      </c>
      <c r="D138" s="142"/>
      <c r="E138" s="143">
        <v>630</v>
      </c>
      <c r="F138" s="141"/>
      <c r="G138" s="141"/>
      <c r="H138" s="141"/>
      <c r="I138" s="141"/>
      <c r="J138" s="141"/>
      <c r="K138" s="141"/>
    </row>
    <row r="139" spans="1:11" outlineLevel="1" x14ac:dyDescent="0.2">
      <c r="A139" s="139"/>
      <c r="B139" s="140"/>
      <c r="C139" s="158" t="s">
        <v>188</v>
      </c>
      <c r="D139" s="142"/>
      <c r="E139" s="143">
        <v>92</v>
      </c>
      <c r="F139" s="141"/>
      <c r="G139" s="141"/>
      <c r="H139" s="141"/>
      <c r="I139" s="141"/>
      <c r="J139" s="141"/>
      <c r="K139" s="141"/>
    </row>
    <row r="140" spans="1:11" outlineLevel="1" x14ac:dyDescent="0.2">
      <c r="A140" s="139"/>
      <c r="B140" s="140"/>
      <c r="C140" s="158" t="s">
        <v>235</v>
      </c>
      <c r="D140" s="142"/>
      <c r="E140" s="143">
        <v>450</v>
      </c>
      <c r="F140" s="141"/>
      <c r="G140" s="141"/>
      <c r="H140" s="141"/>
      <c r="I140" s="141"/>
      <c r="J140" s="141"/>
      <c r="K140" s="141"/>
    </row>
    <row r="141" spans="1:11" outlineLevel="1" x14ac:dyDescent="0.2">
      <c r="A141" s="139"/>
      <c r="B141" s="140"/>
      <c r="C141" s="158" t="s">
        <v>190</v>
      </c>
      <c r="D141" s="142"/>
      <c r="E141" s="143">
        <v>185</v>
      </c>
      <c r="F141" s="141"/>
      <c r="G141" s="141"/>
      <c r="H141" s="141"/>
      <c r="I141" s="141"/>
      <c r="J141" s="141"/>
      <c r="K141" s="141"/>
    </row>
    <row r="142" spans="1:11" x14ac:dyDescent="0.2">
      <c r="A142" s="144" t="s">
        <v>105</v>
      </c>
      <c r="B142" s="145" t="s">
        <v>70</v>
      </c>
      <c r="C142" s="156" t="s">
        <v>71</v>
      </c>
      <c r="D142" s="146"/>
      <c r="E142" s="147"/>
      <c r="F142" s="148"/>
      <c r="G142" s="148">
        <f>SUM(G143,G146,G150,G153,G155,G159,G162,G165)</f>
        <v>0</v>
      </c>
      <c r="H142" s="148"/>
      <c r="I142" s="148">
        <f>SUM(I143:I167)</f>
        <v>14.469999999999999</v>
      </c>
      <c r="J142" s="148"/>
      <c r="K142" s="148">
        <f>SUM(K143:K167)</f>
        <v>0</v>
      </c>
    </row>
    <row r="143" spans="1:11" outlineLevel="1" x14ac:dyDescent="0.2">
      <c r="A143" s="149">
        <v>36</v>
      </c>
      <c r="B143" s="150" t="s">
        <v>246</v>
      </c>
      <c r="C143" s="157" t="s">
        <v>247</v>
      </c>
      <c r="D143" s="151" t="s">
        <v>111</v>
      </c>
      <c r="E143" s="152">
        <v>701.1</v>
      </c>
      <c r="F143" s="153">
        <v>0</v>
      </c>
      <c r="G143" s="154">
        <f>ROUND(E143*F143,2)</f>
        <v>0</v>
      </c>
      <c r="H143" s="154">
        <v>0</v>
      </c>
      <c r="I143" s="154">
        <f>ROUND(E143*H143,2)</f>
        <v>0</v>
      </c>
      <c r="J143" s="154">
        <v>0</v>
      </c>
      <c r="K143" s="154">
        <f>ROUND(E143*J143,2)</f>
        <v>0</v>
      </c>
    </row>
    <row r="144" spans="1:11" outlineLevel="1" x14ac:dyDescent="0.2">
      <c r="A144" s="139"/>
      <c r="B144" s="140"/>
      <c r="C144" s="250" t="s">
        <v>248</v>
      </c>
      <c r="D144" s="251"/>
      <c r="E144" s="251"/>
      <c r="F144" s="251"/>
      <c r="G144" s="251"/>
      <c r="H144" s="141"/>
      <c r="I144" s="141"/>
      <c r="J144" s="141"/>
      <c r="K144" s="141"/>
    </row>
    <row r="145" spans="1:11" outlineLevel="1" x14ac:dyDescent="0.2">
      <c r="A145" s="139"/>
      <c r="B145" s="140"/>
      <c r="C145" s="158" t="s">
        <v>243</v>
      </c>
      <c r="D145" s="142"/>
      <c r="E145" s="143">
        <v>701.1</v>
      </c>
      <c r="F145" s="141"/>
      <c r="G145" s="141"/>
      <c r="H145" s="141"/>
      <c r="I145" s="141"/>
      <c r="J145" s="141"/>
      <c r="K145" s="141"/>
    </row>
    <row r="146" spans="1:11" outlineLevel="1" x14ac:dyDescent="0.2">
      <c r="A146" s="149">
        <v>37</v>
      </c>
      <c r="B146" s="150" t="s">
        <v>249</v>
      </c>
      <c r="C146" s="157" t="s">
        <v>250</v>
      </c>
      <c r="D146" s="151" t="s">
        <v>131</v>
      </c>
      <c r="E146" s="152">
        <v>115</v>
      </c>
      <c r="F146" s="153">
        <v>0</v>
      </c>
      <c r="G146" s="154">
        <f>ROUND(E146*F146,2)</f>
        <v>0</v>
      </c>
      <c r="H146" s="154">
        <v>0</v>
      </c>
      <c r="I146" s="154">
        <f>ROUND(E146*H146,2)</f>
        <v>0</v>
      </c>
      <c r="J146" s="154">
        <v>0</v>
      </c>
      <c r="K146" s="154">
        <f>ROUND(E146*J146,2)</f>
        <v>0</v>
      </c>
    </row>
    <row r="147" spans="1:11" outlineLevel="1" x14ac:dyDescent="0.2">
      <c r="A147" s="139"/>
      <c r="B147" s="140"/>
      <c r="C147" s="250" t="s">
        <v>248</v>
      </c>
      <c r="D147" s="251"/>
      <c r="E147" s="251"/>
      <c r="F147" s="251"/>
      <c r="G147" s="251"/>
      <c r="H147" s="141"/>
      <c r="I147" s="141"/>
      <c r="J147" s="141"/>
      <c r="K147" s="141"/>
    </row>
    <row r="148" spans="1:11" outlineLevel="1" x14ac:dyDescent="0.2">
      <c r="A148" s="139"/>
      <c r="B148" s="140"/>
      <c r="C148" s="158" t="s">
        <v>251</v>
      </c>
      <c r="D148" s="142"/>
      <c r="E148" s="143">
        <v>30</v>
      </c>
      <c r="F148" s="141"/>
      <c r="G148" s="141"/>
      <c r="H148" s="141"/>
      <c r="I148" s="141"/>
      <c r="J148" s="141"/>
      <c r="K148" s="141"/>
    </row>
    <row r="149" spans="1:11" outlineLevel="1" x14ac:dyDescent="0.2">
      <c r="A149" s="139"/>
      <c r="B149" s="140"/>
      <c r="C149" s="158" t="s">
        <v>252</v>
      </c>
      <c r="D149" s="142"/>
      <c r="E149" s="143">
        <v>85</v>
      </c>
      <c r="F149" s="141"/>
      <c r="G149" s="141"/>
      <c r="H149" s="141"/>
      <c r="I149" s="141"/>
      <c r="J149" s="141"/>
      <c r="K149" s="141"/>
    </row>
    <row r="150" spans="1:11" outlineLevel="1" x14ac:dyDescent="0.2">
      <c r="A150" s="149">
        <v>38</v>
      </c>
      <c r="B150" s="150" t="s">
        <v>253</v>
      </c>
      <c r="C150" s="157" t="s">
        <v>440</v>
      </c>
      <c r="D150" s="151" t="s">
        <v>111</v>
      </c>
      <c r="E150" s="152">
        <v>701.1</v>
      </c>
      <c r="F150" s="153">
        <v>0</v>
      </c>
      <c r="G150" s="154">
        <f>ROUND(E150*F150,2)</f>
        <v>0</v>
      </c>
      <c r="H150" s="154">
        <v>0</v>
      </c>
      <c r="I150" s="154">
        <f>ROUND(E150*H150,2)</f>
        <v>0</v>
      </c>
      <c r="J150" s="154">
        <v>0</v>
      </c>
      <c r="K150" s="154">
        <f>ROUND(E150*J150,2)</f>
        <v>0</v>
      </c>
    </row>
    <row r="151" spans="1:11" outlineLevel="1" x14ac:dyDescent="0.2">
      <c r="A151" s="139"/>
      <c r="B151" s="140"/>
      <c r="C151" s="250" t="s">
        <v>248</v>
      </c>
      <c r="D151" s="251"/>
      <c r="E151" s="251"/>
      <c r="F151" s="251"/>
      <c r="G151" s="251"/>
      <c r="H151" s="141"/>
      <c r="I151" s="141"/>
      <c r="J151" s="141"/>
      <c r="K151" s="141"/>
    </row>
    <row r="152" spans="1:11" outlineLevel="1" x14ac:dyDescent="0.2">
      <c r="A152" s="139"/>
      <c r="B152" s="140"/>
      <c r="C152" s="158" t="s">
        <v>243</v>
      </c>
      <c r="D152" s="142"/>
      <c r="E152" s="143">
        <v>701.1</v>
      </c>
      <c r="F152" s="141"/>
      <c r="G152" s="141"/>
      <c r="H152" s="141"/>
      <c r="I152" s="141"/>
      <c r="J152" s="141"/>
      <c r="K152" s="141"/>
    </row>
    <row r="153" spans="1:11" outlineLevel="1" x14ac:dyDescent="0.2">
      <c r="A153" s="149">
        <v>39</v>
      </c>
      <c r="B153" s="150" t="s">
        <v>254</v>
      </c>
      <c r="C153" s="157" t="s">
        <v>255</v>
      </c>
      <c r="D153" s="151" t="s">
        <v>210</v>
      </c>
      <c r="E153" s="152">
        <v>6840</v>
      </c>
      <c r="F153" s="153">
        <v>0</v>
      </c>
      <c r="G153" s="154">
        <f>ROUND(E153*F153,2)</f>
        <v>0</v>
      </c>
      <c r="H153" s="154">
        <v>1E-3</v>
      </c>
      <c r="I153" s="154">
        <f>ROUND(E153*H153,2)</f>
        <v>6.84</v>
      </c>
      <c r="J153" s="154">
        <v>0</v>
      </c>
      <c r="K153" s="154">
        <f>ROUND(E153*J153,2)</f>
        <v>0</v>
      </c>
    </row>
    <row r="154" spans="1:11" outlineLevel="1" x14ac:dyDescent="0.2">
      <c r="A154" s="139"/>
      <c r="B154" s="140"/>
      <c r="C154" s="158" t="s">
        <v>256</v>
      </c>
      <c r="D154" s="142"/>
      <c r="E154" s="143">
        <v>6840</v>
      </c>
      <c r="F154" s="141"/>
      <c r="G154" s="141"/>
      <c r="H154" s="141"/>
      <c r="I154" s="141"/>
      <c r="J154" s="141"/>
      <c r="K154" s="141"/>
    </row>
    <row r="155" spans="1:11" outlineLevel="1" x14ac:dyDescent="0.2">
      <c r="A155" s="149">
        <v>40</v>
      </c>
      <c r="B155" s="150" t="s">
        <v>257</v>
      </c>
      <c r="C155" s="157" t="s">
        <v>258</v>
      </c>
      <c r="D155" s="151" t="s">
        <v>111</v>
      </c>
      <c r="E155" s="152">
        <v>701.1</v>
      </c>
      <c r="F155" s="153">
        <v>0</v>
      </c>
      <c r="G155" s="154">
        <f>ROUND(E155*F155,2)</f>
        <v>0</v>
      </c>
      <c r="H155" s="154">
        <v>2.2000000000000001E-3</v>
      </c>
      <c r="I155" s="154">
        <f>ROUND(E155*H155,2)</f>
        <v>1.54</v>
      </c>
      <c r="J155" s="154">
        <v>0</v>
      </c>
      <c r="K155" s="154">
        <f>ROUND(E155*J155,2)</f>
        <v>0</v>
      </c>
    </row>
    <row r="156" spans="1:11" outlineLevel="1" x14ac:dyDescent="0.2">
      <c r="A156" s="139"/>
      <c r="B156" s="140"/>
      <c r="C156" s="250" t="s">
        <v>259</v>
      </c>
      <c r="D156" s="251"/>
      <c r="E156" s="251"/>
      <c r="F156" s="251"/>
      <c r="G156" s="251"/>
      <c r="H156" s="141"/>
      <c r="I156" s="141"/>
      <c r="J156" s="141"/>
      <c r="K156" s="141"/>
    </row>
    <row r="157" spans="1:11" outlineLevel="1" x14ac:dyDescent="0.2">
      <c r="A157" s="139"/>
      <c r="B157" s="140"/>
      <c r="C157" s="158" t="s">
        <v>260</v>
      </c>
      <c r="D157" s="142"/>
      <c r="E157" s="143">
        <v>162</v>
      </c>
      <c r="F157" s="141"/>
      <c r="G157" s="141"/>
      <c r="H157" s="141"/>
      <c r="I157" s="141"/>
      <c r="J157" s="141"/>
      <c r="K157" s="141"/>
    </row>
    <row r="158" spans="1:11" outlineLevel="1" x14ac:dyDescent="0.2">
      <c r="A158" s="139"/>
      <c r="B158" s="140"/>
      <c r="C158" s="158" t="s">
        <v>261</v>
      </c>
      <c r="D158" s="142"/>
      <c r="E158" s="143">
        <v>539.1</v>
      </c>
      <c r="F158" s="141"/>
      <c r="G158" s="141"/>
      <c r="H158" s="141"/>
      <c r="I158" s="141"/>
      <c r="J158" s="141"/>
      <c r="K158" s="141"/>
    </row>
    <row r="159" spans="1:11" outlineLevel="1" x14ac:dyDescent="0.2">
      <c r="A159" s="149">
        <v>41</v>
      </c>
      <c r="B159" s="150" t="s">
        <v>262</v>
      </c>
      <c r="C159" s="157" t="s">
        <v>263</v>
      </c>
      <c r="D159" s="151" t="s">
        <v>264</v>
      </c>
      <c r="E159" s="152">
        <v>115</v>
      </c>
      <c r="F159" s="153">
        <v>0</v>
      </c>
      <c r="G159" s="154">
        <f>ROUND(E159*F159,2)</f>
        <v>0</v>
      </c>
      <c r="H159" s="154">
        <v>2.2000000000000001E-3</v>
      </c>
      <c r="I159" s="154">
        <f>ROUND(E159*H159,2)</f>
        <v>0.25</v>
      </c>
      <c r="J159" s="154">
        <v>0</v>
      </c>
      <c r="K159" s="154">
        <f>ROUND(E159*J159,2)</f>
        <v>0</v>
      </c>
    </row>
    <row r="160" spans="1:11" outlineLevel="1" x14ac:dyDescent="0.2">
      <c r="A160" s="139"/>
      <c r="B160" s="140"/>
      <c r="C160" s="158" t="s">
        <v>251</v>
      </c>
      <c r="D160" s="142"/>
      <c r="E160" s="143">
        <v>30</v>
      </c>
      <c r="F160" s="141"/>
      <c r="G160" s="141"/>
      <c r="H160" s="141"/>
      <c r="I160" s="141"/>
      <c r="J160" s="141"/>
      <c r="K160" s="141"/>
    </row>
    <row r="161" spans="1:11" outlineLevel="1" x14ac:dyDescent="0.2">
      <c r="A161" s="139"/>
      <c r="B161" s="140"/>
      <c r="C161" s="158" t="s">
        <v>252</v>
      </c>
      <c r="D161" s="142"/>
      <c r="E161" s="143">
        <v>85</v>
      </c>
      <c r="F161" s="141"/>
      <c r="G161" s="141"/>
      <c r="H161" s="141"/>
      <c r="I161" s="141"/>
      <c r="J161" s="141"/>
      <c r="K161" s="141"/>
    </row>
    <row r="162" spans="1:11" outlineLevel="1" x14ac:dyDescent="0.2">
      <c r="A162" s="149">
        <v>42</v>
      </c>
      <c r="B162" s="150" t="s">
        <v>265</v>
      </c>
      <c r="C162" s="157" t="s">
        <v>266</v>
      </c>
      <c r="D162" s="151" t="s">
        <v>210</v>
      </c>
      <c r="E162" s="152">
        <v>135.90429</v>
      </c>
      <c r="F162" s="153">
        <v>0</v>
      </c>
      <c r="G162" s="154">
        <f>ROUND(E162*F162,2)</f>
        <v>0</v>
      </c>
      <c r="H162" s="154">
        <v>3.5999999999999997E-2</v>
      </c>
      <c r="I162" s="154">
        <f>ROUND(E162*H162,2)</f>
        <v>4.8899999999999997</v>
      </c>
      <c r="J162" s="154">
        <v>0</v>
      </c>
      <c r="K162" s="154">
        <f>ROUND(E162*J162,2)</f>
        <v>0</v>
      </c>
    </row>
    <row r="163" spans="1:11" outlineLevel="1" x14ac:dyDescent="0.2">
      <c r="A163" s="139"/>
      <c r="B163" s="140"/>
      <c r="C163" s="158" t="s">
        <v>267</v>
      </c>
      <c r="D163" s="142"/>
      <c r="E163" s="143">
        <v>65.55</v>
      </c>
      <c r="F163" s="141"/>
      <c r="G163" s="141"/>
      <c r="H163" s="141"/>
      <c r="I163" s="141"/>
      <c r="J163" s="141"/>
      <c r="K163" s="141"/>
    </row>
    <row r="164" spans="1:11" outlineLevel="1" x14ac:dyDescent="0.2">
      <c r="A164" s="139"/>
      <c r="B164" s="140"/>
      <c r="C164" s="158" t="s">
        <v>268</v>
      </c>
      <c r="D164" s="142"/>
      <c r="E164" s="143">
        <v>70.354290000000006</v>
      </c>
      <c r="F164" s="141"/>
      <c r="G164" s="141"/>
      <c r="H164" s="141"/>
      <c r="I164" s="141"/>
      <c r="J164" s="141"/>
      <c r="K164" s="141"/>
    </row>
    <row r="165" spans="1:11" outlineLevel="1" x14ac:dyDescent="0.2">
      <c r="A165" s="149">
        <v>43</v>
      </c>
      <c r="B165" s="150" t="s">
        <v>269</v>
      </c>
      <c r="C165" s="157" t="s">
        <v>270</v>
      </c>
      <c r="D165" s="151" t="s">
        <v>131</v>
      </c>
      <c r="E165" s="152">
        <v>262.60000000000002</v>
      </c>
      <c r="F165" s="153">
        <v>0</v>
      </c>
      <c r="G165" s="154">
        <f>ROUND(E165*F165,2)</f>
        <v>0</v>
      </c>
      <c r="H165" s="154">
        <v>3.5999999999999999E-3</v>
      </c>
      <c r="I165" s="154">
        <f>ROUND(E165*H165,2)</f>
        <v>0.95</v>
      </c>
      <c r="J165" s="154">
        <v>0</v>
      </c>
      <c r="K165" s="154">
        <f>ROUND(E165*J165,2)</f>
        <v>0</v>
      </c>
    </row>
    <row r="166" spans="1:11" outlineLevel="1" x14ac:dyDescent="0.2">
      <c r="A166" s="139"/>
      <c r="B166" s="140"/>
      <c r="C166" s="158" t="s">
        <v>271</v>
      </c>
      <c r="D166" s="142"/>
      <c r="E166" s="143">
        <v>115</v>
      </c>
      <c r="F166" s="141"/>
      <c r="G166" s="141"/>
      <c r="H166" s="141"/>
      <c r="I166" s="141"/>
      <c r="J166" s="141"/>
      <c r="K166" s="141"/>
    </row>
    <row r="167" spans="1:11" outlineLevel="1" x14ac:dyDescent="0.2">
      <c r="A167" s="139"/>
      <c r="B167" s="140"/>
      <c r="C167" s="158" t="s">
        <v>272</v>
      </c>
      <c r="D167" s="142"/>
      <c r="E167" s="143">
        <v>147.6</v>
      </c>
      <c r="F167" s="141"/>
      <c r="G167" s="141"/>
      <c r="H167" s="141"/>
      <c r="I167" s="141"/>
      <c r="J167" s="141"/>
      <c r="K167" s="141"/>
    </row>
    <row r="168" spans="1:11" x14ac:dyDescent="0.2">
      <c r="A168" s="144" t="s">
        <v>105</v>
      </c>
      <c r="B168" s="145" t="s">
        <v>72</v>
      </c>
      <c r="C168" s="156" t="s">
        <v>73</v>
      </c>
      <c r="D168" s="146"/>
      <c r="E168" s="147"/>
      <c r="F168" s="148"/>
      <c r="G168" s="148">
        <f>SUM(G169,G172,G174,G176,G178,G180,G182,G184,G186)</f>
        <v>0</v>
      </c>
      <c r="H168" s="148"/>
      <c r="I168" s="148">
        <f>SUM(I169:I187)</f>
        <v>19.22</v>
      </c>
      <c r="J168" s="148"/>
      <c r="K168" s="148">
        <f>SUM(K169:K187)</f>
        <v>0</v>
      </c>
    </row>
    <row r="169" spans="1:11" outlineLevel="1" x14ac:dyDescent="0.2">
      <c r="A169" s="149">
        <v>44</v>
      </c>
      <c r="B169" s="150" t="s">
        <v>273</v>
      </c>
      <c r="C169" s="157" t="s">
        <v>274</v>
      </c>
      <c r="D169" s="151" t="s">
        <v>275</v>
      </c>
      <c r="E169" s="152">
        <v>2</v>
      </c>
      <c r="F169" s="153">
        <v>0</v>
      </c>
      <c r="G169" s="154">
        <f>ROUND(E169*F169,2)</f>
        <v>0</v>
      </c>
      <c r="H169" s="154">
        <v>0</v>
      </c>
      <c r="I169" s="154">
        <f>ROUND(E169*H169,2)</f>
        <v>0</v>
      </c>
      <c r="J169" s="154">
        <v>0</v>
      </c>
      <c r="K169" s="154">
        <f>ROUND(E169*J169,2)</f>
        <v>0</v>
      </c>
    </row>
    <row r="170" spans="1:11" outlineLevel="1" x14ac:dyDescent="0.2">
      <c r="A170" s="139"/>
      <c r="B170" s="140"/>
      <c r="C170" s="250" t="s">
        <v>248</v>
      </c>
      <c r="D170" s="251"/>
      <c r="E170" s="251"/>
      <c r="F170" s="251"/>
      <c r="G170" s="251"/>
      <c r="H170" s="141"/>
      <c r="I170" s="141"/>
      <c r="J170" s="141"/>
      <c r="K170" s="141"/>
    </row>
    <row r="171" spans="1:11" outlineLevel="1" x14ac:dyDescent="0.2">
      <c r="A171" s="139"/>
      <c r="B171" s="140"/>
      <c r="C171" s="158" t="s">
        <v>276</v>
      </c>
      <c r="D171" s="142"/>
      <c r="E171" s="143">
        <v>2</v>
      </c>
      <c r="F171" s="141"/>
      <c r="G171" s="141"/>
      <c r="H171" s="141"/>
      <c r="I171" s="141"/>
      <c r="J171" s="141"/>
      <c r="K171" s="141"/>
    </row>
    <row r="172" spans="1:11" ht="22.5" outlineLevel="1" x14ac:dyDescent="0.2">
      <c r="A172" s="149">
        <v>45</v>
      </c>
      <c r="B172" s="150" t="s">
        <v>277</v>
      </c>
      <c r="C172" s="157" t="s">
        <v>278</v>
      </c>
      <c r="D172" s="151" t="s">
        <v>279</v>
      </c>
      <c r="E172" s="152">
        <v>2</v>
      </c>
      <c r="F172" s="153">
        <v>0</v>
      </c>
      <c r="G172" s="154">
        <f>ROUND(E172*F172,2)</f>
        <v>0</v>
      </c>
      <c r="H172" s="154">
        <v>1.9E-2</v>
      </c>
      <c r="I172" s="154">
        <f>ROUND(E172*H172,2)</f>
        <v>0.04</v>
      </c>
      <c r="J172" s="154">
        <v>0</v>
      </c>
      <c r="K172" s="154">
        <f>ROUND(E172*J172,2)</f>
        <v>0</v>
      </c>
    </row>
    <row r="173" spans="1:11" outlineLevel="1" x14ac:dyDescent="0.2">
      <c r="A173" s="139"/>
      <c r="B173" s="140"/>
      <c r="C173" s="158" t="s">
        <v>49</v>
      </c>
      <c r="D173" s="142"/>
      <c r="E173" s="143">
        <v>2</v>
      </c>
      <c r="F173" s="141"/>
      <c r="G173" s="141"/>
      <c r="H173" s="141"/>
      <c r="I173" s="141"/>
      <c r="J173" s="141"/>
      <c r="K173" s="141"/>
    </row>
    <row r="174" spans="1:11" outlineLevel="1" x14ac:dyDescent="0.2">
      <c r="A174" s="149">
        <v>46</v>
      </c>
      <c r="B174" s="150" t="s">
        <v>280</v>
      </c>
      <c r="C174" s="157" t="s">
        <v>281</v>
      </c>
      <c r="D174" s="151" t="s">
        <v>131</v>
      </c>
      <c r="E174" s="152">
        <v>20</v>
      </c>
      <c r="F174" s="153">
        <v>0</v>
      </c>
      <c r="G174" s="154">
        <f>ROUND(E174*F174,2)</f>
        <v>0</v>
      </c>
      <c r="H174" s="154">
        <v>0.1479</v>
      </c>
      <c r="I174" s="154">
        <f>ROUND(E174*H174,2)</f>
        <v>2.96</v>
      </c>
      <c r="J174" s="154">
        <v>0</v>
      </c>
      <c r="K174" s="154">
        <f>ROUND(E174*J174,2)</f>
        <v>0</v>
      </c>
    </row>
    <row r="175" spans="1:11" outlineLevel="1" x14ac:dyDescent="0.2">
      <c r="A175" s="139"/>
      <c r="B175" s="140"/>
      <c r="C175" s="158" t="s">
        <v>282</v>
      </c>
      <c r="D175" s="142"/>
      <c r="E175" s="143">
        <v>20</v>
      </c>
      <c r="F175" s="141"/>
      <c r="G175" s="141"/>
      <c r="H175" s="141"/>
      <c r="I175" s="141"/>
      <c r="J175" s="141"/>
      <c r="K175" s="141"/>
    </row>
    <row r="176" spans="1:11" outlineLevel="1" x14ac:dyDescent="0.2">
      <c r="A176" s="149">
        <v>47</v>
      </c>
      <c r="B176" s="150" t="s">
        <v>283</v>
      </c>
      <c r="C176" s="157" t="s">
        <v>284</v>
      </c>
      <c r="D176" s="151" t="s">
        <v>285</v>
      </c>
      <c r="E176" s="152">
        <v>19</v>
      </c>
      <c r="F176" s="153">
        <v>0</v>
      </c>
      <c r="G176" s="154">
        <f>ROUND(E176*F176,2)</f>
        <v>0</v>
      </c>
      <c r="H176" s="154">
        <v>0</v>
      </c>
      <c r="I176" s="154">
        <f>ROUND(E176*H176,2)</f>
        <v>0</v>
      </c>
      <c r="J176" s="154">
        <v>0</v>
      </c>
      <c r="K176" s="154">
        <f>ROUND(E176*J176,2)</f>
        <v>0</v>
      </c>
    </row>
    <row r="177" spans="1:11" outlineLevel="1" x14ac:dyDescent="0.2">
      <c r="A177" s="139"/>
      <c r="B177" s="140"/>
      <c r="C177" s="158" t="s">
        <v>286</v>
      </c>
      <c r="D177" s="142"/>
      <c r="E177" s="143">
        <v>19</v>
      </c>
      <c r="F177" s="141"/>
      <c r="G177" s="141"/>
      <c r="H177" s="141"/>
      <c r="I177" s="141"/>
      <c r="J177" s="141"/>
      <c r="K177" s="141"/>
    </row>
    <row r="178" spans="1:11" outlineLevel="1" x14ac:dyDescent="0.2">
      <c r="A178" s="149">
        <v>48</v>
      </c>
      <c r="B178" s="150" t="s">
        <v>277</v>
      </c>
      <c r="C178" s="157" t="s">
        <v>287</v>
      </c>
      <c r="D178" s="151" t="s">
        <v>279</v>
      </c>
      <c r="E178" s="152">
        <v>1</v>
      </c>
      <c r="F178" s="153">
        <v>0</v>
      </c>
      <c r="G178" s="154">
        <f>ROUND(E178*F178,2)</f>
        <v>0</v>
      </c>
      <c r="H178" s="154">
        <v>1.9E-2</v>
      </c>
      <c r="I178" s="154">
        <f>ROUND(E178*H178,2)</f>
        <v>0.02</v>
      </c>
      <c r="J178" s="154">
        <v>0</v>
      </c>
      <c r="K178" s="154">
        <f>ROUND(E178*J178,2)</f>
        <v>0</v>
      </c>
    </row>
    <row r="179" spans="1:11" outlineLevel="1" x14ac:dyDescent="0.2">
      <c r="A179" s="139"/>
      <c r="B179" s="140"/>
      <c r="C179" s="158" t="s">
        <v>44</v>
      </c>
      <c r="D179" s="142"/>
      <c r="E179" s="143">
        <v>1</v>
      </c>
      <c r="F179" s="141"/>
      <c r="G179" s="141"/>
      <c r="H179" s="141"/>
      <c r="I179" s="141"/>
      <c r="J179" s="141"/>
      <c r="K179" s="141"/>
    </row>
    <row r="180" spans="1:11" outlineLevel="1" x14ac:dyDescent="0.2">
      <c r="A180" s="149">
        <v>49</v>
      </c>
      <c r="B180" s="150" t="s">
        <v>288</v>
      </c>
      <c r="C180" s="157" t="s">
        <v>289</v>
      </c>
      <c r="D180" s="151" t="s">
        <v>290</v>
      </c>
      <c r="E180" s="152">
        <v>15.96</v>
      </c>
      <c r="F180" s="153">
        <v>0</v>
      </c>
      <c r="G180" s="154">
        <f>ROUND(E180*F180,2)</f>
        <v>0</v>
      </c>
      <c r="H180" s="154">
        <v>1</v>
      </c>
      <c r="I180" s="154">
        <f>ROUND(E180*H180,2)</f>
        <v>15.96</v>
      </c>
      <c r="J180" s="154">
        <v>0</v>
      </c>
      <c r="K180" s="154">
        <f>ROUND(E180*J180,2)</f>
        <v>0</v>
      </c>
    </row>
    <row r="181" spans="1:11" outlineLevel="1" x14ac:dyDescent="0.2">
      <c r="A181" s="139"/>
      <c r="B181" s="140"/>
      <c r="C181" s="158" t="s">
        <v>291</v>
      </c>
      <c r="D181" s="142"/>
      <c r="E181" s="143">
        <v>15.96</v>
      </c>
      <c r="F181" s="141"/>
      <c r="G181" s="141"/>
      <c r="H181" s="141"/>
      <c r="I181" s="141"/>
      <c r="J181" s="141"/>
      <c r="K181" s="141"/>
    </row>
    <row r="182" spans="1:11" outlineLevel="1" x14ac:dyDescent="0.2">
      <c r="A182" s="149">
        <v>50</v>
      </c>
      <c r="B182" s="150" t="s">
        <v>292</v>
      </c>
      <c r="C182" s="157" t="s">
        <v>293</v>
      </c>
      <c r="D182" s="151" t="s">
        <v>294</v>
      </c>
      <c r="E182" s="152">
        <v>20</v>
      </c>
      <c r="F182" s="153">
        <v>0</v>
      </c>
      <c r="G182" s="154">
        <f>ROUND(E182*F182,2)</f>
        <v>0</v>
      </c>
      <c r="H182" s="154">
        <v>1.0999999999999999E-2</v>
      </c>
      <c r="I182" s="154">
        <f>ROUND(E182*H182,2)</f>
        <v>0.22</v>
      </c>
      <c r="J182" s="154">
        <v>0</v>
      </c>
      <c r="K182" s="154">
        <f>ROUND(E182*J182,2)</f>
        <v>0</v>
      </c>
    </row>
    <row r="183" spans="1:11" outlineLevel="1" x14ac:dyDescent="0.2">
      <c r="A183" s="139"/>
      <c r="B183" s="140"/>
      <c r="C183" s="158" t="s">
        <v>282</v>
      </c>
      <c r="D183" s="142"/>
      <c r="E183" s="143">
        <v>20</v>
      </c>
      <c r="F183" s="141"/>
      <c r="G183" s="141"/>
      <c r="H183" s="141"/>
      <c r="I183" s="141"/>
      <c r="J183" s="141"/>
      <c r="K183" s="141"/>
    </row>
    <row r="184" spans="1:11" outlineLevel="1" x14ac:dyDescent="0.2">
      <c r="A184" s="149">
        <v>51</v>
      </c>
      <c r="B184" s="150" t="s">
        <v>295</v>
      </c>
      <c r="C184" s="157" t="s">
        <v>296</v>
      </c>
      <c r="D184" s="151" t="s">
        <v>294</v>
      </c>
      <c r="E184" s="152">
        <v>2</v>
      </c>
      <c r="F184" s="153">
        <v>0</v>
      </c>
      <c r="G184" s="154">
        <f>ROUND(E184*F184,2)</f>
        <v>0</v>
      </c>
      <c r="H184" s="154">
        <v>8.0000000000000002E-3</v>
      </c>
      <c r="I184" s="154">
        <f>ROUND(E184*H184,2)</f>
        <v>0.02</v>
      </c>
      <c r="J184" s="154">
        <v>0</v>
      </c>
      <c r="K184" s="154">
        <f>ROUND(E184*J184,2)</f>
        <v>0</v>
      </c>
    </row>
    <row r="185" spans="1:11" outlineLevel="1" x14ac:dyDescent="0.2">
      <c r="A185" s="139"/>
      <c r="B185" s="140"/>
      <c r="C185" s="158" t="s">
        <v>276</v>
      </c>
      <c r="D185" s="142"/>
      <c r="E185" s="143">
        <v>2</v>
      </c>
      <c r="F185" s="141"/>
      <c r="G185" s="141"/>
      <c r="H185" s="141"/>
      <c r="I185" s="141"/>
      <c r="J185" s="141"/>
      <c r="K185" s="141"/>
    </row>
    <row r="186" spans="1:11" outlineLevel="1" x14ac:dyDescent="0.2">
      <c r="A186" s="149">
        <v>52</v>
      </c>
      <c r="B186" s="150" t="s">
        <v>297</v>
      </c>
      <c r="C186" s="157" t="s">
        <v>298</v>
      </c>
      <c r="D186" s="151" t="s">
        <v>294</v>
      </c>
      <c r="E186" s="152">
        <v>2</v>
      </c>
      <c r="F186" s="153">
        <v>0</v>
      </c>
      <c r="G186" s="154">
        <f>ROUND(E186*F186,2)</f>
        <v>0</v>
      </c>
      <c r="H186" s="154">
        <v>5.0000000000000001E-4</v>
      </c>
      <c r="I186" s="154">
        <f>ROUND(E186*H186,2)</f>
        <v>0</v>
      </c>
      <c r="J186" s="154">
        <v>0</v>
      </c>
      <c r="K186" s="154">
        <f>ROUND(E186*J186,2)</f>
        <v>0</v>
      </c>
    </row>
    <row r="187" spans="1:11" outlineLevel="1" x14ac:dyDescent="0.2">
      <c r="A187" s="139"/>
      <c r="B187" s="140"/>
      <c r="C187" s="158" t="s">
        <v>276</v>
      </c>
      <c r="D187" s="142"/>
      <c r="E187" s="143">
        <v>2</v>
      </c>
      <c r="F187" s="141"/>
      <c r="G187" s="141"/>
      <c r="H187" s="141"/>
      <c r="I187" s="141"/>
      <c r="J187" s="141"/>
      <c r="K187" s="141"/>
    </row>
    <row r="188" spans="1:11" x14ac:dyDescent="0.2">
      <c r="A188" s="144" t="s">
        <v>105</v>
      </c>
      <c r="B188" s="145" t="s">
        <v>74</v>
      </c>
      <c r="C188" s="156" t="s">
        <v>75</v>
      </c>
      <c r="D188" s="146"/>
      <c r="E188" s="147"/>
      <c r="F188" s="148"/>
      <c r="G188" s="148">
        <f>SUM(G189,G191,G193)</f>
        <v>0</v>
      </c>
      <c r="H188" s="148"/>
      <c r="I188" s="148">
        <f>SUM(I189:I194)</f>
        <v>4.99</v>
      </c>
      <c r="J188" s="148"/>
      <c r="K188" s="148">
        <f>SUM(K189:K194)</f>
        <v>0</v>
      </c>
    </row>
    <row r="189" spans="1:11" outlineLevel="1" x14ac:dyDescent="0.2">
      <c r="A189" s="149">
        <v>53</v>
      </c>
      <c r="B189" s="150" t="s">
        <v>299</v>
      </c>
      <c r="C189" s="157" t="s">
        <v>300</v>
      </c>
      <c r="D189" s="151" t="s">
        <v>131</v>
      </c>
      <c r="E189" s="152">
        <v>10.199999999999999</v>
      </c>
      <c r="F189" s="153">
        <v>0</v>
      </c>
      <c r="G189" s="154">
        <f>ROUND(E189*F189,2)</f>
        <v>0</v>
      </c>
      <c r="H189" s="154">
        <v>0.46866000000000002</v>
      </c>
      <c r="I189" s="154">
        <f>ROUND(E189*H189,2)</f>
        <v>4.78</v>
      </c>
      <c r="J189" s="154">
        <v>0</v>
      </c>
      <c r="K189" s="154">
        <f>ROUND(E189*J189,2)</f>
        <v>0</v>
      </c>
    </row>
    <row r="190" spans="1:11" outlineLevel="1" x14ac:dyDescent="0.2">
      <c r="A190" s="139"/>
      <c r="B190" s="140"/>
      <c r="C190" s="158" t="s">
        <v>301</v>
      </c>
      <c r="D190" s="142"/>
      <c r="E190" s="143">
        <v>10.199999999999999</v>
      </c>
      <c r="F190" s="141"/>
      <c r="G190" s="141"/>
      <c r="H190" s="141"/>
      <c r="I190" s="141"/>
      <c r="J190" s="141"/>
      <c r="K190" s="141"/>
    </row>
    <row r="191" spans="1:11" ht="22.5" outlineLevel="1" x14ac:dyDescent="0.2">
      <c r="A191" s="149">
        <v>54</v>
      </c>
      <c r="B191" s="150" t="s">
        <v>302</v>
      </c>
      <c r="C191" s="157" t="s">
        <v>303</v>
      </c>
      <c r="D191" s="151" t="s">
        <v>294</v>
      </c>
      <c r="E191" s="152">
        <v>2</v>
      </c>
      <c r="F191" s="153">
        <v>0</v>
      </c>
      <c r="G191" s="154">
        <f>ROUND(E191*F191,2)</f>
        <v>0</v>
      </c>
      <c r="H191" s="154">
        <v>4.199E-2</v>
      </c>
      <c r="I191" s="154">
        <f>ROUND(E191*H191,2)</f>
        <v>0.08</v>
      </c>
      <c r="J191" s="154">
        <v>0</v>
      </c>
      <c r="K191" s="154">
        <f>ROUND(E191*J191,2)</f>
        <v>0</v>
      </c>
    </row>
    <row r="192" spans="1:11" outlineLevel="1" x14ac:dyDescent="0.2">
      <c r="A192" s="139"/>
      <c r="B192" s="140"/>
      <c r="C192" s="158" t="s">
        <v>49</v>
      </c>
      <c r="D192" s="142"/>
      <c r="E192" s="143">
        <v>2</v>
      </c>
      <c r="F192" s="141"/>
      <c r="G192" s="141"/>
      <c r="H192" s="141"/>
      <c r="I192" s="141"/>
      <c r="J192" s="141"/>
      <c r="K192" s="141"/>
    </row>
    <row r="193" spans="1:11" outlineLevel="1" x14ac:dyDescent="0.2">
      <c r="A193" s="149">
        <v>55</v>
      </c>
      <c r="B193" s="150" t="s">
        <v>304</v>
      </c>
      <c r="C193" s="157" t="s">
        <v>305</v>
      </c>
      <c r="D193" s="151" t="s">
        <v>294</v>
      </c>
      <c r="E193" s="152">
        <v>1</v>
      </c>
      <c r="F193" s="153">
        <v>0</v>
      </c>
      <c r="G193" s="154">
        <f>ROUND(E193*F193,2)</f>
        <v>0</v>
      </c>
      <c r="H193" s="154">
        <v>0.12895000000000001</v>
      </c>
      <c r="I193" s="154">
        <f>ROUND(E193*H193,2)</f>
        <v>0.13</v>
      </c>
      <c r="J193" s="154">
        <v>0</v>
      </c>
      <c r="K193" s="154">
        <f>ROUND(E193*J193,2)</f>
        <v>0</v>
      </c>
    </row>
    <row r="194" spans="1:11" outlineLevel="1" x14ac:dyDescent="0.2">
      <c r="A194" s="139"/>
      <c r="B194" s="140"/>
      <c r="C194" s="158" t="s">
        <v>44</v>
      </c>
      <c r="D194" s="142"/>
      <c r="E194" s="143">
        <v>1</v>
      </c>
      <c r="F194" s="141"/>
      <c r="G194" s="141"/>
      <c r="H194" s="141"/>
      <c r="I194" s="141"/>
      <c r="J194" s="141"/>
      <c r="K194" s="141"/>
    </row>
    <row r="195" spans="1:11" x14ac:dyDescent="0.2">
      <c r="A195" s="144" t="s">
        <v>105</v>
      </c>
      <c r="B195" s="145" t="s">
        <v>76</v>
      </c>
      <c r="C195" s="156" t="s">
        <v>77</v>
      </c>
      <c r="D195" s="146"/>
      <c r="E195" s="147"/>
      <c r="F195" s="148"/>
      <c r="G195" s="148">
        <f>SUM(G196,G201,G206,G211,G216,G219,G222,G224,G226,G228,G230)</f>
        <v>0</v>
      </c>
      <c r="H195" s="148"/>
      <c r="I195" s="148">
        <f>SUM(I196:I233)</f>
        <v>137.08000000000001</v>
      </c>
      <c r="J195" s="148"/>
      <c r="K195" s="148">
        <f>SUM(K196:K233)</f>
        <v>0</v>
      </c>
    </row>
    <row r="196" spans="1:11" outlineLevel="1" x14ac:dyDescent="0.2">
      <c r="A196" s="149">
        <v>56</v>
      </c>
      <c r="B196" s="150" t="s">
        <v>306</v>
      </c>
      <c r="C196" s="157" t="s">
        <v>307</v>
      </c>
      <c r="D196" s="151" t="s">
        <v>131</v>
      </c>
      <c r="E196" s="152">
        <v>340.6</v>
      </c>
      <c r="F196" s="153">
        <v>0</v>
      </c>
      <c r="G196" s="154">
        <f>ROUND(E196*F196,2)</f>
        <v>0</v>
      </c>
      <c r="H196" s="154">
        <v>0</v>
      </c>
      <c r="I196" s="154">
        <f>ROUND(E196*H196,2)</f>
        <v>0</v>
      </c>
      <c r="J196" s="154">
        <v>0</v>
      </c>
      <c r="K196" s="154">
        <f>ROUND(E196*J196,2)</f>
        <v>0</v>
      </c>
    </row>
    <row r="197" spans="1:11" outlineLevel="1" x14ac:dyDescent="0.2">
      <c r="A197" s="139"/>
      <c r="B197" s="140"/>
      <c r="C197" s="248" t="s">
        <v>308</v>
      </c>
      <c r="D197" s="249"/>
      <c r="E197" s="249"/>
      <c r="F197" s="249"/>
      <c r="G197" s="249"/>
      <c r="H197" s="141"/>
      <c r="I197" s="141"/>
      <c r="J197" s="141"/>
      <c r="K197" s="141"/>
    </row>
    <row r="198" spans="1:11" outlineLevel="1" x14ac:dyDescent="0.2">
      <c r="A198" s="139"/>
      <c r="B198" s="140"/>
      <c r="C198" s="158" t="s">
        <v>309</v>
      </c>
      <c r="D198" s="142"/>
      <c r="E198" s="143">
        <v>150</v>
      </c>
      <c r="F198" s="141"/>
      <c r="G198" s="141"/>
      <c r="H198" s="141"/>
      <c r="I198" s="141"/>
      <c r="J198" s="141"/>
      <c r="K198" s="141"/>
    </row>
    <row r="199" spans="1:11" outlineLevel="1" x14ac:dyDescent="0.2">
      <c r="A199" s="139"/>
      <c r="B199" s="140"/>
      <c r="C199" s="158" t="s">
        <v>310</v>
      </c>
      <c r="D199" s="142"/>
      <c r="E199" s="143">
        <v>65</v>
      </c>
      <c r="F199" s="141"/>
      <c r="G199" s="141"/>
      <c r="H199" s="141"/>
      <c r="I199" s="141"/>
      <c r="J199" s="141"/>
      <c r="K199" s="141"/>
    </row>
    <row r="200" spans="1:11" outlineLevel="1" x14ac:dyDescent="0.2">
      <c r="A200" s="139"/>
      <c r="B200" s="140"/>
      <c r="C200" s="158" t="s">
        <v>311</v>
      </c>
      <c r="D200" s="142"/>
      <c r="E200" s="143">
        <v>125.6</v>
      </c>
      <c r="F200" s="141"/>
      <c r="G200" s="141"/>
      <c r="H200" s="141"/>
      <c r="I200" s="141"/>
      <c r="J200" s="141"/>
      <c r="K200" s="141"/>
    </row>
    <row r="201" spans="1:11" outlineLevel="1" x14ac:dyDescent="0.2">
      <c r="A201" s="149">
        <v>57</v>
      </c>
      <c r="B201" s="150" t="s">
        <v>312</v>
      </c>
      <c r="C201" s="157" t="s">
        <v>313</v>
      </c>
      <c r="D201" s="151" t="s">
        <v>142</v>
      </c>
      <c r="E201" s="152">
        <v>82</v>
      </c>
      <c r="F201" s="153">
        <v>0</v>
      </c>
      <c r="G201" s="154">
        <f>ROUND(E201*F201,2)</f>
        <v>0</v>
      </c>
      <c r="H201" s="154">
        <v>1.665</v>
      </c>
      <c r="I201" s="154">
        <f>ROUND(E201*H201,2)</f>
        <v>136.53</v>
      </c>
      <c r="J201" s="154">
        <v>0</v>
      </c>
      <c r="K201" s="154">
        <f>ROUND(E201*J201,2)</f>
        <v>0</v>
      </c>
    </row>
    <row r="202" spans="1:11" outlineLevel="1" x14ac:dyDescent="0.2">
      <c r="A202" s="139"/>
      <c r="B202" s="140"/>
      <c r="C202" s="248" t="s">
        <v>314</v>
      </c>
      <c r="D202" s="249"/>
      <c r="E202" s="249"/>
      <c r="F202" s="249"/>
      <c r="G202" s="249"/>
      <c r="H202" s="141"/>
      <c r="I202" s="141"/>
      <c r="J202" s="141"/>
      <c r="K202" s="141"/>
    </row>
    <row r="203" spans="1:11" outlineLevel="1" x14ac:dyDescent="0.2">
      <c r="A203" s="139"/>
      <c r="B203" s="140"/>
      <c r="C203" s="158" t="s">
        <v>315</v>
      </c>
      <c r="D203" s="142"/>
      <c r="E203" s="143">
        <v>68</v>
      </c>
      <c r="F203" s="141"/>
      <c r="G203" s="141"/>
      <c r="H203" s="141"/>
      <c r="I203" s="141"/>
      <c r="J203" s="141"/>
      <c r="K203" s="141"/>
    </row>
    <row r="204" spans="1:11" outlineLevel="1" x14ac:dyDescent="0.2">
      <c r="A204" s="139"/>
      <c r="B204" s="140"/>
      <c r="C204" s="158" t="s">
        <v>171</v>
      </c>
      <c r="D204" s="142"/>
      <c r="E204" s="143">
        <v>4</v>
      </c>
      <c r="F204" s="141"/>
      <c r="G204" s="141"/>
      <c r="H204" s="141"/>
      <c r="I204" s="141"/>
      <c r="J204" s="141"/>
      <c r="K204" s="141"/>
    </row>
    <row r="205" spans="1:11" outlineLevel="1" x14ac:dyDescent="0.2">
      <c r="A205" s="139"/>
      <c r="B205" s="140"/>
      <c r="C205" s="158" t="s">
        <v>172</v>
      </c>
      <c r="D205" s="142"/>
      <c r="E205" s="143">
        <v>10</v>
      </c>
      <c r="F205" s="141"/>
      <c r="G205" s="141"/>
      <c r="H205" s="141"/>
      <c r="I205" s="141"/>
      <c r="J205" s="141"/>
      <c r="K205" s="141"/>
    </row>
    <row r="206" spans="1:11" outlineLevel="1" x14ac:dyDescent="0.2">
      <c r="A206" s="149">
        <v>58</v>
      </c>
      <c r="B206" s="150" t="s">
        <v>316</v>
      </c>
      <c r="C206" s="157" t="s">
        <v>317</v>
      </c>
      <c r="D206" s="151" t="s">
        <v>111</v>
      </c>
      <c r="E206" s="152">
        <v>728</v>
      </c>
      <c r="F206" s="153">
        <v>0</v>
      </c>
      <c r="G206" s="154">
        <f>ROUND(E206*F206,2)</f>
        <v>0</v>
      </c>
      <c r="H206" s="154">
        <v>1.8000000000000001E-4</v>
      </c>
      <c r="I206" s="154">
        <f>ROUND(E206*H206,2)</f>
        <v>0.13</v>
      </c>
      <c r="J206" s="154">
        <v>0</v>
      </c>
      <c r="K206" s="154">
        <f>ROUND(E206*J206,2)</f>
        <v>0</v>
      </c>
    </row>
    <row r="207" spans="1:11" outlineLevel="1" x14ac:dyDescent="0.2">
      <c r="A207" s="139"/>
      <c r="B207" s="140"/>
      <c r="C207" s="248" t="s">
        <v>318</v>
      </c>
      <c r="D207" s="249"/>
      <c r="E207" s="249"/>
      <c r="F207" s="249"/>
      <c r="G207" s="249"/>
      <c r="H207" s="141"/>
      <c r="I207" s="141"/>
      <c r="J207" s="141"/>
      <c r="K207" s="141"/>
    </row>
    <row r="208" spans="1:11" outlineLevel="1" x14ac:dyDescent="0.2">
      <c r="A208" s="139"/>
      <c r="B208" s="140"/>
      <c r="C208" s="158" t="s">
        <v>319</v>
      </c>
      <c r="D208" s="142"/>
      <c r="E208" s="143">
        <v>680</v>
      </c>
      <c r="F208" s="141"/>
      <c r="G208" s="141"/>
      <c r="H208" s="141"/>
      <c r="I208" s="141"/>
      <c r="J208" s="141"/>
      <c r="K208" s="141"/>
    </row>
    <row r="209" spans="1:11" outlineLevel="1" x14ac:dyDescent="0.2">
      <c r="A209" s="139"/>
      <c r="B209" s="140"/>
      <c r="C209" s="158" t="s">
        <v>320</v>
      </c>
      <c r="D209" s="142"/>
      <c r="E209" s="143">
        <v>19.2</v>
      </c>
      <c r="F209" s="141"/>
      <c r="G209" s="141"/>
      <c r="H209" s="141"/>
      <c r="I209" s="141"/>
      <c r="J209" s="141"/>
      <c r="K209" s="141"/>
    </row>
    <row r="210" spans="1:11" outlineLevel="1" x14ac:dyDescent="0.2">
      <c r="A210" s="139"/>
      <c r="B210" s="140"/>
      <c r="C210" s="158" t="s">
        <v>321</v>
      </c>
      <c r="D210" s="142"/>
      <c r="E210" s="143">
        <v>28.8</v>
      </c>
      <c r="F210" s="141"/>
      <c r="G210" s="141"/>
      <c r="H210" s="141"/>
      <c r="I210" s="141"/>
      <c r="J210" s="141"/>
      <c r="K210" s="141"/>
    </row>
    <row r="211" spans="1:11" outlineLevel="1" x14ac:dyDescent="0.2">
      <c r="A211" s="149">
        <v>59</v>
      </c>
      <c r="B211" s="150" t="s">
        <v>322</v>
      </c>
      <c r="C211" s="157" t="s">
        <v>323</v>
      </c>
      <c r="D211" s="151" t="s">
        <v>131</v>
      </c>
      <c r="E211" s="152">
        <v>346.6</v>
      </c>
      <c r="F211" s="153">
        <v>0</v>
      </c>
      <c r="G211" s="154">
        <f>ROUND(E211*F211,2)</f>
        <v>0</v>
      </c>
      <c r="H211" s="154">
        <v>0</v>
      </c>
      <c r="I211" s="154">
        <f>ROUND(E211*H211,2)</f>
        <v>0</v>
      </c>
      <c r="J211" s="154">
        <v>0</v>
      </c>
      <c r="K211" s="154">
        <f>ROUND(E211*J211,2)</f>
        <v>0</v>
      </c>
    </row>
    <row r="212" spans="1:11" outlineLevel="1" x14ac:dyDescent="0.2">
      <c r="A212" s="139"/>
      <c r="B212" s="140"/>
      <c r="C212" s="158" t="s">
        <v>309</v>
      </c>
      <c r="D212" s="142"/>
      <c r="E212" s="143">
        <v>150</v>
      </c>
      <c r="F212" s="141"/>
      <c r="G212" s="141"/>
      <c r="H212" s="141"/>
      <c r="I212" s="141"/>
      <c r="J212" s="141"/>
      <c r="K212" s="141"/>
    </row>
    <row r="213" spans="1:11" outlineLevel="1" x14ac:dyDescent="0.2">
      <c r="A213" s="139"/>
      <c r="B213" s="140"/>
      <c r="C213" s="158" t="s">
        <v>310</v>
      </c>
      <c r="D213" s="142"/>
      <c r="E213" s="143">
        <v>65</v>
      </c>
      <c r="F213" s="141"/>
      <c r="G213" s="141"/>
      <c r="H213" s="141"/>
      <c r="I213" s="141"/>
      <c r="J213" s="141"/>
      <c r="K213" s="141"/>
    </row>
    <row r="214" spans="1:11" outlineLevel="1" x14ac:dyDescent="0.2">
      <c r="A214" s="139"/>
      <c r="B214" s="140"/>
      <c r="C214" s="158" t="s">
        <v>311</v>
      </c>
      <c r="D214" s="142"/>
      <c r="E214" s="143">
        <v>125.6</v>
      </c>
      <c r="F214" s="141"/>
      <c r="G214" s="141"/>
      <c r="H214" s="141"/>
      <c r="I214" s="141"/>
      <c r="J214" s="141"/>
      <c r="K214" s="141"/>
    </row>
    <row r="215" spans="1:11" outlineLevel="1" x14ac:dyDescent="0.2">
      <c r="A215" s="139"/>
      <c r="B215" s="140"/>
      <c r="C215" s="158" t="s">
        <v>324</v>
      </c>
      <c r="D215" s="142"/>
      <c r="E215" s="143">
        <v>6</v>
      </c>
      <c r="F215" s="141"/>
      <c r="G215" s="141"/>
      <c r="H215" s="141"/>
      <c r="I215" s="141"/>
      <c r="J215" s="141"/>
      <c r="K215" s="141"/>
    </row>
    <row r="216" spans="1:11" outlineLevel="1" x14ac:dyDescent="0.2">
      <c r="A216" s="149">
        <v>60</v>
      </c>
      <c r="B216" s="150" t="s">
        <v>325</v>
      </c>
      <c r="C216" s="157" t="s">
        <v>326</v>
      </c>
      <c r="D216" s="151" t="s">
        <v>131</v>
      </c>
      <c r="E216" s="152">
        <v>190.6</v>
      </c>
      <c r="F216" s="153">
        <v>0</v>
      </c>
      <c r="G216" s="154">
        <f>ROUND(E216*F216,2)</f>
        <v>0</v>
      </c>
      <c r="H216" s="154">
        <v>4.8000000000000001E-4</v>
      </c>
      <c r="I216" s="154">
        <f>ROUND(E216*H216,2)</f>
        <v>0.09</v>
      </c>
      <c r="J216" s="154">
        <v>0</v>
      </c>
      <c r="K216" s="154">
        <f>ROUND(E216*J216,2)</f>
        <v>0</v>
      </c>
    </row>
    <row r="217" spans="1:11" outlineLevel="1" x14ac:dyDescent="0.2">
      <c r="A217" s="139"/>
      <c r="B217" s="140"/>
      <c r="C217" s="158" t="s">
        <v>310</v>
      </c>
      <c r="D217" s="142"/>
      <c r="E217" s="143">
        <v>65</v>
      </c>
      <c r="F217" s="141"/>
      <c r="G217" s="141"/>
      <c r="H217" s="141"/>
      <c r="I217" s="141"/>
      <c r="J217" s="141"/>
      <c r="K217" s="141"/>
    </row>
    <row r="218" spans="1:11" outlineLevel="1" x14ac:dyDescent="0.2">
      <c r="A218" s="139"/>
      <c r="B218" s="140"/>
      <c r="C218" s="158" t="s">
        <v>311</v>
      </c>
      <c r="D218" s="142"/>
      <c r="E218" s="143">
        <v>125.6</v>
      </c>
      <c r="F218" s="141"/>
      <c r="G218" s="141"/>
      <c r="H218" s="141"/>
      <c r="I218" s="141"/>
      <c r="J218" s="141"/>
      <c r="K218" s="141"/>
    </row>
    <row r="219" spans="1:11" outlineLevel="1" x14ac:dyDescent="0.2">
      <c r="A219" s="149">
        <v>61</v>
      </c>
      <c r="B219" s="150" t="s">
        <v>327</v>
      </c>
      <c r="C219" s="157" t="s">
        <v>328</v>
      </c>
      <c r="D219" s="151" t="s">
        <v>131</v>
      </c>
      <c r="E219" s="152">
        <v>156</v>
      </c>
      <c r="F219" s="153">
        <v>0</v>
      </c>
      <c r="G219" s="154">
        <f>ROUND(E219*F219,2)</f>
        <v>0</v>
      </c>
      <c r="H219" s="154">
        <v>5.9999999999999995E-4</v>
      </c>
      <c r="I219" s="154">
        <f>ROUND(E219*H219,2)</f>
        <v>0.09</v>
      </c>
      <c r="J219" s="154">
        <v>0</v>
      </c>
      <c r="K219" s="154">
        <f>ROUND(E219*J219,2)</f>
        <v>0</v>
      </c>
    </row>
    <row r="220" spans="1:11" outlineLevel="1" x14ac:dyDescent="0.2">
      <c r="A220" s="139"/>
      <c r="B220" s="140"/>
      <c r="C220" s="158" t="s">
        <v>309</v>
      </c>
      <c r="D220" s="142"/>
      <c r="E220" s="143">
        <v>150</v>
      </c>
      <c r="F220" s="141"/>
      <c r="G220" s="141"/>
      <c r="H220" s="141"/>
      <c r="I220" s="141"/>
      <c r="J220" s="141"/>
      <c r="K220" s="141"/>
    </row>
    <row r="221" spans="1:11" outlineLevel="1" x14ac:dyDescent="0.2">
      <c r="A221" s="139"/>
      <c r="B221" s="140"/>
      <c r="C221" s="158" t="s">
        <v>329</v>
      </c>
      <c r="D221" s="142"/>
      <c r="E221" s="143">
        <v>6</v>
      </c>
      <c r="F221" s="141"/>
      <c r="G221" s="141"/>
      <c r="H221" s="141"/>
      <c r="I221" s="141"/>
      <c r="J221" s="141"/>
      <c r="K221" s="141"/>
    </row>
    <row r="222" spans="1:11" outlineLevel="1" x14ac:dyDescent="0.2">
      <c r="A222" s="149">
        <v>62</v>
      </c>
      <c r="B222" s="150" t="s">
        <v>330</v>
      </c>
      <c r="C222" s="157" t="s">
        <v>331</v>
      </c>
      <c r="D222" s="151" t="s">
        <v>294</v>
      </c>
      <c r="E222" s="152">
        <v>4</v>
      </c>
      <c r="F222" s="153">
        <v>0</v>
      </c>
      <c r="G222" s="154">
        <f>ROUND(E222*F222,2)</f>
        <v>0</v>
      </c>
      <c r="H222" s="154">
        <v>0</v>
      </c>
      <c r="I222" s="154">
        <f>ROUND(E222*H222,2)</f>
        <v>0</v>
      </c>
      <c r="J222" s="154">
        <v>0</v>
      </c>
      <c r="K222" s="154">
        <f>ROUND(E222*J222,2)</f>
        <v>0</v>
      </c>
    </row>
    <row r="223" spans="1:11" outlineLevel="1" x14ac:dyDescent="0.2">
      <c r="A223" s="139"/>
      <c r="B223" s="140"/>
      <c r="C223" s="158" t="s">
        <v>66</v>
      </c>
      <c r="D223" s="142"/>
      <c r="E223" s="143">
        <v>4</v>
      </c>
      <c r="F223" s="141"/>
      <c r="G223" s="141"/>
      <c r="H223" s="141"/>
      <c r="I223" s="141"/>
      <c r="J223" s="141"/>
      <c r="K223" s="141"/>
    </row>
    <row r="224" spans="1:11" ht="22.5" outlineLevel="1" x14ac:dyDescent="0.2">
      <c r="A224" s="149">
        <v>63</v>
      </c>
      <c r="B224" s="150" t="s">
        <v>332</v>
      </c>
      <c r="C224" s="157" t="s">
        <v>333</v>
      </c>
      <c r="D224" s="151" t="s">
        <v>294</v>
      </c>
      <c r="E224" s="152">
        <v>4</v>
      </c>
      <c r="F224" s="153">
        <v>0</v>
      </c>
      <c r="G224" s="154">
        <f>ROUND(E224*F224,2)</f>
        <v>0</v>
      </c>
      <c r="H224" s="154">
        <v>0</v>
      </c>
      <c r="I224" s="154">
        <f>ROUND(E224*H224,2)</f>
        <v>0</v>
      </c>
      <c r="J224" s="154">
        <v>0</v>
      </c>
      <c r="K224" s="154">
        <f>ROUND(E224*J224,2)</f>
        <v>0</v>
      </c>
    </row>
    <row r="225" spans="1:11" outlineLevel="1" x14ac:dyDescent="0.2">
      <c r="A225" s="139"/>
      <c r="B225" s="140"/>
      <c r="C225" s="158" t="s">
        <v>66</v>
      </c>
      <c r="D225" s="142"/>
      <c r="E225" s="143">
        <v>4</v>
      </c>
      <c r="F225" s="141"/>
      <c r="G225" s="141"/>
      <c r="H225" s="141"/>
      <c r="I225" s="141"/>
      <c r="J225" s="141"/>
      <c r="K225" s="141"/>
    </row>
    <row r="226" spans="1:11" outlineLevel="1" x14ac:dyDescent="0.2">
      <c r="A226" s="149">
        <v>64</v>
      </c>
      <c r="B226" s="150" t="s">
        <v>334</v>
      </c>
      <c r="C226" s="157" t="s">
        <v>335</v>
      </c>
      <c r="D226" s="151" t="s">
        <v>294</v>
      </c>
      <c r="E226" s="152">
        <v>6</v>
      </c>
      <c r="F226" s="153">
        <v>0</v>
      </c>
      <c r="G226" s="154">
        <f>ROUND(E226*F226,2)</f>
        <v>0</v>
      </c>
      <c r="H226" s="154">
        <v>0</v>
      </c>
      <c r="I226" s="154">
        <f>ROUND(E226*H226,2)</f>
        <v>0</v>
      </c>
      <c r="J226" s="154">
        <v>0</v>
      </c>
      <c r="K226" s="154">
        <f>ROUND(E226*J226,2)</f>
        <v>0</v>
      </c>
    </row>
    <row r="227" spans="1:11" outlineLevel="1" x14ac:dyDescent="0.2">
      <c r="A227" s="139"/>
      <c r="B227" s="140"/>
      <c r="C227" s="158" t="s">
        <v>336</v>
      </c>
      <c r="D227" s="142"/>
      <c r="E227" s="143">
        <v>6</v>
      </c>
      <c r="F227" s="141"/>
      <c r="G227" s="141"/>
      <c r="H227" s="141"/>
      <c r="I227" s="141"/>
      <c r="J227" s="141"/>
      <c r="K227" s="141"/>
    </row>
    <row r="228" spans="1:11" outlineLevel="1" x14ac:dyDescent="0.2">
      <c r="A228" s="149">
        <v>65</v>
      </c>
      <c r="B228" s="150" t="s">
        <v>337</v>
      </c>
      <c r="C228" s="157" t="s">
        <v>338</v>
      </c>
      <c r="D228" s="151" t="s">
        <v>294</v>
      </c>
      <c r="E228" s="152">
        <v>4</v>
      </c>
      <c r="F228" s="153">
        <v>0</v>
      </c>
      <c r="G228" s="154">
        <f>ROUND(E228*F228,2)</f>
        <v>0</v>
      </c>
      <c r="H228" s="154">
        <v>0</v>
      </c>
      <c r="I228" s="154">
        <f>ROUND(E228*H228,2)</f>
        <v>0</v>
      </c>
      <c r="J228" s="154">
        <v>0</v>
      </c>
      <c r="K228" s="154">
        <f>ROUND(E228*J228,2)</f>
        <v>0</v>
      </c>
    </row>
    <row r="229" spans="1:11" outlineLevel="1" x14ac:dyDescent="0.2">
      <c r="A229" s="139"/>
      <c r="B229" s="140"/>
      <c r="C229" s="158" t="s">
        <v>66</v>
      </c>
      <c r="D229" s="142"/>
      <c r="E229" s="143">
        <v>4</v>
      </c>
      <c r="F229" s="141"/>
      <c r="G229" s="141"/>
      <c r="H229" s="141"/>
      <c r="I229" s="141"/>
      <c r="J229" s="141"/>
      <c r="K229" s="141"/>
    </row>
    <row r="230" spans="1:11" ht="22.5" outlineLevel="1" x14ac:dyDescent="0.2">
      <c r="A230" s="149">
        <v>66</v>
      </c>
      <c r="B230" s="150" t="s">
        <v>339</v>
      </c>
      <c r="C230" s="157" t="s">
        <v>340</v>
      </c>
      <c r="D230" s="151" t="s">
        <v>111</v>
      </c>
      <c r="E230" s="152">
        <v>796</v>
      </c>
      <c r="F230" s="153">
        <v>0</v>
      </c>
      <c r="G230" s="154">
        <f>ROUND(E230*F230,2)</f>
        <v>0</v>
      </c>
      <c r="H230" s="154">
        <v>2.9999999999999997E-4</v>
      </c>
      <c r="I230" s="154">
        <f>ROUND(E230*H230,2)</f>
        <v>0.24</v>
      </c>
      <c r="J230" s="154">
        <v>0</v>
      </c>
      <c r="K230" s="154">
        <f>ROUND(E230*J230,2)</f>
        <v>0</v>
      </c>
    </row>
    <row r="231" spans="1:11" outlineLevel="1" x14ac:dyDescent="0.2">
      <c r="A231" s="139"/>
      <c r="B231" s="140"/>
      <c r="C231" s="158" t="s">
        <v>341</v>
      </c>
      <c r="D231" s="142"/>
      <c r="E231" s="143">
        <v>748</v>
      </c>
      <c r="F231" s="141"/>
      <c r="G231" s="141"/>
      <c r="H231" s="141"/>
      <c r="I231" s="141"/>
      <c r="J231" s="141"/>
      <c r="K231" s="141"/>
    </row>
    <row r="232" spans="1:11" outlineLevel="1" x14ac:dyDescent="0.2">
      <c r="A232" s="139"/>
      <c r="B232" s="140"/>
      <c r="C232" s="158" t="s">
        <v>320</v>
      </c>
      <c r="D232" s="142"/>
      <c r="E232" s="143">
        <v>19.2</v>
      </c>
      <c r="F232" s="141"/>
      <c r="G232" s="141"/>
      <c r="H232" s="141"/>
      <c r="I232" s="141"/>
      <c r="J232" s="141"/>
      <c r="K232" s="141"/>
    </row>
    <row r="233" spans="1:11" outlineLevel="1" x14ac:dyDescent="0.2">
      <c r="A233" s="139"/>
      <c r="B233" s="140"/>
      <c r="C233" s="158" t="s">
        <v>321</v>
      </c>
      <c r="D233" s="142"/>
      <c r="E233" s="143">
        <v>28.8</v>
      </c>
      <c r="F233" s="141"/>
      <c r="G233" s="141"/>
      <c r="H233" s="141"/>
      <c r="I233" s="141"/>
      <c r="J233" s="141"/>
      <c r="K233" s="141"/>
    </row>
    <row r="234" spans="1:11" x14ac:dyDescent="0.2">
      <c r="A234" s="144" t="s">
        <v>105</v>
      </c>
      <c r="B234" s="145" t="s">
        <v>78</v>
      </c>
      <c r="C234" s="156" t="s">
        <v>79</v>
      </c>
      <c r="D234" s="146"/>
      <c r="E234" s="147"/>
      <c r="F234" s="148"/>
      <c r="G234" s="148">
        <f>SUM(G235)</f>
        <v>0</v>
      </c>
      <c r="H234" s="148"/>
      <c r="I234" s="148">
        <f>SUM(I235:I236)</f>
        <v>0</v>
      </c>
      <c r="J234" s="148"/>
      <c r="K234" s="148">
        <f>SUM(K235:K236)</f>
        <v>0</v>
      </c>
    </row>
    <row r="235" spans="1:11" outlineLevel="1" x14ac:dyDescent="0.2">
      <c r="A235" s="149">
        <v>67</v>
      </c>
      <c r="B235" s="150" t="s">
        <v>342</v>
      </c>
      <c r="C235" s="157" t="s">
        <v>343</v>
      </c>
      <c r="D235" s="151" t="s">
        <v>131</v>
      </c>
      <c r="E235" s="152">
        <v>2</v>
      </c>
      <c r="F235" s="153">
        <v>0</v>
      </c>
      <c r="G235" s="154">
        <f>ROUND(E235*F235,2)</f>
        <v>0</v>
      </c>
      <c r="H235" s="154">
        <v>3.3E-4</v>
      </c>
      <c r="I235" s="154">
        <f>ROUND(E235*H235,2)</f>
        <v>0</v>
      </c>
      <c r="J235" s="154">
        <v>0</v>
      </c>
      <c r="K235" s="154">
        <f>ROUND(E235*J235,2)</f>
        <v>0</v>
      </c>
    </row>
    <row r="236" spans="1:11" outlineLevel="1" x14ac:dyDescent="0.2">
      <c r="A236" s="139"/>
      <c r="B236" s="140"/>
      <c r="C236" s="158" t="s">
        <v>344</v>
      </c>
      <c r="D236" s="142"/>
      <c r="E236" s="143">
        <v>2</v>
      </c>
      <c r="F236" s="141"/>
      <c r="G236" s="141"/>
      <c r="H236" s="141"/>
      <c r="I236" s="141"/>
      <c r="J236" s="141"/>
      <c r="K236" s="141"/>
    </row>
    <row r="237" spans="1:11" x14ac:dyDescent="0.2">
      <c r="A237" s="144" t="s">
        <v>105</v>
      </c>
      <c r="B237" s="145" t="s">
        <v>80</v>
      </c>
      <c r="C237" s="156" t="s">
        <v>81</v>
      </c>
      <c r="D237" s="146"/>
      <c r="E237" s="147"/>
      <c r="F237" s="148"/>
      <c r="G237" s="148">
        <f>SUM(G238,G252,G258,G260,G262,G264,G274)</f>
        <v>0</v>
      </c>
      <c r="H237" s="148"/>
      <c r="I237" s="148">
        <f>SUM(I238:I277)</f>
        <v>136.56</v>
      </c>
      <c r="J237" s="148"/>
      <c r="K237" s="148">
        <f>SUM(K238:K277)</f>
        <v>0</v>
      </c>
    </row>
    <row r="238" spans="1:11" ht="22.5" outlineLevel="1" x14ac:dyDescent="0.2">
      <c r="A238" s="149">
        <v>68</v>
      </c>
      <c r="B238" s="150" t="s">
        <v>345</v>
      </c>
      <c r="C238" s="157" t="s">
        <v>346</v>
      </c>
      <c r="D238" s="151" t="s">
        <v>131</v>
      </c>
      <c r="E238" s="152">
        <v>473.5</v>
      </c>
      <c r="F238" s="153">
        <v>0</v>
      </c>
      <c r="G238" s="154">
        <f>ROUND(E238*F238,2)</f>
        <v>0</v>
      </c>
      <c r="H238" s="154">
        <v>0.10249999999999999</v>
      </c>
      <c r="I238" s="154">
        <f>ROUND(E238*H238,2)</f>
        <v>48.53</v>
      </c>
      <c r="J238" s="154">
        <v>0</v>
      </c>
      <c r="K238" s="154">
        <f>ROUND(E238*J238,2)</f>
        <v>0</v>
      </c>
    </row>
    <row r="239" spans="1:11" outlineLevel="1" x14ac:dyDescent="0.2">
      <c r="A239" s="139"/>
      <c r="B239" s="140"/>
      <c r="C239" s="248" t="s">
        <v>347</v>
      </c>
      <c r="D239" s="249"/>
      <c r="E239" s="249"/>
      <c r="F239" s="249"/>
      <c r="G239" s="249"/>
      <c r="H239" s="141"/>
      <c r="I239" s="141"/>
      <c r="J239" s="141"/>
      <c r="K239" s="141"/>
    </row>
    <row r="240" spans="1:11" outlineLevel="1" x14ac:dyDescent="0.2">
      <c r="A240" s="139"/>
      <c r="B240" s="140"/>
      <c r="C240" s="158" t="s">
        <v>135</v>
      </c>
      <c r="D240" s="142"/>
      <c r="E240" s="143">
        <v>70</v>
      </c>
      <c r="F240" s="141"/>
      <c r="G240" s="141"/>
      <c r="H240" s="141"/>
      <c r="I240" s="141"/>
      <c r="J240" s="141"/>
      <c r="K240" s="141"/>
    </row>
    <row r="241" spans="1:11" outlineLevel="1" x14ac:dyDescent="0.2">
      <c r="A241" s="139"/>
      <c r="B241" s="140"/>
      <c r="C241" s="158" t="s">
        <v>348</v>
      </c>
      <c r="D241" s="142"/>
      <c r="E241" s="143">
        <v>12</v>
      </c>
      <c r="F241" s="141"/>
      <c r="G241" s="141"/>
      <c r="H241" s="141"/>
      <c r="I241" s="141"/>
      <c r="J241" s="141"/>
      <c r="K241" s="141"/>
    </row>
    <row r="242" spans="1:11" outlineLevel="1" x14ac:dyDescent="0.2">
      <c r="A242" s="139"/>
      <c r="B242" s="140"/>
      <c r="C242" s="158" t="s">
        <v>349</v>
      </c>
      <c r="D242" s="142"/>
      <c r="E242" s="143">
        <v>28</v>
      </c>
      <c r="F242" s="141"/>
      <c r="G242" s="141"/>
      <c r="H242" s="141"/>
      <c r="I242" s="141"/>
      <c r="J242" s="141"/>
      <c r="K242" s="141"/>
    </row>
    <row r="243" spans="1:11" outlineLevel="1" x14ac:dyDescent="0.2">
      <c r="A243" s="139"/>
      <c r="B243" s="140"/>
      <c r="C243" s="158" t="s">
        <v>350</v>
      </c>
      <c r="D243" s="142"/>
      <c r="E243" s="143">
        <v>6.5</v>
      </c>
      <c r="F243" s="141"/>
      <c r="G243" s="141"/>
      <c r="H243" s="141"/>
      <c r="I243" s="141"/>
      <c r="J243" s="141"/>
      <c r="K243" s="141"/>
    </row>
    <row r="244" spans="1:11" outlineLevel="1" x14ac:dyDescent="0.2">
      <c r="A244" s="139"/>
      <c r="B244" s="140"/>
      <c r="C244" s="158" t="s">
        <v>351</v>
      </c>
      <c r="D244" s="142"/>
      <c r="E244" s="143">
        <v>78</v>
      </c>
      <c r="F244" s="141"/>
      <c r="G244" s="141"/>
      <c r="H244" s="141"/>
      <c r="I244" s="141"/>
      <c r="J244" s="141"/>
      <c r="K244" s="141"/>
    </row>
    <row r="245" spans="1:11" outlineLevel="1" x14ac:dyDescent="0.2">
      <c r="A245" s="139"/>
      <c r="B245" s="140"/>
      <c r="C245" s="158" t="s">
        <v>136</v>
      </c>
      <c r="D245" s="142"/>
      <c r="E245" s="143">
        <v>10</v>
      </c>
      <c r="F245" s="141"/>
      <c r="G245" s="141"/>
      <c r="H245" s="141"/>
      <c r="I245" s="141"/>
      <c r="J245" s="141"/>
      <c r="K245" s="141"/>
    </row>
    <row r="246" spans="1:11" outlineLevel="1" x14ac:dyDescent="0.2">
      <c r="A246" s="139"/>
      <c r="B246" s="140"/>
      <c r="C246" s="158" t="s">
        <v>352</v>
      </c>
      <c r="D246" s="142"/>
      <c r="E246" s="143">
        <v>30</v>
      </c>
      <c r="F246" s="141"/>
      <c r="G246" s="141"/>
      <c r="H246" s="141"/>
      <c r="I246" s="141"/>
      <c r="J246" s="141"/>
      <c r="K246" s="141"/>
    </row>
    <row r="247" spans="1:11" outlineLevel="1" x14ac:dyDescent="0.2">
      <c r="A247" s="139"/>
      <c r="B247" s="140"/>
      <c r="C247" s="158" t="s">
        <v>353</v>
      </c>
      <c r="D247" s="142"/>
      <c r="E247" s="143">
        <v>88</v>
      </c>
      <c r="F247" s="141"/>
      <c r="G247" s="141"/>
      <c r="H247" s="141"/>
      <c r="I247" s="141"/>
      <c r="J247" s="141"/>
      <c r="K247" s="141"/>
    </row>
    <row r="248" spans="1:11" outlineLevel="1" x14ac:dyDescent="0.2">
      <c r="A248" s="139"/>
      <c r="B248" s="140"/>
      <c r="C248" s="158" t="s">
        <v>354</v>
      </c>
      <c r="D248" s="142"/>
      <c r="E248" s="143">
        <v>57</v>
      </c>
      <c r="F248" s="141"/>
      <c r="G248" s="141"/>
      <c r="H248" s="141"/>
      <c r="I248" s="141"/>
      <c r="J248" s="141"/>
      <c r="K248" s="141"/>
    </row>
    <row r="249" spans="1:11" outlineLevel="1" x14ac:dyDescent="0.2">
      <c r="A249" s="139"/>
      <c r="B249" s="140"/>
      <c r="C249" s="158" t="s">
        <v>355</v>
      </c>
      <c r="D249" s="142"/>
      <c r="E249" s="143">
        <v>37</v>
      </c>
      <c r="F249" s="141"/>
      <c r="G249" s="141"/>
      <c r="H249" s="141"/>
      <c r="I249" s="141"/>
      <c r="J249" s="141"/>
      <c r="K249" s="141"/>
    </row>
    <row r="250" spans="1:11" outlineLevel="1" x14ac:dyDescent="0.2">
      <c r="A250" s="139"/>
      <c r="B250" s="140"/>
      <c r="C250" s="158" t="s">
        <v>356</v>
      </c>
      <c r="D250" s="142"/>
      <c r="E250" s="143">
        <v>36</v>
      </c>
      <c r="F250" s="141"/>
      <c r="G250" s="141"/>
      <c r="H250" s="141"/>
      <c r="I250" s="141"/>
      <c r="J250" s="141"/>
      <c r="K250" s="141"/>
    </row>
    <row r="251" spans="1:11" outlineLevel="1" x14ac:dyDescent="0.2">
      <c r="A251" s="139"/>
      <c r="B251" s="140"/>
      <c r="C251" s="158" t="s">
        <v>357</v>
      </c>
      <c r="D251" s="142"/>
      <c r="E251" s="143">
        <v>21</v>
      </c>
      <c r="F251" s="141"/>
      <c r="G251" s="141"/>
      <c r="H251" s="141"/>
      <c r="I251" s="141"/>
      <c r="J251" s="141"/>
      <c r="K251" s="141"/>
    </row>
    <row r="252" spans="1:11" outlineLevel="1" x14ac:dyDescent="0.2">
      <c r="A252" s="149">
        <v>69</v>
      </c>
      <c r="B252" s="150" t="s">
        <v>358</v>
      </c>
      <c r="C252" s="157" t="s">
        <v>359</v>
      </c>
      <c r="D252" s="151" t="s">
        <v>142</v>
      </c>
      <c r="E252" s="152">
        <v>26.05</v>
      </c>
      <c r="F252" s="153">
        <v>0</v>
      </c>
      <c r="G252" s="154">
        <f>ROUND(E252*F252,2)</f>
        <v>0</v>
      </c>
      <c r="H252" s="154">
        <v>2.5249999999999999</v>
      </c>
      <c r="I252" s="154">
        <f>ROUND(E252*H252,2)</f>
        <v>65.78</v>
      </c>
      <c r="J252" s="154">
        <v>0</v>
      </c>
      <c r="K252" s="154">
        <f>ROUND(E252*J252,2)</f>
        <v>0</v>
      </c>
    </row>
    <row r="253" spans="1:11" outlineLevel="1" x14ac:dyDescent="0.2">
      <c r="A253" s="139"/>
      <c r="B253" s="140"/>
      <c r="C253" s="248" t="s">
        <v>360</v>
      </c>
      <c r="D253" s="249"/>
      <c r="E253" s="249"/>
      <c r="F253" s="249"/>
      <c r="G253" s="249"/>
      <c r="H253" s="141"/>
      <c r="I253" s="141"/>
      <c r="J253" s="141"/>
      <c r="K253" s="141"/>
    </row>
    <row r="254" spans="1:11" outlineLevel="1" x14ac:dyDescent="0.2">
      <c r="A254" s="139"/>
      <c r="B254" s="140"/>
      <c r="C254" s="158" t="s">
        <v>361</v>
      </c>
      <c r="D254" s="142"/>
      <c r="E254" s="143">
        <v>18.940000000000001</v>
      </c>
      <c r="F254" s="141"/>
      <c r="G254" s="141"/>
      <c r="H254" s="141"/>
      <c r="I254" s="141"/>
      <c r="J254" s="141"/>
      <c r="K254" s="141"/>
    </row>
    <row r="255" spans="1:11" outlineLevel="1" x14ac:dyDescent="0.2">
      <c r="A255" s="139"/>
      <c r="B255" s="140"/>
      <c r="C255" s="158" t="s">
        <v>362</v>
      </c>
      <c r="D255" s="142"/>
      <c r="E255" s="143">
        <v>4.8</v>
      </c>
      <c r="F255" s="141"/>
      <c r="G255" s="141"/>
      <c r="H255" s="141"/>
      <c r="I255" s="141"/>
      <c r="J255" s="141"/>
      <c r="K255" s="141"/>
    </row>
    <row r="256" spans="1:11" outlineLevel="1" x14ac:dyDescent="0.2">
      <c r="A256" s="139"/>
      <c r="B256" s="140"/>
      <c r="C256" s="158" t="s">
        <v>363</v>
      </c>
      <c r="D256" s="142"/>
      <c r="E256" s="143">
        <v>1.26</v>
      </c>
      <c r="F256" s="141"/>
      <c r="G256" s="141"/>
      <c r="H256" s="141"/>
      <c r="I256" s="141"/>
      <c r="J256" s="141"/>
      <c r="K256" s="141"/>
    </row>
    <row r="257" spans="1:11" outlineLevel="1" x14ac:dyDescent="0.2">
      <c r="A257" s="139"/>
      <c r="B257" s="140"/>
      <c r="C257" s="158" t="s">
        <v>364</v>
      </c>
      <c r="D257" s="142"/>
      <c r="E257" s="143">
        <v>1.05</v>
      </c>
      <c r="F257" s="141"/>
      <c r="G257" s="141"/>
      <c r="H257" s="141"/>
      <c r="I257" s="141"/>
      <c r="J257" s="141"/>
      <c r="K257" s="141"/>
    </row>
    <row r="258" spans="1:11" ht="22.5" outlineLevel="1" x14ac:dyDescent="0.2">
      <c r="A258" s="149">
        <v>70</v>
      </c>
      <c r="B258" s="150" t="s">
        <v>365</v>
      </c>
      <c r="C258" s="157" t="s">
        <v>366</v>
      </c>
      <c r="D258" s="151" t="s">
        <v>131</v>
      </c>
      <c r="E258" s="152">
        <v>80</v>
      </c>
      <c r="F258" s="153">
        <v>0</v>
      </c>
      <c r="G258" s="154">
        <f>ROUND(E258*F258,2)</f>
        <v>0</v>
      </c>
      <c r="H258" s="154">
        <v>0.11463</v>
      </c>
      <c r="I258" s="154">
        <f>ROUND(E258*H258,2)</f>
        <v>9.17</v>
      </c>
      <c r="J258" s="154">
        <v>0</v>
      </c>
      <c r="K258" s="154">
        <f>ROUND(E258*J258,2)</f>
        <v>0</v>
      </c>
    </row>
    <row r="259" spans="1:11" outlineLevel="1" x14ac:dyDescent="0.2">
      <c r="A259" s="139"/>
      <c r="B259" s="140"/>
      <c r="C259" s="158" t="s">
        <v>367</v>
      </c>
      <c r="D259" s="142"/>
      <c r="E259" s="143">
        <v>80</v>
      </c>
      <c r="F259" s="141"/>
      <c r="G259" s="141"/>
      <c r="H259" s="141"/>
      <c r="I259" s="141"/>
      <c r="J259" s="141"/>
      <c r="K259" s="141"/>
    </row>
    <row r="260" spans="1:11" ht="22.5" outlineLevel="1" x14ac:dyDescent="0.2">
      <c r="A260" s="149">
        <v>71</v>
      </c>
      <c r="B260" s="150" t="s">
        <v>368</v>
      </c>
      <c r="C260" s="157" t="s">
        <v>369</v>
      </c>
      <c r="D260" s="151" t="s">
        <v>279</v>
      </c>
      <c r="E260" s="152">
        <v>1</v>
      </c>
      <c r="F260" s="153">
        <v>0</v>
      </c>
      <c r="G260" s="154">
        <f>ROUND(E260*F260,2)</f>
        <v>0</v>
      </c>
      <c r="H260" s="154">
        <v>0.11463</v>
      </c>
      <c r="I260" s="154">
        <f>ROUND(E260*H260,2)</f>
        <v>0.11</v>
      </c>
      <c r="J260" s="154">
        <v>0</v>
      </c>
      <c r="K260" s="154">
        <f>ROUND(E260*J260,2)</f>
        <v>0</v>
      </c>
    </row>
    <row r="261" spans="1:11" outlineLevel="1" x14ac:dyDescent="0.2">
      <c r="A261" s="139"/>
      <c r="B261" s="140"/>
      <c r="C261" s="158" t="s">
        <v>44</v>
      </c>
      <c r="D261" s="142"/>
      <c r="E261" s="143">
        <v>1</v>
      </c>
      <c r="F261" s="141"/>
      <c r="G261" s="141"/>
      <c r="H261" s="141"/>
      <c r="I261" s="141"/>
      <c r="J261" s="141"/>
      <c r="K261" s="141"/>
    </row>
    <row r="262" spans="1:11" outlineLevel="1" x14ac:dyDescent="0.2">
      <c r="A262" s="149">
        <v>72</v>
      </c>
      <c r="B262" s="150" t="s">
        <v>370</v>
      </c>
      <c r="C262" s="157" t="s">
        <v>371</v>
      </c>
      <c r="D262" s="151" t="s">
        <v>131</v>
      </c>
      <c r="E262" s="152">
        <v>10</v>
      </c>
      <c r="F262" s="153">
        <v>0</v>
      </c>
      <c r="G262" s="154">
        <f>ROUND(E262*F262,2)</f>
        <v>0</v>
      </c>
      <c r="H262" s="154">
        <v>0</v>
      </c>
      <c r="I262" s="154">
        <f>ROUND(E262*H262,2)</f>
        <v>0</v>
      </c>
      <c r="J262" s="154">
        <v>0</v>
      </c>
      <c r="K262" s="154">
        <f>ROUND(E262*J262,2)</f>
        <v>0</v>
      </c>
    </row>
    <row r="263" spans="1:11" outlineLevel="1" x14ac:dyDescent="0.2">
      <c r="A263" s="139"/>
      <c r="B263" s="140"/>
      <c r="C263" s="158" t="s">
        <v>136</v>
      </c>
      <c r="D263" s="142"/>
      <c r="E263" s="143">
        <v>10</v>
      </c>
      <c r="F263" s="141"/>
      <c r="G263" s="141"/>
      <c r="H263" s="141"/>
      <c r="I263" s="141"/>
      <c r="J263" s="141"/>
      <c r="K263" s="141"/>
    </row>
    <row r="264" spans="1:11" outlineLevel="1" x14ac:dyDescent="0.2">
      <c r="A264" s="149">
        <v>73</v>
      </c>
      <c r="B264" s="150" t="s">
        <v>372</v>
      </c>
      <c r="C264" s="157" t="s">
        <v>373</v>
      </c>
      <c r="D264" s="151" t="s">
        <v>294</v>
      </c>
      <c r="E264" s="152">
        <v>291.5</v>
      </c>
      <c r="F264" s="153">
        <v>0</v>
      </c>
      <c r="G264" s="154">
        <f>ROUND(E264*F264,2)</f>
        <v>0</v>
      </c>
      <c r="H264" s="154">
        <v>2.7E-2</v>
      </c>
      <c r="I264" s="154">
        <f>ROUND(E264*H264,2)</f>
        <v>7.87</v>
      </c>
      <c r="J264" s="154">
        <v>0</v>
      </c>
      <c r="K264" s="154">
        <f>ROUND(E264*J264,2)</f>
        <v>0</v>
      </c>
    </row>
    <row r="265" spans="1:11" outlineLevel="1" x14ac:dyDescent="0.2">
      <c r="A265" s="139"/>
      <c r="B265" s="140"/>
      <c r="C265" s="158" t="s">
        <v>135</v>
      </c>
      <c r="D265" s="142"/>
      <c r="E265" s="143">
        <v>70</v>
      </c>
      <c r="F265" s="141"/>
      <c r="G265" s="141"/>
      <c r="H265" s="141"/>
      <c r="I265" s="141"/>
      <c r="J265" s="141"/>
      <c r="K265" s="141"/>
    </row>
    <row r="266" spans="1:11" outlineLevel="1" x14ac:dyDescent="0.2">
      <c r="A266" s="139"/>
      <c r="B266" s="140"/>
      <c r="C266" s="158" t="s">
        <v>348</v>
      </c>
      <c r="D266" s="142"/>
      <c r="E266" s="143">
        <v>12</v>
      </c>
      <c r="F266" s="141"/>
      <c r="G266" s="141"/>
      <c r="H266" s="141"/>
      <c r="I266" s="141"/>
      <c r="J266" s="141"/>
      <c r="K266" s="141"/>
    </row>
    <row r="267" spans="1:11" outlineLevel="1" x14ac:dyDescent="0.2">
      <c r="A267" s="139"/>
      <c r="B267" s="140"/>
      <c r="C267" s="158" t="s">
        <v>349</v>
      </c>
      <c r="D267" s="142"/>
      <c r="E267" s="143">
        <v>28</v>
      </c>
      <c r="F267" s="141"/>
      <c r="G267" s="141"/>
      <c r="H267" s="141"/>
      <c r="I267" s="141"/>
      <c r="J267" s="141"/>
      <c r="K267" s="141"/>
    </row>
    <row r="268" spans="1:11" outlineLevel="1" x14ac:dyDescent="0.2">
      <c r="A268" s="139"/>
      <c r="B268" s="140"/>
      <c r="C268" s="158" t="s">
        <v>350</v>
      </c>
      <c r="D268" s="142"/>
      <c r="E268" s="143">
        <v>6.5</v>
      </c>
      <c r="F268" s="141"/>
      <c r="G268" s="141"/>
      <c r="H268" s="141"/>
      <c r="I268" s="141"/>
      <c r="J268" s="141"/>
      <c r="K268" s="141"/>
    </row>
    <row r="269" spans="1:11" outlineLevel="1" x14ac:dyDescent="0.2">
      <c r="A269" s="139"/>
      <c r="B269" s="140"/>
      <c r="C269" s="158" t="s">
        <v>351</v>
      </c>
      <c r="D269" s="142"/>
      <c r="E269" s="143">
        <v>78</v>
      </c>
      <c r="F269" s="141"/>
      <c r="G269" s="141"/>
      <c r="H269" s="141"/>
      <c r="I269" s="141"/>
      <c r="J269" s="141"/>
      <c r="K269" s="141"/>
    </row>
    <row r="270" spans="1:11" outlineLevel="1" x14ac:dyDescent="0.2">
      <c r="A270" s="139"/>
      <c r="B270" s="140"/>
      <c r="C270" s="158" t="s">
        <v>136</v>
      </c>
      <c r="D270" s="142"/>
      <c r="E270" s="143">
        <v>10</v>
      </c>
      <c r="F270" s="141"/>
      <c r="G270" s="141"/>
      <c r="H270" s="141"/>
      <c r="I270" s="141"/>
      <c r="J270" s="141"/>
      <c r="K270" s="141"/>
    </row>
    <row r="271" spans="1:11" outlineLevel="1" x14ac:dyDescent="0.2">
      <c r="A271" s="139"/>
      <c r="B271" s="140"/>
      <c r="C271" s="158" t="s">
        <v>352</v>
      </c>
      <c r="D271" s="142"/>
      <c r="E271" s="143">
        <v>30</v>
      </c>
      <c r="F271" s="141"/>
      <c r="G271" s="141"/>
      <c r="H271" s="141"/>
      <c r="I271" s="141"/>
      <c r="J271" s="141"/>
      <c r="K271" s="141"/>
    </row>
    <row r="272" spans="1:11" outlineLevel="1" x14ac:dyDescent="0.2">
      <c r="A272" s="139"/>
      <c r="B272" s="140"/>
      <c r="C272" s="158" t="s">
        <v>356</v>
      </c>
      <c r="D272" s="142"/>
      <c r="E272" s="143">
        <v>36</v>
      </c>
      <c r="F272" s="141"/>
      <c r="G272" s="141"/>
      <c r="H272" s="141"/>
      <c r="I272" s="141"/>
      <c r="J272" s="141"/>
      <c r="K272" s="141"/>
    </row>
    <row r="273" spans="1:11" outlineLevel="1" x14ac:dyDescent="0.2">
      <c r="A273" s="139"/>
      <c r="B273" s="140"/>
      <c r="C273" s="158" t="s">
        <v>357</v>
      </c>
      <c r="D273" s="142"/>
      <c r="E273" s="143">
        <v>21</v>
      </c>
      <c r="F273" s="141"/>
      <c r="G273" s="141"/>
      <c r="H273" s="141"/>
      <c r="I273" s="141"/>
      <c r="J273" s="141"/>
      <c r="K273" s="141"/>
    </row>
    <row r="274" spans="1:11" outlineLevel="1" x14ac:dyDescent="0.2">
      <c r="A274" s="149">
        <v>74</v>
      </c>
      <c r="B274" s="150" t="s">
        <v>374</v>
      </c>
      <c r="C274" s="157" t="s">
        <v>375</v>
      </c>
      <c r="D274" s="151" t="s">
        <v>294</v>
      </c>
      <c r="E274" s="152">
        <v>364</v>
      </c>
      <c r="F274" s="153">
        <v>0</v>
      </c>
      <c r="G274" s="154">
        <f>ROUND(E274*F274,2)</f>
        <v>0</v>
      </c>
      <c r="H274" s="154">
        <v>1.4E-2</v>
      </c>
      <c r="I274" s="154">
        <f>ROUND(E274*H274,2)</f>
        <v>5.0999999999999996</v>
      </c>
      <c r="J274" s="154">
        <v>0</v>
      </c>
      <c r="K274" s="154">
        <f>ROUND(E274*J274,2)</f>
        <v>0</v>
      </c>
    </row>
    <row r="275" spans="1:11" outlineLevel="1" x14ac:dyDescent="0.2">
      <c r="A275" s="139"/>
      <c r="B275" s="140"/>
      <c r="C275" s="158" t="s">
        <v>376</v>
      </c>
      <c r="D275" s="142"/>
      <c r="E275" s="143">
        <v>176</v>
      </c>
      <c r="F275" s="141"/>
      <c r="G275" s="141"/>
      <c r="H275" s="141"/>
      <c r="I275" s="141"/>
      <c r="J275" s="141"/>
      <c r="K275" s="141"/>
    </row>
    <row r="276" spans="1:11" outlineLevel="1" x14ac:dyDescent="0.2">
      <c r="A276" s="139"/>
      <c r="B276" s="140"/>
      <c r="C276" s="158" t="s">
        <v>377</v>
      </c>
      <c r="D276" s="142"/>
      <c r="E276" s="143">
        <v>114</v>
      </c>
      <c r="F276" s="141"/>
      <c r="G276" s="141"/>
      <c r="H276" s="141"/>
      <c r="I276" s="141"/>
      <c r="J276" s="141"/>
      <c r="K276" s="141"/>
    </row>
    <row r="277" spans="1:11" outlineLevel="1" x14ac:dyDescent="0.2">
      <c r="A277" s="139"/>
      <c r="B277" s="140"/>
      <c r="C277" s="158" t="s">
        <v>378</v>
      </c>
      <c r="D277" s="142"/>
      <c r="E277" s="143">
        <v>74</v>
      </c>
      <c r="F277" s="141"/>
      <c r="G277" s="141"/>
      <c r="H277" s="141"/>
      <c r="I277" s="141"/>
      <c r="J277" s="141"/>
      <c r="K277" s="141"/>
    </row>
    <row r="278" spans="1:11" x14ac:dyDescent="0.2">
      <c r="A278" s="144" t="s">
        <v>105</v>
      </c>
      <c r="B278" s="145" t="s">
        <v>82</v>
      </c>
      <c r="C278" s="156" t="s">
        <v>83</v>
      </c>
      <c r="D278" s="146"/>
      <c r="E278" s="147"/>
      <c r="F278" s="148"/>
      <c r="G278" s="148">
        <f>SUM(G279,G285,G287,G289,G291)</f>
        <v>0</v>
      </c>
      <c r="H278" s="148"/>
      <c r="I278" s="148">
        <f>SUM(I279:I292)</f>
        <v>0</v>
      </c>
      <c r="J278" s="148"/>
      <c r="K278" s="148">
        <f>SUM(K279:K292)</f>
        <v>31.53</v>
      </c>
    </row>
    <row r="279" spans="1:11" outlineLevel="1" x14ac:dyDescent="0.2">
      <c r="A279" s="149">
        <v>75</v>
      </c>
      <c r="B279" s="150" t="s">
        <v>379</v>
      </c>
      <c r="C279" s="157" t="s">
        <v>380</v>
      </c>
      <c r="D279" s="151" t="s">
        <v>111</v>
      </c>
      <c r="E279" s="152">
        <v>1172</v>
      </c>
      <c r="F279" s="153">
        <v>0</v>
      </c>
      <c r="G279" s="154">
        <f>ROUND(E279*F279,2)</f>
        <v>0</v>
      </c>
      <c r="H279" s="154">
        <v>0</v>
      </c>
      <c r="I279" s="154">
        <f>ROUND(E279*H279,2)</f>
        <v>0</v>
      </c>
      <c r="J279" s="154">
        <v>7.0000000000000001E-3</v>
      </c>
      <c r="K279" s="154">
        <f>ROUND(E279*J279,2)</f>
        <v>8.1999999999999993</v>
      </c>
    </row>
    <row r="280" spans="1:11" outlineLevel="1" x14ac:dyDescent="0.2">
      <c r="A280" s="139"/>
      <c r="B280" s="140"/>
      <c r="C280" s="250" t="s">
        <v>248</v>
      </c>
      <c r="D280" s="251"/>
      <c r="E280" s="251"/>
      <c r="F280" s="251"/>
      <c r="G280" s="251"/>
      <c r="H280" s="141"/>
      <c r="I280" s="141"/>
      <c r="J280" s="141"/>
      <c r="K280" s="141"/>
    </row>
    <row r="281" spans="1:11" outlineLevel="1" x14ac:dyDescent="0.2">
      <c r="A281" s="139"/>
      <c r="B281" s="140"/>
      <c r="C281" s="158" t="s">
        <v>118</v>
      </c>
      <c r="D281" s="142"/>
      <c r="E281" s="143"/>
      <c r="F281" s="141"/>
      <c r="G281" s="141"/>
      <c r="H281" s="141"/>
      <c r="I281" s="141"/>
      <c r="J281" s="141"/>
      <c r="K281" s="141"/>
    </row>
    <row r="282" spans="1:11" outlineLevel="1" x14ac:dyDescent="0.2">
      <c r="A282" s="139"/>
      <c r="B282" s="140"/>
      <c r="C282" s="158" t="s">
        <v>187</v>
      </c>
      <c r="D282" s="142"/>
      <c r="E282" s="143">
        <v>630</v>
      </c>
      <c r="F282" s="141"/>
      <c r="G282" s="141"/>
      <c r="H282" s="141"/>
      <c r="I282" s="141"/>
      <c r="J282" s="141"/>
      <c r="K282" s="141"/>
    </row>
    <row r="283" spans="1:11" outlineLevel="1" x14ac:dyDescent="0.2">
      <c r="A283" s="139"/>
      <c r="B283" s="140"/>
      <c r="C283" s="158" t="s">
        <v>188</v>
      </c>
      <c r="D283" s="142"/>
      <c r="E283" s="143">
        <v>92</v>
      </c>
      <c r="F283" s="141"/>
      <c r="G283" s="141"/>
      <c r="H283" s="141"/>
      <c r="I283" s="141"/>
      <c r="J283" s="141"/>
      <c r="K283" s="141"/>
    </row>
    <row r="284" spans="1:11" outlineLevel="1" x14ac:dyDescent="0.2">
      <c r="A284" s="139"/>
      <c r="B284" s="140"/>
      <c r="C284" s="158" t="s">
        <v>189</v>
      </c>
      <c r="D284" s="142"/>
      <c r="E284" s="143">
        <v>450</v>
      </c>
      <c r="F284" s="141"/>
      <c r="G284" s="141"/>
      <c r="H284" s="141"/>
      <c r="I284" s="141"/>
      <c r="J284" s="141"/>
      <c r="K284" s="141"/>
    </row>
    <row r="285" spans="1:11" outlineLevel="1" x14ac:dyDescent="0.2">
      <c r="A285" s="149">
        <v>76</v>
      </c>
      <c r="B285" s="150" t="s">
        <v>381</v>
      </c>
      <c r="C285" s="157" t="s">
        <v>382</v>
      </c>
      <c r="D285" s="151" t="s">
        <v>131</v>
      </c>
      <c r="E285" s="152">
        <v>120</v>
      </c>
      <c r="F285" s="153">
        <v>0</v>
      </c>
      <c r="G285" s="154">
        <f>ROUND(E285*F285,2)</f>
        <v>0</v>
      </c>
      <c r="H285" s="154">
        <v>0</v>
      </c>
      <c r="I285" s="154">
        <f>ROUND(E285*H285,2)</f>
        <v>0</v>
      </c>
      <c r="J285" s="154">
        <v>0</v>
      </c>
      <c r="K285" s="154">
        <f>ROUND(E285*J285,2)</f>
        <v>0</v>
      </c>
    </row>
    <row r="286" spans="1:11" outlineLevel="1" x14ac:dyDescent="0.2">
      <c r="A286" s="139"/>
      <c r="B286" s="140"/>
      <c r="C286" s="158" t="s">
        <v>383</v>
      </c>
      <c r="D286" s="142"/>
      <c r="E286" s="143">
        <v>120</v>
      </c>
      <c r="F286" s="141"/>
      <c r="G286" s="141"/>
      <c r="H286" s="141"/>
      <c r="I286" s="141"/>
      <c r="J286" s="141"/>
      <c r="K286" s="141"/>
    </row>
    <row r="287" spans="1:11" outlineLevel="1" x14ac:dyDescent="0.2">
      <c r="A287" s="149">
        <v>77</v>
      </c>
      <c r="B287" s="150" t="s">
        <v>384</v>
      </c>
      <c r="C287" s="157" t="s">
        <v>385</v>
      </c>
      <c r="D287" s="151" t="s">
        <v>111</v>
      </c>
      <c r="E287" s="152">
        <v>864</v>
      </c>
      <c r="F287" s="153">
        <v>0</v>
      </c>
      <c r="G287" s="154">
        <f>ROUND(E287*F287,2)</f>
        <v>0</v>
      </c>
      <c r="H287" s="154">
        <v>0</v>
      </c>
      <c r="I287" s="154">
        <f>ROUND(E287*H287,2)</f>
        <v>0</v>
      </c>
      <c r="J287" s="154">
        <v>1.4999999999999999E-2</v>
      </c>
      <c r="K287" s="154">
        <f>ROUND(E287*J287,2)</f>
        <v>12.96</v>
      </c>
    </row>
    <row r="288" spans="1:11" outlineLevel="1" x14ac:dyDescent="0.2">
      <c r="A288" s="139"/>
      <c r="B288" s="140"/>
      <c r="C288" s="158" t="s">
        <v>386</v>
      </c>
      <c r="D288" s="142"/>
      <c r="E288" s="143">
        <v>864</v>
      </c>
      <c r="F288" s="141"/>
      <c r="G288" s="141"/>
      <c r="H288" s="141"/>
      <c r="I288" s="141"/>
      <c r="J288" s="141"/>
      <c r="K288" s="141"/>
    </row>
    <row r="289" spans="1:11" outlineLevel="1" x14ac:dyDescent="0.2">
      <c r="A289" s="149">
        <v>78</v>
      </c>
      <c r="B289" s="150" t="s">
        <v>387</v>
      </c>
      <c r="C289" s="157" t="s">
        <v>388</v>
      </c>
      <c r="D289" s="151" t="s">
        <v>111</v>
      </c>
      <c r="E289" s="152">
        <v>864</v>
      </c>
      <c r="F289" s="153">
        <v>0</v>
      </c>
      <c r="G289" s="154">
        <f>ROUND(E289*F289,2)</f>
        <v>0</v>
      </c>
      <c r="H289" s="154">
        <v>0</v>
      </c>
      <c r="I289" s="154">
        <f>ROUND(E289*H289,2)</f>
        <v>0</v>
      </c>
      <c r="J289" s="154">
        <v>1.2E-2</v>
      </c>
      <c r="K289" s="154">
        <f>ROUND(E289*J289,2)</f>
        <v>10.37</v>
      </c>
    </row>
    <row r="290" spans="1:11" outlineLevel="1" x14ac:dyDescent="0.2">
      <c r="A290" s="139"/>
      <c r="B290" s="140"/>
      <c r="C290" s="158" t="s">
        <v>386</v>
      </c>
      <c r="D290" s="142"/>
      <c r="E290" s="143">
        <v>864</v>
      </c>
      <c r="F290" s="141"/>
      <c r="G290" s="141"/>
      <c r="H290" s="141"/>
      <c r="I290" s="141"/>
      <c r="J290" s="141"/>
      <c r="K290" s="141"/>
    </row>
    <row r="291" spans="1:11" outlineLevel="1" x14ac:dyDescent="0.2">
      <c r="A291" s="149">
        <v>79</v>
      </c>
      <c r="B291" s="150" t="s">
        <v>389</v>
      </c>
      <c r="C291" s="157" t="s">
        <v>390</v>
      </c>
      <c r="D291" s="151" t="s">
        <v>279</v>
      </c>
      <c r="E291" s="152">
        <v>1</v>
      </c>
      <c r="F291" s="153">
        <v>0</v>
      </c>
      <c r="G291" s="154">
        <f>ROUND(E291*F291,2)</f>
        <v>0</v>
      </c>
      <c r="H291" s="154">
        <v>0</v>
      </c>
      <c r="I291" s="154">
        <f>ROUND(E291*H291,2)</f>
        <v>0</v>
      </c>
      <c r="J291" s="154">
        <v>0</v>
      </c>
      <c r="K291" s="154">
        <f>ROUND(E291*J291,2)</f>
        <v>0</v>
      </c>
    </row>
    <row r="292" spans="1:11" outlineLevel="1" x14ac:dyDescent="0.2">
      <c r="A292" s="139"/>
      <c r="B292" s="140"/>
      <c r="C292" s="158" t="s">
        <v>44</v>
      </c>
      <c r="D292" s="142"/>
      <c r="E292" s="143">
        <v>1</v>
      </c>
      <c r="F292" s="141"/>
      <c r="G292" s="141"/>
      <c r="H292" s="141"/>
      <c r="I292" s="141"/>
      <c r="J292" s="141"/>
      <c r="K292" s="141"/>
    </row>
    <row r="293" spans="1:11" x14ac:dyDescent="0.2">
      <c r="A293" s="144" t="s">
        <v>105</v>
      </c>
      <c r="B293" s="145" t="s">
        <v>84</v>
      </c>
      <c r="C293" s="156" t="s">
        <v>85</v>
      </c>
      <c r="D293" s="146"/>
      <c r="E293" s="147"/>
      <c r="F293" s="148"/>
      <c r="G293" s="148">
        <f>SUM(G294)</f>
        <v>0</v>
      </c>
      <c r="H293" s="148"/>
      <c r="I293" s="148">
        <f>SUM(I294:I294)</f>
        <v>0</v>
      </c>
      <c r="J293" s="148"/>
      <c r="K293" s="148">
        <f>SUM(K294:K294)</f>
        <v>0</v>
      </c>
    </row>
    <row r="294" spans="1:11" outlineLevel="1" x14ac:dyDescent="0.2">
      <c r="A294" s="162">
        <v>80</v>
      </c>
      <c r="B294" s="163" t="s">
        <v>391</v>
      </c>
      <c r="C294" s="168" t="s">
        <v>392</v>
      </c>
      <c r="D294" s="164" t="s">
        <v>393</v>
      </c>
      <c r="E294" s="165">
        <v>1394.73362</v>
      </c>
      <c r="F294" s="166">
        <v>0</v>
      </c>
      <c r="G294" s="167">
        <f>ROUND(E294*F294,2)</f>
        <v>0</v>
      </c>
      <c r="H294" s="167">
        <v>0</v>
      </c>
      <c r="I294" s="167">
        <f>ROUND(E294*H294,2)</f>
        <v>0</v>
      </c>
      <c r="J294" s="167">
        <v>0</v>
      </c>
      <c r="K294" s="167">
        <f>ROUND(E294*J294,2)</f>
        <v>0</v>
      </c>
    </row>
    <row r="295" spans="1:11" x14ac:dyDescent="0.2">
      <c r="A295" s="144" t="s">
        <v>105</v>
      </c>
      <c r="B295" s="145" t="s">
        <v>86</v>
      </c>
      <c r="C295" s="156" t="s">
        <v>87</v>
      </c>
      <c r="D295" s="146"/>
      <c r="E295" s="147"/>
      <c r="F295" s="148"/>
      <c r="G295" s="148">
        <f>SUM(G296,G298,G303,G308,G313)</f>
        <v>0</v>
      </c>
      <c r="H295" s="148"/>
      <c r="I295" s="148">
        <f>SUM(I296:I316)</f>
        <v>0</v>
      </c>
      <c r="J295" s="148"/>
      <c r="K295" s="148">
        <f>SUM(K296:K316)</f>
        <v>0</v>
      </c>
    </row>
    <row r="296" spans="1:11" outlineLevel="1" x14ac:dyDescent="0.2">
      <c r="A296" s="149">
        <v>81</v>
      </c>
      <c r="B296" s="150" t="s">
        <v>394</v>
      </c>
      <c r="C296" s="157" t="s">
        <v>395</v>
      </c>
      <c r="D296" s="151" t="s">
        <v>396</v>
      </c>
      <c r="E296" s="152">
        <v>7</v>
      </c>
      <c r="F296" s="153">
        <v>0</v>
      </c>
      <c r="G296" s="154">
        <f>ROUND(E296*F296,2)</f>
        <v>0</v>
      </c>
      <c r="H296" s="154">
        <v>0</v>
      </c>
      <c r="I296" s="154">
        <f>ROUND(E296*H296,2)</f>
        <v>0</v>
      </c>
      <c r="J296" s="154">
        <v>0</v>
      </c>
      <c r="K296" s="154">
        <f>ROUND(E296*J296,2)</f>
        <v>0</v>
      </c>
    </row>
    <row r="297" spans="1:11" outlineLevel="1" x14ac:dyDescent="0.2">
      <c r="A297" s="139"/>
      <c r="B297" s="140"/>
      <c r="C297" s="158" t="s">
        <v>397</v>
      </c>
      <c r="D297" s="142"/>
      <c r="E297" s="143">
        <v>7</v>
      </c>
      <c r="F297" s="141"/>
      <c r="G297" s="141"/>
      <c r="H297" s="141"/>
      <c r="I297" s="141"/>
      <c r="J297" s="141"/>
      <c r="K297" s="141"/>
    </row>
    <row r="298" spans="1:11" outlineLevel="1" x14ac:dyDescent="0.2">
      <c r="A298" s="149">
        <v>82</v>
      </c>
      <c r="B298" s="150" t="s">
        <v>398</v>
      </c>
      <c r="C298" s="157" t="s">
        <v>399</v>
      </c>
      <c r="D298" s="151" t="s">
        <v>131</v>
      </c>
      <c r="E298" s="152">
        <v>1106.8</v>
      </c>
      <c r="F298" s="153">
        <v>0</v>
      </c>
      <c r="G298" s="154">
        <f>ROUND(E298*F298,2)</f>
        <v>0</v>
      </c>
      <c r="H298" s="154">
        <v>0</v>
      </c>
      <c r="I298" s="154">
        <f>ROUND(E298*H298,2)</f>
        <v>0</v>
      </c>
      <c r="J298" s="154">
        <v>0</v>
      </c>
      <c r="K298" s="154">
        <f>ROUND(E298*J298,2)</f>
        <v>0</v>
      </c>
    </row>
    <row r="299" spans="1:11" outlineLevel="1" x14ac:dyDescent="0.2">
      <c r="A299" s="139"/>
      <c r="B299" s="140"/>
      <c r="C299" s="158" t="s">
        <v>400</v>
      </c>
      <c r="D299" s="142"/>
      <c r="E299" s="143">
        <v>210</v>
      </c>
      <c r="F299" s="141"/>
      <c r="G299" s="141"/>
      <c r="H299" s="141"/>
      <c r="I299" s="141"/>
      <c r="J299" s="141"/>
      <c r="K299" s="141"/>
    </row>
    <row r="300" spans="1:11" outlineLevel="1" x14ac:dyDescent="0.2">
      <c r="A300" s="139"/>
      <c r="B300" s="140"/>
      <c r="C300" s="158" t="s">
        <v>401</v>
      </c>
      <c r="D300" s="142"/>
      <c r="E300" s="143">
        <v>400</v>
      </c>
      <c r="F300" s="141"/>
      <c r="G300" s="141"/>
      <c r="H300" s="141"/>
      <c r="I300" s="141"/>
      <c r="J300" s="141"/>
      <c r="K300" s="141"/>
    </row>
    <row r="301" spans="1:11" outlineLevel="1" x14ac:dyDescent="0.2">
      <c r="A301" s="139"/>
      <c r="B301" s="140"/>
      <c r="C301" s="158" t="s">
        <v>402</v>
      </c>
      <c r="D301" s="142"/>
      <c r="E301" s="143">
        <v>376.8</v>
      </c>
      <c r="F301" s="141"/>
      <c r="G301" s="141"/>
      <c r="H301" s="141"/>
      <c r="I301" s="141"/>
      <c r="J301" s="141"/>
      <c r="K301" s="141"/>
    </row>
    <row r="302" spans="1:11" outlineLevel="1" x14ac:dyDescent="0.2">
      <c r="A302" s="139"/>
      <c r="B302" s="140"/>
      <c r="C302" s="158" t="s">
        <v>403</v>
      </c>
      <c r="D302" s="142"/>
      <c r="E302" s="143">
        <v>120</v>
      </c>
      <c r="F302" s="141"/>
      <c r="G302" s="141"/>
      <c r="H302" s="141"/>
      <c r="I302" s="141"/>
      <c r="J302" s="141"/>
      <c r="K302" s="141"/>
    </row>
    <row r="303" spans="1:11" outlineLevel="1" x14ac:dyDescent="0.2">
      <c r="A303" s="149">
        <v>83</v>
      </c>
      <c r="B303" s="150" t="s">
        <v>404</v>
      </c>
      <c r="C303" s="157" t="s">
        <v>405</v>
      </c>
      <c r="D303" s="151" t="s">
        <v>406</v>
      </c>
      <c r="E303" s="152">
        <v>1357</v>
      </c>
      <c r="F303" s="153">
        <v>0</v>
      </c>
      <c r="G303" s="154">
        <f>ROUND(E303*F303,2)</f>
        <v>0</v>
      </c>
      <c r="H303" s="154">
        <v>0</v>
      </c>
      <c r="I303" s="154">
        <f>ROUND(E303*H303,2)</f>
        <v>0</v>
      </c>
      <c r="J303" s="154">
        <v>0</v>
      </c>
      <c r="K303" s="154">
        <f>ROUND(E303*J303,2)</f>
        <v>0</v>
      </c>
    </row>
    <row r="304" spans="1:11" outlineLevel="1" x14ac:dyDescent="0.2">
      <c r="A304" s="139"/>
      <c r="B304" s="140"/>
      <c r="C304" s="158" t="s">
        <v>234</v>
      </c>
      <c r="D304" s="142"/>
      <c r="E304" s="143">
        <v>630</v>
      </c>
      <c r="F304" s="141"/>
      <c r="G304" s="141"/>
      <c r="H304" s="141"/>
      <c r="I304" s="141"/>
      <c r="J304" s="141"/>
      <c r="K304" s="141"/>
    </row>
    <row r="305" spans="1:11" outlineLevel="1" x14ac:dyDescent="0.2">
      <c r="A305" s="139"/>
      <c r="B305" s="140"/>
      <c r="C305" s="158" t="s">
        <v>188</v>
      </c>
      <c r="D305" s="142"/>
      <c r="E305" s="143">
        <v>92</v>
      </c>
      <c r="F305" s="141"/>
      <c r="G305" s="141"/>
      <c r="H305" s="141"/>
      <c r="I305" s="141"/>
      <c r="J305" s="141"/>
      <c r="K305" s="141"/>
    </row>
    <row r="306" spans="1:11" outlineLevel="1" x14ac:dyDescent="0.2">
      <c r="A306" s="139"/>
      <c r="B306" s="140"/>
      <c r="C306" s="158" t="s">
        <v>235</v>
      </c>
      <c r="D306" s="142"/>
      <c r="E306" s="143">
        <v>450</v>
      </c>
      <c r="F306" s="141"/>
      <c r="G306" s="141"/>
      <c r="H306" s="141"/>
      <c r="I306" s="141"/>
      <c r="J306" s="141"/>
      <c r="K306" s="141"/>
    </row>
    <row r="307" spans="1:11" outlineLevel="1" x14ac:dyDescent="0.2">
      <c r="A307" s="139"/>
      <c r="B307" s="140"/>
      <c r="C307" s="158" t="s">
        <v>190</v>
      </c>
      <c r="D307" s="142"/>
      <c r="E307" s="143">
        <v>185</v>
      </c>
      <c r="F307" s="141"/>
      <c r="G307" s="141"/>
      <c r="H307" s="141"/>
      <c r="I307" s="141"/>
      <c r="J307" s="141"/>
      <c r="K307" s="141"/>
    </row>
    <row r="308" spans="1:11" outlineLevel="1" x14ac:dyDescent="0.2">
      <c r="A308" s="149">
        <v>84</v>
      </c>
      <c r="B308" s="150" t="s">
        <v>407</v>
      </c>
      <c r="C308" s="157" t="s">
        <v>408</v>
      </c>
      <c r="D308" s="151" t="s">
        <v>111</v>
      </c>
      <c r="E308" s="152">
        <v>1357</v>
      </c>
      <c r="F308" s="153">
        <v>0</v>
      </c>
      <c r="G308" s="154">
        <f>ROUND(E308*F308,2)</f>
        <v>0</v>
      </c>
      <c r="H308" s="154">
        <v>0</v>
      </c>
      <c r="I308" s="154">
        <f>ROUND(E308*H308,2)</f>
        <v>0</v>
      </c>
      <c r="J308" s="154">
        <v>0</v>
      </c>
      <c r="K308" s="154">
        <f>ROUND(E308*J308,2)</f>
        <v>0</v>
      </c>
    </row>
    <row r="309" spans="1:11" outlineLevel="1" x14ac:dyDescent="0.2">
      <c r="A309" s="139"/>
      <c r="B309" s="140"/>
      <c r="C309" s="158" t="s">
        <v>234</v>
      </c>
      <c r="D309" s="142"/>
      <c r="E309" s="143">
        <v>630</v>
      </c>
      <c r="F309" s="141"/>
      <c r="G309" s="141"/>
      <c r="H309" s="141"/>
      <c r="I309" s="141"/>
      <c r="J309" s="141"/>
      <c r="K309" s="141"/>
    </row>
    <row r="310" spans="1:11" outlineLevel="1" x14ac:dyDescent="0.2">
      <c r="A310" s="139"/>
      <c r="B310" s="140"/>
      <c r="C310" s="158" t="s">
        <v>188</v>
      </c>
      <c r="D310" s="142"/>
      <c r="E310" s="143">
        <v>92</v>
      </c>
      <c r="F310" s="141"/>
      <c r="G310" s="141"/>
      <c r="H310" s="141"/>
      <c r="I310" s="141"/>
      <c r="J310" s="141"/>
      <c r="K310" s="141"/>
    </row>
    <row r="311" spans="1:11" outlineLevel="1" x14ac:dyDescent="0.2">
      <c r="A311" s="139"/>
      <c r="B311" s="140"/>
      <c r="C311" s="158" t="s">
        <v>235</v>
      </c>
      <c r="D311" s="142"/>
      <c r="E311" s="143">
        <v>450</v>
      </c>
      <c r="F311" s="141"/>
      <c r="G311" s="141"/>
      <c r="H311" s="141"/>
      <c r="I311" s="141"/>
      <c r="J311" s="141"/>
      <c r="K311" s="141"/>
    </row>
    <row r="312" spans="1:11" outlineLevel="1" x14ac:dyDescent="0.2">
      <c r="A312" s="139"/>
      <c r="B312" s="140"/>
      <c r="C312" s="158" t="s">
        <v>190</v>
      </c>
      <c r="D312" s="142"/>
      <c r="E312" s="143">
        <v>185</v>
      </c>
      <c r="F312" s="141"/>
      <c r="G312" s="141"/>
      <c r="H312" s="141"/>
      <c r="I312" s="141"/>
      <c r="J312" s="141"/>
      <c r="K312" s="141"/>
    </row>
    <row r="313" spans="1:11" outlineLevel="1" x14ac:dyDescent="0.2">
      <c r="A313" s="149">
        <v>85</v>
      </c>
      <c r="B313" s="150" t="s">
        <v>409</v>
      </c>
      <c r="C313" s="157" t="s">
        <v>410</v>
      </c>
      <c r="D313" s="151" t="s">
        <v>131</v>
      </c>
      <c r="E313" s="152">
        <v>986.8</v>
      </c>
      <c r="F313" s="153">
        <v>0</v>
      </c>
      <c r="G313" s="154">
        <f>ROUND(E313*F313,2)</f>
        <v>0</v>
      </c>
      <c r="H313" s="154">
        <v>0</v>
      </c>
      <c r="I313" s="154">
        <f>ROUND(E313*H313,2)</f>
        <v>0</v>
      </c>
      <c r="J313" s="154">
        <v>0</v>
      </c>
      <c r="K313" s="154">
        <f>ROUND(E313*J313,2)</f>
        <v>0</v>
      </c>
    </row>
    <row r="314" spans="1:11" outlineLevel="1" x14ac:dyDescent="0.2">
      <c r="A314" s="139"/>
      <c r="B314" s="140"/>
      <c r="C314" s="158" t="s">
        <v>400</v>
      </c>
      <c r="D314" s="142"/>
      <c r="E314" s="143">
        <v>210</v>
      </c>
      <c r="F314" s="141"/>
      <c r="G314" s="141"/>
      <c r="H314" s="141"/>
      <c r="I314" s="141"/>
      <c r="J314" s="141"/>
      <c r="K314" s="141"/>
    </row>
    <row r="315" spans="1:11" outlineLevel="1" x14ac:dyDescent="0.2">
      <c r="A315" s="139"/>
      <c r="B315" s="140"/>
      <c r="C315" s="158" t="s">
        <v>401</v>
      </c>
      <c r="D315" s="142"/>
      <c r="E315" s="143">
        <v>400</v>
      </c>
      <c r="F315" s="141"/>
      <c r="G315" s="141"/>
      <c r="H315" s="141"/>
      <c r="I315" s="141"/>
      <c r="J315" s="141"/>
      <c r="K315" s="141"/>
    </row>
    <row r="316" spans="1:11" outlineLevel="1" x14ac:dyDescent="0.2">
      <c r="A316" s="139"/>
      <c r="B316" s="140"/>
      <c r="C316" s="158" t="s">
        <v>402</v>
      </c>
      <c r="D316" s="142"/>
      <c r="E316" s="143">
        <v>376.8</v>
      </c>
      <c r="F316" s="141"/>
      <c r="G316" s="141"/>
      <c r="H316" s="141"/>
      <c r="I316" s="141"/>
      <c r="J316" s="141"/>
      <c r="K316" s="141"/>
    </row>
    <row r="317" spans="1:11" x14ac:dyDescent="0.2">
      <c r="A317" s="144" t="s">
        <v>105</v>
      </c>
      <c r="B317" s="145" t="s">
        <v>88</v>
      </c>
      <c r="C317" s="156" t="s">
        <v>89</v>
      </c>
      <c r="D317" s="146"/>
      <c r="E317" s="147"/>
      <c r="F317" s="148"/>
      <c r="G317" s="148">
        <f>SUM(G318,G323)</f>
        <v>0</v>
      </c>
      <c r="H317" s="148"/>
      <c r="I317" s="148">
        <f>SUM(I318:I327)</f>
        <v>115.35</v>
      </c>
      <c r="J317" s="148"/>
      <c r="K317" s="148">
        <f>SUM(K318:K327)</f>
        <v>0</v>
      </c>
    </row>
    <row r="318" spans="1:11" outlineLevel="1" x14ac:dyDescent="0.2">
      <c r="A318" s="149">
        <v>86</v>
      </c>
      <c r="B318" s="150" t="s">
        <v>411</v>
      </c>
      <c r="C318" s="157" t="s">
        <v>412</v>
      </c>
      <c r="D318" s="151" t="s">
        <v>406</v>
      </c>
      <c r="E318" s="152">
        <v>1357</v>
      </c>
      <c r="F318" s="153">
        <v>0</v>
      </c>
      <c r="G318" s="154">
        <f>ROUND(E318*F318,2)</f>
        <v>0</v>
      </c>
      <c r="H318" s="154">
        <v>0</v>
      </c>
      <c r="I318" s="154">
        <f>ROUND(E318*H318,2)</f>
        <v>0</v>
      </c>
      <c r="J318" s="154">
        <v>0</v>
      </c>
      <c r="K318" s="154">
        <f>ROUND(E318*J318,2)</f>
        <v>0</v>
      </c>
    </row>
    <row r="319" spans="1:11" outlineLevel="1" x14ac:dyDescent="0.2">
      <c r="A319" s="139"/>
      <c r="B319" s="140"/>
      <c r="C319" s="158" t="s">
        <v>234</v>
      </c>
      <c r="D319" s="142"/>
      <c r="E319" s="143">
        <v>630</v>
      </c>
      <c r="F319" s="141"/>
      <c r="G319" s="141"/>
      <c r="H319" s="141"/>
      <c r="I319" s="141"/>
      <c r="J319" s="141"/>
      <c r="K319" s="141"/>
    </row>
    <row r="320" spans="1:11" outlineLevel="1" x14ac:dyDescent="0.2">
      <c r="A320" s="139"/>
      <c r="B320" s="140"/>
      <c r="C320" s="158" t="s">
        <v>188</v>
      </c>
      <c r="D320" s="142"/>
      <c r="E320" s="143">
        <v>92</v>
      </c>
      <c r="F320" s="141"/>
      <c r="G320" s="141"/>
      <c r="H320" s="141"/>
      <c r="I320" s="141"/>
      <c r="J320" s="141"/>
      <c r="K320" s="141"/>
    </row>
    <row r="321" spans="1:11" outlineLevel="1" x14ac:dyDescent="0.2">
      <c r="A321" s="139"/>
      <c r="B321" s="140"/>
      <c r="C321" s="158" t="s">
        <v>235</v>
      </c>
      <c r="D321" s="142"/>
      <c r="E321" s="143">
        <v>450</v>
      </c>
      <c r="F321" s="141"/>
      <c r="G321" s="141"/>
      <c r="H321" s="141"/>
      <c r="I321" s="141"/>
      <c r="J321" s="141"/>
      <c r="K321" s="141"/>
    </row>
    <row r="322" spans="1:11" outlineLevel="1" x14ac:dyDescent="0.2">
      <c r="A322" s="139"/>
      <c r="B322" s="140"/>
      <c r="C322" s="158" t="s">
        <v>190</v>
      </c>
      <c r="D322" s="142"/>
      <c r="E322" s="143">
        <v>185</v>
      </c>
      <c r="F322" s="141"/>
      <c r="G322" s="141"/>
      <c r="H322" s="141"/>
      <c r="I322" s="141"/>
      <c r="J322" s="141"/>
      <c r="K322" s="141"/>
    </row>
    <row r="323" spans="1:11" ht="22.5" outlineLevel="1" x14ac:dyDescent="0.2">
      <c r="A323" s="149">
        <v>87</v>
      </c>
      <c r="B323" s="150" t="s">
        <v>413</v>
      </c>
      <c r="C323" s="157" t="s">
        <v>414</v>
      </c>
      <c r="D323" s="151" t="s">
        <v>111</v>
      </c>
      <c r="E323" s="152">
        <v>1357</v>
      </c>
      <c r="F323" s="153">
        <v>0</v>
      </c>
      <c r="G323" s="154">
        <f>ROUND(E323*F323,2)</f>
        <v>0</v>
      </c>
      <c r="H323" s="154">
        <v>8.5000000000000006E-2</v>
      </c>
      <c r="I323" s="154">
        <f>ROUND(E323*H323,2)</f>
        <v>115.35</v>
      </c>
      <c r="J323" s="154">
        <v>0</v>
      </c>
      <c r="K323" s="154">
        <f>ROUND(E323*J323,2)</f>
        <v>0</v>
      </c>
    </row>
    <row r="324" spans="1:11" outlineLevel="1" x14ac:dyDescent="0.2">
      <c r="A324" s="139"/>
      <c r="B324" s="140"/>
      <c r="C324" s="158" t="s">
        <v>234</v>
      </c>
      <c r="D324" s="142"/>
      <c r="E324" s="143">
        <v>630</v>
      </c>
      <c r="F324" s="141"/>
      <c r="G324" s="141"/>
      <c r="H324" s="141"/>
      <c r="I324" s="141"/>
      <c r="J324" s="141"/>
      <c r="K324" s="141"/>
    </row>
    <row r="325" spans="1:11" outlineLevel="1" x14ac:dyDescent="0.2">
      <c r="A325" s="139"/>
      <c r="B325" s="140"/>
      <c r="C325" s="158" t="s">
        <v>188</v>
      </c>
      <c r="D325" s="142"/>
      <c r="E325" s="143">
        <v>92</v>
      </c>
      <c r="F325" s="141"/>
      <c r="G325" s="141"/>
      <c r="H325" s="141"/>
      <c r="I325" s="141"/>
      <c r="J325" s="141"/>
      <c r="K325" s="141"/>
    </row>
    <row r="326" spans="1:11" outlineLevel="1" x14ac:dyDescent="0.2">
      <c r="A326" s="139"/>
      <c r="B326" s="140"/>
      <c r="C326" s="158" t="s">
        <v>235</v>
      </c>
      <c r="D326" s="142"/>
      <c r="E326" s="143">
        <v>450</v>
      </c>
      <c r="F326" s="141"/>
      <c r="G326" s="141"/>
      <c r="H326" s="141"/>
      <c r="I326" s="141"/>
      <c r="J326" s="141"/>
      <c r="K326" s="141"/>
    </row>
    <row r="327" spans="1:11" outlineLevel="1" x14ac:dyDescent="0.2">
      <c r="A327" s="139"/>
      <c r="B327" s="140"/>
      <c r="C327" s="158" t="s">
        <v>190</v>
      </c>
      <c r="D327" s="142"/>
      <c r="E327" s="143">
        <v>185</v>
      </c>
      <c r="F327" s="141"/>
      <c r="G327" s="141"/>
      <c r="H327" s="141"/>
      <c r="I327" s="141"/>
      <c r="J327" s="141"/>
      <c r="K327" s="141"/>
    </row>
    <row r="328" spans="1:11" x14ac:dyDescent="0.2">
      <c r="A328" s="144" t="s">
        <v>105</v>
      </c>
      <c r="B328" s="145" t="s">
        <v>90</v>
      </c>
      <c r="C328" s="156" t="s">
        <v>91</v>
      </c>
      <c r="D328" s="146"/>
      <c r="E328" s="147"/>
      <c r="F328" s="148"/>
      <c r="G328" s="148">
        <f>SUM(G329,G331,G334,G336,G337,G338)</f>
        <v>0</v>
      </c>
      <c r="H328" s="148"/>
      <c r="I328" s="148">
        <f>SUM(I329:I338)</f>
        <v>0</v>
      </c>
      <c r="J328" s="148"/>
      <c r="K328" s="148">
        <f>SUM(K329:K338)</f>
        <v>0</v>
      </c>
    </row>
    <row r="329" spans="1:11" outlineLevel="1" x14ac:dyDescent="0.2">
      <c r="A329" s="149">
        <v>88</v>
      </c>
      <c r="B329" s="150" t="s">
        <v>415</v>
      </c>
      <c r="C329" s="157" t="s">
        <v>416</v>
      </c>
      <c r="D329" s="151" t="s">
        <v>393</v>
      </c>
      <c r="E329" s="152">
        <v>903.61099999999999</v>
      </c>
      <c r="F329" s="153">
        <v>0</v>
      </c>
      <c r="G329" s="154">
        <f>ROUND(E329*F329,2)</f>
        <v>0</v>
      </c>
      <c r="H329" s="154">
        <v>0</v>
      </c>
      <c r="I329" s="154">
        <f>ROUND(E329*H329,2)</f>
        <v>0</v>
      </c>
      <c r="J329" s="154">
        <v>0</v>
      </c>
      <c r="K329" s="154">
        <f>ROUND(E329*J329,2)</f>
        <v>0</v>
      </c>
    </row>
    <row r="330" spans="1:11" outlineLevel="1" x14ac:dyDescent="0.2">
      <c r="A330" s="139"/>
      <c r="B330" s="140"/>
      <c r="C330" s="158" t="s">
        <v>417</v>
      </c>
      <c r="D330" s="142"/>
      <c r="E330" s="143">
        <v>903.61099999999999</v>
      </c>
      <c r="F330" s="141"/>
      <c r="G330" s="141"/>
      <c r="H330" s="141"/>
      <c r="I330" s="141"/>
      <c r="J330" s="141"/>
      <c r="K330" s="141"/>
    </row>
    <row r="331" spans="1:11" outlineLevel="1" x14ac:dyDescent="0.2">
      <c r="A331" s="149">
        <v>89</v>
      </c>
      <c r="B331" s="150" t="s">
        <v>418</v>
      </c>
      <c r="C331" s="157" t="s">
        <v>466</v>
      </c>
      <c r="D331" s="151" t="s">
        <v>393</v>
      </c>
      <c r="E331" s="152">
        <v>20.565000000000001</v>
      </c>
      <c r="F331" s="153">
        <v>0</v>
      </c>
      <c r="G331" s="154">
        <f>ROUND(E331*F331,2)</f>
        <v>0</v>
      </c>
      <c r="H331" s="154">
        <v>0</v>
      </c>
      <c r="I331" s="154">
        <f>ROUND(E331*H331,2)</f>
        <v>0</v>
      </c>
      <c r="J331" s="154">
        <v>0</v>
      </c>
      <c r="K331" s="154">
        <f>ROUND(E331*J331,2)</f>
        <v>0</v>
      </c>
    </row>
    <row r="332" spans="1:11" outlineLevel="1" x14ac:dyDescent="0.2">
      <c r="A332" s="139"/>
      <c r="B332" s="140"/>
      <c r="C332" s="158" t="s">
        <v>419</v>
      </c>
      <c r="D332" s="142"/>
      <c r="E332" s="143">
        <v>16.425000000000001</v>
      </c>
      <c r="F332" s="141"/>
      <c r="G332" s="141"/>
      <c r="H332" s="141"/>
      <c r="I332" s="141"/>
      <c r="J332" s="141"/>
      <c r="K332" s="141"/>
    </row>
    <row r="333" spans="1:11" outlineLevel="1" x14ac:dyDescent="0.2">
      <c r="A333" s="139"/>
      <c r="B333" s="140"/>
      <c r="C333" s="158" t="s">
        <v>420</v>
      </c>
      <c r="D333" s="142"/>
      <c r="E333" s="143">
        <v>4.1399999999999997</v>
      </c>
      <c r="F333" s="141"/>
      <c r="G333" s="141"/>
      <c r="H333" s="141"/>
      <c r="I333" s="141"/>
      <c r="J333" s="141"/>
      <c r="K333" s="141"/>
    </row>
    <row r="334" spans="1:11" outlineLevel="1" x14ac:dyDescent="0.2">
      <c r="A334" s="149">
        <v>90</v>
      </c>
      <c r="B334" s="150" t="s">
        <v>421</v>
      </c>
      <c r="C334" s="157" t="s">
        <v>467</v>
      </c>
      <c r="D334" s="151" t="s">
        <v>422</v>
      </c>
      <c r="E334" s="152">
        <v>8.64</v>
      </c>
      <c r="F334" s="153">
        <v>0</v>
      </c>
      <c r="G334" s="154">
        <f>ROUND(E334*F334,2)</f>
        <v>0</v>
      </c>
      <c r="H334" s="154">
        <v>0</v>
      </c>
      <c r="I334" s="154">
        <f>ROUND(E334*H334,2)</f>
        <v>0</v>
      </c>
      <c r="J334" s="154">
        <v>0</v>
      </c>
      <c r="K334" s="154">
        <f>ROUND(E334*J334,2)</f>
        <v>0</v>
      </c>
    </row>
    <row r="335" spans="1:11" outlineLevel="1" x14ac:dyDescent="0.2">
      <c r="A335" s="139"/>
      <c r="B335" s="140"/>
      <c r="C335" s="158" t="s">
        <v>423</v>
      </c>
      <c r="D335" s="142"/>
      <c r="E335" s="143">
        <v>8.64</v>
      </c>
      <c r="F335" s="141"/>
      <c r="G335" s="141"/>
      <c r="H335" s="141"/>
      <c r="I335" s="141"/>
      <c r="J335" s="141"/>
      <c r="K335" s="141"/>
    </row>
    <row r="336" spans="1:11" outlineLevel="1" x14ac:dyDescent="0.2">
      <c r="A336" s="162">
        <v>91</v>
      </c>
      <c r="B336" s="163" t="s">
        <v>424</v>
      </c>
      <c r="C336" s="168" t="s">
        <v>425</v>
      </c>
      <c r="D336" s="164" t="s">
        <v>393</v>
      </c>
      <c r="E336" s="165">
        <v>932.81600000000003</v>
      </c>
      <c r="F336" s="166">
        <v>0</v>
      </c>
      <c r="G336" s="167">
        <f>ROUND(E336*F336,2)</f>
        <v>0</v>
      </c>
      <c r="H336" s="167">
        <v>0</v>
      </c>
      <c r="I336" s="167">
        <f>ROUND(E336*H336,2)</f>
        <v>0</v>
      </c>
      <c r="J336" s="167">
        <v>0</v>
      </c>
      <c r="K336" s="167">
        <f>ROUND(E336*J336,2)</f>
        <v>0</v>
      </c>
    </row>
    <row r="337" spans="1:11" outlineLevel="1" x14ac:dyDescent="0.2">
      <c r="A337" s="162">
        <v>92</v>
      </c>
      <c r="B337" s="163" t="s">
        <v>426</v>
      </c>
      <c r="C337" s="168" t="s">
        <v>427</v>
      </c>
      <c r="D337" s="164" t="s">
        <v>393</v>
      </c>
      <c r="E337" s="165">
        <v>932.81600000000003</v>
      </c>
      <c r="F337" s="166">
        <v>0</v>
      </c>
      <c r="G337" s="167">
        <f>ROUND(E337*F337,2)</f>
        <v>0</v>
      </c>
      <c r="H337" s="167">
        <v>0</v>
      </c>
      <c r="I337" s="167">
        <f>ROUND(E337*H337,2)</f>
        <v>0</v>
      </c>
      <c r="J337" s="167">
        <v>0</v>
      </c>
      <c r="K337" s="167">
        <f>ROUND(E337*J337,2)</f>
        <v>0</v>
      </c>
    </row>
    <row r="338" spans="1:11" outlineLevel="1" x14ac:dyDescent="0.2">
      <c r="A338" s="149">
        <v>93</v>
      </c>
      <c r="B338" s="150" t="s">
        <v>428</v>
      </c>
      <c r="C338" s="157" t="s">
        <v>429</v>
      </c>
      <c r="D338" s="151" t="s">
        <v>393</v>
      </c>
      <c r="E338" s="152">
        <v>13992.24</v>
      </c>
      <c r="F338" s="153">
        <v>0</v>
      </c>
      <c r="G338" s="154">
        <f>ROUND(E338*F338,2)</f>
        <v>0</v>
      </c>
      <c r="H338" s="154">
        <v>0</v>
      </c>
      <c r="I338" s="154">
        <f>ROUND(E338*H338,2)</f>
        <v>0</v>
      </c>
      <c r="J338" s="154">
        <v>0</v>
      </c>
      <c r="K338" s="154">
        <f>ROUND(E338*J338,2)</f>
        <v>0</v>
      </c>
    </row>
    <row r="339" spans="1:11" x14ac:dyDescent="0.2">
      <c r="A339" s="3"/>
      <c r="B339" s="4"/>
      <c r="C339" s="159"/>
      <c r="D339" s="6"/>
      <c r="E339" s="3"/>
      <c r="F339" s="3"/>
      <c r="G339" s="3"/>
      <c r="H339" s="3"/>
      <c r="I339" s="3"/>
      <c r="J339" s="3"/>
      <c r="K339" s="3"/>
    </row>
    <row r="340" spans="1:11" x14ac:dyDescent="0.2">
      <c r="A340" s="135"/>
      <c r="B340" s="136" t="s">
        <v>29</v>
      </c>
      <c r="C340" s="160"/>
      <c r="D340" s="137"/>
      <c r="E340" s="138"/>
      <c r="F340" s="138"/>
      <c r="G340" s="155">
        <f>G8+G89+G109+G121+G142+G168+G188+G195+G234+G237+G278+G293+G295+G317+G328</f>
        <v>0</v>
      </c>
      <c r="H340" s="3"/>
      <c r="I340" s="3"/>
      <c r="J340" s="3"/>
      <c r="K340" s="3"/>
    </row>
    <row r="341" spans="1:11" x14ac:dyDescent="0.2">
      <c r="C341" s="161"/>
      <c r="D341" s="10"/>
    </row>
    <row r="342" spans="1:11" x14ac:dyDescent="0.2">
      <c r="D342" s="10"/>
    </row>
    <row r="343" spans="1:11" x14ac:dyDescent="0.2">
      <c r="D343" s="10"/>
    </row>
    <row r="344" spans="1:11" x14ac:dyDescent="0.2">
      <c r="D344" s="10"/>
    </row>
    <row r="345" spans="1:11" x14ac:dyDescent="0.2">
      <c r="D345" s="10"/>
    </row>
    <row r="346" spans="1:11" x14ac:dyDescent="0.2">
      <c r="D346" s="10"/>
    </row>
    <row r="347" spans="1:11" x14ac:dyDescent="0.2">
      <c r="D347" s="10"/>
    </row>
    <row r="348" spans="1:11" x14ac:dyDescent="0.2">
      <c r="D348" s="10"/>
    </row>
    <row r="349" spans="1:11" x14ac:dyDescent="0.2">
      <c r="D349" s="10"/>
    </row>
    <row r="350" spans="1:11" x14ac:dyDescent="0.2">
      <c r="D350" s="10"/>
    </row>
    <row r="351" spans="1:11" x14ac:dyDescent="0.2">
      <c r="D351" s="10"/>
    </row>
    <row r="352" spans="1:11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34">
    <mergeCell ref="C207:G207"/>
    <mergeCell ref="C239:G239"/>
    <mergeCell ref="C253:G253"/>
    <mergeCell ref="C280:G280"/>
    <mergeCell ref="C147:G147"/>
    <mergeCell ref="C151:G151"/>
    <mergeCell ref="C156:G156"/>
    <mergeCell ref="C170:G170"/>
    <mergeCell ref="C197:G197"/>
    <mergeCell ref="C202:G202"/>
    <mergeCell ref="C144:G144"/>
    <mergeCell ref="C60:G60"/>
    <mergeCell ref="C72:G72"/>
    <mergeCell ref="C77:G77"/>
    <mergeCell ref="C81:G81"/>
    <mergeCell ref="C91:G91"/>
    <mergeCell ref="C94:G94"/>
    <mergeCell ref="C101:G101"/>
    <mergeCell ref="C113:G113"/>
    <mergeCell ref="C116:G116"/>
    <mergeCell ref="C119:G119"/>
    <mergeCell ref="C123:G123"/>
    <mergeCell ref="C57:G57"/>
    <mergeCell ref="A1:G1"/>
    <mergeCell ref="C2:G2"/>
    <mergeCell ref="C3:G3"/>
    <mergeCell ref="C4:G4"/>
    <mergeCell ref="C21:G21"/>
    <mergeCell ref="C24:G24"/>
    <mergeCell ref="C28:G28"/>
    <mergeCell ref="C38:G38"/>
    <mergeCell ref="C41:G41"/>
    <mergeCell ref="C45:G45"/>
    <mergeCell ref="C50:G50"/>
  </mergeCells>
  <pageMargins left="0.59055118110236204" right="0.196850393700787" top="0.78740157499999996" bottom="0.78740157499999996" header="0.3" footer="0.3"/>
  <pageSetup orientation="landscape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0483A-206F-4016-8D13-7029205CEF7A}">
  <sheetPr>
    <outlinePr summaryBelow="0"/>
  </sheetPr>
  <dimension ref="A1:K5000"/>
  <sheetViews>
    <sheetView workbookViewId="0">
      <pane ySplit="7" topLeftCell="A8" activePane="bottomLeft" state="frozen"/>
      <selection pane="bottomLeft" activeCell="L23" sqref="L23"/>
    </sheetView>
  </sheetViews>
  <sheetFormatPr defaultRowHeight="12.75" outlineLevelRow="1" x14ac:dyDescent="0.2"/>
  <cols>
    <col min="1" max="1" width="3.42578125" customWidth="1"/>
    <col min="2" max="2" width="12.7109375" style="106" customWidth="1"/>
    <col min="3" max="3" width="63.28515625" style="10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1" width="10.7109375" customWidth="1"/>
  </cols>
  <sheetData>
    <row r="1" spans="1:11" ht="15.75" customHeight="1" x14ac:dyDescent="0.25">
      <c r="A1" s="241" t="s">
        <v>38</v>
      </c>
      <c r="B1" s="241"/>
      <c r="C1" s="241"/>
      <c r="D1" s="241"/>
      <c r="E1" s="241"/>
      <c r="F1" s="241"/>
      <c r="G1" s="241"/>
    </row>
    <row r="2" spans="1:11" ht="25.15" customHeight="1" x14ac:dyDescent="0.2">
      <c r="A2" s="124" t="s">
        <v>7</v>
      </c>
      <c r="B2" s="42" t="s">
        <v>40</v>
      </c>
      <c r="C2" s="242" t="s">
        <v>41</v>
      </c>
      <c r="D2" s="243"/>
      <c r="E2" s="243"/>
      <c r="F2" s="243"/>
      <c r="G2" s="244"/>
    </row>
    <row r="3" spans="1:11" ht="25.15" customHeight="1" x14ac:dyDescent="0.2">
      <c r="A3" s="124" t="s">
        <v>8</v>
      </c>
      <c r="B3" s="42" t="s">
        <v>44</v>
      </c>
      <c r="C3" s="242" t="s">
        <v>45</v>
      </c>
      <c r="D3" s="243"/>
      <c r="E3" s="243"/>
      <c r="F3" s="243"/>
      <c r="G3" s="244"/>
    </row>
    <row r="4" spans="1:11" ht="25.15" customHeight="1" x14ac:dyDescent="0.2">
      <c r="A4" s="125" t="s">
        <v>9</v>
      </c>
      <c r="B4" s="126" t="s">
        <v>49</v>
      </c>
      <c r="C4" s="245" t="s">
        <v>50</v>
      </c>
      <c r="D4" s="246"/>
      <c r="E4" s="246"/>
      <c r="F4" s="246"/>
      <c r="G4" s="247"/>
    </row>
    <row r="5" spans="1:11" x14ac:dyDescent="0.2">
      <c r="D5" s="10"/>
    </row>
    <row r="6" spans="1:11" ht="38.25" x14ac:dyDescent="0.2">
      <c r="A6" s="128" t="s">
        <v>95</v>
      </c>
      <c r="B6" s="130" t="s">
        <v>96</v>
      </c>
      <c r="C6" s="130" t="s">
        <v>97</v>
      </c>
      <c r="D6" s="129" t="s">
        <v>98</v>
      </c>
      <c r="E6" s="128" t="s">
        <v>99</v>
      </c>
      <c r="F6" s="127" t="s">
        <v>100</v>
      </c>
      <c r="G6" s="128" t="s">
        <v>29</v>
      </c>
      <c r="H6" s="131" t="s">
        <v>101</v>
      </c>
      <c r="I6" s="131" t="s">
        <v>102</v>
      </c>
      <c r="J6" s="131" t="s">
        <v>103</v>
      </c>
      <c r="K6" s="131" t="s">
        <v>104</v>
      </c>
    </row>
    <row r="7" spans="1:11" hidden="1" x14ac:dyDescent="0.2">
      <c r="A7" s="3"/>
      <c r="B7" s="4"/>
      <c r="C7" s="4"/>
      <c r="D7" s="6"/>
      <c r="E7" s="133"/>
      <c r="F7" s="134"/>
      <c r="G7" s="134"/>
      <c r="H7" s="134"/>
      <c r="I7" s="134"/>
      <c r="J7" s="134"/>
      <c r="K7" s="134"/>
    </row>
    <row r="8" spans="1:11" x14ac:dyDescent="0.2">
      <c r="A8" s="144" t="s">
        <v>105</v>
      </c>
      <c r="B8" s="145" t="s">
        <v>66</v>
      </c>
      <c r="C8" s="156" t="s">
        <v>67</v>
      </c>
      <c r="D8" s="146"/>
      <c r="E8" s="147"/>
      <c r="F8" s="148"/>
      <c r="G8" s="148">
        <f>SUM(G9)</f>
        <v>0</v>
      </c>
      <c r="H8" s="148"/>
      <c r="I8" s="148">
        <f>SUM(I9:I10)</f>
        <v>0</v>
      </c>
      <c r="J8" s="148"/>
      <c r="K8" s="148">
        <f>SUM(K9:K10)</f>
        <v>0</v>
      </c>
    </row>
    <row r="9" spans="1:11" outlineLevel="1" x14ac:dyDescent="0.2">
      <c r="A9" s="149">
        <v>1</v>
      </c>
      <c r="B9" s="150" t="s">
        <v>430</v>
      </c>
      <c r="C9" s="157" t="s">
        <v>431</v>
      </c>
      <c r="D9" s="151" t="s">
        <v>111</v>
      </c>
      <c r="E9" s="152">
        <v>420</v>
      </c>
      <c r="F9" s="153">
        <v>0</v>
      </c>
      <c r="G9" s="154">
        <f>ROUND(E9*F9,2)</f>
        <v>0</v>
      </c>
      <c r="H9" s="154">
        <v>0</v>
      </c>
      <c r="I9" s="154">
        <f>ROUND(E9*H9,2)</f>
        <v>0</v>
      </c>
      <c r="J9" s="154">
        <v>0</v>
      </c>
      <c r="K9" s="154">
        <f>ROUND(E9*J9,2)</f>
        <v>0</v>
      </c>
    </row>
    <row r="10" spans="1:11" outlineLevel="1" x14ac:dyDescent="0.2">
      <c r="A10" s="139"/>
      <c r="B10" s="140"/>
      <c r="C10" s="158" t="s">
        <v>432</v>
      </c>
      <c r="D10" s="142"/>
      <c r="E10" s="143">
        <v>420</v>
      </c>
      <c r="F10" s="141"/>
      <c r="G10" s="141"/>
      <c r="H10" s="141"/>
      <c r="I10" s="141"/>
      <c r="J10" s="141"/>
      <c r="K10" s="141"/>
    </row>
    <row r="11" spans="1:11" x14ac:dyDescent="0.2">
      <c r="A11" s="144" t="s">
        <v>105</v>
      </c>
      <c r="B11" s="145" t="s">
        <v>86</v>
      </c>
      <c r="C11" s="156" t="s">
        <v>87</v>
      </c>
      <c r="D11" s="146"/>
      <c r="E11" s="147"/>
      <c r="F11" s="148"/>
      <c r="G11" s="148">
        <f>SUM(G12)</f>
        <v>0</v>
      </c>
      <c r="H11" s="148"/>
      <c r="I11" s="148">
        <f>SUM(I12:I13)</f>
        <v>0</v>
      </c>
      <c r="J11" s="148"/>
      <c r="K11" s="148">
        <f>SUM(K12:K13)</f>
        <v>0</v>
      </c>
    </row>
    <row r="12" spans="1:11" outlineLevel="1" x14ac:dyDescent="0.2">
      <c r="A12" s="149">
        <v>2</v>
      </c>
      <c r="B12" s="150" t="s">
        <v>433</v>
      </c>
      <c r="C12" s="157" t="s">
        <v>434</v>
      </c>
      <c r="D12" s="151" t="s">
        <v>406</v>
      </c>
      <c r="E12" s="152">
        <v>420</v>
      </c>
      <c r="F12" s="153">
        <v>0</v>
      </c>
      <c r="G12" s="154">
        <f>ROUND(E12*F12,2)</f>
        <v>0</v>
      </c>
      <c r="H12" s="154">
        <v>0</v>
      </c>
      <c r="I12" s="154">
        <f>ROUND(E12*H12,2)</f>
        <v>0</v>
      </c>
      <c r="J12" s="154">
        <v>0</v>
      </c>
      <c r="K12" s="154">
        <f>ROUND(E12*J12,2)</f>
        <v>0</v>
      </c>
    </row>
    <row r="13" spans="1:11" outlineLevel="1" x14ac:dyDescent="0.2">
      <c r="A13" s="139"/>
      <c r="B13" s="140"/>
      <c r="C13" s="158" t="s">
        <v>432</v>
      </c>
      <c r="D13" s="142"/>
      <c r="E13" s="143">
        <v>420</v>
      </c>
      <c r="F13" s="141"/>
      <c r="G13" s="141"/>
      <c r="H13" s="141"/>
      <c r="I13" s="141"/>
      <c r="J13" s="141"/>
      <c r="K13" s="141"/>
    </row>
    <row r="14" spans="1:11" x14ac:dyDescent="0.2">
      <c r="A14" s="3"/>
      <c r="B14" s="4"/>
      <c r="C14" s="159"/>
      <c r="D14" s="6"/>
      <c r="E14" s="3"/>
      <c r="F14" s="3"/>
      <c r="G14" s="3"/>
      <c r="H14" s="3"/>
      <c r="I14" s="3"/>
      <c r="J14" s="3"/>
      <c r="K14" s="3"/>
    </row>
    <row r="15" spans="1:11" x14ac:dyDescent="0.2">
      <c r="A15" s="135"/>
      <c r="B15" s="136" t="s">
        <v>29</v>
      </c>
      <c r="C15" s="160"/>
      <c r="D15" s="137"/>
      <c r="E15" s="138"/>
      <c r="F15" s="138"/>
      <c r="G15" s="155">
        <f>G8+G11</f>
        <v>0</v>
      </c>
      <c r="H15" s="3"/>
      <c r="I15" s="3"/>
      <c r="J15" s="3"/>
      <c r="K15" s="3"/>
    </row>
    <row r="16" spans="1:11" x14ac:dyDescent="0.2">
      <c r="C16" s="161"/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48</vt:i4>
      </vt:variant>
    </vt:vector>
  </HeadingPairs>
  <TitlesOfParts>
    <vt:vector size="54" baseType="lpstr">
      <vt:lpstr>Pokyny pro vyplnění</vt:lpstr>
      <vt:lpstr>Stavba</vt:lpstr>
      <vt:lpstr>VzorPolozky</vt:lpstr>
      <vt:lpstr>vrn</vt:lpstr>
      <vt:lpstr>1 1 Pol</vt:lpstr>
      <vt:lpstr>1 2 Pol</vt:lpstr>
      <vt:lpstr>CenaCelkem</vt:lpstr>
      <vt:lpstr>CenaCelkemBezDPH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vrn!Názvy_tisku</vt:lpstr>
      <vt:lpstr>oadresa</vt:lpstr>
      <vt:lpstr>Stavba!Objednatel</vt:lpstr>
      <vt:lpstr>Stavba!Objekt</vt:lpstr>
      <vt:lpstr>'1 1 Pol'!Oblast_tisku</vt:lpstr>
      <vt:lpstr>'1 2 Pol'!Oblast_tisku</vt:lpstr>
      <vt:lpstr>Stavba!Oblast_tisku</vt:lpstr>
      <vt:lpstr>vrn!Oblast_tisku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ZakladDPHZakl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 Zouhar</dc:creator>
  <cp:lastModifiedBy>Vokál Jaroslav</cp:lastModifiedBy>
  <cp:lastPrinted>2019-03-19T12:27:02Z</cp:lastPrinted>
  <dcterms:created xsi:type="dcterms:W3CDTF">2009-04-08T07:15:50Z</dcterms:created>
  <dcterms:modified xsi:type="dcterms:W3CDTF">2021-06-29T10:52:04Z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etDate">
    <vt:lpwstr>2021-05-21T04:05:00Z</vt:lpwstr>
  </property>
  <property fmtid="{D5CDD505-2E9C-101B-9397-08002B2CF9AE}" pid="4" name="MSIP_Label_690ebb53-23a2-471a-9c6e-17bd0d11311e_Method">
    <vt:lpwstr>Standard</vt:lpwstr>
  </property>
  <property fmtid="{D5CDD505-2E9C-101B-9397-08002B2CF9AE}" pid="5" name="MSIP_Label_690ebb53-23a2-471a-9c6e-17bd0d11311e_Name">
    <vt:lpwstr>690ebb53-23a2-471a-9c6e-17bd0d11311e</vt:lpwstr>
  </property>
  <property fmtid="{D5CDD505-2E9C-101B-9397-08002B2CF9AE}" pid="6" name="MSIP_Label_690ebb53-23a2-471a-9c6e-17bd0d11311e_SiteId">
    <vt:lpwstr>418bc066-1b00-4aad-ad98-9ead95bb26a9</vt:lpwstr>
  </property>
  <property fmtid="{D5CDD505-2E9C-101B-9397-08002B2CF9AE}" pid="7" name="MSIP_Label_690ebb53-23a2-471a-9c6e-17bd0d11311e_ActionId">
    <vt:lpwstr>cf30c4c9-117d-49bb-a637-0000d680ba25</vt:lpwstr>
  </property>
  <property fmtid="{D5CDD505-2E9C-101B-9397-08002B2CF9AE}" pid="8" name="MSIP_Label_690ebb53-23a2-471a-9c6e-17bd0d11311e_ContentBits">
    <vt:lpwstr>0</vt:lpwstr>
  </property>
</Properties>
</file>