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Dokumenty\Pracovní\D_Mosty VY\37739-2\Stavba 2021\Příprava\Rozpočet\"/>
    </mc:Choice>
  </mc:AlternateContent>
  <bookViews>
    <workbookView xWindow="240" yWindow="120" windowWidth="14940" windowHeight="9225"/>
  </bookViews>
  <sheets>
    <sheet name="Rekapitulace" sheetId="1" r:id="rId1"/>
    <sheet name="000_Ostatní" sheetId="2" r:id="rId2"/>
    <sheet name="000_Vedlejší" sheetId="3" r:id="rId3"/>
    <sheet name="SO 201" sheetId="4" r:id="rId4"/>
  </sheets>
  <definedNames>
    <definedName name="_xlnm.Print_Area" localSheetId="2">'000_Vedlejší'!$A$1:$I$57</definedName>
    <definedName name="_xlnm.Print_Area" localSheetId="3">'SO 201'!$B$1:$I$253</definedName>
  </definedNames>
  <calcPr calcId="152511"/>
  <webPublishing codePage="0"/>
</workbook>
</file>

<file path=xl/calcChain.xml><?xml version="1.0" encoding="utf-8"?>
<calcChain xmlns="http://schemas.openxmlformats.org/spreadsheetml/2006/main">
  <c r="I66" i="4" l="1"/>
  <c r="O66" i="4" s="1"/>
  <c r="I133" i="4" l="1"/>
  <c r="O133" i="4" s="1"/>
  <c r="I70" i="4"/>
  <c r="O70" i="4" s="1"/>
  <c r="I30" i="4"/>
  <c r="O30" i="4" s="1"/>
  <c r="I26" i="4"/>
  <c r="O26" i="4" s="1"/>
  <c r="I192" i="4" l="1"/>
  <c r="O192" i="4" s="1"/>
  <c r="I210" i="4" l="1"/>
  <c r="O210" i="4" s="1"/>
  <c r="I58" i="4" l="1"/>
  <c r="O58" i="4" s="1"/>
  <c r="I250" i="4" l="1"/>
  <c r="O250" i="4" s="1"/>
  <c r="I246" i="4"/>
  <c r="I242" i="4"/>
  <c r="O242" i="4" s="1"/>
  <c r="I238" i="4"/>
  <c r="O238" i="4" s="1"/>
  <c r="I234" i="4"/>
  <c r="O234" i="4" s="1"/>
  <c r="I230" i="4"/>
  <c r="O230" i="4" s="1"/>
  <c r="I226" i="4"/>
  <c r="O226" i="4" s="1"/>
  <c r="I222" i="4"/>
  <c r="O222" i="4" s="1"/>
  <c r="I218" i="4"/>
  <c r="O218" i="4" s="1"/>
  <c r="I214" i="4"/>
  <c r="O214" i="4" s="1"/>
  <c r="I206" i="4"/>
  <c r="O206" i="4" s="1"/>
  <c r="I202" i="4"/>
  <c r="I197" i="4"/>
  <c r="I188" i="4"/>
  <c r="O188" i="4" s="1"/>
  <c r="I184" i="4"/>
  <c r="I179" i="4"/>
  <c r="O179" i="4" s="1"/>
  <c r="I175" i="4"/>
  <c r="O175" i="4" s="1"/>
  <c r="I171" i="4"/>
  <c r="O171" i="4" s="1"/>
  <c r="I167" i="4"/>
  <c r="O167" i="4" s="1"/>
  <c r="I163" i="4"/>
  <c r="O163" i="4" s="1"/>
  <c r="I158" i="4"/>
  <c r="O158" i="4" s="1"/>
  <c r="I154" i="4"/>
  <c r="O154" i="4" s="1"/>
  <c r="I150" i="4"/>
  <c r="O150" i="4" s="1"/>
  <c r="I146" i="4"/>
  <c r="O146" i="4" s="1"/>
  <c r="I142" i="4"/>
  <c r="O142" i="4" s="1"/>
  <c r="I138" i="4"/>
  <c r="I129" i="4"/>
  <c r="O129" i="4" s="1"/>
  <c r="I125" i="4"/>
  <c r="O125" i="4" s="1"/>
  <c r="I121" i="4"/>
  <c r="O121" i="4" s="1"/>
  <c r="I117" i="4"/>
  <c r="O117" i="4" s="1"/>
  <c r="I113" i="4"/>
  <c r="O113" i="4" s="1"/>
  <c r="I109" i="4"/>
  <c r="I104" i="4"/>
  <c r="O104" i="4" s="1"/>
  <c r="I100" i="4"/>
  <c r="I95" i="4"/>
  <c r="O95" i="4" s="1"/>
  <c r="I91" i="4"/>
  <c r="I87" i="4"/>
  <c r="O87" i="4" s="1"/>
  <c r="I83" i="4"/>
  <c r="I78" i="4"/>
  <c r="O78" i="4" s="1"/>
  <c r="I74" i="4"/>
  <c r="O74" i="4" s="1"/>
  <c r="I62" i="4"/>
  <c r="I54" i="4"/>
  <c r="O54" i="4" s="1"/>
  <c r="I50" i="4"/>
  <c r="O50" i="4" s="1"/>
  <c r="I46" i="4"/>
  <c r="O46" i="4" s="1"/>
  <c r="I42" i="4"/>
  <c r="O42" i="4" s="1"/>
  <c r="I38" i="4"/>
  <c r="O38" i="4" s="1"/>
  <c r="I34" i="4"/>
  <c r="I21" i="4"/>
  <c r="O21" i="4" s="1"/>
  <c r="I17" i="4"/>
  <c r="O17" i="4" s="1"/>
  <c r="I13" i="4"/>
  <c r="O13" i="4" s="1"/>
  <c r="I9" i="4"/>
  <c r="O9" i="4" s="1"/>
  <c r="I54" i="3"/>
  <c r="O54" i="3" s="1"/>
  <c r="I50" i="3"/>
  <c r="O50" i="3" s="1"/>
  <c r="I46" i="3"/>
  <c r="O46" i="3" s="1"/>
  <c r="I42" i="3"/>
  <c r="O42" i="3" s="1"/>
  <c r="I38" i="3"/>
  <c r="O38" i="3" s="1"/>
  <c r="I34" i="3"/>
  <c r="O34" i="3" s="1"/>
  <c r="I30" i="3"/>
  <c r="O30" i="3" s="1"/>
  <c r="I26" i="3"/>
  <c r="O26" i="3" s="1"/>
  <c r="I22" i="3"/>
  <c r="O22" i="3" s="1"/>
  <c r="I18" i="3"/>
  <c r="O18" i="3" s="1"/>
  <c r="I14" i="3"/>
  <c r="O14" i="3" s="1"/>
  <c r="I10" i="3"/>
  <c r="I22" i="2"/>
  <c r="O22" i="2" s="1"/>
  <c r="I18" i="2"/>
  <c r="O18" i="2" s="1"/>
  <c r="I14" i="2"/>
  <c r="O14" i="2" s="1"/>
  <c r="I10" i="2"/>
  <c r="Q9" i="2" s="1"/>
  <c r="I9" i="2" s="1"/>
  <c r="I3" i="2" s="1"/>
  <c r="C10" i="1" s="1"/>
  <c r="Q183" i="4" l="1"/>
  <c r="I183" i="4" s="1"/>
  <c r="Q108" i="4"/>
  <c r="I108" i="4" s="1"/>
  <c r="Q9" i="3"/>
  <c r="I9" i="3" s="1"/>
  <c r="I3" i="3" s="1"/>
  <c r="C11" i="1" s="1"/>
  <c r="Q25" i="4"/>
  <c r="I25" i="4" s="1"/>
  <c r="O10" i="2"/>
  <c r="R9" i="2" s="1"/>
  <c r="O9" i="2" s="1"/>
  <c r="O2" i="2" s="1"/>
  <c r="D10" i="1" s="1"/>
  <c r="E10" i="1" s="1"/>
  <c r="O138" i="4"/>
  <c r="R137" i="4" s="1"/>
  <c r="O137" i="4" s="1"/>
  <c r="Q137" i="4"/>
  <c r="I137" i="4" s="1"/>
  <c r="O202" i="4"/>
  <c r="Q201" i="4"/>
  <c r="I201" i="4" s="1"/>
  <c r="O246" i="4"/>
  <c r="O91" i="4"/>
  <c r="Q82" i="4"/>
  <c r="O62" i="4"/>
  <c r="O197" i="4"/>
  <c r="R196" i="4" s="1"/>
  <c r="O196" i="4" s="1"/>
  <c r="Q196" i="4"/>
  <c r="I196" i="4" s="1"/>
  <c r="O184" i="4"/>
  <c r="R183" i="4" s="1"/>
  <c r="O109" i="4"/>
  <c r="O100" i="4"/>
  <c r="R99" i="4" s="1"/>
  <c r="O99" i="4" s="1"/>
  <c r="Q99" i="4"/>
  <c r="I99" i="4" s="1"/>
  <c r="O83" i="4"/>
  <c r="I82" i="4"/>
  <c r="O34" i="4"/>
  <c r="R8" i="4"/>
  <c r="O8" i="4" s="1"/>
  <c r="R162" i="4"/>
  <c r="O162" i="4" s="1"/>
  <c r="O10" i="3"/>
  <c r="Q8" i="4"/>
  <c r="I8" i="4" s="1"/>
  <c r="Q162" i="4"/>
  <c r="I162" i="4" s="1"/>
  <c r="R82" i="4" l="1"/>
  <c r="O82" i="4" s="1"/>
  <c r="R9" i="3"/>
  <c r="O9" i="3" s="1"/>
  <c r="O2" i="3" s="1"/>
  <c r="D11" i="1" s="1"/>
  <c r="E11" i="1" s="1"/>
  <c r="R108" i="4"/>
  <c r="O108" i="4" s="1"/>
  <c r="R25" i="4"/>
  <c r="O25" i="4" s="1"/>
  <c r="O183" i="4"/>
  <c r="R201" i="4"/>
  <c r="O201" i="4" s="1"/>
  <c r="I3" i="4"/>
  <c r="C12" i="1" s="1"/>
  <c r="O2" i="4" l="1"/>
  <c r="D12" i="1" s="1"/>
  <c r="C6" i="1"/>
  <c r="E12" i="1"/>
  <c r="C7" i="1" s="1"/>
</calcChain>
</file>

<file path=xl/sharedStrings.xml><?xml version="1.0" encoding="utf-8"?>
<sst xmlns="http://schemas.openxmlformats.org/spreadsheetml/2006/main" count="1074" uniqueCount="382">
  <si>
    <t>Firma: Správa a údržba silnic Jihomoravského kraje, příspěvková organizace kraje</t>
  </si>
  <si>
    <t>Rekapitulace ceny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</si>
  <si>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</si>
  <si>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</si>
  <si>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</si>
  <si>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</si>
  <si>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</si>
  <si>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</si>
  <si>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</si>
  <si>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</si>
  <si>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</si>
  <si>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</si>
  <si>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</si>
  <si>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</si>
  <si>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O</t>
  </si>
  <si>
    <t>Objekt:</t>
  </si>
  <si>
    <t>000</t>
  </si>
  <si>
    <t>Ostatní a vedlejší náklady</t>
  </si>
  <si>
    <t>O1</t>
  </si>
  <si>
    <t>Rozpočet:</t>
  </si>
  <si>
    <t>0,00</t>
  </si>
  <si>
    <t>15,00</t>
  </si>
  <si>
    <t>21,00</t>
  </si>
  <si>
    <t>3</t>
  </si>
  <si>
    <t>2</t>
  </si>
  <si>
    <t>Ostatní</t>
  </si>
  <si>
    <t>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</si>
  <si>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</si>
  <si>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</si>
  <si>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</si>
  <si>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</si>
  <si>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</si>
  <si>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</si>
  <si>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</si>
  <si>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</si>
  <si>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</si>
  <si>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</si>
  <si>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</si>
  <si>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</si>
  <si>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</si>
  <si>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</si>
  <si>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</si>
  <si>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</si>
  <si>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</si>
  <si>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</si>
  <si>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</si>
  <si>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</si>
  <si>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029113</t>
  </si>
  <si>
    <t/>
  </si>
  <si>
    <t>OSTATNÍ POŽADAVKY - GEODETICKÉ ZAMĚŘENÍ - CELKY</t>
  </si>
  <si>
    <t>KPL</t>
  </si>
  <si>
    <t>PP</t>
  </si>
  <si>
    <t>Geodetické zaměření stavby - popsáno v obchodních podmínkách</t>
  </si>
  <si>
    <t>VV</t>
  </si>
  <si>
    <t>TS</t>
  </si>
  <si>
    <t>zahrnuje veškeré náklady spojené s objednatelem požadovanými pracemi</t>
  </si>
  <si>
    <t>02943</t>
  </si>
  <si>
    <t>OSTATNÍ POŽADAVKY - VYPRACOVÁNÍ RDS</t>
  </si>
  <si>
    <t>Realizační dokumentace stavby (dále jen RDS) - popsáno v obchodních podmínkách</t>
  </si>
  <si>
    <t>02944</t>
  </si>
  <si>
    <t>OSTAT POŽADAVKY - DOKUMENTACE SKUTEČ PROVEDENÍ V DIGIT FORMĚ</t>
  </si>
  <si>
    <t>Dokumentace skutečného provedení stavby (dále jen DSPS) - popsáno v obchodních podmínkách</t>
  </si>
  <si>
    <t>02946</t>
  </si>
  <si>
    <t>OSTAT POŽADAVKY - FOTODOKUMENTACE</t>
  </si>
  <si>
    <t>Fotodokumentace provádění stavby - popsáno v obchodních podmínkách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</si>
  <si>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</si>
  <si>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Vedlejší</t>
  </si>
  <si>
    <t>00001</t>
  </si>
  <si>
    <t>R</t>
  </si>
  <si>
    <t>Vytyčení veškerých inženýrských sítí v prostoru staveniště - popsáno v obchodních podmínkách  a v projektové dokumentaci</t>
  </si>
  <si>
    <t>00002</t>
  </si>
  <si>
    <t>Vytyčení obvodu prostoru staveniště - popsáno v projektové dokumentaci</t>
  </si>
  <si>
    <t>00003</t>
  </si>
  <si>
    <t>Zřízení a odstranění zařízení staveniště - popsáno v obchodních podmínkách</t>
  </si>
  <si>
    <t>00004</t>
  </si>
  <si>
    <t>Zajištění povolení k uzavírkám - popsáno v obchodních podmínkách, v zákoně č. 13/1997 Sb., a vyhlášce č. 104/1997</t>
  </si>
  <si>
    <t>00005</t>
  </si>
  <si>
    <t>Zajištění stanovení, umístění, údržbu, přemístění a odstranění dočasného dopravního značení - popsáno v projektové dokumentaci</t>
  </si>
  <si>
    <t>00006</t>
  </si>
  <si>
    <t>Zajištění povolení zvláštního užívání komunikací - popsáno v obchodních podmínkách, v zákoně č. 13/1997 Sb., a vyhlášce č. 104/1997</t>
  </si>
  <si>
    <t>7</t>
  </si>
  <si>
    <t>00010</t>
  </si>
  <si>
    <t>Hlavní prohlídka mostu prováděná při uvedení stavby do provozu - popsáno v obchodních podmínkách</t>
  </si>
  <si>
    <t>vč. vložení do BMS</t>
  </si>
  <si>
    <t>8</t>
  </si>
  <si>
    <t>00011</t>
  </si>
  <si>
    <t>Ohlašování pohybu třetích osob na staveništi - popsáno v obchodních podmínkách</t>
  </si>
  <si>
    <t>00012</t>
  </si>
  <si>
    <t>00014</t>
  </si>
  <si>
    <t>Zajištění provedení a výstupů veškerých zkoušek a revizí - popsáno v obchodních podmínkách, technických podmínkách a normách ČSN</t>
  </si>
  <si>
    <t>00018</t>
  </si>
  <si>
    <t>Návrh technologického postupu prací - popsáno v obchodních podmínkách</t>
  </si>
  <si>
    <t>14</t>
  </si>
  <si>
    <t>02720</t>
  </si>
  <si>
    <t>POMOC PRÁCE ZŘÍZ NEBO ZAJIŠŤ REGULACI A OCHRANU DOPRAVY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</si>
  <si>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 
Stávající svislé dopravní značky se pro potřeby PDZ zachovají a dle potřeby zakryjí, upraví nebo doplní. 
Přechodné SDZ (značky, směrovací desky, závory, semafor. souprava, světla) se umístí na nosičích a podkladních deskách včetně nutných přesunů dle jednotlivých fází (etap) výstavby, dodávka, montáž, demontáž.   
Délka trvání a způsob řešení každé etapy závisí na prováděcí firmě.</t>
  </si>
  <si>
    <t>zahrnuje veškeré náklady spojené s objednatelem požadovanými zařízeními</t>
  </si>
  <si>
    <t>SO 201</t>
  </si>
  <si>
    <t>014102</t>
  </si>
  <si>
    <t>A</t>
  </si>
  <si>
    <t>POPLATKY ZA SKLÁDKU</t>
  </si>
  <si>
    <t>T</t>
  </si>
  <si>
    <t>Nevhodná zemina z výkopů.</t>
  </si>
  <si>
    <t>zahrnuje veškeré poplatky provozovateli skládky související s uložením odpadu na skládce.</t>
  </si>
  <si>
    <t>B</t>
  </si>
  <si>
    <t>Beton, železobeton, kamenné zdivo</t>
  </si>
  <si>
    <t>014112</t>
  </si>
  <si>
    <t>POPLATKY ZA SKLÁDKU TYP S-IO (INERTNÍ ODPAD)</t>
  </si>
  <si>
    <t>Asfaltové vrstvy.</t>
  </si>
  <si>
    <t>014132</t>
  </si>
  <si>
    <t>POPLATKY ZA SKLÁDKU TYP S-NO (NEBEZPEČNÝ ODPAD)</t>
  </si>
  <si>
    <t>Mostní izolace.</t>
  </si>
  <si>
    <t>Zemní práce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</si>
  <si>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</si>
  <si>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</si>
  <si>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</si>
  <si>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</si>
  <si>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113338</t>
  </si>
  <si>
    <t>ODSTRAN PODKL ZPEVNĚNÝCH PLOCH S ASFALT POJIVEM, ODVOZ DO 20KM</t>
  </si>
  <si>
    <t>M</t>
  </si>
  <si>
    <t>11372</t>
  </si>
  <si>
    <t>FRÉZOVÁNÍ ZPEVNĚNÝCH PLOCH ASFALTOVÝCH</t>
  </si>
  <si>
    <t>12110</t>
  </si>
  <si>
    <t>SEJMUTÍ ORNICE NEBO LESNÍ PŮDY</t>
  </si>
  <si>
    <t>Sejmutí ornice v prostoru stavby v tl. 0,2 m, vč. odvozu na meziskládku</t>
  </si>
  <si>
    <t>položka zahrnuje sejmutí ornice bez ohledu na tloušťku vrstvy a její vodorovnou dopravu 
nezahrnuje uložení na trvalou skládku</t>
  </si>
  <si>
    <t>12573</t>
  </si>
  <si>
    <t>VYKOPÁVKY ZE ZEMNÍKŮ A SKLÁDEK TŘ. I</t>
  </si>
  <si>
    <t>Zpětně požitá ornice uložená na meziskládce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</si>
  <si>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</si>
  <si>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12960</t>
  </si>
  <si>
    <t>ČIŠTĚNÍ VODOTEČÍ A MELIORAČ KANÁLŮ OD NÁNOSŮ</t>
  </si>
  <si>
    <t>Součástí položky je vodorovná a svislá doprava, přemístění, přeložení, manipulace s materiálem a uložení na skládku. 
 Nezahrnuje poplatek za skládku.</t>
  </si>
  <si>
    <t>132738</t>
  </si>
  <si>
    <t>HLOUBENÍ RÝH ŠÍŘ DO 2M PAŽ I NEPAŽ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</si>
  <si>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</si>
  <si>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</si>
  <si>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18220</t>
  </si>
  <si>
    <t>ROZPROSTŘENÍ ORNICE VE SVAHU</t>
  </si>
  <si>
    <t>dle pol. 12110, v tl. 0,2 m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</si>
  <si>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</si>
  <si>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</si>
  <si>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</si>
  <si>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M2</t>
  </si>
  <si>
    <t>Zatravnění v rozsahu rozprostření ornice, vč. ošetření</t>
  </si>
  <si>
    <t>Zahrnuje dodání předepsané travní směsi, její výsev na ornici, zalévání, první pokosení, to vše bez ohledu na sklon terénu</t>
  </si>
  <si>
    <t>Základy</t>
  </si>
  <si>
    <t>19</t>
  </si>
  <si>
    <t>261512</t>
  </si>
  <si>
    <t>VRTY PRO KOTVENÍ A INJEKTÁŽ TŘ V NA POVRCHU D DO 16MM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</si>
  <si>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</si>
  <si>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20</t>
  </si>
  <si>
    <t>26155</t>
  </si>
  <si>
    <t>VRTY PRO KOTVENÍ, INJEKTÁŽ A MIKROPILOTY NA POVRCHU TŘ. V D DO 300MM</t>
  </si>
  <si>
    <t>2*1,0=2,000 [A]</t>
  </si>
  <si>
    <t>21</t>
  </si>
  <si>
    <t>285392</t>
  </si>
  <si>
    <t>DODATEČNÉ KOTVENÍ VLEPENÍM BETONÁŘSKÉ VÝZTUŽE D DO 16MM DO VRTŮ</t>
  </si>
  <si>
    <t>KUS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</si>
  <si>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</si>
  <si>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22</t>
  </si>
  <si>
    <t>28999</t>
  </si>
  <si>
    <t>OPLÁŠTĚNÍ (ZPEVNĚNÍ) Z FÓLIE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</si>
  <si>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</si>
  <si>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</si>
  <si>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317325</t>
  </si>
  <si>
    <t>ŘÍMSY ZE ŽELEZOBETONU DO C30/37</t>
  </si>
  <si>
    <t>vč. bednění, vč. striáže, vč. vyznačení letopočtu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</si>
  <si>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</si>
  <si>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</si>
  <si>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</si>
  <si>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</si>
  <si>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</si>
  <si>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Vodorovné konstrukce</t>
  </si>
  <si>
    <t>451312</t>
  </si>
  <si>
    <t>PODKLADNÍ A VÝPLŇOVÉ VRSTVY Z PROSTÉHO BETONU C12/15</t>
  </si>
  <si>
    <t>451313</t>
  </si>
  <si>
    <t>PODKLADNÍ A VÝPLŇOVÉ VRSTVY Z PROSTÉHO BETONU C16/20</t>
  </si>
  <si>
    <t>457325</t>
  </si>
  <si>
    <t>VYROVNÁVACÍ A SPÁDOVÝ ŽELEZOBETON C30/37</t>
  </si>
  <si>
    <t>VÝZTUŽ VYROV A SPÁD BETONU Z OCELI 10505, B500B</t>
  </si>
  <si>
    <t>Parametrická spotřeba 150 kg/m3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</si>
  <si>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povrchovou antikorozní úpravu výztuže, 
- separaci výztuže</t>
  </si>
  <si>
    <t>45860</t>
  </si>
  <si>
    <t>VÝPLŇ ZA OPĚRAMI A ZDMI Z MEZEROVITÉHO BETONU</t>
  </si>
  <si>
    <t>Přechodová oblast mostu z mezerovitého betonu.</t>
  </si>
  <si>
    <t>položka zahrnuje: 
- dodávku mezerovitého betonu předepsané kvality a zásyp se zhutněním včetně mimostaveništní a vnitrostaveništní dopravy</t>
  </si>
  <si>
    <t>465512</t>
  </si>
  <si>
    <t>DLAŽBY Z LOMOVÉHO KAMENE NA MC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</si>
  <si>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</si>
  <si>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</si>
  <si>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56333</t>
  </si>
  <si>
    <t>VOZOVKOVÉ VRSTVY ZE ŠTĚRKODRTI TL. DO 150MM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</si>
  <si>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</si>
  <si>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56932</t>
  </si>
  <si>
    <t>ZPEVNĚNÍ KRAJNIC ZE ŠTĚRKODRTI TL. DO 100MM</t>
  </si>
  <si>
    <t>- dodání kameniva předepsané kvality a zrnitosti 
- rozprostření a zhutnění vrstvy v předepsané tloušťce 
- zřízení vrstvy bez rozlišení šířky, pokládání vrstvy po etapách</t>
  </si>
  <si>
    <t>572113</t>
  </si>
  <si>
    <t>INFILTRAČNÍ POSTŘIK Z EMULZE DO 0,5KG/M2</t>
  </si>
  <si>
    <t>Mezi ložnou vrstvou a štěrkodrtí. 0,5 kg/m2.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</si>
  <si>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</si>
  <si>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</si>
  <si>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</si>
  <si>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574A44</t>
  </si>
  <si>
    <t>ASFALTOVÝ BETON PRO OBRUSNÉ VRSTVY ACO 11+, TL. 50MM</t>
  </si>
  <si>
    <t>Obrusná vrstva vozovky tl. 50 mm. ACO 11+.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</si>
  <si>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</si>
  <si>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574C46</t>
  </si>
  <si>
    <t>ASFALTOVÝ BETON PRO LOŽNÍ VRSTVY ACL 16+, TL. 50MM</t>
  </si>
  <si>
    <t>Úpravy povrchů, podlahy, výplně otvorů</t>
  </si>
  <si>
    <t>626111</t>
  </si>
  <si>
    <t>REPROFILACE PODHLEDŮ, SVISLÝCH PLOCH SANAČNÍ MALTOU JEDNOVRST TL 10MM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</si>
  <si>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</si>
  <si>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626121</t>
  </si>
  <si>
    <t>REPROFIL PODHL, SVIS PLOCH SANAČ MALTOU DVOUVRST TL DO 40MM</t>
  </si>
  <si>
    <t>62631</t>
  </si>
  <si>
    <t>SPOJOVACÍ MŮSTEK MEZI STARÝM A NOVÝM BETONEM</t>
  </si>
  <si>
    <t>62641</t>
  </si>
  <si>
    <t>SJEDNOCUJÍCÍ STĚRKA JEMNOU MALTOU TL CCA 2MM</t>
  </si>
  <si>
    <t>Sanace podhledu NK a viditelných ploch spodní stavby.</t>
  </si>
  <si>
    <t>62652</t>
  </si>
  <si>
    <t>OCHRANA VÝZTUŽE PŘI NEDOSTATEČNÉM KRYTÍ</t>
  </si>
  <si>
    <t>položka zahrnuje: 
dodávku veškerého materiálu potřebného pro předepsanou úpravu v předepsané kvalitě 
položení vrstvy v předepsané tloušťce 
potřebná lešení a podpěrné konstrukce</t>
  </si>
  <si>
    <t>Přidružená stavební výroba</t>
  </si>
  <si>
    <t>711112</t>
  </si>
  <si>
    <t>IZOLACE BĚŽNÝCH KONSTRUKCÍ PROTI ZEMNÍ VLHKOSTI ASFALTOVÝMI PÁSY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</si>
  <si>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</si>
  <si>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položka zahrnuje: 
- dodání  předepsaného ochranného materiálu 
- zřízení ochrany izolace</t>
  </si>
  <si>
    <t>711509</t>
  </si>
  <si>
    <t>OCHRANA IZOLACE NA POVRCHU TEXTILIÍ</t>
  </si>
  <si>
    <t>Potrubí</t>
  </si>
  <si>
    <t>87533</t>
  </si>
  <si>
    <t>POTRUBÍ DREN Z TRUB PLAST DN DO 150MM</t>
  </si>
  <si>
    <t>Rubová drenáž za opěrami i křídly, perforovaná trubka DN150, pevnost SN8, včetně výústního objektu s kameninovou trubkou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</si>
  <si>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</si>
  <si>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Ostatní konstrukce a práce</t>
  </si>
  <si>
    <t>9113B1</t>
  </si>
  <si>
    <t>SVODIDLO OCEL SILNIČ JEDNOSTR, ÚROVEŇ ZADRŽ H1 -DODÁVKA A MONTÁŽ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</si>
  <si>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</si>
  <si>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914A21</t>
  </si>
  <si>
    <t>EV ČÍSLO MOSTU OCEL S FÓLIÍ TŘ.1 DODÁVKA A MONTÁŽ</t>
  </si>
  <si>
    <t>Nové cedule s označením názvu vodoteče.</t>
  </si>
  <si>
    <t>položka zahrnuje: 
- dodávku a montáž značek v požadovaném provedení</t>
  </si>
  <si>
    <t>914A22</t>
  </si>
  <si>
    <t>EV ČÍSLO MOSTU OCEL S FÓLIÍ TŘ.1 MONTÁŽ S PŘESUNEM</t>
  </si>
  <si>
    <t>položka zahrnuje: 
- dopravu demontované značky z dočasné skládky 
- osazení a montáž značky na místě určeném projektem 
- nutnou opravu poškozených částí 
nezahrnuje dodávku značky</t>
  </si>
  <si>
    <t>914A23</t>
  </si>
  <si>
    <t>EV ČÍSLO MOSTU OCEL S FÓLIÍ TŘ.1 DEMONTÁŽ</t>
  </si>
  <si>
    <t>Položka zahrnuje odstranění, demontáž a odklizení materiálu s odvozem na předepsané místo</t>
  </si>
  <si>
    <t>919112</t>
  </si>
  <si>
    <t>ŘEZÁNÍ ASFALTOVÉHO KRYTU VOZOVEK TL DO 100MM</t>
  </si>
  <si>
    <t>položka zahrnuje řezání vozovkové vrstvy v předepsané tloušťce, včetně spotřeby vody</t>
  </si>
  <si>
    <t>931315</t>
  </si>
  <si>
    <t>TĚSNĚNÍ DILATAČ SPAR ASF ZÁLIVKOU PRŮŘ DO 600MM2</t>
  </si>
  <si>
    <t>položka zahrnuje dodávku a osazení předepsaného materiálu, očištění ploch spáry před úpravou, očištění okolí spáry po úpravě 
nezahrnuje těsnící profil</t>
  </si>
  <si>
    <t>938541</t>
  </si>
  <si>
    <t>OČIŠTĚNÍ BETON KONSTR OTRYSKÁNÍM TLAK VODOU DO 200 BARŮ</t>
  </si>
  <si>
    <t>položka zahrnuje očištění předepsaným způsobem včetně odklizení vzniklého odpadu</t>
  </si>
  <si>
    <t>938543</t>
  </si>
  <si>
    <t>OČIŠTĚNÍ BETON KONSTR OTRYSKÁNÍM TLAK VODOU DO 1000 BARŮ</t>
  </si>
  <si>
    <t>Očištění sanovaných ploch líce opěr a křídel.</t>
  </si>
  <si>
    <t>966168</t>
  </si>
  <si>
    <t>BOURÁNÍ KONSTRUKCÍ ZE ŽELEZOBETONU S ODVOZEM DO 20KM</t>
  </si>
  <si>
    <t>Ubourání stávajících říms, včetně odvozu vybouraného materiálu na skládku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</si>
  <si>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</si>
  <si>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97817</t>
  </si>
  <si>
    <t>ODSTRANĚNÍ MOSTNÍ IZOLACE</t>
  </si>
  <si>
    <t>Případné odstranění izolace SE SOUHLASEM INVESTORA. Včetně odvozu na skládku.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</si>
  <si>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</si>
  <si>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Stavba: 37739-2 Most přes místní potok v Hamiltonech</t>
  </si>
  <si>
    <t>Most přes místní potok v Hamiltonech</t>
  </si>
  <si>
    <t xml:space="preserve">37739-2 </t>
  </si>
  <si>
    <t xml:space="preserve">Most ev.č. 37739-2 </t>
  </si>
  <si>
    <t>Mostní list - popsáno v obchodních podmínkách</t>
  </si>
  <si>
    <t>Před mostem (6,5+3)*9/2*0,3=42,75*0,3=12,825 [A] 
Na mostě  3,5*9,0*0,3=31,5*0,3=9,450 [B] 
Za mostem (12,6+9,0)*3,0/2*0,3=32,4*0,3=9,720 [C] 
Celkem: A+B+C=31,995 [D]</t>
  </si>
  <si>
    <t>Odstranění podkladních vrstev vozovky tl. 0,25 m, včetně odvozu na skládku</t>
  </si>
  <si>
    <t>Odstranění podkladních vrstev vozovky tl. 0,30 m, včetně odvozu na skládku</t>
  </si>
  <si>
    <t>Před mostem (6,5+3)*9/2*0,25=42,75*0,25=10,688 [A] 
Na mostě  3,5*9,0*0,25=31,5*0,25=7,875 [B] 
Za mostem (12,6+9,0)*3,0/2*0,25=32,4*0,25=8,100 [C] 
Celkem: A+B+C=26,663 [D]</t>
  </si>
  <si>
    <t>frézování stávajících vozovkových vrstev tl. 0,05 m, likvidace v režii zhotovitele</t>
  </si>
  <si>
    <t>Před mostem (6,5+3)*9/2*0,05=42,75*0,05=2,138 [A] 
Na mostě  3,5*9,0*0,05=31,5*0,05=1,575 [B] 
Za mostem (12,6+9,0)*3,0/2*0,05=32,4*0,05=1,620 [C] 
Celkem: A+B+C=5,333 [D]</t>
  </si>
  <si>
    <t>4,0*1,0*0,2*2=1,600 [A]</t>
  </si>
  <si>
    <t>pol. 18220 4,0*1,0*0,2*2=1,600 [A]</t>
  </si>
  <si>
    <t>4,0*1,0*2=8,000 [A]</t>
  </si>
  <si>
    <t>Pročištění dna koryta potoka v tl. cca 0,7 m, vč. odvozu na skládku</t>
  </si>
  <si>
    <t>3,0*0,7*(2,0+13,0+7,0)=46,200 [A]</t>
  </si>
  <si>
    <t>HLOUBENÍ JAM ZAPAŽ I NEPAŽ TŘ. I, ODVOZ DO 20KM</t>
  </si>
  <si>
    <t>skrývka nadnásypu tl. 0,6 m</t>
  </si>
  <si>
    <t>výkop podél nosné konstrukce a křídel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</si>
  <si>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</t>
  </si>
  <si>
    <t>pol. 113338 2,2*26,663=58,659 [A]</t>
  </si>
  <si>
    <t>Zpevnění vykopaných svahů za křídly a podél nosné konstrukce</t>
  </si>
  <si>
    <t>Křídlo 1L (4,720+1,750)*0,1*0,7=0,453 [B] 
Křídlo 1P (5,500+1,750)*0,1*0,7=0,508 [C] 
Křídlo 2L (4,140+1,750)*0,1*0,7=0,412 [D] 
Křídlo 2P (7,170+1,750)*0,1*0,7=0,624 [E] 
Celkem: A+B+C+D+E=1,997 [F]</t>
  </si>
  <si>
    <t>0,16*1,997=0,320 [A]</t>
  </si>
  <si>
    <t>pol. 966168 2,5*1,997=4,993 [A]</t>
  </si>
  <si>
    <t>Podkladní beton podél nosné konstrukce a za křídly tl. min. 0,1 m</t>
  </si>
  <si>
    <t>Podél NK Hamiltony 0,5*0,1*13,0=0,650 [A] 
Podél NK Vyškov 0,5*0,1*13,0=0,650 [B] 
Křídlo u opěry 1 vlevo 0,5*0,1*4,0=0,200 [C]]  
Křídlo u opěry 1 vpravo 0,5*0,1*5,0=0,250 [D] 
Křídlo u opěry 2 vlevo 0,5*0,1*4,140=0,207 [E] 
Křídlo u opěry 2 vpravo 0,5*0,1*6,000=0,300 [F] 
Celkem: A+B+C+D+E+F=2,257 [G]</t>
  </si>
  <si>
    <t>Podkladní vrstvy vozovky (3x). Obnova zpevněných ploch.</t>
  </si>
  <si>
    <t>Před mostem (6,5+3)*9/2=42,75 [A] 
Na mostě  3,5*9,0=31,5 [B] 
Za mostem (12,6+9,0)*3,0/2=32,4 [C] 
Celkem: A+B+C=106,650 [D]</t>
  </si>
  <si>
    <t>Před mostem (6,5+3)*9/2*3=128,25 [A] 
Na mostě  3,5*9,0*3=94,5 [B] 
Za mostem (12,6+9,0)*3,0/2*3=97,2 [C] 
Celkem: A+B+C=319,950 [D]</t>
  </si>
  <si>
    <t>Před mostem vlevo a vpravo 0,75*(4,75+8,25)=9,750 [A] 
Za mostem vlevo a vpravo 0,75*4,75*2=7,125 [B] 
Celkem: A+B=16,875 [C]</t>
  </si>
  <si>
    <t>Mezi obrusnou a ložnou vrstvou. 0,3 kg/m2.</t>
  </si>
  <si>
    <t>Ložná vrstva vozovky (2x). Tl. 50 mm. ACL 16+.</t>
  </si>
  <si>
    <t>1. vrstva 106,65=106,650 [A] 
2. vrstva 106,65=106,650 [B] 
Celkem: A+B=213,300 [C]</t>
  </si>
  <si>
    <t>Sanace viditelných ploch křídel.</t>
  </si>
  <si>
    <t>Nosná konstrukce 20,0=20,000 [A]</t>
  </si>
  <si>
    <t>Sanace podhledu NK (cca 1/2 plochy).</t>
  </si>
  <si>
    <t>Podhled nosné konstrukce 3,0*13,0=39,000 [A] 
Stojky nosné konstrukce 2,0*13,0*2=52,000 [B] 
Křídlo u opěry 1 vlevo (2,83+1,55)*4,72/2=10,337 [C]  
Křídlo u opěry 1 vpravo (2,75+0,60)*5,50/2=9,213 [D] 
Křídlo u opěry 2 vlevo (2,70+2,07)*4,14/2=9,874 [E] 
Křídlo u opěry 2 vpravo (2,84+1,18)*7,17/2=14,412 [F] 
Celkem: A+B+C+D+E+F=134,836 [G]</t>
  </si>
  <si>
    <t>Křídlo u opěry 1 vlevo (2,83+1,55)*4,72/2=10,337 [A]  
Křídlo u opěry 1 vpravo (2,75+0,60)*5,50/2=9,213 [B] 
Křídlo u opěry 2 vlevo (2,70+2,07)*4,14/2=9,874 [C] 
Křídlo u opěry 2 vpravo (2,84+1,18)*7,17/2=14,412 [D] 
Celkem: A+B+C+D=43,836 [E]</t>
  </si>
  <si>
    <t>Podhled nosné konstrukce 3,0*13,0=39,000 [A] 
Stojky nosné konstrukce 2,0*13,0*2=52,000 [B] 
Celkem: A+B=91,000 [C]</t>
  </si>
  <si>
    <t>Opěra 1: 4,72+13,0+5,5=23,220 [A] 
Opěra 2: 4,14+13,0+7,17=24,310 [B] 
Celkem: A+B=47,530 [C]</t>
  </si>
  <si>
    <t>Zpětné osazení stávajících cedulí s evidenčním číslem mostu vč. sloupků, a dopravní značky Dej přednost v jízdě</t>
  </si>
  <si>
    <t>Demontáž stávajících cedulí s evidenčním číslem mostu vč. sloupků, a dopravní značky Dej přednost v jízdě</t>
  </si>
  <si>
    <t>Izolace rubu nosné konstrukce a křídel</t>
  </si>
  <si>
    <t>Ochrana izolace rubu nosné konstrukce a křídel.</t>
  </si>
  <si>
    <t>Očištění horního povrchu NK před zhotovením vyrovnavacího betonu. 100 % plochy.</t>
  </si>
  <si>
    <t xml:space="preserve">Horní povrch NK 11,0*3,5=38,500 [A] 
</t>
  </si>
  <si>
    <t>Na začátku úpravy 9,33=9,330 [A] 
Na konci úpravy 12,65=12,650 [B] 
Celkem: A+B=21,980 [C]</t>
  </si>
  <si>
    <t>12=12,000 [A]</t>
  </si>
  <si>
    <t>9111A1</t>
  </si>
  <si>
    <t>ZÁBRADLÍ SILNIČNÍ S VODOR MADLY - DODÁVKA A MONTÁŽ</t>
  </si>
  <si>
    <t>Zábradlí na křídlech</t>
  </si>
  <si>
    <t>Levá římsa 4,72+3,80+4,14=12,660=12,500 [A] 
Pravá římsa 5,50+3,55+7,17=16,220=16,000 [B] 
Celkem: A+B=28,500 [C]</t>
  </si>
  <si>
    <t>položka zahrnuje:
- dodání zábradlí včetně předepsané povrchové úpravy
- osazení sloupků zaberaněním nebo osazením do betonových bloků (včetně betonových bloků a nutných zemních prací)
- případné bednění ( trubku) betonové patky v gabionové zdi</t>
  </si>
  <si>
    <t>9113A2</t>
  </si>
  <si>
    <t>SVODIDLO OCEL SILNIČ JEDNOSTR, ÚROVEŇ ZADRŽ N1, N2 - MONTÁŽ S PŘESUNEM (BEZ DODÁVKY)</t>
  </si>
  <si>
    <t>položka zahrnuje:
- dopravu demontovaného zařízení z dočasné skládky
- jeho montáž a osazení na určeném místě včetně všech nutných konstrukcí a prací
- nutnou opravu poškozených částí, opravu nátěrů
- případnou náhradu zničených částí
nezahrnuje kompletní novou PKO</t>
  </si>
  <si>
    <t>9113A3</t>
  </si>
  <si>
    <t>SVODIDLO OCEL SILNIČ JEDNOSTR, ÚROVEŇ ZADRŽ N1, N2 - DEMONTÁŽ S PŘESUNEM</t>
  </si>
  <si>
    <t>položka zahrnuje:
- demontáž a odstranění zařízení
- jeho odvoz na předepsané místo</t>
  </si>
  <si>
    <t>Demontáž stávajících svodidel</t>
  </si>
  <si>
    <t>Znovuosazení svodidel</t>
  </si>
  <si>
    <t>Levá strana 12,0=12,000 [A] 
Pravá strana 12,0=12,000 [B] 
Celkem: A+B=24,000 [C]</t>
  </si>
  <si>
    <t xml:space="preserve">(6,0+7,2)*0,6/2*11,0=43,560 [A] 
</t>
  </si>
  <si>
    <t>Podél NK Hamiltony (1,25+0,5)*0,75/2*13,0=8,532 [A] 
Podél NK Vyškov (1,25+0,5)*0,75/2*13,0=8,532 [B] 
Křídlo u opěry 1 vlevo (1,25+0,5)*0,75/2*4,0=2,625 [C]]  
Křídlo u opěry 1 vpravo (1,25+0,5)*0,75/2*5,0=3,281 [D] 
Křídlo u opěry 2 vlevo (1,25+0,5)*0,75/2*4,140=2,717 [E] 
Křídlo u opěry 2 vpravo (1,25+0,5)*0,75/2*6,000=3,938 [F] 
Celkem: A+B+C+D+E+F=29,625 [G]</t>
  </si>
  <si>
    <t>Vrty  průměru 14 mm pro kotvení vyrovnávací desky a říms na křídlech. Vrty ve vzdálenosti v podélném i příčném směru 0,5 m.</t>
  </si>
  <si>
    <t>Vyrovnavací deska 22*7*0,1=15,400 [A]  
Křídlo 1L 13*2*0,1=2,600 [B] 
Křídlo 1P 15*2*0,1=3,000 [C] 
Křídlo 2L 12*2*0,1=2,400 [D] 
Křídlo 2P 18*2*0,1=3,600 [E] 
Celkem: A+B+C+D+E=27,000 [F]</t>
  </si>
  <si>
    <t>Vrty DN200 pro vyústění rubové drenáže skrz OPĚRY. Délka vrtů 1 m.</t>
  </si>
  <si>
    <t>Kotvení vyrovnávací desky a říms na křídlech betonářskou výztuží průměru 12 mm. Vrty ve vzdálenosti v podélném i příčném směru 0,5 m.</t>
  </si>
  <si>
    <t>Vyrovnavací deska 22*7=154,000 [A]  
Křídlo 1L 13*2=26,000 [B] 
Křídlo 1P 15*2=30,000 [C] 
Křídlo 2L 12*2=24,000 [D] 
Křídlo 2P 18*2=36,000 [E] 
Celkem: A+B+C+D+E=270,000 [F]</t>
  </si>
  <si>
    <t>Podél NK Hamiltony 1,9*13,0=24,700 [A] 
Podél NK Vyškov 1,9*13,0=24,700 [B] 
Křídlo u opěry 1 vlevo 1,9*4,0=7,600 [C]]  
Křídlo u opěry 1 vpravo 1,9*5,0=9,500 [D] 
Křídlo u opěry 2 vlevo 1,9*4,140=7,866 [E] 
Křídlo u opěry 2 vpravo 1,9*6,000=11,400 [F] 
Celkem: A+B+C+D+E+F=85,766 [G]</t>
  </si>
  <si>
    <t>Vyrovnávací deska nosné konstrukce (průměrná tl. 0,15 m)</t>
  </si>
  <si>
    <t>Vyrovnávací deska 11,0*3,5*0,15=5,775 [A]</t>
  </si>
  <si>
    <t>0,15*5,775=0,866 [A]</t>
  </si>
  <si>
    <t>Podél NK Hamiltony (1,25+0,5)*0,75/2*13,0=8,532 [A] 
Podél NK Vyškov (1,25+0,5)*0,75/2*13,0=8,532 [B]
Celkem: A+B=17,064 [C]</t>
  </si>
  <si>
    <t>Sanace nosné konstrukce.</t>
  </si>
  <si>
    <t>Sanace viditelných ploch spodní stavby a nosné konstrukce.</t>
  </si>
  <si>
    <t>Nosná konstrukce 0,75*13,0*2+3,5*11,0=58,000 [A] 
Křídlo u opěry 1 vlevo 0,75*4,72=3,540 [B]  
Křídlo u opěry 1 vpravo 0,75*5,50=4,125 [C] 
Křídlo u opěry 2 vlevo 0,75*4,14=3,105 [D] 
Křídlo u opěry 2 vpravo 0,75*7,17=5,378 [E] 
Celkem: A+B+C+D+E=74,148 [F]</t>
  </si>
  <si>
    <t>Náběh svodidla u OP1 vpravo</t>
  </si>
  <si>
    <t>11,0*3,5+13,0*0,75*2=58,000 [A]</t>
  </si>
  <si>
    <t>Podkladní beton pod dlažbu z kamene do betonu pod zpevněním koryta 0,10 m.</t>
  </si>
  <si>
    <t xml:space="preserve">[(4,2+3,0)*1,0/2+13,0*3,0+(4,1+3,0)*1/2]*0,1=4,615 [A] 
</t>
  </si>
  <si>
    <t>Dlažba z kamene do betonu tl. 0,1 m pro zpevnění koryta. Malta pro spárování v prostředí XF4.</t>
  </si>
  <si>
    <t>pol. 113328 2,0*31,995=63,990 [A] 
pol. 12960  2,0*13,2=26,400 [B] 
pol. 131738   2,0*43,56=87,120 [C] 
pol. 132738  2,0*29,625=59,250 [D] 
Celkem: A+B+C+D=236,760 [E]</t>
  </si>
  <si>
    <t>pol. 97817  2,2*0,01*58,0=1,276 [A]</t>
  </si>
  <si>
    <t>78382</t>
  </si>
  <si>
    <t>NÁTĚRY BETON KONSTR TYP S2 (OS-B)</t>
  </si>
  <si>
    <t>Hydrofobní nátěr betonových konstrukcí. Podhled NK + líc křídel.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</si>
  <si>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</si>
  <si>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11512</t>
  </si>
  <si>
    <t>ČERPÁNÍ VODY DO 1000 L/MIN</t>
  </si>
  <si>
    <t>HOD</t>
  </si>
  <si>
    <t>přečerpávání vody potoka obtokem po dobu provádění stavby v korytě</t>
  </si>
  <si>
    <t>Položka čerpání vody na povrchu zahrnuje i potrubí, pohotovost záložní čerpací soupravy a zřízení čerpací jímky. Součástí položky je také následná demontáž a likvidace těchto zařízení</t>
  </si>
  <si>
    <t>4 týdny: 4*7*24=672,000 [A]</t>
  </si>
  <si>
    <t>11524</t>
  </si>
  <si>
    <t>PŘEVEDENÍ VODY POTRUBÍM DN 400 NEBO ŽLABY R.O. DO 1,4M</t>
  </si>
  <si>
    <t>2,0+13,0+7,0=22,0000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</si>
  <si>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</si>
  <si>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ZÁSYP JAM A RÝH Z JINÝCH MATERIÁLŮ</t>
  </si>
  <si>
    <t>Zásyp křídel výkopkem.</t>
  </si>
  <si>
    <t>Křídlo u opěry 1 vlevo (1,25+0,5)*0,75/2*4,0=2,625 [A]]  
Křídlo u opěry 1 vpravo (1,25+0,5)*0,75/2*5,0=3,281 [B] 
Křídlo u opěry 2 vlevo (1,25+0,5)*0,75/2*4,140=2,717 [C] 
Křídlo u opěry 2 vpravo (1,25+0,5)*0,75/2*6,000=3,938 [D] 
Celkem: A+B+C+D=12,561 [G]</t>
  </si>
  <si>
    <t>položka zahrnuje:
- kompletní provedení zemní konstrukce vč. výběru vhodného materiálu
- úprava ukládaného materiálu vlhčením, tříděním, promícháním nebo vysoušením, příp. jiné úpravy za účelem zlepšení jeho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</si>
  <si>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467314</t>
  </si>
  <si>
    <t>STUPNĚ A PRAHY VODNÍCH KORYT Z PROSTÉHO BETONU C25/30</t>
  </si>
  <si>
    <t>XC2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</si>
  <si>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</si>
  <si>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ukončovací prah na vtoku 4,1*1,0*0,3=1,230 [A] 
ukončovací prah na výtoku 4,2*1,0*0,3=1,260 [B] 
Celkem: A+B=2,490 [C]</t>
  </si>
  <si>
    <t>17411</t>
  </si>
  <si>
    <t>ZÁSYP JAM A RÝH ZEMINOU SE ZHUTNĚNÍM</t>
  </si>
  <si>
    <t>Nadnásyp nad nosnou konstrukcí pod vozovkou.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</si>
  <si>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</si>
  <si>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[(6,0+7,2)*0,6/2-3,5*0,15]*11,0=37,785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</si>
</sst>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0" x14ac:knownFonts="1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0" fillId="2" borderId="4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0" borderId="1" xfId="6" applyFont="1" applyBorder="1" applyAlignment="1">
      <alignment horizontal="left"/>
    </xf>
    <xf numFmtId="4" fontId="0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0" fillId="2" borderId="5" xfId="6" applyFont="1" applyFill="1" applyBorder="1"/>
    <xf numFmtId="0" fontId="3" fillId="2" borderId="5" xfId="6" applyFont="1" applyFill="1" applyBorder="1" applyAlignment="1">
      <alignment horizontal="right"/>
    </xf>
    <xf numFmtId="0" fontId="3" fillId="2" borderId="5" xfId="6" applyFont="1" applyFill="1" applyBorder="1" applyAlignment="1">
      <alignment wrapText="1"/>
    </xf>
    <xf numFmtId="4" fontId="3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4" fontId="0" fillId="2" borderId="1" xfId="6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/>
    </xf>
    <xf numFmtId="4" fontId="3" fillId="0" borderId="1" xfId="6" applyNumberFormat="1" applyFont="1" applyBorder="1" applyAlignment="1">
      <alignment horizontal="right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0" borderId="0" xfId="0" applyNumberFormat="1"/>
    <xf numFmtId="0" fontId="8" fillId="0" borderId="1" xfId="6" applyFont="1" applyBorder="1" applyAlignment="1">
      <alignment horizontal="left" vertical="center" wrapText="1"/>
    </xf>
    <xf numFmtId="0" fontId="9" fillId="0" borderId="1" xfId="6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6" applyFont="1" applyFill="1" applyBorder="1"/>
    <xf numFmtId="0" fontId="3" fillId="0" borderId="2" xfId="6" applyFont="1" applyFill="1" applyBorder="1" applyAlignment="1">
      <alignment horizontal="right"/>
    </xf>
    <xf numFmtId="4" fontId="3" fillId="0" borderId="2" xfId="6" applyNumberFormat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8" fillId="0" borderId="5" xfId="6" applyFont="1" applyFill="1" applyBorder="1" applyAlignment="1">
      <alignment wrapText="1"/>
    </xf>
    <xf numFmtId="0" fontId="0" fillId="0" borderId="4" xfId="6" applyFont="1" applyFill="1" applyBorder="1"/>
    <xf numFmtId="0" fontId="3" fillId="0" borderId="4" xfId="6" applyFont="1" applyFill="1" applyBorder="1" applyAlignment="1">
      <alignment horizontal="right"/>
    </xf>
    <xf numFmtId="0" fontId="0" fillId="0" borderId="6" xfId="6" applyFont="1" applyFill="1" applyBorder="1"/>
    <xf numFmtId="0" fontId="0" fillId="0" borderId="0" xfId="6" applyFont="1" applyFill="1" applyBorder="1"/>
    <xf numFmtId="0" fontId="3" fillId="0" borderId="0" xfId="6" applyFont="1" applyFill="1" applyBorder="1" applyAlignment="1">
      <alignment horizontal="right"/>
    </xf>
    <xf numFmtId="0" fontId="0" fillId="0" borderId="3" xfId="6" applyFont="1" applyFill="1" applyBorder="1"/>
    <xf numFmtId="0" fontId="0" fillId="0" borderId="7" xfId="6" applyFont="1" applyFill="1" applyBorder="1"/>
    <xf numFmtId="0" fontId="0" fillId="0" borderId="5" xfId="0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9" xfId="6" applyFont="1" applyFill="1" applyBorder="1"/>
    <xf numFmtId="4" fontId="3" fillId="0" borderId="4" xfId="6" applyNumberFormat="1" applyFont="1" applyFill="1" applyBorder="1" applyAlignment="1">
      <alignment horizontal="center"/>
    </xf>
    <xf numFmtId="0" fontId="0" fillId="0" borderId="10" xfId="6" applyFont="1" applyFill="1" applyBorder="1"/>
    <xf numFmtId="4" fontId="3" fillId="0" borderId="0" xfId="6" applyNumberFormat="1" applyFont="1" applyFill="1" applyBorder="1" applyAlignment="1">
      <alignment horizontal="center"/>
    </xf>
    <xf numFmtId="0" fontId="0" fillId="0" borderId="11" xfId="6" applyFont="1" applyFill="1" applyBorder="1"/>
    <xf numFmtId="0" fontId="8" fillId="0" borderId="1" xfId="6" applyFont="1" applyBorder="1" applyAlignment="1">
      <alignment wrapText="1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4" fillId="3" borderId="1" xfId="6" applyFont="1" applyFill="1" applyBorder="1" applyAlignment="1">
      <alignment horizontal="center" vertical="center" wrapText="1"/>
    </xf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  <xf numFmtId="164" fontId="0" fillId="0" borderId="1" xfId="6" applyNumberFormat="1" applyFont="1" applyFill="1" applyBorder="1" applyAlignment="1">
      <alignment horizontal="center"/>
    </xf>
    <xf numFmtId="4" fontId="0" fillId="0" borderId="1" xfId="6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Normální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A13" sqref="A13"/>
    </sheetView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66"/>
      <c r="B1" s="1" t="s">
        <v>0</v>
      </c>
      <c r="C1" s="1"/>
      <c r="D1" s="1"/>
      <c r="E1" s="1"/>
    </row>
    <row r="2" spans="1:5" ht="12.75" customHeight="1" x14ac:dyDescent="0.2">
      <c r="A2" s="66"/>
      <c r="B2" s="67" t="s">
        <v>1</v>
      </c>
      <c r="C2" s="1"/>
      <c r="D2" s="1"/>
      <c r="E2" s="1"/>
    </row>
    <row r="3" spans="1:5" ht="20.100000000000001" customHeight="1" x14ac:dyDescent="0.2">
      <c r="A3" s="66"/>
      <c r="B3" s="66"/>
      <c r="C3" s="1"/>
      <c r="D3" s="1"/>
      <c r="E3" s="1"/>
    </row>
    <row r="4" spans="1:5" ht="20.100000000000001" customHeight="1" x14ac:dyDescent="0.3">
      <c r="A4" s="1"/>
      <c r="B4" s="68" t="s">
        <v>269</v>
      </c>
      <c r="C4" s="66"/>
      <c r="D4" s="66"/>
      <c r="E4" s="1"/>
    </row>
    <row r="5" spans="1:5" ht="12.75" customHeight="1" x14ac:dyDescent="0.2">
      <c r="A5" s="1"/>
      <c r="B5" s="66" t="s">
        <v>2</v>
      </c>
      <c r="C5" s="66"/>
      <c r="D5" s="66"/>
      <c r="E5" s="1"/>
    </row>
    <row r="6" spans="1:5" ht="12.75" customHeight="1" x14ac:dyDescent="0.2">
      <c r="A6" s="1"/>
      <c r="B6" s="3" t="s">
        <v>3</v>
      </c>
      <c r="C6" s="6">
        <f>SUM(C10:C12)</f>
        <v>0</v>
      </c>
      <c r="D6" s="1"/>
      <c r="E6" s="1"/>
    </row>
    <row r="7" spans="1:5" ht="12.75" customHeight="1" x14ac:dyDescent="0.2">
      <c r="A7" s="1"/>
      <c r="B7" s="3" t="s">
        <v>4</v>
      </c>
      <c r="C7" s="6">
        <f>SUM(E10:E12)</f>
        <v>0</v>
      </c>
      <c r="D7" s="1"/>
      <c r="E7" s="1"/>
    </row>
    <row r="8" spans="1:5" ht="12.75" customHeight="1" x14ac:dyDescent="0.2">
      <c r="A8" s="5"/>
      <c r="B8" s="5"/>
      <c r="C8" s="5"/>
      <c r="D8" s="5"/>
      <c r="E8" s="5"/>
    </row>
    <row r="9" spans="1:5" ht="12.75" customHeight="1" x14ac:dyDescent="0.2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 x14ac:dyDescent="0.2">
      <c r="A10" s="15" t="s">
        <v>25</v>
      </c>
      <c r="B10" s="15" t="s">
        <v>26</v>
      </c>
      <c r="C10" s="16">
        <f>'000_Ostatní'!I3</f>
        <v>0</v>
      </c>
      <c r="D10" s="16">
        <f>'000_Ostatní'!O2</f>
        <v>0</v>
      </c>
      <c r="E10" s="16">
        <f>C10+D10</f>
        <v>0</v>
      </c>
    </row>
    <row r="11" spans="1:5" ht="12.75" customHeight="1" x14ac:dyDescent="0.2">
      <c r="A11" s="15" t="s">
        <v>66</v>
      </c>
      <c r="B11" s="15" t="s">
        <v>26</v>
      </c>
      <c r="C11" s="16">
        <f>'000_Vedlejší'!I3</f>
        <v>0</v>
      </c>
      <c r="D11" s="16">
        <f>'000_Vedlejší'!O2</f>
        <v>0</v>
      </c>
      <c r="E11" s="16">
        <f>C11+D11</f>
        <v>0</v>
      </c>
    </row>
    <row r="12" spans="1:5" ht="12.75" customHeight="1" x14ac:dyDescent="0.2">
      <c r="A12" s="32" t="s">
        <v>97</v>
      </c>
      <c r="B12" s="32" t="s">
        <v>272</v>
      </c>
      <c r="C12" s="33">
        <f>'SO 201'!I3</f>
        <v>0</v>
      </c>
      <c r="D12" s="33">
        <f>'SO 201'!O2</f>
        <v>0</v>
      </c>
      <c r="E12" s="33">
        <f>C12+D12</f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>
      <pane ySplit="8" topLeftCell="A9" activePane="bottomLeft" state="frozen"/>
      <selection pane="bottomLeft" activeCell="H23" sqref="H23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23</v>
      </c>
    </row>
    <row r="3" spans="1:18" ht="15" customHeight="1" x14ac:dyDescent="0.25">
      <c r="A3" t="s">
        <v>11</v>
      </c>
      <c r="B3" s="10" t="s">
        <v>13</v>
      </c>
      <c r="C3" s="70" t="s">
        <v>271</v>
      </c>
      <c r="D3" s="66"/>
      <c r="E3" s="11" t="s">
        <v>270</v>
      </c>
      <c r="F3" s="1"/>
      <c r="G3" s="8"/>
      <c r="H3" s="7" t="s">
        <v>25</v>
      </c>
      <c r="I3" s="31">
        <f>0+I9</f>
        <v>0</v>
      </c>
      <c r="O3" t="s">
        <v>20</v>
      </c>
      <c r="P3" t="s">
        <v>24</v>
      </c>
    </row>
    <row r="4" spans="1:18" ht="15" customHeight="1" x14ac:dyDescent="0.25">
      <c r="A4" t="s">
        <v>14</v>
      </c>
      <c r="B4" s="10" t="s">
        <v>15</v>
      </c>
      <c r="C4" s="70" t="s">
        <v>16</v>
      </c>
      <c r="D4" s="66"/>
      <c r="E4" s="11" t="s">
        <v>17</v>
      </c>
      <c r="F4" s="1"/>
      <c r="G4" s="1"/>
      <c r="H4" s="9"/>
      <c r="I4" s="9"/>
      <c r="O4" t="s">
        <v>21</v>
      </c>
      <c r="P4" t="s">
        <v>24</v>
      </c>
    </row>
    <row r="5" spans="1:18" ht="12.75" customHeight="1" x14ac:dyDescent="0.25">
      <c r="A5" t="s">
        <v>18</v>
      </c>
      <c r="B5" s="13" t="s">
        <v>19</v>
      </c>
      <c r="C5" s="71" t="s">
        <v>25</v>
      </c>
      <c r="D5" s="72"/>
      <c r="E5" s="14" t="s">
        <v>26</v>
      </c>
      <c r="F5" s="5"/>
      <c r="G5" s="5"/>
      <c r="H5" s="5"/>
      <c r="I5" s="5"/>
      <c r="O5" t="s">
        <v>22</v>
      </c>
      <c r="P5" t="s">
        <v>24</v>
      </c>
    </row>
    <row r="6" spans="1:18" ht="12.75" customHeight="1" x14ac:dyDescent="0.2">
      <c r="A6" s="69" t="s">
        <v>27</v>
      </c>
      <c r="B6" s="69" t="s">
        <v>29</v>
      </c>
      <c r="C6" s="69" t="s">
        <v>31</v>
      </c>
      <c r="D6" s="69" t="s">
        <v>32</v>
      </c>
      <c r="E6" s="69" t="s">
        <v>33</v>
      </c>
      <c r="F6" s="69" t="s">
        <v>35</v>
      </c>
      <c r="G6" s="69" t="s">
        <v>37</v>
      </c>
      <c r="H6" s="69" t="s">
        <v>39</v>
      </c>
      <c r="I6" s="69"/>
    </row>
    <row r="7" spans="1:18" ht="12.75" customHeight="1" x14ac:dyDescent="0.2">
      <c r="A7" s="69"/>
      <c r="B7" s="69"/>
      <c r="C7" s="69"/>
      <c r="D7" s="69"/>
      <c r="E7" s="69"/>
      <c r="F7" s="69"/>
      <c r="G7" s="69"/>
      <c r="H7" s="12" t="s">
        <v>40</v>
      </c>
      <c r="I7" s="12" t="s">
        <v>42</v>
      </c>
    </row>
    <row r="8" spans="1:18" ht="12.75" customHeight="1" x14ac:dyDescent="0.2">
      <c r="A8" s="12" t="s">
        <v>28</v>
      </c>
      <c r="B8" s="12" t="s">
        <v>30</v>
      </c>
      <c r="C8" s="12" t="s">
        <v>24</v>
      </c>
      <c r="D8" s="12" t="s">
        <v>23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18" ht="12.75" customHeight="1" x14ac:dyDescent="0.2">
      <c r="A9" s="18" t="s">
        <v>44</v>
      </c>
      <c r="B9" s="18"/>
      <c r="C9" s="19" t="s">
        <v>28</v>
      </c>
      <c r="D9" s="18"/>
      <c r="E9" s="20" t="s">
        <v>45</v>
      </c>
      <c r="F9" s="18"/>
      <c r="G9" s="18"/>
      <c r="H9" s="18"/>
      <c r="I9" s="21">
        <f>0+Q9</f>
        <v>0</v>
      </c>
      <c r="O9">
        <f>0+R9</f>
        <v>0</v>
      </c>
      <c r="Q9">
        <f>0+I10+I14+I18+I22</f>
        <v>0</v>
      </c>
      <c r="R9">
        <f>0+O10+O14+O18+O22</f>
        <v>0</v>
      </c>
    </row>
    <row r="10" spans="1:18" x14ac:dyDescent="0.2">
      <c r="A10" s="17" t="s">
        <v>46</v>
      </c>
      <c r="B10" s="22" t="s">
        <v>30</v>
      </c>
      <c r="C10" s="22" t="s">
        <v>47</v>
      </c>
      <c r="D10" s="17" t="s">
        <v>48</v>
      </c>
      <c r="E10" s="23" t="s">
        <v>49</v>
      </c>
      <c r="F10" s="24" t="s">
        <v>50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18" x14ac:dyDescent="0.2">
      <c r="A11" s="27" t="s">
        <v>51</v>
      </c>
      <c r="E11" s="28" t="s">
        <v>52</v>
      </c>
    </row>
    <row r="12" spans="1:18" x14ac:dyDescent="0.2">
      <c r="A12" s="29" t="s">
        <v>53</v>
      </c>
      <c r="E12" s="30" t="s">
        <v>48</v>
      </c>
    </row>
    <row r="13" spans="1:18" x14ac:dyDescent="0.2">
      <c r="A13" t="s">
        <v>54</v>
      </c>
      <c r="E13" s="28" t="s">
        <v>55</v>
      </c>
    </row>
    <row r="14" spans="1:18" x14ac:dyDescent="0.2">
      <c r="A14" s="17" t="s">
        <v>46</v>
      </c>
      <c r="B14" s="22" t="s">
        <v>24</v>
      </c>
      <c r="C14" s="22" t="s">
        <v>56</v>
      </c>
      <c r="D14" s="17" t="s">
        <v>48</v>
      </c>
      <c r="E14" s="23" t="s">
        <v>57</v>
      </c>
      <c r="F14" s="24" t="s">
        <v>50</v>
      </c>
      <c r="G14" s="25">
        <v>1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24</v>
      </c>
    </row>
    <row r="15" spans="1:18" ht="25.5" x14ac:dyDescent="0.2">
      <c r="A15" s="27" t="s">
        <v>51</v>
      </c>
      <c r="E15" s="28" t="s">
        <v>58</v>
      </c>
    </row>
    <row r="16" spans="1:18" x14ac:dyDescent="0.2">
      <c r="A16" s="29" t="s">
        <v>53</v>
      </c>
      <c r="E16" s="30" t="s">
        <v>48</v>
      </c>
    </row>
    <row r="17" spans="1:16" x14ac:dyDescent="0.2">
      <c r="A17" t="s">
        <v>54</v>
      </c>
      <c r="E17" s="28" t="s">
        <v>55</v>
      </c>
    </row>
    <row r="18" spans="1:16" x14ac:dyDescent="0.2">
      <c r="A18" s="17" t="s">
        <v>46</v>
      </c>
      <c r="B18" s="22" t="s">
        <v>23</v>
      </c>
      <c r="C18" s="22" t="s">
        <v>59</v>
      </c>
      <c r="D18" s="17" t="s">
        <v>48</v>
      </c>
      <c r="E18" s="23" t="s">
        <v>60</v>
      </c>
      <c r="F18" s="24" t="s">
        <v>50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24</v>
      </c>
    </row>
    <row r="19" spans="1:16" ht="25.5" x14ac:dyDescent="0.2">
      <c r="A19" s="27" t="s">
        <v>51</v>
      </c>
      <c r="E19" s="28" t="s">
        <v>61</v>
      </c>
    </row>
    <row r="20" spans="1:16" x14ac:dyDescent="0.2">
      <c r="A20" s="29" t="s">
        <v>53</v>
      </c>
      <c r="E20" s="30" t="s">
        <v>48</v>
      </c>
    </row>
    <row r="21" spans="1:16" x14ac:dyDescent="0.2">
      <c r="A21" t="s">
        <v>54</v>
      </c>
      <c r="E21" s="28" t="s">
        <v>55</v>
      </c>
    </row>
    <row r="22" spans="1:16" x14ac:dyDescent="0.2">
      <c r="A22" s="17" t="s">
        <v>46</v>
      </c>
      <c r="B22" s="22" t="s">
        <v>34</v>
      </c>
      <c r="C22" s="22" t="s">
        <v>62</v>
      </c>
      <c r="D22" s="17" t="s">
        <v>48</v>
      </c>
      <c r="E22" s="23" t="s">
        <v>63</v>
      </c>
      <c r="F22" s="24" t="s">
        <v>50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24</v>
      </c>
    </row>
    <row r="23" spans="1:16" x14ac:dyDescent="0.2">
      <c r="A23" s="27" t="s">
        <v>51</v>
      </c>
      <c r="E23" s="28" t="s">
        <v>64</v>
      </c>
    </row>
    <row r="24" spans="1:16" x14ac:dyDescent="0.2">
      <c r="A24" s="29" t="s">
        <v>53</v>
      </c>
      <c r="E24" s="30" t="s">
        <v>48</v>
      </c>
    </row>
    <row r="25" spans="1:16" ht="63.75" x14ac:dyDescent="0.2">
      <c r="A25" t="s">
        <v>54</v>
      </c>
      <c r="E25" s="28" t="s">
        <v>65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ageMargins left="0.39370078740157483" right="0.39370078740157483" top="0.39370078740157483" bottom="0.39370078740157483" header="0.51181102362204722" footer="0.39370078740157483"/>
  <pageSetup paperSize="9"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opLeftCell="B1" workbookViewId="0">
      <pane ySplit="8" topLeftCell="A31" activePane="bottomLeft" state="frozen"/>
      <selection pane="bottomLeft" activeCell="H55" sqref="H55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6" width="9.140625" hidden="1" customWidth="1"/>
    <col min="17" max="17" width="10.7109375" hidden="1" customWidth="1"/>
    <col min="18" max="18" width="9.140625" hidden="1" customWidth="1"/>
  </cols>
  <sheetData>
    <row r="1" spans="1:18" ht="12.75" customHeight="1" x14ac:dyDescent="0.2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0+O9</f>
        <v>0</v>
      </c>
      <c r="P2" t="s">
        <v>23</v>
      </c>
    </row>
    <row r="3" spans="1:18" ht="15" customHeight="1" x14ac:dyDescent="0.25">
      <c r="A3" t="s">
        <v>11</v>
      </c>
      <c r="B3" s="10" t="s">
        <v>13</v>
      </c>
      <c r="C3" s="70" t="s">
        <v>271</v>
      </c>
      <c r="D3" s="66"/>
      <c r="E3" s="11" t="s">
        <v>270</v>
      </c>
      <c r="F3" s="1"/>
      <c r="G3" s="8"/>
      <c r="H3" s="7" t="s">
        <v>66</v>
      </c>
      <c r="I3" s="31">
        <f>0+I9</f>
        <v>0</v>
      </c>
      <c r="O3" t="s">
        <v>20</v>
      </c>
      <c r="P3" t="s">
        <v>24</v>
      </c>
    </row>
    <row r="4" spans="1:18" ht="15" customHeight="1" x14ac:dyDescent="0.25">
      <c r="A4" t="s">
        <v>14</v>
      </c>
      <c r="B4" s="10" t="s">
        <v>15</v>
      </c>
      <c r="C4" s="70" t="s">
        <v>16</v>
      </c>
      <c r="D4" s="66"/>
      <c r="E4" s="11" t="s">
        <v>17</v>
      </c>
      <c r="F4" s="1"/>
      <c r="G4" s="1"/>
      <c r="H4" s="9"/>
      <c r="I4" s="9"/>
      <c r="O4" t="s">
        <v>21</v>
      </c>
      <c r="P4" t="s">
        <v>24</v>
      </c>
    </row>
    <row r="5" spans="1:18" ht="12.75" customHeight="1" x14ac:dyDescent="0.25">
      <c r="A5" t="s">
        <v>18</v>
      </c>
      <c r="B5" s="13" t="s">
        <v>19</v>
      </c>
      <c r="C5" s="71" t="s">
        <v>66</v>
      </c>
      <c r="D5" s="72"/>
      <c r="E5" s="14" t="s">
        <v>26</v>
      </c>
      <c r="F5" s="5"/>
      <c r="G5" s="5"/>
      <c r="H5" s="5"/>
      <c r="I5" s="5"/>
      <c r="O5" t="s">
        <v>22</v>
      </c>
      <c r="P5" t="s">
        <v>24</v>
      </c>
    </row>
    <row r="6" spans="1:18" ht="12.75" customHeight="1" x14ac:dyDescent="0.2">
      <c r="A6" s="69" t="s">
        <v>27</v>
      </c>
      <c r="B6" s="69" t="s">
        <v>29</v>
      </c>
      <c r="C6" s="69" t="s">
        <v>31</v>
      </c>
      <c r="D6" s="69" t="s">
        <v>32</v>
      </c>
      <c r="E6" s="69" t="s">
        <v>33</v>
      </c>
      <c r="F6" s="69" t="s">
        <v>35</v>
      </c>
      <c r="G6" s="69" t="s">
        <v>37</v>
      </c>
      <c r="H6" s="69" t="s">
        <v>39</v>
      </c>
      <c r="I6" s="69"/>
    </row>
    <row r="7" spans="1:18" ht="12.75" customHeight="1" x14ac:dyDescent="0.2">
      <c r="A7" s="69"/>
      <c r="B7" s="69"/>
      <c r="C7" s="69"/>
      <c r="D7" s="69"/>
      <c r="E7" s="69"/>
      <c r="F7" s="69"/>
      <c r="G7" s="69"/>
      <c r="H7" s="12" t="s">
        <v>40</v>
      </c>
      <c r="I7" s="12" t="s">
        <v>42</v>
      </c>
    </row>
    <row r="8" spans="1:18" ht="12.75" customHeight="1" x14ac:dyDescent="0.2">
      <c r="A8" s="12" t="s">
        <v>28</v>
      </c>
      <c r="B8" s="12" t="s">
        <v>30</v>
      </c>
      <c r="C8" s="12" t="s">
        <v>24</v>
      </c>
      <c r="D8" s="12" t="s">
        <v>23</v>
      </c>
      <c r="E8" s="12" t="s">
        <v>34</v>
      </c>
      <c r="F8" s="12" t="s">
        <v>36</v>
      </c>
      <c r="G8" s="12" t="s">
        <v>38</v>
      </c>
      <c r="H8" s="12" t="s">
        <v>41</v>
      </c>
      <c r="I8" s="12" t="s">
        <v>43</v>
      </c>
    </row>
    <row r="9" spans="1:18" ht="12.75" customHeight="1" x14ac:dyDescent="0.2">
      <c r="A9" s="18" t="s">
        <v>44</v>
      </c>
      <c r="B9" s="18"/>
      <c r="C9" s="19" t="s">
        <v>28</v>
      </c>
      <c r="D9" s="18"/>
      <c r="E9" s="20" t="s">
        <v>45</v>
      </c>
      <c r="F9" s="18"/>
      <c r="G9" s="18"/>
      <c r="H9" s="18"/>
      <c r="I9" s="21">
        <f>0+Q9</f>
        <v>0</v>
      </c>
      <c r="O9">
        <f>0+R9</f>
        <v>0</v>
      </c>
      <c r="Q9" s="36">
        <f>0+I10+I14+I18+I22+I26+I30+I34+I38+I42+I46+I50+I54</f>
        <v>0</v>
      </c>
      <c r="R9">
        <f>0+O10+O14+O18+O22+O26+O30+O34+O38+O42+O46+O50+O54</f>
        <v>0</v>
      </c>
    </row>
    <row r="10" spans="1:18" ht="25.5" x14ac:dyDescent="0.2">
      <c r="A10" s="17" t="s">
        <v>46</v>
      </c>
      <c r="B10" s="22" t="s">
        <v>30</v>
      </c>
      <c r="C10" s="22" t="s">
        <v>67</v>
      </c>
      <c r="D10" s="17" t="s">
        <v>68</v>
      </c>
      <c r="E10" s="23" t="s">
        <v>69</v>
      </c>
      <c r="F10" s="24" t="s">
        <v>50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18" x14ac:dyDescent="0.2">
      <c r="A11" s="27" t="s">
        <v>51</v>
      </c>
      <c r="E11" s="28" t="s">
        <v>48</v>
      </c>
    </row>
    <row r="12" spans="1:18" x14ac:dyDescent="0.2">
      <c r="A12" s="29" t="s">
        <v>53</v>
      </c>
      <c r="E12" s="30" t="s">
        <v>48</v>
      </c>
    </row>
    <row r="13" spans="1:18" x14ac:dyDescent="0.2">
      <c r="A13" t="s">
        <v>54</v>
      </c>
      <c r="E13" s="28" t="s">
        <v>48</v>
      </c>
    </row>
    <row r="14" spans="1:18" x14ac:dyDescent="0.2">
      <c r="A14" s="17" t="s">
        <v>46</v>
      </c>
      <c r="B14" s="22" t="s">
        <v>24</v>
      </c>
      <c r="C14" s="22" t="s">
        <v>70</v>
      </c>
      <c r="D14" s="17" t="s">
        <v>68</v>
      </c>
      <c r="E14" s="23" t="s">
        <v>71</v>
      </c>
      <c r="F14" s="24" t="s">
        <v>50</v>
      </c>
      <c r="G14" s="25">
        <v>1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24</v>
      </c>
    </row>
    <row r="15" spans="1:18" x14ac:dyDescent="0.2">
      <c r="A15" s="27" t="s">
        <v>51</v>
      </c>
      <c r="E15" s="28" t="s">
        <v>48</v>
      </c>
    </row>
    <row r="16" spans="1:18" x14ac:dyDescent="0.2">
      <c r="A16" s="29" t="s">
        <v>53</v>
      </c>
      <c r="E16" s="30" t="s">
        <v>48</v>
      </c>
    </row>
    <row r="17" spans="1:16" x14ac:dyDescent="0.2">
      <c r="A17" t="s">
        <v>54</v>
      </c>
      <c r="E17" s="28" t="s">
        <v>48</v>
      </c>
    </row>
    <row r="18" spans="1:16" x14ac:dyDescent="0.2">
      <c r="A18" s="17" t="s">
        <v>46</v>
      </c>
      <c r="B18" s="22" t="s">
        <v>23</v>
      </c>
      <c r="C18" s="22" t="s">
        <v>72</v>
      </c>
      <c r="D18" s="17" t="s">
        <v>68</v>
      </c>
      <c r="E18" s="23" t="s">
        <v>73</v>
      </c>
      <c r="F18" s="24" t="s">
        <v>50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24</v>
      </c>
    </row>
    <row r="19" spans="1:16" x14ac:dyDescent="0.2">
      <c r="A19" s="27" t="s">
        <v>51</v>
      </c>
      <c r="E19" s="28" t="s">
        <v>48</v>
      </c>
    </row>
    <row r="20" spans="1:16" x14ac:dyDescent="0.2">
      <c r="A20" s="29" t="s">
        <v>53</v>
      </c>
      <c r="E20" s="30" t="s">
        <v>48</v>
      </c>
    </row>
    <row r="21" spans="1:16" x14ac:dyDescent="0.2">
      <c r="A21" t="s">
        <v>54</v>
      </c>
      <c r="E21" s="28" t="s">
        <v>48</v>
      </c>
    </row>
    <row r="22" spans="1:16" ht="25.5" x14ac:dyDescent="0.2">
      <c r="A22" s="17" t="s">
        <v>46</v>
      </c>
      <c r="B22" s="22" t="s">
        <v>34</v>
      </c>
      <c r="C22" s="22" t="s">
        <v>74</v>
      </c>
      <c r="D22" s="17" t="s">
        <v>68</v>
      </c>
      <c r="E22" s="23" t="s">
        <v>75</v>
      </c>
      <c r="F22" s="24" t="s">
        <v>50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24</v>
      </c>
    </row>
    <row r="23" spans="1:16" x14ac:dyDescent="0.2">
      <c r="A23" s="27" t="s">
        <v>51</v>
      </c>
      <c r="E23" s="28" t="s">
        <v>48</v>
      </c>
    </row>
    <row r="24" spans="1:16" x14ac:dyDescent="0.2">
      <c r="A24" s="29" t="s">
        <v>53</v>
      </c>
      <c r="E24" s="30" t="s">
        <v>48</v>
      </c>
    </row>
    <row r="25" spans="1:16" x14ac:dyDescent="0.2">
      <c r="A25" t="s">
        <v>54</v>
      </c>
      <c r="E25" s="28" t="s">
        <v>48</v>
      </c>
    </row>
    <row r="26" spans="1:16" ht="25.5" x14ac:dyDescent="0.2">
      <c r="A26" s="17" t="s">
        <v>46</v>
      </c>
      <c r="B26" s="22" t="s">
        <v>36</v>
      </c>
      <c r="C26" s="22" t="s">
        <v>76</v>
      </c>
      <c r="D26" s="17" t="s">
        <v>68</v>
      </c>
      <c r="E26" s="23" t="s">
        <v>77</v>
      </c>
      <c r="F26" s="24" t="s">
        <v>50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24</v>
      </c>
    </row>
    <row r="27" spans="1:16" x14ac:dyDescent="0.2">
      <c r="A27" s="27" t="s">
        <v>51</v>
      </c>
      <c r="E27" s="28" t="s">
        <v>48</v>
      </c>
    </row>
    <row r="28" spans="1:16" x14ac:dyDescent="0.2">
      <c r="A28" s="29" t="s">
        <v>53</v>
      </c>
      <c r="E28" s="30" t="s">
        <v>48</v>
      </c>
    </row>
    <row r="29" spans="1:16" x14ac:dyDescent="0.2">
      <c r="A29" t="s">
        <v>54</v>
      </c>
      <c r="E29" s="28" t="s">
        <v>48</v>
      </c>
    </row>
    <row r="30" spans="1:16" ht="25.5" x14ac:dyDescent="0.2">
      <c r="A30" s="17" t="s">
        <v>46</v>
      </c>
      <c r="B30" s="22" t="s">
        <v>38</v>
      </c>
      <c r="C30" s="22" t="s">
        <v>78</v>
      </c>
      <c r="D30" s="17" t="s">
        <v>68</v>
      </c>
      <c r="E30" s="23" t="s">
        <v>79</v>
      </c>
      <c r="F30" s="24" t="s">
        <v>50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24</v>
      </c>
    </row>
    <row r="31" spans="1:16" x14ac:dyDescent="0.2">
      <c r="A31" s="27" t="s">
        <v>51</v>
      </c>
      <c r="E31" s="28" t="s">
        <v>48</v>
      </c>
    </row>
    <row r="32" spans="1:16" x14ac:dyDescent="0.2">
      <c r="A32" s="29" t="s">
        <v>53</v>
      </c>
      <c r="E32" s="30" t="s">
        <v>48</v>
      </c>
    </row>
    <row r="33" spans="1:16" x14ac:dyDescent="0.2">
      <c r="A33" t="s">
        <v>54</v>
      </c>
      <c r="E33" s="28" t="s">
        <v>48</v>
      </c>
    </row>
    <row r="34" spans="1:16" ht="25.5" x14ac:dyDescent="0.2">
      <c r="A34" s="17" t="s">
        <v>46</v>
      </c>
      <c r="B34" s="22" t="s">
        <v>80</v>
      </c>
      <c r="C34" s="22" t="s">
        <v>81</v>
      </c>
      <c r="D34" s="17" t="s">
        <v>68</v>
      </c>
      <c r="E34" s="23" t="s">
        <v>82</v>
      </c>
      <c r="F34" s="24" t="s">
        <v>50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24</v>
      </c>
    </row>
    <row r="35" spans="1:16" x14ac:dyDescent="0.2">
      <c r="A35" s="27" t="s">
        <v>51</v>
      </c>
      <c r="E35" s="28" t="s">
        <v>83</v>
      </c>
    </row>
    <row r="36" spans="1:16" x14ac:dyDescent="0.2">
      <c r="A36" s="29" t="s">
        <v>53</v>
      </c>
      <c r="E36" s="30" t="s">
        <v>48</v>
      </c>
    </row>
    <row r="37" spans="1:16" x14ac:dyDescent="0.2">
      <c r="A37" t="s">
        <v>54</v>
      </c>
      <c r="E37" s="28" t="s">
        <v>48</v>
      </c>
    </row>
    <row r="38" spans="1:16" x14ac:dyDescent="0.2">
      <c r="A38" s="17" t="s">
        <v>46</v>
      </c>
      <c r="B38" s="22" t="s">
        <v>84</v>
      </c>
      <c r="C38" s="22" t="s">
        <v>85</v>
      </c>
      <c r="D38" s="17" t="s">
        <v>68</v>
      </c>
      <c r="E38" s="23" t="s">
        <v>86</v>
      </c>
      <c r="F38" s="24" t="s">
        <v>50</v>
      </c>
      <c r="G38" s="25">
        <v>1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24</v>
      </c>
    </row>
    <row r="39" spans="1:16" x14ac:dyDescent="0.2">
      <c r="A39" s="27" t="s">
        <v>51</v>
      </c>
      <c r="E39" s="28" t="s">
        <v>48</v>
      </c>
    </row>
    <row r="40" spans="1:16" x14ac:dyDescent="0.2">
      <c r="A40" s="29" t="s">
        <v>53</v>
      </c>
      <c r="E40" s="30" t="s">
        <v>48</v>
      </c>
    </row>
    <row r="41" spans="1:16" x14ac:dyDescent="0.2">
      <c r="A41" t="s">
        <v>54</v>
      </c>
      <c r="E41" s="28" t="s">
        <v>48</v>
      </c>
    </row>
    <row r="42" spans="1:16" x14ac:dyDescent="0.2">
      <c r="A42" s="17" t="s">
        <v>46</v>
      </c>
      <c r="B42" s="22" t="s">
        <v>41</v>
      </c>
      <c r="C42" s="22" t="s">
        <v>87</v>
      </c>
      <c r="D42" s="17" t="s">
        <v>68</v>
      </c>
      <c r="E42" s="23" t="s">
        <v>273</v>
      </c>
      <c r="F42" s="24" t="s">
        <v>50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24</v>
      </c>
    </row>
    <row r="43" spans="1:16" x14ac:dyDescent="0.2">
      <c r="A43" s="27" t="s">
        <v>51</v>
      </c>
      <c r="E43" s="28" t="s">
        <v>83</v>
      </c>
    </row>
    <row r="44" spans="1:16" x14ac:dyDescent="0.2">
      <c r="A44" s="29" t="s">
        <v>53</v>
      </c>
      <c r="E44" s="30" t="s">
        <v>48</v>
      </c>
    </row>
    <row r="45" spans="1:16" x14ac:dyDescent="0.2">
      <c r="A45" t="s">
        <v>54</v>
      </c>
      <c r="E45" s="28" t="s">
        <v>48</v>
      </c>
    </row>
    <row r="46" spans="1:16" ht="25.5" x14ac:dyDescent="0.2">
      <c r="A46" s="17" t="s">
        <v>46</v>
      </c>
      <c r="B46" s="22" t="s">
        <v>43</v>
      </c>
      <c r="C46" s="22" t="s">
        <v>88</v>
      </c>
      <c r="D46" s="17" t="s">
        <v>68</v>
      </c>
      <c r="E46" s="23" t="s">
        <v>89</v>
      </c>
      <c r="F46" s="24" t="s">
        <v>50</v>
      </c>
      <c r="G46" s="25">
        <v>1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24</v>
      </c>
    </row>
    <row r="47" spans="1:16" x14ac:dyDescent="0.2">
      <c r="A47" s="27" t="s">
        <v>51</v>
      </c>
      <c r="E47" s="28" t="s">
        <v>48</v>
      </c>
    </row>
    <row r="48" spans="1:16" x14ac:dyDescent="0.2">
      <c r="A48" s="29" t="s">
        <v>53</v>
      </c>
      <c r="E48" s="30" t="s">
        <v>48</v>
      </c>
    </row>
    <row r="49" spans="1:16" x14ac:dyDescent="0.2">
      <c r="A49" t="s">
        <v>54</v>
      </c>
      <c r="E49" s="28" t="s">
        <v>48</v>
      </c>
    </row>
    <row r="50" spans="1:16" x14ac:dyDescent="0.2">
      <c r="A50" s="17" t="s">
        <v>46</v>
      </c>
      <c r="B50" s="22">
        <v>11</v>
      </c>
      <c r="C50" s="22" t="s">
        <v>90</v>
      </c>
      <c r="D50" s="17" t="s">
        <v>68</v>
      </c>
      <c r="E50" s="23" t="s">
        <v>91</v>
      </c>
      <c r="F50" s="24" t="s">
        <v>50</v>
      </c>
      <c r="G50" s="25">
        <v>1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24</v>
      </c>
    </row>
    <row r="51" spans="1:16" x14ac:dyDescent="0.2">
      <c r="A51" s="27" t="s">
        <v>51</v>
      </c>
      <c r="E51" s="28" t="s">
        <v>48</v>
      </c>
    </row>
    <row r="52" spans="1:16" x14ac:dyDescent="0.2">
      <c r="A52" s="29" t="s">
        <v>53</v>
      </c>
      <c r="E52" s="30" t="s">
        <v>48</v>
      </c>
    </row>
    <row r="53" spans="1:16" x14ac:dyDescent="0.2">
      <c r="A53" t="s">
        <v>54</v>
      </c>
      <c r="E53" s="28" t="s">
        <v>48</v>
      </c>
    </row>
    <row r="54" spans="1:16" x14ac:dyDescent="0.2">
      <c r="A54" s="17" t="s">
        <v>46</v>
      </c>
      <c r="B54" s="22">
        <v>12</v>
      </c>
      <c r="C54" s="22" t="s">
        <v>93</v>
      </c>
      <c r="D54" s="17" t="s">
        <v>48</v>
      </c>
      <c r="E54" s="23" t="s">
        <v>94</v>
      </c>
      <c r="F54" s="24" t="s">
        <v>50</v>
      </c>
      <c r="G54" s="25">
        <v>1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24</v>
      </c>
    </row>
    <row r="55" spans="1:16" ht="140.25" x14ac:dyDescent="0.2">
      <c r="A55" s="27" t="s">
        <v>51</v>
      </c>
      <c r="E55" s="28" t="s">
        <v>95</v>
      </c>
    </row>
    <row r="56" spans="1:16" x14ac:dyDescent="0.2">
      <c r="A56" s="29" t="s">
        <v>53</v>
      </c>
      <c r="E56" s="30" t="s">
        <v>48</v>
      </c>
    </row>
    <row r="57" spans="1:16" x14ac:dyDescent="0.2">
      <c r="A57" t="s">
        <v>54</v>
      </c>
      <c r="E57" s="28" t="s">
        <v>96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ageMargins left="0.75" right="0.75" top="1" bottom="1" header="0.5" footer="0.5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topLeftCell="B1" zoomScale="90" zoomScaleNormal="90" workbookViewId="0">
      <pane ySplit="7" topLeftCell="A8" activePane="bottomLeft" state="frozen"/>
      <selection pane="bottomLeft" activeCell="H251" sqref="H251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6" width="9.140625" customWidth="1"/>
    <col min="17" max="17" width="10.7109375" customWidth="1"/>
    <col min="18" max="18" width="9.140625" customWidth="1"/>
  </cols>
  <sheetData>
    <row r="1" spans="1:18" ht="12.75" customHeight="1" x14ac:dyDescent="0.2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23</v>
      </c>
    </row>
    <row r="2" spans="1:18" ht="24.95" customHeight="1" x14ac:dyDescent="0.2">
      <c r="B2" s="1"/>
      <c r="C2" s="1"/>
      <c r="D2" s="1"/>
      <c r="E2" s="2" t="s">
        <v>12</v>
      </c>
      <c r="F2" s="1"/>
      <c r="G2" s="1"/>
      <c r="H2" s="5"/>
      <c r="I2" s="5"/>
      <c r="O2">
        <f>0+O8+O25+O82+O99+O108+O137+O162+O183+O196+O201</f>
        <v>0</v>
      </c>
      <c r="P2" t="s">
        <v>23</v>
      </c>
    </row>
    <row r="3" spans="1:18" ht="15" customHeight="1" x14ac:dyDescent="0.25">
      <c r="A3" t="s">
        <v>11</v>
      </c>
      <c r="B3" s="10" t="s">
        <v>13</v>
      </c>
      <c r="C3" s="70" t="s">
        <v>271</v>
      </c>
      <c r="D3" s="66"/>
      <c r="E3" s="11" t="s">
        <v>270</v>
      </c>
      <c r="F3" s="1"/>
      <c r="G3" s="8"/>
      <c r="H3" s="7" t="s">
        <v>97</v>
      </c>
      <c r="I3" s="31">
        <f>0+I8+I25+I82+I99+I108+I137+I162+I183+I196+I201</f>
        <v>0</v>
      </c>
      <c r="O3" t="s">
        <v>20</v>
      </c>
      <c r="P3" t="s">
        <v>24</v>
      </c>
    </row>
    <row r="4" spans="1:18" ht="15" customHeight="1" x14ac:dyDescent="0.25">
      <c r="A4" t="s">
        <v>14</v>
      </c>
      <c r="B4" s="13" t="s">
        <v>19</v>
      </c>
      <c r="C4" s="71" t="s">
        <v>97</v>
      </c>
      <c r="D4" s="72"/>
      <c r="E4" s="14" t="s">
        <v>272</v>
      </c>
      <c r="F4" s="5"/>
      <c r="G4" s="5"/>
      <c r="H4" s="18"/>
      <c r="I4" s="18"/>
      <c r="O4" t="s">
        <v>21</v>
      </c>
      <c r="P4" t="s">
        <v>24</v>
      </c>
    </row>
    <row r="5" spans="1:18" ht="12.75" customHeight="1" x14ac:dyDescent="0.2">
      <c r="A5" s="69" t="s">
        <v>27</v>
      </c>
      <c r="B5" s="69" t="s">
        <v>29</v>
      </c>
      <c r="C5" s="69" t="s">
        <v>31</v>
      </c>
      <c r="D5" s="69" t="s">
        <v>32</v>
      </c>
      <c r="E5" s="69" t="s">
        <v>33</v>
      </c>
      <c r="F5" s="69" t="s">
        <v>35</v>
      </c>
      <c r="G5" s="69" t="s">
        <v>37</v>
      </c>
      <c r="H5" s="69" t="s">
        <v>39</v>
      </c>
      <c r="I5" s="69"/>
      <c r="O5" t="s">
        <v>22</v>
      </c>
      <c r="P5" t="s">
        <v>24</v>
      </c>
    </row>
    <row r="6" spans="1:18" ht="12.75" customHeight="1" x14ac:dyDescent="0.2">
      <c r="A6" s="69"/>
      <c r="B6" s="69"/>
      <c r="C6" s="69"/>
      <c r="D6" s="69"/>
      <c r="E6" s="69"/>
      <c r="F6" s="69"/>
      <c r="G6" s="69"/>
      <c r="H6" s="12" t="s">
        <v>40</v>
      </c>
      <c r="I6" s="12" t="s">
        <v>42</v>
      </c>
    </row>
    <row r="7" spans="1:18" ht="12.75" customHeight="1" x14ac:dyDescent="0.2">
      <c r="A7" s="12" t="s">
        <v>28</v>
      </c>
      <c r="B7" s="12" t="s">
        <v>30</v>
      </c>
      <c r="C7" s="12" t="s">
        <v>24</v>
      </c>
      <c r="D7" s="12" t="s">
        <v>23</v>
      </c>
      <c r="E7" s="12" t="s">
        <v>34</v>
      </c>
      <c r="F7" s="12" t="s">
        <v>36</v>
      </c>
      <c r="G7" s="12" t="s">
        <v>38</v>
      </c>
      <c r="H7" s="12" t="s">
        <v>41</v>
      </c>
      <c r="I7" s="12" t="s">
        <v>43</v>
      </c>
    </row>
    <row r="8" spans="1:18" ht="12.75" customHeight="1" x14ac:dyDescent="0.2">
      <c r="A8" s="18" t="s">
        <v>44</v>
      </c>
      <c r="B8" s="18"/>
      <c r="C8" s="19" t="s">
        <v>28</v>
      </c>
      <c r="D8" s="18"/>
      <c r="E8" s="20" t="s">
        <v>45</v>
      </c>
      <c r="F8" s="18"/>
      <c r="G8" s="18"/>
      <c r="H8" s="18"/>
      <c r="I8" s="21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8" x14ac:dyDescent="0.2">
      <c r="A9" s="17" t="s">
        <v>46</v>
      </c>
      <c r="B9" s="22" t="s">
        <v>30</v>
      </c>
      <c r="C9" s="22" t="s">
        <v>98</v>
      </c>
      <c r="D9" s="17" t="s">
        <v>99</v>
      </c>
      <c r="E9" s="23" t="s">
        <v>100</v>
      </c>
      <c r="F9" s="24" t="s">
        <v>101</v>
      </c>
      <c r="G9" s="73">
        <v>236.76</v>
      </c>
      <c r="H9" s="74">
        <v>0</v>
      </c>
      <c r="I9" s="26">
        <f>ROUND(ROUND(H9,2)*ROUND(G9,3),2)</f>
        <v>0</v>
      </c>
      <c r="O9">
        <f>(I9*21)/100</f>
        <v>0</v>
      </c>
      <c r="P9" t="s">
        <v>24</v>
      </c>
    </row>
    <row r="10" spans="1:18" x14ac:dyDescent="0.2">
      <c r="A10" s="27" t="s">
        <v>51</v>
      </c>
      <c r="E10" s="28" t="s">
        <v>102</v>
      </c>
      <c r="G10" s="47"/>
      <c r="H10" s="47"/>
    </row>
    <row r="11" spans="1:18" ht="63.75" x14ac:dyDescent="0.2">
      <c r="A11" s="29" t="s">
        <v>53</v>
      </c>
      <c r="E11" s="30" t="s">
        <v>352</v>
      </c>
      <c r="G11" s="47"/>
      <c r="H11" s="47"/>
    </row>
    <row r="12" spans="1:18" ht="25.5" x14ac:dyDescent="0.2">
      <c r="A12" t="s">
        <v>54</v>
      </c>
      <c r="E12" s="28" t="s">
        <v>103</v>
      </c>
      <c r="G12" s="47"/>
      <c r="H12" s="47"/>
    </row>
    <row r="13" spans="1:18" x14ac:dyDescent="0.2">
      <c r="A13" s="17" t="s">
        <v>46</v>
      </c>
      <c r="B13" s="22" t="s">
        <v>24</v>
      </c>
      <c r="C13" s="22" t="s">
        <v>98</v>
      </c>
      <c r="D13" s="17" t="s">
        <v>104</v>
      </c>
      <c r="E13" s="23" t="s">
        <v>100</v>
      </c>
      <c r="F13" s="24" t="s">
        <v>101</v>
      </c>
      <c r="G13" s="73">
        <v>4.9930000000000003</v>
      </c>
      <c r="H13" s="74">
        <v>0</v>
      </c>
      <c r="I13" s="26">
        <f>ROUND(ROUND(H13,2)*ROUND(G13,3),2)</f>
        <v>0</v>
      </c>
      <c r="O13">
        <f>(I13*21)/100</f>
        <v>0</v>
      </c>
      <c r="P13" t="s">
        <v>24</v>
      </c>
    </row>
    <row r="14" spans="1:18" x14ac:dyDescent="0.2">
      <c r="A14" s="27" t="s">
        <v>51</v>
      </c>
      <c r="E14" s="28" t="s">
        <v>105</v>
      </c>
      <c r="G14" s="47"/>
      <c r="H14" s="47"/>
    </row>
    <row r="15" spans="1:18" x14ac:dyDescent="0.2">
      <c r="A15" s="29" t="s">
        <v>53</v>
      </c>
      <c r="E15" s="30" t="s">
        <v>293</v>
      </c>
      <c r="G15" s="47"/>
      <c r="H15" s="47"/>
    </row>
    <row r="16" spans="1:18" ht="25.5" x14ac:dyDescent="0.2">
      <c r="A16" t="s">
        <v>54</v>
      </c>
      <c r="E16" s="28" t="s">
        <v>103</v>
      </c>
      <c r="G16" s="47"/>
      <c r="H16" s="47"/>
    </row>
    <row r="17" spans="1:18" x14ac:dyDescent="0.2">
      <c r="A17" s="17" t="s">
        <v>46</v>
      </c>
      <c r="B17" s="22" t="s">
        <v>23</v>
      </c>
      <c r="C17" s="22" t="s">
        <v>106</v>
      </c>
      <c r="D17" s="17" t="s">
        <v>48</v>
      </c>
      <c r="E17" s="23" t="s">
        <v>107</v>
      </c>
      <c r="F17" s="24" t="s">
        <v>101</v>
      </c>
      <c r="G17" s="73">
        <v>58.658999999999999</v>
      </c>
      <c r="H17" s="74">
        <v>0</v>
      </c>
      <c r="I17" s="26">
        <f>ROUND(ROUND(H17,2)*ROUND(G17,3),2)</f>
        <v>0</v>
      </c>
      <c r="O17">
        <f>(I17*21)/100</f>
        <v>0</v>
      </c>
      <c r="P17" t="s">
        <v>24</v>
      </c>
    </row>
    <row r="18" spans="1:18" x14ac:dyDescent="0.2">
      <c r="A18" s="27" t="s">
        <v>51</v>
      </c>
      <c r="E18" s="28" t="s">
        <v>108</v>
      </c>
      <c r="G18" s="47"/>
      <c r="H18" s="47"/>
    </row>
    <row r="19" spans="1:18" x14ac:dyDescent="0.2">
      <c r="A19" s="29" t="s">
        <v>53</v>
      </c>
      <c r="E19" s="30" t="s">
        <v>289</v>
      </c>
      <c r="G19" s="47"/>
      <c r="H19" s="47"/>
    </row>
    <row r="20" spans="1:18" ht="25.5" x14ac:dyDescent="0.2">
      <c r="A20" t="s">
        <v>54</v>
      </c>
      <c r="E20" s="28" t="s">
        <v>103</v>
      </c>
      <c r="G20" s="47"/>
      <c r="H20" s="47"/>
    </row>
    <row r="21" spans="1:18" x14ac:dyDescent="0.2">
      <c r="A21" s="17" t="s">
        <v>46</v>
      </c>
      <c r="B21" s="22" t="s">
        <v>34</v>
      </c>
      <c r="C21" s="22" t="s">
        <v>109</v>
      </c>
      <c r="D21" s="17" t="s">
        <v>48</v>
      </c>
      <c r="E21" s="23" t="s">
        <v>110</v>
      </c>
      <c r="F21" s="24" t="s">
        <v>101</v>
      </c>
      <c r="G21" s="73">
        <v>1.276</v>
      </c>
      <c r="H21" s="74">
        <v>0</v>
      </c>
      <c r="I21" s="26">
        <f>ROUND(ROUND(H21,2)*ROUND(G21,3),2)</f>
        <v>0</v>
      </c>
      <c r="O21">
        <f>(I21*21)/100</f>
        <v>0</v>
      </c>
      <c r="P21" t="s">
        <v>24</v>
      </c>
    </row>
    <row r="22" spans="1:18" x14ac:dyDescent="0.2">
      <c r="A22" s="27" t="s">
        <v>51</v>
      </c>
      <c r="E22" s="28" t="s">
        <v>111</v>
      </c>
    </row>
    <row r="23" spans="1:18" x14ac:dyDescent="0.2">
      <c r="A23" s="29" t="s">
        <v>53</v>
      </c>
      <c r="E23" s="30" t="s">
        <v>353</v>
      </c>
    </row>
    <row r="24" spans="1:18" ht="25.5" x14ac:dyDescent="0.2">
      <c r="A24" t="s">
        <v>54</v>
      </c>
      <c r="E24" s="28" t="s">
        <v>103</v>
      </c>
    </row>
    <row r="25" spans="1:18" ht="12.75" customHeight="1" x14ac:dyDescent="0.2">
      <c r="A25" s="5" t="s">
        <v>44</v>
      </c>
      <c r="B25" s="5"/>
      <c r="C25" s="34" t="s">
        <v>30</v>
      </c>
      <c r="D25" s="5"/>
      <c r="E25" s="20" t="s">
        <v>112</v>
      </c>
      <c r="F25" s="5"/>
      <c r="G25" s="5"/>
      <c r="H25" s="5"/>
      <c r="I25" s="35">
        <f>0+Q25</f>
        <v>0</v>
      </c>
      <c r="O25">
        <f>0+R25</f>
        <v>0</v>
      </c>
      <c r="Q25" s="36">
        <f>0+I34+I38+I42+I46+I50+I54+I62+I74+I78+I58+I26+I30+I70+I66</f>
        <v>0</v>
      </c>
      <c r="R25">
        <f>0+O34+O38+O42+O46+O50+O54+O62+O74+O78+O58+O26+O30+O70+O66</f>
        <v>0</v>
      </c>
    </row>
    <row r="26" spans="1:18" x14ac:dyDescent="0.2">
      <c r="A26" s="17" t="s">
        <v>46</v>
      </c>
      <c r="B26" s="22">
        <v>5</v>
      </c>
      <c r="C26" s="39" t="s">
        <v>358</v>
      </c>
      <c r="D26" s="42" t="s">
        <v>48</v>
      </c>
      <c r="E26" s="40" t="s">
        <v>359</v>
      </c>
      <c r="F26" s="43" t="s">
        <v>360</v>
      </c>
      <c r="G26" s="75">
        <v>672</v>
      </c>
      <c r="H26" s="75">
        <v>0</v>
      </c>
      <c r="I26" s="26">
        <f>ROUND(ROUND(H26,2)*ROUND(G26,3),2)</f>
        <v>0</v>
      </c>
      <c r="O26">
        <f>(I26*21)/100</f>
        <v>0</v>
      </c>
      <c r="P26" t="s">
        <v>24</v>
      </c>
    </row>
    <row r="27" spans="1:18" s="47" customFormat="1" ht="12.75" customHeight="1" x14ac:dyDescent="0.2">
      <c r="A27" s="44"/>
      <c r="B27" s="50"/>
      <c r="C27" s="51"/>
      <c r="D27" s="52"/>
      <c r="E27" s="57" t="s">
        <v>361</v>
      </c>
      <c r="F27" s="60"/>
      <c r="G27" s="50"/>
      <c r="H27" s="50"/>
      <c r="I27" s="61"/>
      <c r="Q27" s="48"/>
    </row>
    <row r="28" spans="1:18" s="47" customFormat="1" ht="12.75" customHeight="1" x14ac:dyDescent="0.2">
      <c r="A28" s="44"/>
      <c r="B28" s="53"/>
      <c r="C28" s="54"/>
      <c r="D28" s="55"/>
      <c r="E28" s="58" t="s">
        <v>363</v>
      </c>
      <c r="F28" s="62"/>
      <c r="G28" s="53"/>
      <c r="H28" s="53"/>
      <c r="I28" s="63"/>
      <c r="Q28" s="48"/>
    </row>
    <row r="29" spans="1:18" s="47" customFormat="1" ht="38.25" customHeight="1" x14ac:dyDescent="0.2">
      <c r="A29" s="44"/>
      <c r="B29" s="44"/>
      <c r="C29" s="45"/>
      <c r="D29" s="56"/>
      <c r="E29" s="49" t="s">
        <v>362</v>
      </c>
      <c r="F29" s="64"/>
      <c r="G29" s="44"/>
      <c r="H29" s="44"/>
      <c r="I29" s="46"/>
      <c r="Q29" s="48"/>
    </row>
    <row r="30" spans="1:18" x14ac:dyDescent="0.2">
      <c r="A30" s="17" t="s">
        <v>46</v>
      </c>
      <c r="B30" s="22" t="s">
        <v>38</v>
      </c>
      <c r="C30" s="39" t="s">
        <v>364</v>
      </c>
      <c r="D30" s="42" t="s">
        <v>48</v>
      </c>
      <c r="E30" s="40" t="s">
        <v>365</v>
      </c>
      <c r="F30" s="43" t="s">
        <v>119</v>
      </c>
      <c r="G30" s="75">
        <v>22</v>
      </c>
      <c r="H30" s="75">
        <v>0</v>
      </c>
      <c r="I30" s="26">
        <f>ROUND(ROUND(H30,2)*ROUND(G30,3),2)</f>
        <v>0</v>
      </c>
      <c r="O30">
        <f>(I30*21)/100</f>
        <v>0</v>
      </c>
      <c r="P30" t="s">
        <v>24</v>
      </c>
    </row>
    <row r="31" spans="1:18" s="47" customFormat="1" ht="12.75" customHeight="1" x14ac:dyDescent="0.2">
      <c r="A31" s="44"/>
      <c r="B31" s="50"/>
      <c r="C31" s="51"/>
      <c r="D31" s="52"/>
      <c r="E31" s="57"/>
      <c r="F31" s="60"/>
      <c r="G31" s="50"/>
      <c r="H31" s="50"/>
      <c r="I31" s="61"/>
      <c r="Q31" s="48"/>
    </row>
    <row r="32" spans="1:18" s="47" customFormat="1" ht="12.75" customHeight="1" x14ac:dyDescent="0.2">
      <c r="A32" s="44"/>
      <c r="B32" s="53"/>
      <c r="C32" s="54"/>
      <c r="D32" s="55"/>
      <c r="E32" s="59" t="s">
        <v>366</v>
      </c>
      <c r="F32" s="62"/>
      <c r="G32" s="53"/>
      <c r="H32" s="53"/>
      <c r="I32" s="63"/>
      <c r="Q32" s="48"/>
    </row>
    <row r="33" spans="1:17" s="47" customFormat="1" ht="38.25" customHeight="1" x14ac:dyDescent="0.2">
      <c r="A33" s="44"/>
      <c r="B33" s="44"/>
      <c r="C33" s="45"/>
      <c r="D33" s="56"/>
      <c r="E33" s="49" t="s">
        <v>367</v>
      </c>
      <c r="F33" s="64"/>
      <c r="G33" s="44"/>
      <c r="H33" s="44"/>
      <c r="I33" s="46"/>
      <c r="Q33" s="48"/>
    </row>
    <row r="34" spans="1:17" ht="25.5" x14ac:dyDescent="0.2">
      <c r="A34" s="17" t="s">
        <v>46</v>
      </c>
      <c r="B34" s="22">
        <v>7</v>
      </c>
      <c r="C34" s="22" t="s">
        <v>115</v>
      </c>
      <c r="D34" s="17" t="s">
        <v>48</v>
      </c>
      <c r="E34" s="23" t="s">
        <v>116</v>
      </c>
      <c r="F34" s="24" t="s">
        <v>113</v>
      </c>
      <c r="G34" s="73">
        <v>31.995000000000001</v>
      </c>
      <c r="H34" s="74">
        <v>0</v>
      </c>
      <c r="I34" s="26">
        <f>ROUND(ROUND(H34,2)*ROUND(G34,3),2)</f>
        <v>0</v>
      </c>
      <c r="O34">
        <f>(I34*21)/100</f>
        <v>0</v>
      </c>
      <c r="P34" t="s">
        <v>24</v>
      </c>
    </row>
    <row r="35" spans="1:17" x14ac:dyDescent="0.2">
      <c r="A35" s="27" t="s">
        <v>51</v>
      </c>
      <c r="E35" s="28" t="s">
        <v>276</v>
      </c>
      <c r="G35" s="47"/>
      <c r="H35" s="47"/>
    </row>
    <row r="36" spans="1:17" ht="51" customHeight="1" x14ac:dyDescent="0.2">
      <c r="A36" s="29" t="s">
        <v>53</v>
      </c>
      <c r="E36" s="30" t="s">
        <v>274</v>
      </c>
      <c r="G36" s="47"/>
      <c r="H36" s="47"/>
    </row>
    <row r="37" spans="1:17" ht="63.75" x14ac:dyDescent="0.2">
      <c r="A37" t="s">
        <v>54</v>
      </c>
      <c r="E37" s="28" t="s">
        <v>114</v>
      </c>
      <c r="G37" s="47"/>
      <c r="H37" s="47"/>
    </row>
    <row r="38" spans="1:17" ht="25.5" x14ac:dyDescent="0.2">
      <c r="A38" s="17" t="s">
        <v>46</v>
      </c>
      <c r="B38" s="22">
        <v>8</v>
      </c>
      <c r="C38" s="22" t="s">
        <v>117</v>
      </c>
      <c r="D38" s="17" t="s">
        <v>48</v>
      </c>
      <c r="E38" s="23" t="s">
        <v>118</v>
      </c>
      <c r="F38" s="24" t="s">
        <v>113</v>
      </c>
      <c r="G38" s="73">
        <v>26.663</v>
      </c>
      <c r="H38" s="74">
        <v>0</v>
      </c>
      <c r="I38" s="26">
        <f>ROUND(ROUND(H38,2)*ROUND(G38,3),2)</f>
        <v>0</v>
      </c>
      <c r="O38">
        <f>(I38*21)/100</f>
        <v>0</v>
      </c>
      <c r="P38" t="s">
        <v>24</v>
      </c>
    </row>
    <row r="39" spans="1:17" x14ac:dyDescent="0.2">
      <c r="A39" s="27" t="s">
        <v>51</v>
      </c>
      <c r="E39" s="28" t="s">
        <v>275</v>
      </c>
      <c r="G39" s="47"/>
      <c r="H39" s="47"/>
    </row>
    <row r="40" spans="1:17" ht="51" x14ac:dyDescent="0.2">
      <c r="A40" s="29" t="s">
        <v>53</v>
      </c>
      <c r="E40" s="30" t="s">
        <v>277</v>
      </c>
      <c r="G40" s="47"/>
      <c r="H40" s="47"/>
    </row>
    <row r="41" spans="1:17" ht="63.75" x14ac:dyDescent="0.2">
      <c r="A41" t="s">
        <v>54</v>
      </c>
      <c r="E41" s="28" t="s">
        <v>114</v>
      </c>
      <c r="G41" s="47"/>
      <c r="H41" s="47"/>
    </row>
    <row r="42" spans="1:17" x14ac:dyDescent="0.2">
      <c r="A42" s="17" t="s">
        <v>46</v>
      </c>
      <c r="B42" s="22">
        <v>9</v>
      </c>
      <c r="C42" s="22" t="s">
        <v>120</v>
      </c>
      <c r="D42" s="17" t="s">
        <v>48</v>
      </c>
      <c r="E42" s="23" t="s">
        <v>121</v>
      </c>
      <c r="F42" s="24" t="s">
        <v>113</v>
      </c>
      <c r="G42" s="73">
        <v>5.3330000000000002</v>
      </c>
      <c r="H42" s="74">
        <v>0</v>
      </c>
      <c r="I42" s="26">
        <f>ROUND(ROUND(H42,2)*ROUND(G42,3),2)</f>
        <v>0</v>
      </c>
      <c r="O42">
        <f>(I42*21)/100</f>
        <v>0</v>
      </c>
      <c r="P42" t="s">
        <v>24</v>
      </c>
    </row>
    <row r="43" spans="1:17" x14ac:dyDescent="0.2">
      <c r="A43" s="27" t="s">
        <v>51</v>
      </c>
      <c r="E43" s="28" t="s">
        <v>278</v>
      </c>
      <c r="G43" s="47"/>
      <c r="H43" s="47"/>
    </row>
    <row r="44" spans="1:17" ht="51" x14ac:dyDescent="0.2">
      <c r="A44" s="29" t="s">
        <v>53</v>
      </c>
      <c r="E44" s="30" t="s">
        <v>279</v>
      </c>
      <c r="G44" s="47"/>
      <c r="H44" s="47"/>
    </row>
    <row r="45" spans="1:17" ht="63.75" x14ac:dyDescent="0.2">
      <c r="A45" t="s">
        <v>54</v>
      </c>
      <c r="E45" s="28" t="s">
        <v>114</v>
      </c>
      <c r="G45" s="47"/>
      <c r="H45" s="47"/>
    </row>
    <row r="46" spans="1:17" x14ac:dyDescent="0.2">
      <c r="A46" s="17" t="s">
        <v>46</v>
      </c>
      <c r="B46" s="22">
        <v>10</v>
      </c>
      <c r="C46" s="22" t="s">
        <v>122</v>
      </c>
      <c r="D46" s="17" t="s">
        <v>48</v>
      </c>
      <c r="E46" s="23" t="s">
        <v>123</v>
      </c>
      <c r="F46" s="24" t="s">
        <v>113</v>
      </c>
      <c r="G46" s="73">
        <v>1.6</v>
      </c>
      <c r="H46" s="74">
        <v>0</v>
      </c>
      <c r="I46" s="26">
        <f>ROUND(ROUND(H46,2)*ROUND(G46,3),2)</f>
        <v>0</v>
      </c>
      <c r="O46">
        <f>(I46*21)/100</f>
        <v>0</v>
      </c>
      <c r="P46" t="s">
        <v>24</v>
      </c>
    </row>
    <row r="47" spans="1:17" x14ac:dyDescent="0.2">
      <c r="A47" s="27" t="s">
        <v>51</v>
      </c>
      <c r="E47" s="28" t="s">
        <v>124</v>
      </c>
      <c r="G47" s="47"/>
      <c r="H47" s="47"/>
    </row>
    <row r="48" spans="1:17" x14ac:dyDescent="0.2">
      <c r="A48" s="29" t="s">
        <v>53</v>
      </c>
      <c r="E48" s="30" t="s">
        <v>280</v>
      </c>
      <c r="G48" s="47"/>
      <c r="H48" s="47"/>
    </row>
    <row r="49" spans="1:16" ht="38.25" x14ac:dyDescent="0.2">
      <c r="A49" t="s">
        <v>54</v>
      </c>
      <c r="E49" s="28" t="s">
        <v>125</v>
      </c>
      <c r="G49" s="47"/>
      <c r="H49" s="47"/>
    </row>
    <row r="50" spans="1:16" x14ac:dyDescent="0.2">
      <c r="A50" s="17" t="s">
        <v>46</v>
      </c>
      <c r="B50" s="22">
        <v>11</v>
      </c>
      <c r="C50" s="22" t="s">
        <v>126</v>
      </c>
      <c r="D50" s="17" t="s">
        <v>48</v>
      </c>
      <c r="E50" s="23" t="s">
        <v>127</v>
      </c>
      <c r="F50" s="24" t="s">
        <v>113</v>
      </c>
      <c r="G50" s="73">
        <v>1.6</v>
      </c>
      <c r="H50" s="74">
        <v>0</v>
      </c>
      <c r="I50" s="26">
        <f>ROUND(ROUND(H50,2)*ROUND(G50,3),2)</f>
        <v>0</v>
      </c>
      <c r="O50">
        <f>(I50*21)/100</f>
        <v>0</v>
      </c>
      <c r="P50" t="s">
        <v>24</v>
      </c>
    </row>
    <row r="51" spans="1:16" x14ac:dyDescent="0.2">
      <c r="A51" s="27" t="s">
        <v>51</v>
      </c>
      <c r="E51" s="28" t="s">
        <v>128</v>
      </c>
      <c r="G51" s="47"/>
      <c r="H51" s="47"/>
    </row>
    <row r="52" spans="1:16" x14ac:dyDescent="0.2">
      <c r="A52" s="29" t="s">
        <v>53</v>
      </c>
      <c r="E52" s="30" t="s">
        <v>281</v>
      </c>
      <c r="G52" s="47"/>
      <c r="H52" s="47"/>
    </row>
    <row r="53" spans="1:16" ht="306" x14ac:dyDescent="0.2">
      <c r="A53" t="s">
        <v>54</v>
      </c>
      <c r="E53" s="28" t="s">
        <v>129</v>
      </c>
      <c r="G53" s="47"/>
      <c r="H53" s="47"/>
    </row>
    <row r="54" spans="1:16" x14ac:dyDescent="0.2">
      <c r="A54" s="17" t="s">
        <v>46</v>
      </c>
      <c r="B54" s="22">
        <v>12</v>
      </c>
      <c r="C54" s="22" t="s">
        <v>130</v>
      </c>
      <c r="D54" s="17" t="s">
        <v>48</v>
      </c>
      <c r="E54" s="23" t="s">
        <v>131</v>
      </c>
      <c r="F54" s="24" t="s">
        <v>113</v>
      </c>
      <c r="G54" s="73">
        <v>46.2</v>
      </c>
      <c r="H54" s="74">
        <v>0</v>
      </c>
      <c r="I54" s="26">
        <f>ROUND(ROUND(H54,2)*ROUND(G54,3),2)</f>
        <v>0</v>
      </c>
      <c r="O54">
        <f>(I54*21)/100</f>
        <v>0</v>
      </c>
      <c r="P54" t="s">
        <v>24</v>
      </c>
    </row>
    <row r="55" spans="1:16" x14ac:dyDescent="0.2">
      <c r="A55" s="27" t="s">
        <v>51</v>
      </c>
      <c r="E55" s="37" t="s">
        <v>283</v>
      </c>
      <c r="G55" s="47"/>
      <c r="H55" s="47"/>
    </row>
    <row r="56" spans="1:16" x14ac:dyDescent="0.2">
      <c r="A56" s="29" t="s">
        <v>53</v>
      </c>
      <c r="E56" s="38" t="s">
        <v>284</v>
      </c>
      <c r="G56" s="47"/>
      <c r="H56" s="47"/>
    </row>
    <row r="57" spans="1:16" ht="38.25" x14ac:dyDescent="0.2">
      <c r="A57" t="s">
        <v>54</v>
      </c>
      <c r="E57" s="28" t="s">
        <v>132</v>
      </c>
      <c r="G57" s="47"/>
      <c r="H57" s="47"/>
    </row>
    <row r="58" spans="1:16" x14ac:dyDescent="0.2">
      <c r="A58" s="17" t="s">
        <v>46</v>
      </c>
      <c r="B58" s="22">
        <v>13</v>
      </c>
      <c r="C58" s="22">
        <v>131738</v>
      </c>
      <c r="D58" s="17" t="s">
        <v>48</v>
      </c>
      <c r="E58" s="23" t="s">
        <v>285</v>
      </c>
      <c r="F58" s="24" t="s">
        <v>113</v>
      </c>
      <c r="G58" s="73">
        <v>43.56</v>
      </c>
      <c r="H58" s="74">
        <v>0</v>
      </c>
      <c r="I58" s="26">
        <f>ROUND(ROUND(H58,2)*ROUND(G58,3),2)</f>
        <v>0</v>
      </c>
      <c r="O58">
        <f>(I58*21)/100</f>
        <v>0</v>
      </c>
      <c r="P58" t="s">
        <v>24</v>
      </c>
    </row>
    <row r="59" spans="1:16" ht="12.75" customHeight="1" x14ac:dyDescent="0.2">
      <c r="E59" s="28" t="s">
        <v>286</v>
      </c>
      <c r="G59" s="47"/>
      <c r="H59" s="47"/>
    </row>
    <row r="60" spans="1:16" ht="12.75" customHeight="1" x14ac:dyDescent="0.2">
      <c r="E60" s="28" t="s">
        <v>332</v>
      </c>
      <c r="G60" s="47"/>
      <c r="H60" s="47"/>
    </row>
    <row r="61" spans="1:16" ht="293.25" x14ac:dyDescent="0.2">
      <c r="E61" s="28" t="s">
        <v>288</v>
      </c>
      <c r="G61" s="47"/>
      <c r="H61" s="47"/>
    </row>
    <row r="62" spans="1:16" x14ac:dyDescent="0.2">
      <c r="A62" s="17" t="s">
        <v>46</v>
      </c>
      <c r="B62" s="22" t="s">
        <v>92</v>
      </c>
      <c r="C62" s="22" t="s">
        <v>133</v>
      </c>
      <c r="D62" s="17" t="s">
        <v>48</v>
      </c>
      <c r="E62" s="23" t="s">
        <v>134</v>
      </c>
      <c r="F62" s="24" t="s">
        <v>113</v>
      </c>
      <c r="G62" s="73">
        <v>29.625</v>
      </c>
      <c r="H62" s="74">
        <v>0</v>
      </c>
      <c r="I62" s="26">
        <f>ROUND(ROUND(H62,2)*ROUND(G62,3),2)</f>
        <v>0</v>
      </c>
      <c r="O62">
        <f>(I62*21)/100</f>
        <v>0</v>
      </c>
      <c r="P62" t="s">
        <v>24</v>
      </c>
    </row>
    <row r="63" spans="1:16" x14ac:dyDescent="0.2">
      <c r="A63" s="27" t="s">
        <v>51</v>
      </c>
      <c r="E63" s="28" t="s">
        <v>287</v>
      </c>
      <c r="G63" s="47"/>
      <c r="H63" s="47"/>
    </row>
    <row r="64" spans="1:16" ht="89.25" x14ac:dyDescent="0.2">
      <c r="A64" s="29" t="s">
        <v>53</v>
      </c>
      <c r="E64" s="38" t="s">
        <v>333</v>
      </c>
      <c r="G64" s="47"/>
      <c r="H64" s="47"/>
    </row>
    <row r="65" spans="1:16" ht="318.75" x14ac:dyDescent="0.2">
      <c r="A65" t="s">
        <v>54</v>
      </c>
      <c r="E65" s="28" t="s">
        <v>135</v>
      </c>
      <c r="G65" s="47"/>
      <c r="H65" s="47"/>
    </row>
    <row r="66" spans="1:16" x14ac:dyDescent="0.2">
      <c r="A66" s="17" t="s">
        <v>46</v>
      </c>
      <c r="B66" s="22">
        <v>15</v>
      </c>
      <c r="C66" s="39" t="s">
        <v>377</v>
      </c>
      <c r="D66" s="42" t="s">
        <v>48</v>
      </c>
      <c r="E66" s="40" t="s">
        <v>378</v>
      </c>
      <c r="F66" s="43" t="s">
        <v>113</v>
      </c>
      <c r="G66" s="75">
        <v>37.784999999999997</v>
      </c>
      <c r="H66" s="75">
        <v>0</v>
      </c>
      <c r="I66" s="26">
        <f>ROUND(ROUND(H66,2)*ROUND(G66,3),2)</f>
        <v>0</v>
      </c>
      <c r="O66">
        <f>(I66*21)/100</f>
        <v>0</v>
      </c>
      <c r="P66" t="s">
        <v>24</v>
      </c>
    </row>
    <row r="67" spans="1:16" x14ac:dyDescent="0.2">
      <c r="E67" s="28" t="s">
        <v>379</v>
      </c>
      <c r="G67" s="47"/>
      <c r="H67" s="47"/>
    </row>
    <row r="68" spans="1:16" x14ac:dyDescent="0.2">
      <c r="E68" s="30" t="s">
        <v>381</v>
      </c>
      <c r="G68" s="47"/>
      <c r="H68" s="47"/>
    </row>
    <row r="69" spans="1:16" ht="229.5" x14ac:dyDescent="0.2">
      <c r="E69" s="41" t="s">
        <v>380</v>
      </c>
      <c r="G69" s="47"/>
      <c r="H69" s="47"/>
    </row>
    <row r="70" spans="1:16" x14ac:dyDescent="0.2">
      <c r="A70" s="17" t="s">
        <v>46</v>
      </c>
      <c r="B70" s="22" t="s">
        <v>136</v>
      </c>
      <c r="C70" s="22">
        <v>17491</v>
      </c>
      <c r="D70" s="17" t="s">
        <v>48</v>
      </c>
      <c r="E70" s="65" t="s">
        <v>368</v>
      </c>
      <c r="F70" s="24" t="s">
        <v>113</v>
      </c>
      <c r="G70" s="73">
        <v>12.561</v>
      </c>
      <c r="H70" s="74">
        <v>0</v>
      </c>
      <c r="I70" s="26">
        <f>ROUND(ROUND(H70,2)*ROUND(G70,3),2)</f>
        <v>0</v>
      </c>
      <c r="O70">
        <f>(I70*21)/100</f>
        <v>0</v>
      </c>
      <c r="P70" t="s">
        <v>24</v>
      </c>
    </row>
    <row r="71" spans="1:16" x14ac:dyDescent="0.2">
      <c r="E71" s="37" t="s">
        <v>369</v>
      </c>
      <c r="G71" s="47"/>
      <c r="H71" s="47"/>
    </row>
    <row r="72" spans="1:16" ht="63.75" x14ac:dyDescent="0.2">
      <c r="E72" s="37" t="s">
        <v>370</v>
      </c>
      <c r="G72" s="47"/>
      <c r="H72" s="47"/>
    </row>
    <row r="73" spans="1:16" ht="229.5" x14ac:dyDescent="0.2">
      <c r="E73" s="37" t="s">
        <v>371</v>
      </c>
      <c r="G73" s="47"/>
      <c r="H73" s="47"/>
    </row>
    <row r="74" spans="1:16" x14ac:dyDescent="0.2">
      <c r="A74" s="17" t="s">
        <v>46</v>
      </c>
      <c r="B74" s="22">
        <v>17</v>
      </c>
      <c r="C74" s="22" t="s">
        <v>137</v>
      </c>
      <c r="D74" s="17" t="s">
        <v>48</v>
      </c>
      <c r="E74" s="23" t="s">
        <v>138</v>
      </c>
      <c r="F74" s="24" t="s">
        <v>113</v>
      </c>
      <c r="G74" s="73">
        <v>1.6</v>
      </c>
      <c r="H74" s="74">
        <v>0</v>
      </c>
      <c r="I74" s="26">
        <f>ROUND(ROUND(H74,2)*ROUND(G74,3),2)</f>
        <v>0</v>
      </c>
      <c r="O74">
        <f>(I74*21)/100</f>
        <v>0</v>
      </c>
      <c r="P74" t="s">
        <v>24</v>
      </c>
    </row>
    <row r="75" spans="1:16" x14ac:dyDescent="0.2">
      <c r="A75" s="27" t="s">
        <v>51</v>
      </c>
      <c r="E75" s="28" t="s">
        <v>139</v>
      </c>
      <c r="G75" s="47"/>
      <c r="H75" s="47"/>
    </row>
    <row r="76" spans="1:16" x14ac:dyDescent="0.2">
      <c r="A76" s="29" t="s">
        <v>53</v>
      </c>
      <c r="E76" s="30" t="s">
        <v>280</v>
      </c>
      <c r="G76" s="47"/>
      <c r="H76" s="47"/>
    </row>
    <row r="77" spans="1:16" ht="38.25" x14ac:dyDescent="0.2">
      <c r="A77" t="s">
        <v>54</v>
      </c>
      <c r="E77" s="28" t="s">
        <v>140</v>
      </c>
      <c r="G77" s="47"/>
      <c r="H77" s="47"/>
    </row>
    <row r="78" spans="1:16" x14ac:dyDescent="0.2">
      <c r="A78" s="17" t="s">
        <v>46</v>
      </c>
      <c r="B78" s="22">
        <v>18</v>
      </c>
      <c r="C78" s="22" t="s">
        <v>141</v>
      </c>
      <c r="D78" s="17" t="s">
        <v>48</v>
      </c>
      <c r="E78" s="23" t="s">
        <v>142</v>
      </c>
      <c r="F78" s="24" t="s">
        <v>143</v>
      </c>
      <c r="G78" s="73">
        <v>8</v>
      </c>
      <c r="H78" s="74">
        <v>0</v>
      </c>
      <c r="I78" s="26">
        <f>ROUND(ROUND(H78,2)*ROUND(G78,3),2)</f>
        <v>0</v>
      </c>
      <c r="O78">
        <f>(I78*21)/100</f>
        <v>0</v>
      </c>
      <c r="P78" t="s">
        <v>24</v>
      </c>
    </row>
    <row r="79" spans="1:16" x14ac:dyDescent="0.2">
      <c r="A79" s="27" t="s">
        <v>51</v>
      </c>
      <c r="E79" s="28" t="s">
        <v>144</v>
      </c>
      <c r="G79" s="47"/>
      <c r="H79" s="47"/>
    </row>
    <row r="80" spans="1:16" x14ac:dyDescent="0.2">
      <c r="A80" s="29" t="s">
        <v>53</v>
      </c>
      <c r="E80" s="30" t="s">
        <v>282</v>
      </c>
    </row>
    <row r="81" spans="1:18" ht="25.5" x14ac:dyDescent="0.2">
      <c r="A81" t="s">
        <v>54</v>
      </c>
      <c r="E81" s="28" t="s">
        <v>145</v>
      </c>
    </row>
    <row r="82" spans="1:18" ht="12.75" customHeight="1" x14ac:dyDescent="0.2">
      <c r="A82" s="5" t="s">
        <v>44</v>
      </c>
      <c r="B82" s="5"/>
      <c r="C82" s="34" t="s">
        <v>24</v>
      </c>
      <c r="D82" s="5"/>
      <c r="E82" s="20" t="s">
        <v>146</v>
      </c>
      <c r="F82" s="5"/>
      <c r="G82" s="5"/>
      <c r="H82" s="5"/>
      <c r="I82" s="35">
        <f>0+Q82</f>
        <v>0</v>
      </c>
      <c r="O82">
        <f>0+R82</f>
        <v>0</v>
      </c>
      <c r="Q82" s="36">
        <f>0+I83+I87+I91+I95</f>
        <v>0</v>
      </c>
      <c r="R82">
        <f>0+O83+O87+O91+O95</f>
        <v>0</v>
      </c>
    </row>
    <row r="83" spans="1:18" x14ac:dyDescent="0.2">
      <c r="A83" s="17" t="s">
        <v>46</v>
      </c>
      <c r="B83" s="22" t="s">
        <v>147</v>
      </c>
      <c r="C83" s="22" t="s">
        <v>148</v>
      </c>
      <c r="D83" s="17" t="s">
        <v>48</v>
      </c>
      <c r="E83" s="23" t="s">
        <v>149</v>
      </c>
      <c r="F83" s="24" t="s">
        <v>119</v>
      </c>
      <c r="G83" s="73">
        <v>27</v>
      </c>
      <c r="H83" s="74">
        <v>0</v>
      </c>
      <c r="I83" s="26">
        <f>ROUND(ROUND(H83,2)*ROUND(G83,3),2)</f>
        <v>0</v>
      </c>
      <c r="O83">
        <f>(I83*21)/100</f>
        <v>0</v>
      </c>
      <c r="P83" t="s">
        <v>24</v>
      </c>
    </row>
    <row r="84" spans="1:18" ht="25.5" x14ac:dyDescent="0.2">
      <c r="A84" s="27" t="s">
        <v>51</v>
      </c>
      <c r="E84" s="28" t="s">
        <v>334</v>
      </c>
      <c r="G84" s="47"/>
      <c r="H84" s="47"/>
    </row>
    <row r="85" spans="1:18" ht="76.5" x14ac:dyDescent="0.2">
      <c r="A85" s="29" t="s">
        <v>53</v>
      </c>
      <c r="E85" s="30" t="s">
        <v>335</v>
      </c>
      <c r="G85" s="47"/>
      <c r="H85" s="47"/>
    </row>
    <row r="86" spans="1:18" ht="63.75" x14ac:dyDescent="0.2">
      <c r="A86" t="s">
        <v>54</v>
      </c>
      <c r="E86" s="28" t="s">
        <v>150</v>
      </c>
      <c r="G86" s="47"/>
      <c r="H86" s="47"/>
    </row>
    <row r="87" spans="1:18" ht="25.5" x14ac:dyDescent="0.2">
      <c r="A87" s="17" t="s">
        <v>46</v>
      </c>
      <c r="B87" s="22" t="s">
        <v>151</v>
      </c>
      <c r="C87" s="22" t="s">
        <v>152</v>
      </c>
      <c r="D87" s="17" t="s">
        <v>48</v>
      </c>
      <c r="E87" s="23" t="s">
        <v>153</v>
      </c>
      <c r="F87" s="24" t="s">
        <v>119</v>
      </c>
      <c r="G87" s="73">
        <v>2</v>
      </c>
      <c r="H87" s="74">
        <v>0</v>
      </c>
      <c r="I87" s="26">
        <f>ROUND(ROUND(H87,2)*ROUND(G87,3),2)</f>
        <v>0</v>
      </c>
      <c r="O87">
        <f>(I87*21)/100</f>
        <v>0</v>
      </c>
      <c r="P87" t="s">
        <v>24</v>
      </c>
    </row>
    <row r="88" spans="1:18" x14ac:dyDescent="0.2">
      <c r="A88" s="27" t="s">
        <v>51</v>
      </c>
      <c r="E88" s="28" t="s">
        <v>336</v>
      </c>
      <c r="G88" s="47"/>
      <c r="H88" s="47"/>
    </row>
    <row r="89" spans="1:18" x14ac:dyDescent="0.2">
      <c r="A89" s="29" t="s">
        <v>53</v>
      </c>
      <c r="E89" s="30" t="s">
        <v>154</v>
      </c>
      <c r="G89" s="47"/>
      <c r="H89" s="47"/>
    </row>
    <row r="90" spans="1:18" ht="63.75" x14ac:dyDescent="0.2">
      <c r="A90" t="s">
        <v>54</v>
      </c>
      <c r="E90" s="28" t="s">
        <v>150</v>
      </c>
      <c r="G90" s="47"/>
      <c r="H90" s="47"/>
    </row>
    <row r="91" spans="1:18" ht="25.5" x14ac:dyDescent="0.2">
      <c r="A91" s="17" t="s">
        <v>46</v>
      </c>
      <c r="B91" s="22" t="s">
        <v>155</v>
      </c>
      <c r="C91" s="22" t="s">
        <v>156</v>
      </c>
      <c r="D91" s="17" t="s">
        <v>48</v>
      </c>
      <c r="E91" s="23" t="s">
        <v>157</v>
      </c>
      <c r="F91" s="24" t="s">
        <v>158</v>
      </c>
      <c r="G91" s="73">
        <v>270</v>
      </c>
      <c r="H91" s="74">
        <v>0</v>
      </c>
      <c r="I91" s="26">
        <f>ROUND(ROUND(H91,2)*ROUND(G91,3),2)</f>
        <v>0</v>
      </c>
      <c r="O91">
        <f>(I91*21)/100</f>
        <v>0</v>
      </c>
      <c r="P91" t="s">
        <v>24</v>
      </c>
    </row>
    <row r="92" spans="1:18" ht="25.5" x14ac:dyDescent="0.2">
      <c r="A92" s="27" t="s">
        <v>51</v>
      </c>
      <c r="E92" s="28" t="s">
        <v>337</v>
      </c>
      <c r="G92" s="47"/>
      <c r="H92" s="47"/>
    </row>
    <row r="93" spans="1:18" ht="76.5" x14ac:dyDescent="0.2">
      <c r="A93" s="29" t="s">
        <v>53</v>
      </c>
      <c r="E93" s="30" t="s">
        <v>338</v>
      </c>
      <c r="G93" s="47"/>
      <c r="H93" s="47"/>
    </row>
    <row r="94" spans="1:18" ht="63.75" x14ac:dyDescent="0.2">
      <c r="A94" t="s">
        <v>54</v>
      </c>
      <c r="E94" s="28" t="s">
        <v>159</v>
      </c>
      <c r="G94" s="47"/>
      <c r="H94" s="47"/>
    </row>
    <row r="95" spans="1:18" x14ac:dyDescent="0.2">
      <c r="A95" s="17" t="s">
        <v>46</v>
      </c>
      <c r="B95" s="22" t="s">
        <v>160</v>
      </c>
      <c r="C95" s="22" t="s">
        <v>161</v>
      </c>
      <c r="D95" s="17" t="s">
        <v>48</v>
      </c>
      <c r="E95" s="23" t="s">
        <v>162</v>
      </c>
      <c r="F95" s="24" t="s">
        <v>143</v>
      </c>
      <c r="G95" s="73">
        <v>85.766000000000005</v>
      </c>
      <c r="H95" s="74">
        <v>0</v>
      </c>
      <c r="I95" s="26">
        <f>ROUND(ROUND(H95,2)*ROUND(G95,3),2)</f>
        <v>0</v>
      </c>
      <c r="O95">
        <f>(I95*21)/100</f>
        <v>0</v>
      </c>
      <c r="P95" t="s">
        <v>24</v>
      </c>
    </row>
    <row r="96" spans="1:18" x14ac:dyDescent="0.2">
      <c r="A96" s="27" t="s">
        <v>51</v>
      </c>
      <c r="E96" s="28" t="s">
        <v>290</v>
      </c>
      <c r="G96" s="47"/>
      <c r="H96" s="47"/>
    </row>
    <row r="97" spans="1:18" ht="89.25" x14ac:dyDescent="0.2">
      <c r="A97" s="29" t="s">
        <v>53</v>
      </c>
      <c r="E97" s="30" t="s">
        <v>339</v>
      </c>
      <c r="G97" s="47"/>
      <c r="H97" s="47"/>
    </row>
    <row r="98" spans="1:18" ht="102" x14ac:dyDescent="0.2">
      <c r="A98" t="s">
        <v>54</v>
      </c>
      <c r="E98" s="28" t="s">
        <v>163</v>
      </c>
      <c r="G98" s="47"/>
      <c r="H98" s="47"/>
    </row>
    <row r="99" spans="1:18" ht="12.75" customHeight="1" x14ac:dyDescent="0.2">
      <c r="A99" s="5" t="s">
        <v>44</v>
      </c>
      <c r="B99" s="5"/>
      <c r="C99" s="34" t="s">
        <v>23</v>
      </c>
      <c r="D99" s="5"/>
      <c r="E99" s="20" t="s">
        <v>164</v>
      </c>
      <c r="F99" s="5"/>
      <c r="G99" s="5"/>
      <c r="H99" s="5"/>
      <c r="I99" s="35">
        <f>0+Q99</f>
        <v>0</v>
      </c>
      <c r="O99">
        <f>0+R99</f>
        <v>0</v>
      </c>
      <c r="Q99" s="36">
        <f>0+I100+I104</f>
        <v>0</v>
      </c>
      <c r="R99">
        <f>0+O100+O104</f>
        <v>0</v>
      </c>
    </row>
    <row r="100" spans="1:18" x14ac:dyDescent="0.2">
      <c r="A100" s="17" t="s">
        <v>46</v>
      </c>
      <c r="B100" s="22">
        <v>23</v>
      </c>
      <c r="C100" s="22" t="s">
        <v>165</v>
      </c>
      <c r="D100" s="17" t="s">
        <v>48</v>
      </c>
      <c r="E100" s="23" t="s">
        <v>166</v>
      </c>
      <c r="F100" s="24" t="s">
        <v>113</v>
      </c>
      <c r="G100" s="73">
        <v>1.9970000000000001</v>
      </c>
      <c r="H100" s="74">
        <v>0</v>
      </c>
      <c r="I100" s="26">
        <f>ROUND(ROUND(H100,2)*ROUND(G100,3),2)</f>
        <v>0</v>
      </c>
      <c r="O100">
        <f>(I100*21)/100</f>
        <v>0</v>
      </c>
      <c r="P100" t="s">
        <v>24</v>
      </c>
    </row>
    <row r="101" spans="1:18" x14ac:dyDescent="0.2">
      <c r="A101" s="27" t="s">
        <v>51</v>
      </c>
      <c r="E101" s="28" t="s">
        <v>167</v>
      </c>
      <c r="G101" s="47"/>
      <c r="H101" s="47"/>
    </row>
    <row r="102" spans="1:18" ht="63.75" x14ac:dyDescent="0.2">
      <c r="A102" s="29" t="s">
        <v>53</v>
      </c>
      <c r="E102" s="30" t="s">
        <v>291</v>
      </c>
      <c r="G102" s="47"/>
      <c r="H102" s="47"/>
    </row>
    <row r="103" spans="1:18" ht="382.5" x14ac:dyDescent="0.2">
      <c r="A103" t="s">
        <v>54</v>
      </c>
      <c r="E103" s="28" t="s">
        <v>168</v>
      </c>
      <c r="G103" s="47"/>
      <c r="H103" s="47"/>
    </row>
    <row r="104" spans="1:18" x14ac:dyDescent="0.2">
      <c r="A104" s="17" t="s">
        <v>46</v>
      </c>
      <c r="B104" s="22">
        <v>24</v>
      </c>
      <c r="C104" s="22" t="s">
        <v>169</v>
      </c>
      <c r="D104" s="17" t="s">
        <v>48</v>
      </c>
      <c r="E104" s="23" t="s">
        <v>170</v>
      </c>
      <c r="F104" s="24" t="s">
        <v>101</v>
      </c>
      <c r="G104" s="73">
        <v>0.32</v>
      </c>
      <c r="H104" s="74">
        <v>0</v>
      </c>
      <c r="I104" s="26">
        <f>ROUND(ROUND(H104,2)*ROUND(G104,3),2)</f>
        <v>0</v>
      </c>
      <c r="O104">
        <f>(I104*21)/100</f>
        <v>0</v>
      </c>
      <c r="P104" t="s">
        <v>24</v>
      </c>
    </row>
    <row r="105" spans="1:18" x14ac:dyDescent="0.2">
      <c r="A105" s="27" t="s">
        <v>51</v>
      </c>
      <c r="E105" s="28" t="s">
        <v>167</v>
      </c>
      <c r="G105" s="47"/>
      <c r="H105" s="47"/>
    </row>
    <row r="106" spans="1:18" x14ac:dyDescent="0.2">
      <c r="A106" s="29" t="s">
        <v>53</v>
      </c>
      <c r="E106" s="30" t="s">
        <v>292</v>
      </c>
      <c r="G106" s="47"/>
      <c r="H106" s="47"/>
    </row>
    <row r="107" spans="1:18" ht="242.25" x14ac:dyDescent="0.2">
      <c r="A107" t="s">
        <v>54</v>
      </c>
      <c r="E107" s="28" t="s">
        <v>171</v>
      </c>
      <c r="G107" s="47"/>
      <c r="H107" s="47"/>
    </row>
    <row r="108" spans="1:18" ht="12.75" customHeight="1" x14ac:dyDescent="0.2">
      <c r="A108" s="5" t="s">
        <v>44</v>
      </c>
      <c r="B108" s="5"/>
      <c r="C108" s="34" t="s">
        <v>34</v>
      </c>
      <c r="D108" s="5"/>
      <c r="E108" s="20" t="s">
        <v>173</v>
      </c>
      <c r="F108" s="5"/>
      <c r="G108" s="5"/>
      <c r="H108" s="5"/>
      <c r="I108" s="35">
        <f>0+Q108</f>
        <v>0</v>
      </c>
      <c r="O108">
        <f>0+R108</f>
        <v>0</v>
      </c>
      <c r="Q108" s="36">
        <f>0+I109+I113+I117+I121+I125+I129+I133</f>
        <v>0</v>
      </c>
      <c r="R108">
        <f>0+O109+O113+O117+O121+O125+O129+O133</f>
        <v>0</v>
      </c>
    </row>
    <row r="109" spans="1:18" x14ac:dyDescent="0.2">
      <c r="A109" s="17" t="s">
        <v>46</v>
      </c>
      <c r="B109" s="22">
        <v>25</v>
      </c>
      <c r="C109" s="22" t="s">
        <v>174</v>
      </c>
      <c r="D109" s="17" t="s">
        <v>48</v>
      </c>
      <c r="E109" s="23" t="s">
        <v>175</v>
      </c>
      <c r="F109" s="24" t="s">
        <v>113</v>
      </c>
      <c r="G109" s="73">
        <v>2.2570000000000001</v>
      </c>
      <c r="H109" s="74">
        <v>0</v>
      </c>
      <c r="I109" s="26">
        <f>ROUND(ROUND(H109,2)*ROUND(G109,3),2)</f>
        <v>0</v>
      </c>
      <c r="O109">
        <f>(I109*21)/100</f>
        <v>0</v>
      </c>
      <c r="P109" t="s">
        <v>24</v>
      </c>
    </row>
    <row r="110" spans="1:18" x14ac:dyDescent="0.2">
      <c r="A110" s="27" t="s">
        <v>51</v>
      </c>
      <c r="E110" s="28" t="s">
        <v>294</v>
      </c>
      <c r="G110" s="47"/>
      <c r="H110" s="47"/>
    </row>
    <row r="111" spans="1:18" ht="89.25" x14ac:dyDescent="0.2">
      <c r="A111" s="29" t="s">
        <v>53</v>
      </c>
      <c r="E111" s="30" t="s">
        <v>295</v>
      </c>
      <c r="G111" s="47"/>
      <c r="H111" s="47"/>
    </row>
    <row r="112" spans="1:18" ht="369.75" x14ac:dyDescent="0.2">
      <c r="A112" t="s">
        <v>54</v>
      </c>
      <c r="E112" s="28" t="s">
        <v>172</v>
      </c>
      <c r="G112" s="47"/>
      <c r="H112" s="47"/>
    </row>
    <row r="113" spans="1:16" x14ac:dyDescent="0.2">
      <c r="A113" s="17" t="s">
        <v>46</v>
      </c>
      <c r="B113" s="22">
        <v>26</v>
      </c>
      <c r="C113" s="22" t="s">
        <v>176</v>
      </c>
      <c r="D113" s="17" t="s">
        <v>48</v>
      </c>
      <c r="E113" s="23" t="s">
        <v>177</v>
      </c>
      <c r="F113" s="24" t="s">
        <v>113</v>
      </c>
      <c r="G113" s="73">
        <v>4.6150000000000002</v>
      </c>
      <c r="H113" s="74">
        <v>0</v>
      </c>
      <c r="I113" s="26">
        <f>ROUND(ROUND(H113,2)*ROUND(G113,3),2)</f>
        <v>0</v>
      </c>
      <c r="O113">
        <f>(I113*21)/100</f>
        <v>0</v>
      </c>
      <c r="P113" t="s">
        <v>24</v>
      </c>
    </row>
    <row r="114" spans="1:16" ht="12.75" customHeight="1" x14ac:dyDescent="0.2">
      <c r="A114" s="27" t="s">
        <v>51</v>
      </c>
      <c r="E114" s="28" t="s">
        <v>349</v>
      </c>
      <c r="G114" s="47"/>
      <c r="H114" s="47"/>
    </row>
    <row r="115" spans="1:16" ht="12.75" customHeight="1" x14ac:dyDescent="0.2">
      <c r="A115" s="29" t="s">
        <v>53</v>
      </c>
      <c r="E115" s="30" t="s">
        <v>350</v>
      </c>
      <c r="G115" s="47"/>
      <c r="H115" s="47"/>
    </row>
    <row r="116" spans="1:16" ht="369.75" x14ac:dyDescent="0.2">
      <c r="A116" t="s">
        <v>54</v>
      </c>
      <c r="E116" s="28" t="s">
        <v>172</v>
      </c>
      <c r="G116" s="47"/>
      <c r="H116" s="47"/>
    </row>
    <row r="117" spans="1:16" x14ac:dyDescent="0.2">
      <c r="A117" s="17" t="s">
        <v>46</v>
      </c>
      <c r="B117" s="22">
        <v>27</v>
      </c>
      <c r="C117" s="22" t="s">
        <v>178</v>
      </c>
      <c r="D117" s="17" t="s">
        <v>48</v>
      </c>
      <c r="E117" s="23" t="s">
        <v>179</v>
      </c>
      <c r="F117" s="24" t="s">
        <v>113</v>
      </c>
      <c r="G117" s="73">
        <v>5.7750000000000004</v>
      </c>
      <c r="H117" s="74">
        <v>0</v>
      </c>
      <c r="I117" s="26">
        <f>ROUND(ROUND(H117,2)*ROUND(G117,3),2)</f>
        <v>0</v>
      </c>
      <c r="O117">
        <f>(I117*21)/100</f>
        <v>0</v>
      </c>
      <c r="P117" t="s">
        <v>24</v>
      </c>
    </row>
    <row r="118" spans="1:16" x14ac:dyDescent="0.2">
      <c r="A118" s="27" t="s">
        <v>51</v>
      </c>
      <c r="E118" s="28" t="s">
        <v>340</v>
      </c>
      <c r="G118" s="47"/>
      <c r="H118" s="47"/>
    </row>
    <row r="119" spans="1:16" x14ac:dyDescent="0.2">
      <c r="A119" s="29" t="s">
        <v>53</v>
      </c>
      <c r="E119" s="30" t="s">
        <v>341</v>
      </c>
      <c r="G119" s="47"/>
      <c r="H119" s="47"/>
    </row>
    <row r="120" spans="1:16" ht="369.75" x14ac:dyDescent="0.2">
      <c r="A120" t="s">
        <v>54</v>
      </c>
      <c r="E120" s="28" t="s">
        <v>172</v>
      </c>
      <c r="G120" s="47"/>
      <c r="H120" s="47"/>
    </row>
    <row r="121" spans="1:16" x14ac:dyDescent="0.2">
      <c r="A121" s="17" t="s">
        <v>46</v>
      </c>
      <c r="B121" s="22">
        <v>28</v>
      </c>
      <c r="C121" s="22">
        <v>457365</v>
      </c>
      <c r="D121" s="17" t="s">
        <v>48</v>
      </c>
      <c r="E121" s="23" t="s">
        <v>180</v>
      </c>
      <c r="F121" s="24" t="s">
        <v>101</v>
      </c>
      <c r="G121" s="73">
        <v>0.86599999999999999</v>
      </c>
      <c r="H121" s="74">
        <v>0</v>
      </c>
      <c r="I121" s="26">
        <f>ROUND(ROUND(H121,2)*ROUND(G121,3),2)</f>
        <v>0</v>
      </c>
      <c r="O121">
        <f>(I121*21)/100</f>
        <v>0</v>
      </c>
      <c r="P121" t="s">
        <v>24</v>
      </c>
    </row>
    <row r="122" spans="1:16" x14ac:dyDescent="0.2">
      <c r="A122" s="27" t="s">
        <v>51</v>
      </c>
      <c r="E122" s="28" t="s">
        <v>181</v>
      </c>
      <c r="G122" s="47"/>
      <c r="H122" s="47"/>
    </row>
    <row r="123" spans="1:16" x14ac:dyDescent="0.2">
      <c r="A123" s="29" t="s">
        <v>53</v>
      </c>
      <c r="E123" s="30" t="s">
        <v>342</v>
      </c>
      <c r="G123" s="47"/>
      <c r="H123" s="47"/>
    </row>
    <row r="124" spans="1:16" ht="178.5" x14ac:dyDescent="0.2">
      <c r="A124" t="s">
        <v>54</v>
      </c>
      <c r="E124" s="28" t="s">
        <v>182</v>
      </c>
      <c r="G124" s="47"/>
      <c r="H124" s="47"/>
    </row>
    <row r="125" spans="1:16" x14ac:dyDescent="0.2">
      <c r="A125" s="17" t="s">
        <v>46</v>
      </c>
      <c r="B125" s="22">
        <v>29</v>
      </c>
      <c r="C125" s="22" t="s">
        <v>183</v>
      </c>
      <c r="D125" s="17" t="s">
        <v>48</v>
      </c>
      <c r="E125" s="23" t="s">
        <v>184</v>
      </c>
      <c r="F125" s="24" t="s">
        <v>113</v>
      </c>
      <c r="G125" s="73">
        <v>17.064</v>
      </c>
      <c r="H125" s="74">
        <v>0</v>
      </c>
      <c r="I125" s="26">
        <f>ROUND(ROUND(H125,2)*ROUND(G125,3),2)</f>
        <v>0</v>
      </c>
      <c r="O125">
        <f>(I125*21)/100</f>
        <v>0</v>
      </c>
      <c r="P125" t="s">
        <v>24</v>
      </c>
    </row>
    <row r="126" spans="1:16" x14ac:dyDescent="0.2">
      <c r="A126" s="27" t="s">
        <v>51</v>
      </c>
      <c r="E126" s="28" t="s">
        <v>185</v>
      </c>
      <c r="G126" s="47"/>
      <c r="H126" s="47"/>
    </row>
    <row r="127" spans="1:16" ht="38.25" x14ac:dyDescent="0.2">
      <c r="A127" s="29" t="s">
        <v>53</v>
      </c>
      <c r="E127" s="30" t="s">
        <v>343</v>
      </c>
      <c r="G127" s="47"/>
      <c r="H127" s="47"/>
    </row>
    <row r="128" spans="1:16" ht="38.25" x14ac:dyDescent="0.2">
      <c r="A128" t="s">
        <v>54</v>
      </c>
      <c r="E128" s="28" t="s">
        <v>186</v>
      </c>
      <c r="G128" s="47"/>
      <c r="H128" s="47"/>
    </row>
    <row r="129" spans="1:18" x14ac:dyDescent="0.2">
      <c r="A129" s="17" t="s">
        <v>46</v>
      </c>
      <c r="B129" s="22">
        <v>30</v>
      </c>
      <c r="C129" s="22" t="s">
        <v>187</v>
      </c>
      <c r="D129" s="17" t="s">
        <v>48</v>
      </c>
      <c r="E129" s="23" t="s">
        <v>188</v>
      </c>
      <c r="F129" s="24" t="s">
        <v>113</v>
      </c>
      <c r="G129" s="73">
        <v>4.6150000000000002</v>
      </c>
      <c r="H129" s="74">
        <v>0</v>
      </c>
      <c r="I129" s="26">
        <f>ROUND(ROUND(H129,2)*ROUND(G129,3),2)</f>
        <v>0</v>
      </c>
      <c r="O129">
        <f>(I129*21)/100</f>
        <v>0</v>
      </c>
      <c r="P129" t="s">
        <v>24</v>
      </c>
    </row>
    <row r="130" spans="1:18" ht="25.5" x14ac:dyDescent="0.2">
      <c r="A130" s="27" t="s">
        <v>51</v>
      </c>
      <c r="E130" s="28" t="s">
        <v>351</v>
      </c>
      <c r="G130" s="47"/>
      <c r="H130" s="47"/>
    </row>
    <row r="131" spans="1:18" ht="12.75" customHeight="1" x14ac:dyDescent="0.2">
      <c r="A131" s="29" t="s">
        <v>53</v>
      </c>
      <c r="E131" s="30" t="s">
        <v>350</v>
      </c>
      <c r="G131" s="47"/>
      <c r="H131" s="47"/>
    </row>
    <row r="132" spans="1:18" ht="102" x14ac:dyDescent="0.2">
      <c r="A132" t="s">
        <v>54</v>
      </c>
      <c r="E132" s="28" t="s">
        <v>189</v>
      </c>
      <c r="G132" s="47"/>
      <c r="H132" s="47"/>
    </row>
    <row r="133" spans="1:18" x14ac:dyDescent="0.2">
      <c r="A133" s="17" t="s">
        <v>46</v>
      </c>
      <c r="B133" s="22">
        <v>31</v>
      </c>
      <c r="C133" s="39" t="s">
        <v>372</v>
      </c>
      <c r="D133" s="42" t="s">
        <v>48</v>
      </c>
      <c r="E133" s="40" t="s">
        <v>373</v>
      </c>
      <c r="F133" s="43" t="s">
        <v>113</v>
      </c>
      <c r="G133" s="75">
        <v>2.4900000000000002</v>
      </c>
      <c r="H133" s="75">
        <v>0</v>
      </c>
      <c r="I133" s="26">
        <f>ROUND(ROUND(H133,2)*ROUND(G133,3),2)</f>
        <v>0</v>
      </c>
      <c r="O133">
        <f>(I133*21)/100</f>
        <v>0</v>
      </c>
      <c r="P133" t="s">
        <v>24</v>
      </c>
    </row>
    <row r="134" spans="1:18" x14ac:dyDescent="0.2">
      <c r="E134" s="41" t="s">
        <v>374</v>
      </c>
      <c r="G134" s="47"/>
      <c r="H134" s="47"/>
    </row>
    <row r="135" spans="1:18" ht="38.25" x14ac:dyDescent="0.2">
      <c r="E135" s="37" t="s">
        <v>376</v>
      </c>
      <c r="G135" s="47"/>
      <c r="H135" s="47"/>
    </row>
    <row r="136" spans="1:18" ht="357" x14ac:dyDescent="0.2">
      <c r="E136" s="37" t="s">
        <v>375</v>
      </c>
      <c r="G136" s="47"/>
      <c r="H136" s="47"/>
    </row>
    <row r="137" spans="1:18" ht="12.75" customHeight="1" x14ac:dyDescent="0.2">
      <c r="A137" s="5" t="s">
        <v>44</v>
      </c>
      <c r="B137" s="5"/>
      <c r="C137" s="34" t="s">
        <v>36</v>
      </c>
      <c r="D137" s="5"/>
      <c r="E137" s="20" t="s">
        <v>190</v>
      </c>
      <c r="F137" s="5"/>
      <c r="G137" s="5"/>
      <c r="H137" s="5"/>
      <c r="I137" s="35">
        <f>0+Q137</f>
        <v>0</v>
      </c>
      <c r="O137">
        <f>0+R137</f>
        <v>0</v>
      </c>
      <c r="Q137" s="36">
        <f>0+I138+I142+I146+I150+I154+I158</f>
        <v>0</v>
      </c>
      <c r="R137">
        <f>0+O138+O142+O146+O150+O154+O158</f>
        <v>0</v>
      </c>
    </row>
    <row r="138" spans="1:18" x14ac:dyDescent="0.2">
      <c r="A138" s="17" t="s">
        <v>46</v>
      </c>
      <c r="B138" s="22">
        <v>32</v>
      </c>
      <c r="C138" s="22" t="s">
        <v>191</v>
      </c>
      <c r="D138" s="17" t="s">
        <v>48</v>
      </c>
      <c r="E138" s="23" t="s">
        <v>192</v>
      </c>
      <c r="F138" s="24" t="s">
        <v>143</v>
      </c>
      <c r="G138" s="73">
        <v>319.95</v>
      </c>
      <c r="H138" s="74">
        <v>0</v>
      </c>
      <c r="I138" s="26">
        <f>ROUND(ROUND(H138,2)*ROUND(G138,3),2)</f>
        <v>0</v>
      </c>
      <c r="O138">
        <f>(I138*21)/100</f>
        <v>0</v>
      </c>
      <c r="P138" t="s">
        <v>24</v>
      </c>
    </row>
    <row r="139" spans="1:18" x14ac:dyDescent="0.2">
      <c r="A139" s="27" t="s">
        <v>51</v>
      </c>
      <c r="E139" s="28" t="s">
        <v>296</v>
      </c>
      <c r="G139" s="47"/>
      <c r="H139" s="47"/>
    </row>
    <row r="140" spans="1:18" ht="51" x14ac:dyDescent="0.2">
      <c r="A140" s="29" t="s">
        <v>53</v>
      </c>
      <c r="E140" s="30" t="s">
        <v>298</v>
      </c>
      <c r="G140" s="47"/>
      <c r="H140" s="47"/>
    </row>
    <row r="141" spans="1:18" ht="51" x14ac:dyDescent="0.2">
      <c r="A141" t="s">
        <v>54</v>
      </c>
      <c r="E141" s="28" t="s">
        <v>193</v>
      </c>
      <c r="G141" s="47"/>
      <c r="H141" s="47"/>
    </row>
    <row r="142" spans="1:18" x14ac:dyDescent="0.2">
      <c r="A142" s="17" t="s">
        <v>46</v>
      </c>
      <c r="B142" s="22">
        <v>33</v>
      </c>
      <c r="C142" s="22" t="s">
        <v>194</v>
      </c>
      <c r="D142" s="17" t="s">
        <v>48</v>
      </c>
      <c r="E142" s="23" t="s">
        <v>195</v>
      </c>
      <c r="F142" s="24" t="s">
        <v>143</v>
      </c>
      <c r="G142" s="73">
        <v>16.875</v>
      </c>
      <c r="H142" s="74">
        <v>0</v>
      </c>
      <c r="I142" s="26">
        <f>ROUND(ROUND(H142,2)*ROUND(G142,3),2)</f>
        <v>0</v>
      </c>
      <c r="O142">
        <f>(I142*21)/100</f>
        <v>0</v>
      </c>
      <c r="P142" t="s">
        <v>24</v>
      </c>
    </row>
    <row r="143" spans="1:18" x14ac:dyDescent="0.2">
      <c r="A143" s="27" t="s">
        <v>51</v>
      </c>
      <c r="E143" s="28" t="s">
        <v>48</v>
      </c>
      <c r="G143" s="47"/>
      <c r="H143" s="47"/>
    </row>
    <row r="144" spans="1:18" ht="38.25" x14ac:dyDescent="0.2">
      <c r="A144" s="29" t="s">
        <v>53</v>
      </c>
      <c r="E144" s="30" t="s">
        <v>299</v>
      </c>
      <c r="G144" s="47"/>
      <c r="H144" s="47"/>
    </row>
    <row r="145" spans="1:16" ht="38.25" x14ac:dyDescent="0.2">
      <c r="A145" t="s">
        <v>54</v>
      </c>
      <c r="E145" s="28" t="s">
        <v>196</v>
      </c>
      <c r="G145" s="47"/>
      <c r="H145" s="47"/>
    </row>
    <row r="146" spans="1:16" x14ac:dyDescent="0.2">
      <c r="A146" s="17" t="s">
        <v>46</v>
      </c>
      <c r="B146" s="22">
        <v>34</v>
      </c>
      <c r="C146" s="22" t="s">
        <v>197</v>
      </c>
      <c r="D146" s="17" t="s">
        <v>48</v>
      </c>
      <c r="E146" s="23" t="s">
        <v>198</v>
      </c>
      <c r="F146" s="24" t="s">
        <v>143</v>
      </c>
      <c r="G146" s="73">
        <v>106.65</v>
      </c>
      <c r="H146" s="74">
        <v>0</v>
      </c>
      <c r="I146" s="26">
        <f>ROUND(ROUND(H146,2)*ROUND(G146,3),2)</f>
        <v>0</v>
      </c>
      <c r="O146">
        <f>(I146*21)/100</f>
        <v>0</v>
      </c>
      <c r="P146" t="s">
        <v>24</v>
      </c>
    </row>
    <row r="147" spans="1:16" x14ac:dyDescent="0.2">
      <c r="A147" s="27" t="s">
        <v>51</v>
      </c>
      <c r="E147" s="28" t="s">
        <v>199</v>
      </c>
      <c r="G147" s="47"/>
      <c r="H147" s="47"/>
    </row>
    <row r="148" spans="1:16" ht="51" x14ac:dyDescent="0.2">
      <c r="A148" s="29" t="s">
        <v>53</v>
      </c>
      <c r="E148" s="30" t="s">
        <v>297</v>
      </c>
      <c r="G148" s="47"/>
      <c r="H148" s="47"/>
    </row>
    <row r="149" spans="1:16" ht="51" x14ac:dyDescent="0.2">
      <c r="A149" t="s">
        <v>54</v>
      </c>
      <c r="E149" s="28" t="s">
        <v>200</v>
      </c>
      <c r="G149" s="47"/>
      <c r="H149" s="47"/>
    </row>
    <row r="150" spans="1:16" x14ac:dyDescent="0.2">
      <c r="A150" s="17" t="s">
        <v>46</v>
      </c>
      <c r="B150" s="22">
        <v>35</v>
      </c>
      <c r="C150" s="22" t="s">
        <v>201</v>
      </c>
      <c r="D150" s="17" t="s">
        <v>48</v>
      </c>
      <c r="E150" s="23" t="s">
        <v>202</v>
      </c>
      <c r="F150" s="24" t="s">
        <v>143</v>
      </c>
      <c r="G150" s="73">
        <v>106.65</v>
      </c>
      <c r="H150" s="74">
        <v>0</v>
      </c>
      <c r="I150" s="26">
        <f>ROUND(ROUND(H150,2)*ROUND(G150,3),2)</f>
        <v>0</v>
      </c>
      <c r="O150">
        <f>(I150*21)/100</f>
        <v>0</v>
      </c>
      <c r="P150" t="s">
        <v>24</v>
      </c>
    </row>
    <row r="151" spans="1:16" x14ac:dyDescent="0.2">
      <c r="A151" s="27" t="s">
        <v>51</v>
      </c>
      <c r="E151" s="28" t="s">
        <v>300</v>
      </c>
      <c r="G151" s="47"/>
      <c r="H151" s="47"/>
    </row>
    <row r="152" spans="1:16" ht="51" x14ac:dyDescent="0.2">
      <c r="A152" s="29" t="s">
        <v>53</v>
      </c>
      <c r="E152" s="30" t="s">
        <v>297</v>
      </c>
      <c r="G152" s="47"/>
      <c r="H152" s="47"/>
    </row>
    <row r="153" spans="1:16" ht="51" x14ac:dyDescent="0.2">
      <c r="A153" t="s">
        <v>54</v>
      </c>
      <c r="E153" s="28" t="s">
        <v>200</v>
      </c>
      <c r="G153" s="47"/>
      <c r="H153" s="47"/>
    </row>
    <row r="154" spans="1:16" x14ac:dyDescent="0.2">
      <c r="A154" s="17" t="s">
        <v>46</v>
      </c>
      <c r="B154" s="22">
        <v>36</v>
      </c>
      <c r="C154" s="22" t="s">
        <v>203</v>
      </c>
      <c r="D154" s="17" t="s">
        <v>48</v>
      </c>
      <c r="E154" s="23" t="s">
        <v>204</v>
      </c>
      <c r="F154" s="24" t="s">
        <v>143</v>
      </c>
      <c r="G154" s="73">
        <v>106.65</v>
      </c>
      <c r="H154" s="74">
        <v>0</v>
      </c>
      <c r="I154" s="26">
        <f>ROUND(ROUND(H154,2)*ROUND(G154,3),2)</f>
        <v>0</v>
      </c>
      <c r="O154">
        <f>(I154*21)/100</f>
        <v>0</v>
      </c>
      <c r="P154" t="s">
        <v>24</v>
      </c>
    </row>
    <row r="155" spans="1:16" x14ac:dyDescent="0.2">
      <c r="A155" s="27" t="s">
        <v>51</v>
      </c>
      <c r="E155" s="28" t="s">
        <v>205</v>
      </c>
      <c r="G155" s="47"/>
      <c r="H155" s="47"/>
    </row>
    <row r="156" spans="1:16" ht="51" x14ac:dyDescent="0.2">
      <c r="A156" s="29" t="s">
        <v>53</v>
      </c>
      <c r="E156" s="30" t="s">
        <v>297</v>
      </c>
      <c r="G156" s="47"/>
      <c r="H156" s="47"/>
    </row>
    <row r="157" spans="1:16" ht="140.25" x14ac:dyDescent="0.2">
      <c r="A157" t="s">
        <v>54</v>
      </c>
      <c r="E157" s="28" t="s">
        <v>206</v>
      </c>
      <c r="G157" s="47"/>
      <c r="H157" s="47"/>
    </row>
    <row r="158" spans="1:16" x14ac:dyDescent="0.2">
      <c r="A158" s="17" t="s">
        <v>46</v>
      </c>
      <c r="B158" s="22">
        <v>37</v>
      </c>
      <c r="C158" s="22" t="s">
        <v>207</v>
      </c>
      <c r="D158" s="17" t="s">
        <v>48</v>
      </c>
      <c r="E158" s="23" t="s">
        <v>208</v>
      </c>
      <c r="F158" s="24" t="s">
        <v>143</v>
      </c>
      <c r="G158" s="73">
        <v>213.3</v>
      </c>
      <c r="H158" s="74">
        <v>0</v>
      </c>
      <c r="I158" s="26">
        <f>ROUND(ROUND(H158,2)*ROUND(G158,3),2)</f>
        <v>0</v>
      </c>
      <c r="O158">
        <f>(I158*21)/100</f>
        <v>0</v>
      </c>
      <c r="P158" t="s">
        <v>24</v>
      </c>
    </row>
    <row r="159" spans="1:16" x14ac:dyDescent="0.2">
      <c r="A159" s="27" t="s">
        <v>51</v>
      </c>
      <c r="E159" s="28" t="s">
        <v>301</v>
      </c>
      <c r="G159" s="47"/>
      <c r="H159" s="47"/>
    </row>
    <row r="160" spans="1:16" ht="38.25" x14ac:dyDescent="0.2">
      <c r="A160" s="29" t="s">
        <v>53</v>
      </c>
      <c r="E160" s="30" t="s">
        <v>302</v>
      </c>
      <c r="G160" s="47"/>
      <c r="H160" s="47"/>
    </row>
    <row r="161" spans="1:18" ht="140.25" x14ac:dyDescent="0.2">
      <c r="A161" t="s">
        <v>54</v>
      </c>
      <c r="E161" s="28" t="s">
        <v>206</v>
      </c>
      <c r="G161" s="47"/>
      <c r="H161" s="47"/>
    </row>
    <row r="162" spans="1:18" ht="12.75" customHeight="1" x14ac:dyDescent="0.2">
      <c r="A162" s="5" t="s">
        <v>44</v>
      </c>
      <c r="B162" s="5"/>
      <c r="C162" s="34" t="s">
        <v>38</v>
      </c>
      <c r="D162" s="5"/>
      <c r="E162" s="20" t="s">
        <v>209</v>
      </c>
      <c r="F162" s="5"/>
      <c r="G162" s="5"/>
      <c r="H162" s="5"/>
      <c r="I162" s="35">
        <f>0+Q162</f>
        <v>0</v>
      </c>
      <c r="O162">
        <f>0+R162</f>
        <v>0</v>
      </c>
      <c r="Q162">
        <f>0+I163+I167+I171+I175+I179</f>
        <v>0</v>
      </c>
      <c r="R162">
        <f>0+O163+O167+O171+O175+O179</f>
        <v>0</v>
      </c>
    </row>
    <row r="163" spans="1:18" ht="25.5" x14ac:dyDescent="0.2">
      <c r="A163" s="17" t="s">
        <v>46</v>
      </c>
      <c r="B163" s="22">
        <v>38</v>
      </c>
      <c r="C163" s="22" t="s">
        <v>210</v>
      </c>
      <c r="D163" s="17" t="s">
        <v>48</v>
      </c>
      <c r="E163" s="23" t="s">
        <v>211</v>
      </c>
      <c r="F163" s="24" t="s">
        <v>143</v>
      </c>
      <c r="G163" s="73">
        <v>43.835999999999999</v>
      </c>
      <c r="H163" s="74">
        <v>0</v>
      </c>
      <c r="I163" s="26">
        <f>ROUND(ROUND(H163,2)*ROUND(G163,3),2)</f>
        <v>0</v>
      </c>
      <c r="O163">
        <f>(I163*21)/100</f>
        <v>0</v>
      </c>
      <c r="P163" t="s">
        <v>24</v>
      </c>
    </row>
    <row r="164" spans="1:18" x14ac:dyDescent="0.2">
      <c r="A164" s="27" t="s">
        <v>51</v>
      </c>
      <c r="E164" s="28" t="s">
        <v>303</v>
      </c>
      <c r="G164" s="47"/>
      <c r="H164" s="47"/>
    </row>
    <row r="165" spans="1:18" ht="63.75" x14ac:dyDescent="0.2">
      <c r="A165" s="29" t="s">
        <v>53</v>
      </c>
      <c r="E165" s="30" t="s">
        <v>307</v>
      </c>
      <c r="G165" s="47"/>
      <c r="H165" s="47"/>
    </row>
    <row r="166" spans="1:18" ht="76.5" x14ac:dyDescent="0.2">
      <c r="A166" t="s">
        <v>54</v>
      </c>
      <c r="E166" s="28" t="s">
        <v>212</v>
      </c>
      <c r="G166" s="47"/>
      <c r="H166" s="47"/>
    </row>
    <row r="167" spans="1:18" x14ac:dyDescent="0.2">
      <c r="A167" s="17" t="s">
        <v>46</v>
      </c>
      <c r="B167" s="22">
        <v>39</v>
      </c>
      <c r="C167" s="22" t="s">
        <v>213</v>
      </c>
      <c r="D167" s="17" t="s">
        <v>48</v>
      </c>
      <c r="E167" s="23" t="s">
        <v>214</v>
      </c>
      <c r="F167" s="24" t="s">
        <v>143</v>
      </c>
      <c r="G167" s="73">
        <v>91</v>
      </c>
      <c r="H167" s="74">
        <v>0</v>
      </c>
      <c r="I167" s="26">
        <f>ROUND(ROUND(H167,2)*ROUND(G167,3),2)</f>
        <v>0</v>
      </c>
      <c r="O167">
        <f>(I167*21)/100</f>
        <v>0</v>
      </c>
      <c r="P167" t="s">
        <v>24</v>
      </c>
    </row>
    <row r="168" spans="1:18" x14ac:dyDescent="0.2">
      <c r="A168" s="27" t="s">
        <v>51</v>
      </c>
      <c r="E168" s="28" t="s">
        <v>344</v>
      </c>
      <c r="G168" s="47"/>
      <c r="H168" s="47"/>
    </row>
    <row r="169" spans="1:18" ht="38.25" x14ac:dyDescent="0.2">
      <c r="A169" s="29" t="s">
        <v>53</v>
      </c>
      <c r="E169" s="30" t="s">
        <v>308</v>
      </c>
      <c r="G169" s="47"/>
      <c r="H169" s="47"/>
    </row>
    <row r="170" spans="1:18" ht="76.5" x14ac:dyDescent="0.2">
      <c r="A170" t="s">
        <v>54</v>
      </c>
      <c r="E170" s="28" t="s">
        <v>212</v>
      </c>
      <c r="G170" s="47"/>
      <c r="H170" s="47"/>
    </row>
    <row r="171" spans="1:18" x14ac:dyDescent="0.2">
      <c r="A171" s="17" t="s">
        <v>46</v>
      </c>
      <c r="B171" s="22">
        <v>40</v>
      </c>
      <c r="C171" s="22" t="s">
        <v>215</v>
      </c>
      <c r="D171" s="17" t="s">
        <v>48</v>
      </c>
      <c r="E171" s="23" t="s">
        <v>216</v>
      </c>
      <c r="F171" s="24" t="s">
        <v>143</v>
      </c>
      <c r="G171" s="73">
        <v>134.83600000000001</v>
      </c>
      <c r="H171" s="74">
        <v>0</v>
      </c>
      <c r="I171" s="26">
        <f>ROUND(ROUND(H171,2)*ROUND(G171,3),2)</f>
        <v>0</v>
      </c>
      <c r="O171">
        <f>(I171*21)/100</f>
        <v>0</v>
      </c>
      <c r="P171" t="s">
        <v>24</v>
      </c>
    </row>
    <row r="172" spans="1:18" x14ac:dyDescent="0.2">
      <c r="A172" s="27" t="s">
        <v>51</v>
      </c>
      <c r="E172" s="28" t="s">
        <v>345</v>
      </c>
      <c r="G172" s="47"/>
      <c r="H172" s="47"/>
    </row>
    <row r="173" spans="1:18" ht="89.25" x14ac:dyDescent="0.2">
      <c r="A173" s="29" t="s">
        <v>53</v>
      </c>
      <c r="E173" s="30" t="s">
        <v>306</v>
      </c>
      <c r="G173" s="47"/>
      <c r="H173" s="47"/>
    </row>
    <row r="174" spans="1:18" ht="76.5" x14ac:dyDescent="0.2">
      <c r="A174" t="s">
        <v>54</v>
      </c>
      <c r="E174" s="28" t="s">
        <v>212</v>
      </c>
      <c r="G174" s="47"/>
      <c r="H174" s="47"/>
    </row>
    <row r="175" spans="1:18" x14ac:dyDescent="0.2">
      <c r="A175" s="17" t="s">
        <v>46</v>
      </c>
      <c r="B175" s="22">
        <v>41</v>
      </c>
      <c r="C175" s="22" t="s">
        <v>217</v>
      </c>
      <c r="D175" s="17"/>
      <c r="E175" s="23" t="s">
        <v>218</v>
      </c>
      <c r="F175" s="24" t="s">
        <v>143</v>
      </c>
      <c r="G175" s="73">
        <v>134.83600000000001</v>
      </c>
      <c r="H175" s="74">
        <v>0</v>
      </c>
      <c r="I175" s="26">
        <f>ROUND(ROUND(H175,2)*ROUND(G175,3),2)</f>
        <v>0</v>
      </c>
      <c r="O175">
        <f>(I175*21)/100</f>
        <v>0</v>
      </c>
      <c r="P175" t="s">
        <v>24</v>
      </c>
    </row>
    <row r="176" spans="1:18" x14ac:dyDescent="0.2">
      <c r="A176" s="27" t="s">
        <v>51</v>
      </c>
      <c r="E176" s="28" t="s">
        <v>219</v>
      </c>
      <c r="G176" s="47"/>
      <c r="H176" s="47"/>
    </row>
    <row r="177" spans="1:18" ht="89.25" x14ac:dyDescent="0.2">
      <c r="A177" s="29" t="s">
        <v>53</v>
      </c>
      <c r="E177" s="30" t="s">
        <v>306</v>
      </c>
      <c r="G177" s="47"/>
      <c r="H177" s="47"/>
    </row>
    <row r="178" spans="1:18" ht="76.5" x14ac:dyDescent="0.2">
      <c r="A178" t="s">
        <v>54</v>
      </c>
      <c r="E178" s="28" t="s">
        <v>212</v>
      </c>
      <c r="G178" s="47"/>
      <c r="H178" s="47"/>
    </row>
    <row r="179" spans="1:18" x14ac:dyDescent="0.2">
      <c r="A179" s="17" t="s">
        <v>46</v>
      </c>
      <c r="B179" s="22">
        <v>42</v>
      </c>
      <c r="C179" s="22" t="s">
        <v>220</v>
      </c>
      <c r="D179" s="17" t="s">
        <v>48</v>
      </c>
      <c r="E179" s="23" t="s">
        <v>221</v>
      </c>
      <c r="F179" s="24" t="s">
        <v>143</v>
      </c>
      <c r="G179" s="73">
        <v>20</v>
      </c>
      <c r="H179" s="74">
        <v>0</v>
      </c>
      <c r="I179" s="26">
        <f>ROUND(ROUND(H179,2)*ROUND(G179,3),2)</f>
        <v>0</v>
      </c>
      <c r="O179">
        <f>(I179*21)/100</f>
        <v>0</v>
      </c>
      <c r="P179" t="s">
        <v>24</v>
      </c>
    </row>
    <row r="180" spans="1:18" x14ac:dyDescent="0.2">
      <c r="A180" s="27" t="s">
        <v>51</v>
      </c>
      <c r="E180" s="28" t="s">
        <v>305</v>
      </c>
      <c r="G180" s="47"/>
      <c r="H180" s="47"/>
    </row>
    <row r="181" spans="1:18" x14ac:dyDescent="0.2">
      <c r="A181" s="29" t="s">
        <v>53</v>
      </c>
      <c r="E181" s="30" t="s">
        <v>304</v>
      </c>
      <c r="G181" s="47"/>
      <c r="H181" s="47"/>
    </row>
    <row r="182" spans="1:18" ht="63.75" x14ac:dyDescent="0.2">
      <c r="A182" t="s">
        <v>54</v>
      </c>
      <c r="E182" s="28" t="s">
        <v>222</v>
      </c>
      <c r="G182" s="47"/>
      <c r="H182" s="47"/>
    </row>
    <row r="183" spans="1:18" ht="12.75" customHeight="1" x14ac:dyDescent="0.2">
      <c r="A183" s="5" t="s">
        <v>44</v>
      </c>
      <c r="B183" s="5"/>
      <c r="C183" s="34" t="s">
        <v>80</v>
      </c>
      <c r="D183" s="5"/>
      <c r="E183" s="20" t="s">
        <v>223</v>
      </c>
      <c r="F183" s="5"/>
      <c r="G183" s="5"/>
      <c r="H183" s="5"/>
      <c r="I183" s="35">
        <f>0+Q183</f>
        <v>0</v>
      </c>
      <c r="O183">
        <f>0+R183</f>
        <v>0</v>
      </c>
      <c r="Q183" s="36">
        <f>0+I184+I188+I192</f>
        <v>0</v>
      </c>
      <c r="R183">
        <f>0+O184+O188+O192</f>
        <v>0</v>
      </c>
    </row>
    <row r="184" spans="1:18" ht="25.5" x14ac:dyDescent="0.2">
      <c r="A184" s="17" t="s">
        <v>46</v>
      </c>
      <c r="B184" s="22">
        <v>43</v>
      </c>
      <c r="C184" s="22" t="s">
        <v>224</v>
      </c>
      <c r="D184" s="17" t="s">
        <v>48</v>
      </c>
      <c r="E184" s="23" t="s">
        <v>225</v>
      </c>
      <c r="F184" s="24" t="s">
        <v>143</v>
      </c>
      <c r="G184" s="73">
        <v>74.147999999999996</v>
      </c>
      <c r="H184" s="74">
        <v>0</v>
      </c>
      <c r="I184" s="26">
        <f>ROUND(ROUND(H184,2)*ROUND(G184,3),2)</f>
        <v>0</v>
      </c>
      <c r="O184">
        <f>(I184*21)/100</f>
        <v>0</v>
      </c>
      <c r="P184" t="s">
        <v>24</v>
      </c>
    </row>
    <row r="185" spans="1:18" x14ac:dyDescent="0.2">
      <c r="A185" s="27" t="s">
        <v>51</v>
      </c>
      <c r="E185" s="28" t="s">
        <v>312</v>
      </c>
      <c r="G185" s="47"/>
      <c r="H185" s="47"/>
    </row>
    <row r="186" spans="1:18" ht="76.5" x14ac:dyDescent="0.2">
      <c r="A186" s="29" t="s">
        <v>53</v>
      </c>
      <c r="E186" s="30" t="s">
        <v>346</v>
      </c>
      <c r="G186" s="47"/>
      <c r="H186" s="47"/>
    </row>
    <row r="187" spans="1:18" ht="191.25" x14ac:dyDescent="0.2">
      <c r="A187" t="s">
        <v>54</v>
      </c>
      <c r="E187" s="28" t="s">
        <v>226</v>
      </c>
      <c r="G187" s="47"/>
      <c r="H187" s="47"/>
    </row>
    <row r="188" spans="1:18" x14ac:dyDescent="0.2">
      <c r="A188" s="17" t="s">
        <v>46</v>
      </c>
      <c r="B188" s="22">
        <v>44</v>
      </c>
      <c r="C188" s="22" t="s">
        <v>228</v>
      </c>
      <c r="D188" s="17" t="s">
        <v>48</v>
      </c>
      <c r="E188" s="23" t="s">
        <v>229</v>
      </c>
      <c r="F188" s="24" t="s">
        <v>143</v>
      </c>
      <c r="G188" s="73">
        <v>74.147999999999996</v>
      </c>
      <c r="H188" s="74">
        <v>0</v>
      </c>
      <c r="I188" s="26">
        <f>ROUND(ROUND(H188,2)*ROUND(G188,3),2)</f>
        <v>0</v>
      </c>
      <c r="O188">
        <f>(I188*21)/100</f>
        <v>0</v>
      </c>
      <c r="P188" t="s">
        <v>24</v>
      </c>
    </row>
    <row r="189" spans="1:18" x14ac:dyDescent="0.2">
      <c r="A189" s="27" t="s">
        <v>51</v>
      </c>
      <c r="E189" s="28" t="s">
        <v>313</v>
      </c>
      <c r="G189" s="47"/>
      <c r="H189" s="47"/>
    </row>
    <row r="190" spans="1:18" ht="76.5" x14ac:dyDescent="0.2">
      <c r="A190" s="29" t="s">
        <v>53</v>
      </c>
      <c r="E190" s="30" t="s">
        <v>346</v>
      </c>
      <c r="G190" s="47"/>
      <c r="H190" s="47"/>
    </row>
    <row r="191" spans="1:18" ht="38.25" x14ac:dyDescent="0.2">
      <c r="A191" t="s">
        <v>54</v>
      </c>
      <c r="E191" s="28" t="s">
        <v>227</v>
      </c>
      <c r="G191" s="47"/>
      <c r="H191" s="47"/>
    </row>
    <row r="192" spans="1:18" x14ac:dyDescent="0.2">
      <c r="A192" s="17" t="s">
        <v>46</v>
      </c>
      <c r="B192" s="22">
        <v>45</v>
      </c>
      <c r="C192" s="39" t="s">
        <v>354</v>
      </c>
      <c r="D192" s="17" t="s">
        <v>48</v>
      </c>
      <c r="E192" s="40" t="s">
        <v>355</v>
      </c>
      <c r="F192" s="24" t="s">
        <v>143</v>
      </c>
      <c r="G192" s="73">
        <v>134.83600000000001</v>
      </c>
      <c r="H192" s="74">
        <v>0</v>
      </c>
      <c r="I192" s="26">
        <f>ROUND(ROUND(H192,2)*ROUND(G192,3),2)</f>
        <v>0</v>
      </c>
      <c r="O192">
        <f>(I192*21)/100</f>
        <v>0</v>
      </c>
      <c r="P192" t="s">
        <v>24</v>
      </c>
    </row>
    <row r="193" spans="1:18" x14ac:dyDescent="0.2">
      <c r="E193" s="41" t="s">
        <v>356</v>
      </c>
      <c r="G193" s="47"/>
      <c r="H193" s="47"/>
    </row>
    <row r="194" spans="1:18" ht="89.25" x14ac:dyDescent="0.2">
      <c r="E194" s="30" t="s">
        <v>306</v>
      </c>
      <c r="G194" s="47"/>
      <c r="H194" s="47"/>
    </row>
    <row r="195" spans="1:18" ht="51" x14ac:dyDescent="0.2">
      <c r="E195" s="41" t="s">
        <v>357</v>
      </c>
    </row>
    <row r="196" spans="1:18" ht="12.75" customHeight="1" x14ac:dyDescent="0.2">
      <c r="A196" s="5" t="s">
        <v>44</v>
      </c>
      <c r="B196" s="5"/>
      <c r="C196" s="34" t="s">
        <v>84</v>
      </c>
      <c r="D196" s="5"/>
      <c r="E196" s="20" t="s">
        <v>230</v>
      </c>
      <c r="F196" s="5"/>
      <c r="G196" s="5"/>
      <c r="H196" s="5"/>
      <c r="I196" s="35">
        <f>0+Q196</f>
        <v>0</v>
      </c>
      <c r="O196">
        <f>0+R196</f>
        <v>0</v>
      </c>
      <c r="Q196" s="36">
        <f>0+I197</f>
        <v>0</v>
      </c>
      <c r="R196">
        <f>0+O197</f>
        <v>0</v>
      </c>
    </row>
    <row r="197" spans="1:18" x14ac:dyDescent="0.2">
      <c r="A197" s="17" t="s">
        <v>46</v>
      </c>
      <c r="B197" s="22">
        <v>46</v>
      </c>
      <c r="C197" s="22" t="s">
        <v>231</v>
      </c>
      <c r="D197" s="17" t="s">
        <v>48</v>
      </c>
      <c r="E197" s="23" t="s">
        <v>232</v>
      </c>
      <c r="F197" s="24" t="s">
        <v>119</v>
      </c>
      <c r="G197" s="73">
        <v>47.53</v>
      </c>
      <c r="H197" s="74">
        <v>0</v>
      </c>
      <c r="I197" s="26">
        <f>ROUND(ROUND(H197,2)*ROUND(G197,3),2)</f>
        <v>0</v>
      </c>
      <c r="O197">
        <f>(I197*21)/100</f>
        <v>0</v>
      </c>
      <c r="P197" t="s">
        <v>24</v>
      </c>
    </row>
    <row r="198" spans="1:18" ht="25.5" x14ac:dyDescent="0.2">
      <c r="A198" s="27" t="s">
        <v>51</v>
      </c>
      <c r="E198" s="28" t="s">
        <v>233</v>
      </c>
      <c r="G198" s="47"/>
      <c r="H198" s="47"/>
    </row>
    <row r="199" spans="1:18" ht="38.25" x14ac:dyDescent="0.2">
      <c r="A199" s="29" t="s">
        <v>53</v>
      </c>
      <c r="E199" s="30" t="s">
        <v>309</v>
      </c>
      <c r="G199" s="47"/>
      <c r="H199" s="47"/>
    </row>
    <row r="200" spans="1:18" ht="242.25" x14ac:dyDescent="0.2">
      <c r="A200" t="s">
        <v>54</v>
      </c>
      <c r="E200" s="28" t="s">
        <v>234</v>
      </c>
      <c r="G200" s="47"/>
      <c r="H200" s="47"/>
    </row>
    <row r="201" spans="1:18" ht="12.75" customHeight="1" x14ac:dyDescent="0.2">
      <c r="A201" s="5" t="s">
        <v>44</v>
      </c>
      <c r="B201" s="5"/>
      <c r="C201" s="34" t="s">
        <v>41</v>
      </c>
      <c r="D201" s="5"/>
      <c r="E201" s="20" t="s">
        <v>235</v>
      </c>
      <c r="F201" s="5"/>
      <c r="G201" s="5"/>
      <c r="H201" s="5"/>
      <c r="I201" s="35">
        <f>0+Q201</f>
        <v>0</v>
      </c>
      <c r="O201">
        <f>0+R201</f>
        <v>0</v>
      </c>
      <c r="Q201" s="36">
        <f>0+I202+I206+I214+I218+I222+I226+I230+I234+I238+I242+I246+I250+I210</f>
        <v>0</v>
      </c>
      <c r="R201">
        <f>0+O202+O206+O214+O218+O222+O226+O230+O234+O238+O242+O246+O250+O210</f>
        <v>0</v>
      </c>
    </row>
    <row r="202" spans="1:18" x14ac:dyDescent="0.2">
      <c r="A202" s="17" t="s">
        <v>46</v>
      </c>
      <c r="B202" s="22">
        <v>47</v>
      </c>
      <c r="C202" s="22" t="s">
        <v>318</v>
      </c>
      <c r="D202" s="17" t="s">
        <v>68</v>
      </c>
      <c r="E202" s="23" t="s">
        <v>319</v>
      </c>
      <c r="F202" s="24" t="s">
        <v>119</v>
      </c>
      <c r="G202" s="73">
        <v>28.5</v>
      </c>
      <c r="H202" s="74">
        <v>0</v>
      </c>
      <c r="I202" s="26">
        <f>ROUND(ROUND(H202,2)*ROUND(G202,3),2)</f>
        <v>0</v>
      </c>
      <c r="O202">
        <f>(I202*21)/100</f>
        <v>0</v>
      </c>
      <c r="P202" t="s">
        <v>24</v>
      </c>
    </row>
    <row r="203" spans="1:18" x14ac:dyDescent="0.2">
      <c r="A203" s="27" t="s">
        <v>51</v>
      </c>
      <c r="E203" s="28" t="s">
        <v>320</v>
      </c>
      <c r="G203" s="47"/>
      <c r="H203" s="47"/>
    </row>
    <row r="204" spans="1:18" ht="38.25" x14ac:dyDescent="0.2">
      <c r="A204" s="29" t="s">
        <v>53</v>
      </c>
      <c r="E204" s="30" t="s">
        <v>321</v>
      </c>
      <c r="G204" s="47"/>
      <c r="H204" s="47"/>
    </row>
    <row r="205" spans="1:18" ht="63.75" x14ac:dyDescent="0.2">
      <c r="A205" t="s">
        <v>54</v>
      </c>
      <c r="E205" s="28" t="s">
        <v>322</v>
      </c>
      <c r="G205" s="47"/>
      <c r="H205" s="47"/>
    </row>
    <row r="206" spans="1:18" ht="25.5" x14ac:dyDescent="0.2">
      <c r="A206" s="17" t="s">
        <v>46</v>
      </c>
      <c r="B206" s="22">
        <v>48</v>
      </c>
      <c r="C206" s="22" t="s">
        <v>236</v>
      </c>
      <c r="D206" s="17" t="s">
        <v>48</v>
      </c>
      <c r="E206" s="23" t="s">
        <v>237</v>
      </c>
      <c r="F206" s="24" t="s">
        <v>119</v>
      </c>
      <c r="G206" s="73">
        <v>12</v>
      </c>
      <c r="H206" s="74">
        <v>0</v>
      </c>
      <c r="I206" s="26">
        <f>ROUND(ROUND(H206,2)*ROUND(G206,3),2)</f>
        <v>0</v>
      </c>
      <c r="O206">
        <f>(I206*21)/100</f>
        <v>0</v>
      </c>
      <c r="P206" t="s">
        <v>24</v>
      </c>
    </row>
    <row r="207" spans="1:18" x14ac:dyDescent="0.2">
      <c r="A207" s="27" t="s">
        <v>51</v>
      </c>
      <c r="E207" s="28" t="s">
        <v>347</v>
      </c>
      <c r="G207" s="47"/>
      <c r="H207" s="47"/>
    </row>
    <row r="208" spans="1:18" x14ac:dyDescent="0.2">
      <c r="A208" s="29" t="s">
        <v>53</v>
      </c>
      <c r="E208" s="30" t="s">
        <v>317</v>
      </c>
      <c r="G208" s="47"/>
      <c r="H208" s="47"/>
    </row>
    <row r="209" spans="1:16" ht="127.5" x14ac:dyDescent="0.2">
      <c r="A209" t="s">
        <v>54</v>
      </c>
      <c r="E209" s="28" t="s">
        <v>238</v>
      </c>
      <c r="G209" s="47"/>
      <c r="H209" s="47"/>
    </row>
    <row r="210" spans="1:16" ht="25.5" x14ac:dyDescent="0.2">
      <c r="A210" s="17" t="s">
        <v>46</v>
      </c>
      <c r="B210" s="22">
        <v>49</v>
      </c>
      <c r="C210" s="22" t="s">
        <v>323</v>
      </c>
      <c r="D210" s="17" t="s">
        <v>48</v>
      </c>
      <c r="E210" s="23" t="s">
        <v>324</v>
      </c>
      <c r="F210" s="24" t="s">
        <v>119</v>
      </c>
      <c r="G210" s="73">
        <v>24</v>
      </c>
      <c r="H210" s="74">
        <v>0</v>
      </c>
      <c r="I210" s="26">
        <f>ROUND(ROUND(H210,2)*ROUND(G210,3),2)</f>
        <v>0</v>
      </c>
      <c r="O210">
        <f>(I210*21)/100</f>
        <v>0</v>
      </c>
      <c r="P210" t="s">
        <v>24</v>
      </c>
    </row>
    <row r="211" spans="1:16" x14ac:dyDescent="0.2">
      <c r="E211" s="28" t="s">
        <v>330</v>
      </c>
      <c r="G211" s="47"/>
      <c r="H211" s="47"/>
    </row>
    <row r="212" spans="1:16" ht="38.25" x14ac:dyDescent="0.2">
      <c r="E212" s="30" t="s">
        <v>331</v>
      </c>
      <c r="G212" s="47"/>
      <c r="H212" s="47"/>
    </row>
    <row r="213" spans="1:16" ht="76.5" customHeight="1" x14ac:dyDescent="0.2">
      <c r="E213" s="28" t="s">
        <v>325</v>
      </c>
      <c r="G213" s="47"/>
      <c r="H213" s="47"/>
    </row>
    <row r="214" spans="1:16" ht="25.5" x14ac:dyDescent="0.2">
      <c r="A214" s="17" t="s">
        <v>46</v>
      </c>
      <c r="B214" s="22">
        <v>50</v>
      </c>
      <c r="C214" s="22" t="s">
        <v>326</v>
      </c>
      <c r="D214" s="17" t="s">
        <v>48</v>
      </c>
      <c r="E214" s="23" t="s">
        <v>327</v>
      </c>
      <c r="F214" s="24" t="s">
        <v>119</v>
      </c>
      <c r="G214" s="73">
        <v>24</v>
      </c>
      <c r="H214" s="74">
        <v>0</v>
      </c>
      <c r="I214" s="26">
        <f>ROUND(ROUND(H214,2)*ROUND(G214,3),2)</f>
        <v>0</v>
      </c>
      <c r="O214">
        <f>(I214*21)/100</f>
        <v>0</v>
      </c>
      <c r="P214" t="s">
        <v>24</v>
      </c>
    </row>
    <row r="215" spans="1:16" x14ac:dyDescent="0.2">
      <c r="A215" s="27" t="s">
        <v>51</v>
      </c>
      <c r="E215" s="28" t="s">
        <v>329</v>
      </c>
      <c r="G215" s="47"/>
      <c r="H215" s="47"/>
    </row>
    <row r="216" spans="1:16" ht="38.25" x14ac:dyDescent="0.2">
      <c r="A216" s="29" t="s">
        <v>53</v>
      </c>
      <c r="E216" s="30" t="s">
        <v>331</v>
      </c>
      <c r="G216" s="47"/>
      <c r="H216" s="47"/>
    </row>
    <row r="217" spans="1:16" ht="38.25" x14ac:dyDescent="0.2">
      <c r="A217" t="s">
        <v>54</v>
      </c>
      <c r="E217" s="28" t="s">
        <v>328</v>
      </c>
      <c r="G217" s="47"/>
      <c r="H217" s="47"/>
    </row>
    <row r="218" spans="1:16" x14ac:dyDescent="0.2">
      <c r="A218" s="17" t="s">
        <v>46</v>
      </c>
      <c r="B218" s="22">
        <v>51</v>
      </c>
      <c r="C218" s="22" t="s">
        <v>239</v>
      </c>
      <c r="D218" s="17" t="s">
        <v>48</v>
      </c>
      <c r="E218" s="23" t="s">
        <v>240</v>
      </c>
      <c r="F218" s="24" t="s">
        <v>158</v>
      </c>
      <c r="G218" s="73">
        <v>2</v>
      </c>
      <c r="H218" s="74">
        <v>0</v>
      </c>
      <c r="I218" s="26">
        <f>ROUND(ROUND(H218,2)*ROUND(G218,3),2)</f>
        <v>0</v>
      </c>
      <c r="O218">
        <f>(I218*21)/100</f>
        <v>0</v>
      </c>
      <c r="P218" t="s">
        <v>24</v>
      </c>
    </row>
    <row r="219" spans="1:16" x14ac:dyDescent="0.2">
      <c r="A219" s="27" t="s">
        <v>51</v>
      </c>
      <c r="E219" s="28" t="s">
        <v>241</v>
      </c>
      <c r="G219" s="47"/>
      <c r="H219" s="47"/>
    </row>
    <row r="220" spans="1:16" x14ac:dyDescent="0.2">
      <c r="A220" s="29" t="s">
        <v>53</v>
      </c>
      <c r="E220" s="30" t="s">
        <v>48</v>
      </c>
      <c r="G220" s="47"/>
      <c r="H220" s="47"/>
    </row>
    <row r="221" spans="1:16" ht="25.5" x14ac:dyDescent="0.2">
      <c r="A221" t="s">
        <v>54</v>
      </c>
      <c r="E221" s="28" t="s">
        <v>242</v>
      </c>
      <c r="G221" s="47"/>
      <c r="H221" s="47"/>
    </row>
    <row r="222" spans="1:16" x14ac:dyDescent="0.2">
      <c r="A222" s="17" t="s">
        <v>46</v>
      </c>
      <c r="B222" s="22">
        <v>52</v>
      </c>
      <c r="C222" s="22" t="s">
        <v>243</v>
      </c>
      <c r="D222" s="17" t="s">
        <v>48</v>
      </c>
      <c r="E222" s="23" t="s">
        <v>244</v>
      </c>
      <c r="F222" s="24" t="s">
        <v>158</v>
      </c>
      <c r="G222" s="73">
        <v>3</v>
      </c>
      <c r="H222" s="74">
        <v>0</v>
      </c>
      <c r="I222" s="26">
        <f>ROUND(ROUND(H222,2)*ROUND(G222,3),2)</f>
        <v>0</v>
      </c>
      <c r="O222">
        <f>(I222*21)/100</f>
        <v>0</v>
      </c>
      <c r="P222" t="s">
        <v>24</v>
      </c>
    </row>
    <row r="223" spans="1:16" ht="25.5" x14ac:dyDescent="0.2">
      <c r="A223" s="27" t="s">
        <v>51</v>
      </c>
      <c r="E223" s="28" t="s">
        <v>310</v>
      </c>
      <c r="G223" s="47"/>
      <c r="H223" s="47"/>
    </row>
    <row r="224" spans="1:16" x14ac:dyDescent="0.2">
      <c r="A224" s="29" t="s">
        <v>53</v>
      </c>
      <c r="E224" s="30" t="s">
        <v>48</v>
      </c>
      <c r="G224" s="47"/>
      <c r="H224" s="47"/>
    </row>
    <row r="225" spans="1:16" ht="63.75" x14ac:dyDescent="0.2">
      <c r="A225" t="s">
        <v>54</v>
      </c>
      <c r="E225" s="28" t="s">
        <v>245</v>
      </c>
      <c r="G225" s="47"/>
      <c r="H225" s="47"/>
    </row>
    <row r="226" spans="1:16" x14ac:dyDescent="0.2">
      <c r="A226" s="17" t="s">
        <v>46</v>
      </c>
      <c r="B226" s="22">
        <v>53</v>
      </c>
      <c r="C226" s="22" t="s">
        <v>246</v>
      </c>
      <c r="D226" s="17" t="s">
        <v>48</v>
      </c>
      <c r="E226" s="23" t="s">
        <v>247</v>
      </c>
      <c r="F226" s="24" t="s">
        <v>158</v>
      </c>
      <c r="G226" s="73">
        <v>3</v>
      </c>
      <c r="H226" s="74">
        <v>0</v>
      </c>
      <c r="I226" s="26">
        <f>ROUND(ROUND(H226,2)*ROUND(G226,3),2)</f>
        <v>0</v>
      </c>
      <c r="O226">
        <f>(I226*21)/100</f>
        <v>0</v>
      </c>
      <c r="P226" t="s">
        <v>24</v>
      </c>
    </row>
    <row r="227" spans="1:16" ht="25.5" x14ac:dyDescent="0.2">
      <c r="A227" s="27" t="s">
        <v>51</v>
      </c>
      <c r="E227" s="28" t="s">
        <v>311</v>
      </c>
      <c r="G227" s="47"/>
      <c r="H227" s="47"/>
    </row>
    <row r="228" spans="1:16" x14ac:dyDescent="0.2">
      <c r="A228" s="29" t="s">
        <v>53</v>
      </c>
      <c r="E228" s="30" t="s">
        <v>48</v>
      </c>
      <c r="G228" s="47"/>
      <c r="H228" s="47"/>
    </row>
    <row r="229" spans="1:16" ht="25.5" x14ac:dyDescent="0.2">
      <c r="A229" t="s">
        <v>54</v>
      </c>
      <c r="E229" s="28" t="s">
        <v>248</v>
      </c>
      <c r="G229" s="47"/>
      <c r="H229" s="47"/>
    </row>
    <row r="230" spans="1:16" x14ac:dyDescent="0.2">
      <c r="A230" s="17" t="s">
        <v>46</v>
      </c>
      <c r="B230" s="22">
        <v>54</v>
      </c>
      <c r="C230" s="22" t="s">
        <v>249</v>
      </c>
      <c r="D230" s="17" t="s">
        <v>48</v>
      </c>
      <c r="E230" s="23" t="s">
        <v>250</v>
      </c>
      <c r="F230" s="24" t="s">
        <v>119</v>
      </c>
      <c r="G230" s="73">
        <v>21.98</v>
      </c>
      <c r="H230" s="74">
        <v>0</v>
      </c>
      <c r="I230" s="26">
        <f>ROUND(ROUND(H230,2)*ROUND(G230,3),2)</f>
        <v>0</v>
      </c>
      <c r="O230">
        <f>(I230*21)/100</f>
        <v>0</v>
      </c>
      <c r="P230" t="s">
        <v>24</v>
      </c>
    </row>
    <row r="231" spans="1:16" x14ac:dyDescent="0.2">
      <c r="A231" s="27" t="s">
        <v>51</v>
      </c>
      <c r="E231" s="28" t="s">
        <v>48</v>
      </c>
      <c r="G231" s="47"/>
      <c r="H231" s="47"/>
    </row>
    <row r="232" spans="1:16" ht="38.25" x14ac:dyDescent="0.2">
      <c r="A232" s="29" t="s">
        <v>53</v>
      </c>
      <c r="E232" s="30" t="s">
        <v>316</v>
      </c>
      <c r="G232" s="47"/>
      <c r="H232" s="47"/>
    </row>
    <row r="233" spans="1:16" ht="25.5" x14ac:dyDescent="0.2">
      <c r="A233" t="s">
        <v>54</v>
      </c>
      <c r="E233" s="28" t="s">
        <v>251</v>
      </c>
      <c r="G233" s="47"/>
      <c r="H233" s="47"/>
    </row>
    <row r="234" spans="1:16" x14ac:dyDescent="0.2">
      <c r="A234" s="17" t="s">
        <v>46</v>
      </c>
      <c r="B234" s="22">
        <v>55</v>
      </c>
      <c r="C234" s="22" t="s">
        <v>252</v>
      </c>
      <c r="D234" s="17" t="s">
        <v>48</v>
      </c>
      <c r="E234" s="23" t="s">
        <v>253</v>
      </c>
      <c r="F234" s="24" t="s">
        <v>119</v>
      </c>
      <c r="G234" s="73">
        <v>21.98</v>
      </c>
      <c r="H234" s="74">
        <v>0</v>
      </c>
      <c r="I234" s="26">
        <f>ROUND(ROUND(H234,2)*ROUND(G234,3),2)</f>
        <v>0</v>
      </c>
      <c r="O234">
        <f>(I234*21)/100</f>
        <v>0</v>
      </c>
      <c r="P234" t="s">
        <v>24</v>
      </c>
    </row>
    <row r="235" spans="1:16" x14ac:dyDescent="0.2">
      <c r="A235" s="27" t="s">
        <v>51</v>
      </c>
      <c r="E235" s="28" t="s">
        <v>48</v>
      </c>
      <c r="G235" s="47"/>
      <c r="H235" s="47"/>
    </row>
    <row r="236" spans="1:16" ht="38.25" x14ac:dyDescent="0.2">
      <c r="A236" s="29" t="s">
        <v>53</v>
      </c>
      <c r="E236" s="30" t="s">
        <v>316</v>
      </c>
      <c r="G236" s="47"/>
      <c r="H236" s="47"/>
    </row>
    <row r="237" spans="1:16" ht="38.25" x14ac:dyDescent="0.2">
      <c r="A237" t="s">
        <v>54</v>
      </c>
      <c r="E237" s="28" t="s">
        <v>254</v>
      </c>
      <c r="G237" s="47"/>
      <c r="H237" s="47"/>
    </row>
    <row r="238" spans="1:16" ht="12.75" customHeight="1" x14ac:dyDescent="0.2">
      <c r="A238" s="17" t="s">
        <v>46</v>
      </c>
      <c r="B238" s="22">
        <v>56</v>
      </c>
      <c r="C238" s="22" t="s">
        <v>255</v>
      </c>
      <c r="D238" s="17" t="s">
        <v>48</v>
      </c>
      <c r="E238" s="23" t="s">
        <v>256</v>
      </c>
      <c r="F238" s="24" t="s">
        <v>143</v>
      </c>
      <c r="G238" s="73">
        <v>38.5</v>
      </c>
      <c r="H238" s="74">
        <v>0</v>
      </c>
      <c r="I238" s="26">
        <f>ROUND(ROUND(H238,2)*ROUND(G238,3),2)</f>
        <v>0</v>
      </c>
      <c r="O238">
        <f>(I238*21)/100</f>
        <v>0</v>
      </c>
      <c r="P238" t="s">
        <v>24</v>
      </c>
    </row>
    <row r="239" spans="1:16" ht="12.75" customHeight="1" x14ac:dyDescent="0.2">
      <c r="A239" s="27" t="s">
        <v>51</v>
      </c>
      <c r="E239" s="28" t="s">
        <v>314</v>
      </c>
      <c r="G239" s="47"/>
      <c r="H239" s="47"/>
    </row>
    <row r="240" spans="1:16" ht="12.75" customHeight="1" x14ac:dyDescent="0.2">
      <c r="A240" s="29" t="s">
        <v>53</v>
      </c>
      <c r="E240" s="30" t="s">
        <v>315</v>
      </c>
      <c r="G240" s="47"/>
      <c r="H240" s="47"/>
    </row>
    <row r="241" spans="1:16" ht="25.5" x14ac:dyDescent="0.2">
      <c r="A241" t="s">
        <v>54</v>
      </c>
      <c r="E241" s="28" t="s">
        <v>257</v>
      </c>
      <c r="G241" s="47"/>
      <c r="H241" s="47"/>
    </row>
    <row r="242" spans="1:16" x14ac:dyDescent="0.2">
      <c r="A242" s="17" t="s">
        <v>46</v>
      </c>
      <c r="B242" s="22">
        <v>57</v>
      </c>
      <c r="C242" s="22" t="s">
        <v>258</v>
      </c>
      <c r="D242" s="17" t="s">
        <v>48</v>
      </c>
      <c r="E242" s="23" t="s">
        <v>259</v>
      </c>
      <c r="F242" s="24" t="s">
        <v>143</v>
      </c>
      <c r="G242" s="73">
        <v>134.83600000000001</v>
      </c>
      <c r="H242" s="74">
        <v>0</v>
      </c>
      <c r="I242" s="26">
        <f>ROUND(ROUND(H242,2)*ROUND(G242,3),2)</f>
        <v>0</v>
      </c>
      <c r="O242">
        <f>(I242*21)/100</f>
        <v>0</v>
      </c>
      <c r="P242" t="s">
        <v>24</v>
      </c>
    </row>
    <row r="243" spans="1:16" x14ac:dyDescent="0.2">
      <c r="A243" s="27" t="s">
        <v>51</v>
      </c>
      <c r="E243" s="28" t="s">
        <v>260</v>
      </c>
      <c r="G243" s="47"/>
      <c r="H243" s="47"/>
    </row>
    <row r="244" spans="1:16" ht="89.25" x14ac:dyDescent="0.2">
      <c r="A244" s="29" t="s">
        <v>53</v>
      </c>
      <c r="E244" s="30" t="s">
        <v>306</v>
      </c>
      <c r="G244" s="47"/>
      <c r="H244" s="47"/>
    </row>
    <row r="245" spans="1:16" ht="25.5" x14ac:dyDescent="0.2">
      <c r="A245" t="s">
        <v>54</v>
      </c>
      <c r="E245" s="28" t="s">
        <v>257</v>
      </c>
      <c r="G245" s="47"/>
      <c r="H245" s="47"/>
    </row>
    <row r="246" spans="1:16" x14ac:dyDescent="0.2">
      <c r="A246" s="17" t="s">
        <v>46</v>
      </c>
      <c r="B246" s="22">
        <v>58</v>
      </c>
      <c r="C246" s="22" t="s">
        <v>261</v>
      </c>
      <c r="D246" s="17" t="s">
        <v>48</v>
      </c>
      <c r="E246" s="23" t="s">
        <v>262</v>
      </c>
      <c r="F246" s="24" t="s">
        <v>113</v>
      </c>
      <c r="G246" s="73">
        <v>1.9970000000000001</v>
      </c>
      <c r="H246" s="74">
        <v>0</v>
      </c>
      <c r="I246" s="26">
        <f>ROUND(ROUND(H246,2)*ROUND(G246,3),2)</f>
        <v>0</v>
      </c>
      <c r="O246">
        <f>(I246*21)/100</f>
        <v>0</v>
      </c>
      <c r="P246" t="s">
        <v>24</v>
      </c>
    </row>
    <row r="247" spans="1:16" x14ac:dyDescent="0.2">
      <c r="A247" s="27" t="s">
        <v>51</v>
      </c>
      <c r="E247" s="28" t="s">
        <v>263</v>
      </c>
      <c r="G247" s="47"/>
      <c r="H247" s="47"/>
    </row>
    <row r="248" spans="1:16" ht="63.75" x14ac:dyDescent="0.2">
      <c r="A248" s="29" t="s">
        <v>53</v>
      </c>
      <c r="E248" s="30" t="s">
        <v>291</v>
      </c>
      <c r="G248" s="47"/>
      <c r="H248" s="47"/>
    </row>
    <row r="249" spans="1:16" ht="114.75" x14ac:dyDescent="0.2">
      <c r="A249" t="s">
        <v>54</v>
      </c>
      <c r="E249" s="28" t="s">
        <v>264</v>
      </c>
      <c r="G249" s="47"/>
      <c r="H249" s="47"/>
    </row>
    <row r="250" spans="1:16" x14ac:dyDescent="0.2">
      <c r="A250" s="17" t="s">
        <v>46</v>
      </c>
      <c r="B250" s="22">
        <v>59</v>
      </c>
      <c r="C250" s="22" t="s">
        <v>265</v>
      </c>
      <c r="D250" s="17" t="s">
        <v>48</v>
      </c>
      <c r="E250" s="23" t="s">
        <v>266</v>
      </c>
      <c r="F250" s="24" t="s">
        <v>143</v>
      </c>
      <c r="G250" s="73">
        <v>58</v>
      </c>
      <c r="H250" s="74">
        <v>0</v>
      </c>
      <c r="I250" s="26">
        <f>ROUND(ROUND(H250,2)*ROUND(G250,3),2)</f>
        <v>0</v>
      </c>
      <c r="O250">
        <f>(I250*21)/100</f>
        <v>0</v>
      </c>
      <c r="P250" t="s">
        <v>24</v>
      </c>
    </row>
    <row r="251" spans="1:16" ht="25.5" x14ac:dyDescent="0.2">
      <c r="A251" s="27" t="s">
        <v>51</v>
      </c>
      <c r="E251" s="28" t="s">
        <v>267</v>
      </c>
      <c r="G251" s="47"/>
      <c r="H251" s="47"/>
    </row>
    <row r="252" spans="1:16" x14ac:dyDescent="0.2">
      <c r="A252" s="29" t="s">
        <v>53</v>
      </c>
      <c r="E252" s="30" t="s">
        <v>348</v>
      </c>
      <c r="G252" s="47"/>
      <c r="H252" s="47"/>
    </row>
    <row r="253" spans="1:16" ht="89.25" x14ac:dyDescent="0.2">
      <c r="A253" t="s">
        <v>54</v>
      </c>
      <c r="E253" s="28" t="s">
        <v>268</v>
      </c>
      <c r="G253" s="47"/>
      <c r="H253" s="47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39370078740157483" right="0.39370078740157483" top="0.39370078740157483" bottom="0.39370078740157483" header="0.39370078740157483" footer="0.3937007874015748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Rekapitulace</vt:lpstr>
      <vt:lpstr>000_Ostatní</vt:lpstr>
      <vt:lpstr>000_Vedlejší</vt:lpstr>
      <vt:lpstr>SO 201</vt:lpstr>
      <vt:lpstr>'000_Vedlejší'!Oblast_tisku</vt:lpstr>
      <vt:lpstr>'SO 201'!Oblast_tisku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Vysloužilová Lucie</dc:creator>
  <cp:keywords/>
  <dc:description/>
  <cp:lastModifiedBy>Your User Name</cp:lastModifiedBy>
  <cp:lastPrinted>2021-08-17T12:23:31Z</cp:lastPrinted>
  <dcterms:created xsi:type="dcterms:W3CDTF">2021-08-24T12:21:35Z</dcterms:created>
  <dcterms:modified xsi:type="dcterms:W3CDTF">2021-08-30T07:09:58Z</dcterms:modified>
  <cp:category/>
  <cp:contentStatus/>
</cp:coreProperties>
</file>