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16" yWindow="65416" windowWidth="29040" windowHeight="17640" tabRatio="895" activeTab="2"/>
  </bookViews>
  <sheets>
    <sheet name="Rekapitulace stavby" sheetId="1" r:id="rId1"/>
    <sheet name="A4-01320E - Elektro rozpočet" sheetId="2" r:id="rId2"/>
    <sheet name="A4-01320 - KGJ SŠIPF..." sheetId="3" r:id="rId3"/>
    <sheet name="A4-01320MaR - MaR Dispeči..." sheetId="4" r:id="rId4"/>
    <sheet name="A4-01320MaRKJ - MaR pro K..." sheetId="5" r:id="rId5"/>
    <sheet name="A4-01320PZ - Vnitřní Plyn..." sheetId="6" r:id="rId6"/>
    <sheet name="A4-01320UT - Ústřední vyt..." sheetId="7" r:id="rId7"/>
    <sheet name="A4-01320VZT - Vzduchotech..." sheetId="8" r:id="rId8"/>
    <sheet name="A4-01320ZTI - Zdravotechn..." sheetId="9" r:id="rId9"/>
    <sheet name="List1" sheetId="10" r:id="rId10"/>
  </sheets>
  <definedNames>
    <definedName name="_xlnm._FilterDatabase" localSheetId="2" hidden="1">'A4-01320 - KGJ SŠIPF...'!$C$136:$K$233</definedName>
    <definedName name="_xlnm._FilterDatabase" localSheetId="1" hidden="1">'A4-01320E - Elektro rozpočet'!$C$134:$K$188</definedName>
    <definedName name="_xlnm._FilterDatabase" localSheetId="3" hidden="1">'A4-01320MaR - MaR Dispeči...'!$C$117:$K$126</definedName>
    <definedName name="_xlnm._FilterDatabase" localSheetId="4" hidden="1">'A4-01320MaRKJ - MaR pro K...'!$C$118:$K$141</definedName>
    <definedName name="_xlnm._FilterDatabase" localSheetId="5" hidden="1">'A4-01320PZ - Vnitřní Plyn...'!$C$135:$K$225</definedName>
    <definedName name="_xlnm._FilterDatabase" localSheetId="6" hidden="1">'A4-01320UT - Ústřední vyt...'!$C$167:$K$313</definedName>
    <definedName name="_xlnm._FilterDatabase" localSheetId="7" hidden="1">'A4-01320VZT - Vzduchotech...'!$C$140:$K$189</definedName>
    <definedName name="_xlnm._FilterDatabase" localSheetId="8" hidden="1">'A4-01320ZTI - Zdravotechn...'!$C$123:$K$198</definedName>
    <definedName name="_xlnm.Print_Area" localSheetId="2">'A4-01320 - KGJ SŠIPF...'!$C$4:$J$76,'A4-01320 - KGJ SŠIPF...'!$C$82:$J$118,'A4-01320 - KGJ SŠIPF...'!$C$124:$J$233</definedName>
    <definedName name="_xlnm.Print_Area" localSheetId="1">'A4-01320E - Elektro rozpočet'!$C$4:$J$76,'A4-01320E - Elektro rozpočet'!$C$82:$J$116,'A4-01320E - Elektro rozpočet'!$C$122:$J$188</definedName>
    <definedName name="_xlnm.Print_Area" localSheetId="3">'A4-01320MaR - MaR Dispeči...'!$C$4:$J$76,'A4-01320MaR - MaR Dispeči...'!$C$82:$J$99,'A4-01320MaR - MaR Dispeči...'!$C$105:$J$126</definedName>
    <definedName name="_xlnm.Print_Area" localSheetId="4">'A4-01320MaRKJ - MaR pro K...'!$C$4:$J$76,'A4-01320MaRKJ - MaR pro K...'!$C$82:$J$100,'A4-01320MaRKJ - MaR pro K...'!$C$106:$J$141</definedName>
    <definedName name="_xlnm.Print_Area" localSheetId="5">'A4-01320PZ - Vnitřní Plyn...'!$C$4:$J$76,'A4-01320PZ - Vnitřní Plyn...'!$C$82:$J$117,'A4-01320PZ - Vnitřní Plyn...'!$C$123:$J$225</definedName>
    <definedName name="_xlnm.Print_Area" localSheetId="6">'A4-01320UT - Ústřední vyt...'!$C$4:$J$76,'A4-01320UT - Ústřední vyt...'!$C$82:$J$149,'A4-01320UT - Ústřední vyt...'!$C$155:$J$313</definedName>
    <definedName name="_xlnm.Print_Area" localSheetId="7">'A4-01320VZT - Vzduchotech...'!$C$4:$J$76,'A4-01320VZT - Vzduchotech...'!$C$82:$J$122,'A4-01320VZT - Vzduchotech...'!$C$128:$J$189</definedName>
    <definedName name="_xlnm.Print_Area" localSheetId="8">'A4-01320ZTI - Zdravotechn...'!$C$4:$J$76,'A4-01320ZTI - Zdravotechn...'!$C$82:$J$105,'A4-01320ZTI - Zdravotechn...'!$C$111:$J$198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'A4-01320E - Elektro rozpočet'!$134:$134</definedName>
    <definedName name="_xlnm.Print_Titles" localSheetId="2">'A4-01320 - KGJ SŠIPF...'!$136:$136</definedName>
    <definedName name="_xlnm.Print_Titles" localSheetId="3">'A4-01320MaR - MaR Dispeči...'!$117:$117</definedName>
    <definedName name="_xlnm.Print_Titles" localSheetId="4">'A4-01320MaRKJ - MaR pro K...'!$118:$118</definedName>
    <definedName name="_xlnm.Print_Titles" localSheetId="5">'A4-01320PZ - Vnitřní Plyn...'!$135:$135</definedName>
    <definedName name="_xlnm.Print_Titles" localSheetId="6">'A4-01320UT - Ústřední vyt...'!$167:$167</definedName>
    <definedName name="_xlnm.Print_Titles" localSheetId="7">'A4-01320VZT - Vzduchotech...'!$140:$140</definedName>
    <definedName name="_xlnm.Print_Titles" localSheetId="8">'A4-01320ZTI - Zdravotechn...'!$123:$123</definedName>
  </definedNames>
  <calcPr calcId="191029"/>
  <extLst/>
</workbook>
</file>

<file path=xl/sharedStrings.xml><?xml version="1.0" encoding="utf-8"?>
<sst xmlns="http://schemas.openxmlformats.org/spreadsheetml/2006/main" count="6923" uniqueCount="1348">
  <si>
    <t>Export Komplet</t>
  </si>
  <si>
    <t/>
  </si>
  <si>
    <t>2.0</t>
  </si>
  <si>
    <t>False</t>
  </si>
  <si>
    <t>{63efc0cb-3bdb-4def-a968-e3607466c448}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</si>
  <si>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</si>
  <si>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</si>
  <si>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</si>
  <si>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</si>
  <si>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</si>
  <si>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</si>
  <si>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</si>
  <si>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</si>
  <si>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</si>
  <si>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</si>
  <si>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</si>
  <si>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</si>
  <si>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Komín - Brno, Čichnova 982/23</t>
  </si>
  <si>
    <t>Datum:</t>
  </si>
  <si>
    <t>Zadavatel:</t>
  </si>
  <si>
    <t>IČ:</t>
  </si>
  <si>
    <t xml:space="preserve">SŠIPF BRNO </t>
  </si>
  <si>
    <t>DIČ:</t>
  </si>
  <si>
    <t>Zhotovitel:</t>
  </si>
  <si>
    <t xml:space="preserve"> </t>
  </si>
  <si>
    <t>Projektant:</t>
  </si>
  <si>
    <t>TH projekt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</si>
  <si>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</si>
  <si>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</si>
  <si>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</si>
  <si>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</si>
  <si>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</si>
  <si>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</si>
  <si>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</si>
  <si>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</si>
  <si>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</si>
  <si>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</si>
  <si>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</si>
  <si>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</si>
  <si>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</si>
  <si>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</si>
  <si>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</si>
  <si>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</si>
  <si>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</si>
  <si>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</si>
  <si>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</si>
  <si>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</si>
  <si>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</si>
  <si>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</si>
  <si>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</si>
  <si>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</si>
  <si>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</si>
  <si>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</si>
  <si>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</si>
  <si>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</si>
  <si>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</si>
  <si>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</si>
  <si>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</si>
  <si>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</si>
  <si>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</si>
  <si>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</si>
  <si>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</si>
  <si>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</si>
  <si>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</si>
  <si>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</si>
  <si>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</si>
  <si>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</si>
  <si>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</si>
  <si>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</si>
  <si>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</si>
  <si>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</si>
  <si>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</si>
  <si>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</si>
  <si>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</si>
  <si>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</si>
  <si>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Elektro rozpočet</t>
  </si>
  <si>
    <t>STA</t>
  </si>
  <si>
    <t>1</t>
  </si>
  <si>
    <t>{f3e07fa3-555f-4516-bb5f-b87ab6b8efb3}</t>
  </si>
  <si>
    <t>2</t>
  </si>
  <si>
    <t>{80432ef7-b226-4e85-993e-d308ab548e6d}</t>
  </si>
  <si>
    <t>MaR Dispečink s převodníkem</t>
  </si>
  <si>
    <t>{7d618978-41f3-455b-9811-d3ec6fe1c145}</t>
  </si>
  <si>
    <t>MaR pro Kogenerační jednotku</t>
  </si>
  <si>
    <t>{2a4b332d-dc4a-4882-8d4a-e32d86d7edb4}</t>
  </si>
  <si>
    <t>Vnitřní Plynovod</t>
  </si>
  <si>
    <t>{9216c46a-aae2-449b-909d-709f9ec0590f}</t>
  </si>
  <si>
    <t>Ústřední vytápění</t>
  </si>
  <si>
    <t>{d6a99183-90c8-4307-8a65-72598877715e}</t>
  </si>
  <si>
    <t>Vzduchotechnika</t>
  </si>
  <si>
    <t>{92c1508f-d9b9-4be0-896c-32bbaf8f4da3}</t>
  </si>
  <si>
    <t>Zdravotechnika - vodovod a kanalizace</t>
  </si>
  <si>
    <t>{3b0fcffd-bf85-44d9-8599-2bd731a26c57}</t>
  </si>
  <si>
    <t>KRYCÍ LIST SOUPISU PRACÍ</t>
  </si>
  <si>
    <t>Objekt:</t>
  </si>
  <si>
    <t>A4/01320E - Elektro rozpočet</t>
  </si>
  <si>
    <t>REKAPITULACE ČLENĚNÍ SOUPISU PRACÍ</t>
  </si>
  <si>
    <t>Kód dílu - Popis</t>
  </si>
  <si>
    <t>Cena celkem [CZK]</t>
  </si>
  <si>
    <t>Náklady ze soupisu prací</t>
  </si>
  <si>
    <t>-1</t>
  </si>
  <si>
    <t>D1 - DOPLNĚNÍ ROZVÁDĚČE NN</t>
  </si>
  <si>
    <t>D2 - MĚŘÍCÍ TRANSFORMÁTOR PROUDU nn NÁSUVNÝ</t>
  </si>
  <si>
    <t>D4 - TŘÍFÁZOVÉ DIGITÁLNÍ</t>
  </si>
  <si>
    <t>D5 - OSTATNÍ MONTÁŽNÍ MATERIÁL, VČ. MONTÁŽE</t>
  </si>
  <si>
    <t>D6 - TRUBKY</t>
  </si>
  <si>
    <t>D7 - OCEL.NOSNÉ KONSTR.PRO PŘÍSTR.</t>
  </si>
  <si>
    <t>D9 - ÚHELNIK ROVNORAMENNÝ-11373</t>
  </si>
  <si>
    <t>D10 - UCPÁVKA</t>
  </si>
  <si>
    <t>D11 - KABEL SILOVÝ,IZOLACE PVC</t>
  </si>
  <si>
    <t>D12 - UKONČENÍ KABELŮ SMRŠŤOVACÍ</t>
  </si>
  <si>
    <t>D13 - ZÁKLOPKOU</t>
  </si>
  <si>
    <t>D14 - OCELOVÝ PÁSEK POZINKOVANÝ</t>
  </si>
  <si>
    <t>D15 - SVORKA HROMOSVODNÍ,UZEMŇOVACÍ</t>
  </si>
  <si>
    <t>D16 - HODINOVE ZUCTOVACI SAZBY</t>
  </si>
  <si>
    <t xml:space="preserve">D17 - OSTATNÍ NÁKLADY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</si>
  <si>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</si>
  <si>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</si>
  <si>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</si>
  <si>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</si>
  <si>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</si>
  <si>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</si>
  <si>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</si>
  <si>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</si>
  <si>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</si>
  <si>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</si>
  <si>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</si>
  <si>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</si>
  <si>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</si>
  <si>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</si>
  <si>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DOPLNĚNÍ ROZVÁDĚČE NN</t>
  </si>
  <si>
    <t>ROZPOCET</t>
  </si>
  <si>
    <t>K</t>
  </si>
  <si>
    <t>Pol1</t>
  </si>
  <si>
    <t>BD250SE305 Spínací blok</t>
  </si>
  <si>
    <t>Ks</t>
  </si>
  <si>
    <t>4</t>
  </si>
  <si>
    <t>Pol2</t>
  </si>
  <si>
    <t>SE-BD-0250-DTV3 Nadproudová spoušť</t>
  </si>
  <si>
    <t>Pol3</t>
  </si>
  <si>
    <t>CS-BD-B011 Připojovací sada</t>
  </si>
  <si>
    <t>6</t>
  </si>
  <si>
    <t>Pol4</t>
  </si>
  <si>
    <t>SV-BHD-X230 Napěťová spoušť</t>
  </si>
  <si>
    <t>8</t>
  </si>
  <si>
    <t>D2</t>
  </si>
  <si>
    <t>MĚŘÍCÍ TRANSFORMÁTOR PROUDU nn NÁSUVNÝ</t>
  </si>
  <si>
    <t>Pol5</t>
  </si>
  <si>
    <t>250/5A,10VA,0.5%</t>
  </si>
  <si>
    <t>ks</t>
  </si>
  <si>
    <t>10</t>
  </si>
  <si>
    <t>D3</t>
  </si>
  <si>
    <t>D4</t>
  </si>
  <si>
    <t>TŘÍFÁZOVÉ DIGITÁLNÍ</t>
  </si>
  <si>
    <t>Pol6</t>
  </si>
  <si>
    <t>EC321 Digitální elektroměr, 2T, nepřímé měř. 50 - 1500 A, s imp. výstup.</t>
  </si>
  <si>
    <t>12</t>
  </si>
  <si>
    <t>D5</t>
  </si>
  <si>
    <t>OSTATNÍ MONTÁŽNÍ MATERIÁL, VČ. MONTÁŽE</t>
  </si>
  <si>
    <t>Pol7</t>
  </si>
  <si>
    <t>-pasy, vodiče, spojovací materiál, cu sběrny</t>
  </si>
  <si>
    <t>kpl</t>
  </si>
  <si>
    <t>14</t>
  </si>
  <si>
    <t>Pol8</t>
  </si>
  <si>
    <t>Demontáže, montáže a úpravy v RM</t>
  </si>
  <si>
    <t>hod</t>
  </si>
  <si>
    <t>16</t>
  </si>
  <si>
    <t>D6</t>
  </si>
  <si>
    <t>TRUBKY</t>
  </si>
  <si>
    <t>Pol9</t>
  </si>
  <si>
    <t>1525 TRUBKA TUHÁ PVC 320N délka 2 m barva světle šedá</t>
  </si>
  <si>
    <t>m</t>
  </si>
  <si>
    <t>18</t>
  </si>
  <si>
    <t>D7</t>
  </si>
  <si>
    <t>OCEL.NOSNÉ KONSTR.PRO PŘÍSTR.</t>
  </si>
  <si>
    <t>Pol10</t>
  </si>
  <si>
    <t>do 50kg</t>
  </si>
  <si>
    <t>20</t>
  </si>
  <si>
    <t>D8</t>
  </si>
  <si>
    <t>Pol11</t>
  </si>
  <si>
    <t>CF54/100 kabelová lávka</t>
  </si>
  <si>
    <t>22</t>
  </si>
  <si>
    <t>D9</t>
  </si>
  <si>
    <t>ÚHELNIK ROVNORAMENNÝ-11373</t>
  </si>
  <si>
    <t>Pol12</t>
  </si>
  <si>
    <t>L 25x25x3mm (1,12 kg/m)</t>
  </si>
  <si>
    <t>kg</t>
  </si>
  <si>
    <t>24</t>
  </si>
  <si>
    <t>Pol13</t>
  </si>
  <si>
    <t>26</t>
  </si>
  <si>
    <t>D10</t>
  </si>
  <si>
    <t>UCPÁVKA</t>
  </si>
  <si>
    <t>Pol14</t>
  </si>
  <si>
    <t>Požární ucpávka  90</t>
  </si>
  <si>
    <t>m2</t>
  </si>
  <si>
    <t>28</t>
  </si>
  <si>
    <t>D11</t>
  </si>
  <si>
    <t>KABEL SILOVÝ,IZOLACE PVC</t>
  </si>
  <si>
    <t>Pol15</t>
  </si>
  <si>
    <t>CYKY-O 3x1.5 , pevně</t>
  </si>
  <si>
    <t>30</t>
  </si>
  <si>
    <t>Pol16</t>
  </si>
  <si>
    <t>NYY-J 3x120+70 mm2</t>
  </si>
  <si>
    <t>32</t>
  </si>
  <si>
    <t>D12</t>
  </si>
  <si>
    <t>UKONČENÍ KABELŮ SMRŠŤOVACÍ</t>
  </si>
  <si>
    <t>D13</t>
  </si>
  <si>
    <t>ZÁKLOPKOU</t>
  </si>
  <si>
    <t>Pol17</t>
  </si>
  <si>
    <t>4x10  mm2</t>
  </si>
  <si>
    <t>34</t>
  </si>
  <si>
    <t>Pol18</t>
  </si>
  <si>
    <t>4x120 mm2</t>
  </si>
  <si>
    <t>36</t>
  </si>
  <si>
    <t>D14</t>
  </si>
  <si>
    <t>OCELOVÝ PÁSEK POZINKOVANÝ</t>
  </si>
  <si>
    <t>Pol19</t>
  </si>
  <si>
    <t>Páska 30x4 páska 30x4 (0,95 kg/m), pevně</t>
  </si>
  <si>
    <t>38</t>
  </si>
  <si>
    <t>D15</t>
  </si>
  <si>
    <t>SVORKA HROMOSVODNÍ,UZEMŇOVACÍ</t>
  </si>
  <si>
    <t>Pol20</t>
  </si>
  <si>
    <t>SP připojovací</t>
  </si>
  <si>
    <t>40</t>
  </si>
  <si>
    <t>D16</t>
  </si>
  <si>
    <t>HODINOVE ZUCTOVACI SAZBY</t>
  </si>
  <si>
    <t>Pol21</t>
  </si>
  <si>
    <t>Propojení R-DS a řízení</t>
  </si>
  <si>
    <t>42</t>
  </si>
  <si>
    <t>Pol22</t>
  </si>
  <si>
    <t>Uprava stavajiciho rozvadece</t>
  </si>
  <si>
    <t>44</t>
  </si>
  <si>
    <t>Pol23</t>
  </si>
  <si>
    <t>Koordinace postupu prací s ostatnimi profesemi</t>
  </si>
  <si>
    <t>46</t>
  </si>
  <si>
    <t>Pol24</t>
  </si>
  <si>
    <t>Zabezpeceni pracoviste</t>
  </si>
  <si>
    <t>48</t>
  </si>
  <si>
    <t>Pol25</t>
  </si>
  <si>
    <t>Revizni technik</t>
  </si>
  <si>
    <t>50</t>
  </si>
  <si>
    <t>Pol26</t>
  </si>
  <si>
    <t>Spoluprace s reviz.technikem</t>
  </si>
  <si>
    <t>52</t>
  </si>
  <si>
    <t>Pol27</t>
  </si>
  <si>
    <t>Montáže společné s E.ON, MaR, schvalování</t>
  </si>
  <si>
    <t>54</t>
  </si>
  <si>
    <t>Pol28</t>
  </si>
  <si>
    <t>Rozebrání podlahových kanálů</t>
  </si>
  <si>
    <t>56</t>
  </si>
  <si>
    <t>Pol29</t>
  </si>
  <si>
    <t>Vypínání rozvodny - přepojení (So,Ne)</t>
  </si>
  <si>
    <t>58</t>
  </si>
  <si>
    <t>D17</t>
  </si>
  <si>
    <t xml:space="preserve">OSTATNÍ NÁKLADY </t>
  </si>
  <si>
    <t>Pol30</t>
  </si>
  <si>
    <t>Doprava. přesuny, protokoly</t>
  </si>
  <si>
    <t>60</t>
  </si>
  <si>
    <t>Pol31</t>
  </si>
  <si>
    <t>Projekt skutečného provedení</t>
  </si>
  <si>
    <t>62</t>
  </si>
  <si>
    <t>Pol32</t>
  </si>
  <si>
    <t>Podružný materiál</t>
  </si>
  <si>
    <t>64</t>
  </si>
  <si>
    <t>Pol33</t>
  </si>
  <si>
    <t>VRN stavby elektro</t>
  </si>
  <si>
    <t>-1550676237</t>
  </si>
  <si>
    <t>TH-Projekt s.r.o., Alšovice 233, 468 21 Pěnčín</t>
  </si>
  <si>
    <t xml:space="preserve">HSV - Práce a dodávky HSV   </t>
  </si>
  <si>
    <t xml:space="preserve">    1 - Zemní práce   </t>
  </si>
  <si>
    <t xml:space="preserve">    2 - Zakládání   </t>
  </si>
  <si>
    <t xml:space="preserve">    6 - Úpravy povrchů, podlahy a osazování výplní   </t>
  </si>
  <si>
    <t xml:space="preserve">    9 - Ostatní konstrukce a práce, lešení a  bourání   </t>
  </si>
  <si>
    <t xml:space="preserve">    997 - Přesun sutě   </t>
  </si>
  <si>
    <t xml:space="preserve">    998 - Přesun hmot   </t>
  </si>
  <si>
    <t xml:space="preserve">PSV - Práce a dodávky PSV   </t>
  </si>
  <si>
    <t xml:space="preserve">    711 - Izolace proti vodě, vlhkosti a plynům</t>
  </si>
  <si>
    <t xml:space="preserve">    749 - Kogenerace   </t>
  </si>
  <si>
    <t xml:space="preserve">    767 - Konstrukce zámečnické   </t>
  </si>
  <si>
    <t xml:space="preserve">    776 - Podlahy povlakové   </t>
  </si>
  <si>
    <t xml:space="preserve">    777 - Podlahy lité   </t>
  </si>
  <si>
    <t xml:space="preserve">    783 - Dokončovací práce - nátěry   </t>
  </si>
  <si>
    <t xml:space="preserve">    784 - Dokončovací práce - malby a tapety   </t>
  </si>
  <si>
    <t xml:space="preserve">VRN - Vedlejší rozpočtové náklady   </t>
  </si>
  <si>
    <t xml:space="preserve">    VRN2 - Příprava staveniště   </t>
  </si>
  <si>
    <t xml:space="preserve">    VRN3 - Zařízení staveniště   </t>
  </si>
  <si>
    <t xml:space="preserve">    VRN4 - Ostatní náklady GD   </t>
  </si>
  <si>
    <t xml:space="preserve">    VRN7 - Provozní vlivy   </t>
  </si>
  <si>
    <t>HSV</t>
  </si>
  <si>
    <t xml:space="preserve">Práce a dodávky HSV   </t>
  </si>
  <si>
    <t xml:space="preserve">Zemní práce   </t>
  </si>
  <si>
    <t>186</t>
  </si>
  <si>
    <t>131313101</t>
  </si>
  <si>
    <t>Hloubení jam v soudržných horninách třídy těžitelnosti II, skupiny 4 ručně</t>
  </si>
  <si>
    <t>m3</t>
  </si>
  <si>
    <t>-98074908</t>
  </si>
  <si>
    <t>185</t>
  </si>
  <si>
    <t>131351100</t>
  </si>
  <si>
    <t>Hloubení jam nezapažených v hornině třídy těžitelnosti II, skupiny 4 objem do 20 m3 strojně</t>
  </si>
  <si>
    <t>1859169197</t>
  </si>
  <si>
    <t>9</t>
  </si>
  <si>
    <t>162201101</t>
  </si>
  <si>
    <t>Vodorovné přemístění do 20 m výkopku/sypaniny z horniny tř. 1 až 4</t>
  </si>
  <si>
    <t>-1999853839</t>
  </si>
  <si>
    <t>162201201</t>
  </si>
  <si>
    <t>Vodorovné přemístění do 10 m nošením výkopku vnitřních z horniny tř. 1 až 4</t>
  </si>
  <si>
    <t>-1947770858</t>
  </si>
  <si>
    <t>11</t>
  </si>
  <si>
    <t>162201211</t>
  </si>
  <si>
    <t>Příplatek k vodorovné přemístění výkopku vnitřních z horniny tř. 1 až 4 stavebním kolečkem do 10 m</t>
  </si>
  <si>
    <t>-1917988544</t>
  </si>
  <si>
    <t>167101101</t>
  </si>
  <si>
    <t>Nakládání výkopku z hornin tř. 1 až 4 do 100 m3</t>
  </si>
  <si>
    <t>1659473067</t>
  </si>
  <si>
    <t>13</t>
  </si>
  <si>
    <t>171201201</t>
  </si>
  <si>
    <t>Uložení sypaniny na skládky</t>
  </si>
  <si>
    <t>-12651291</t>
  </si>
  <si>
    <t>171201211</t>
  </si>
  <si>
    <t>Poplatek za uložení stavebního odpadu - zeminy a kameniva na skládce</t>
  </si>
  <si>
    <t>t</t>
  </si>
  <si>
    <t>-263797125</t>
  </si>
  <si>
    <t>174101101</t>
  </si>
  <si>
    <t>Zásyp jam, šachet rýh nebo kolem objektů sypaninou se zhutněním</t>
  </si>
  <si>
    <t>-1114094129</t>
  </si>
  <si>
    <t xml:space="preserve">Zakládání   </t>
  </si>
  <si>
    <t>19</t>
  </si>
  <si>
    <t>271532211</t>
  </si>
  <si>
    <t>Podsyp pod základové konstrukce se zhutněním z hrubého kameniva frakce 8 až 63 mm</t>
  </si>
  <si>
    <t>-660389845</t>
  </si>
  <si>
    <t>271532213</t>
  </si>
  <si>
    <t>Podsyp pod základové konstrukce se zhutněním z hrubého kameniva frakce 8 až 16 mm</t>
  </si>
  <si>
    <t>1383288552</t>
  </si>
  <si>
    <t>273313711</t>
  </si>
  <si>
    <t>Základové desky z betonu tř. C 20/25</t>
  </si>
  <si>
    <t>696592029</t>
  </si>
  <si>
    <t>187</t>
  </si>
  <si>
    <t>273313811</t>
  </si>
  <si>
    <t>Základové desky z betonu tř. C 25/30</t>
  </si>
  <si>
    <t>784162440</t>
  </si>
  <si>
    <t>273351121</t>
  </si>
  <si>
    <t>Zřízení bednění základových desek</t>
  </si>
  <si>
    <t>-473947716</t>
  </si>
  <si>
    <t>23</t>
  </si>
  <si>
    <t>273351122</t>
  </si>
  <si>
    <t>Odstranění bednění základových desek</t>
  </si>
  <si>
    <t>155887441</t>
  </si>
  <si>
    <t>273361821</t>
  </si>
  <si>
    <t>Výztuž základových desek betonářskou ocelí 10 505 (R)</t>
  </si>
  <si>
    <t>1961061686</t>
  </si>
  <si>
    <t>25</t>
  </si>
  <si>
    <t>273362021</t>
  </si>
  <si>
    <t>Výztuž základových desek svařovanými sítěmi Kari</t>
  </si>
  <si>
    <t>-596974476</t>
  </si>
  <si>
    <t xml:space="preserve">Úpravy povrchů, podlahy a osazování výplní   </t>
  </si>
  <si>
    <t>196</t>
  </si>
  <si>
    <t>612111111</t>
  </si>
  <si>
    <t xml:space="preserve">Zednické vyspravení stěn po úpravách rozvodů potrubí - vnitřní a venkovní zapravování </t>
  </si>
  <si>
    <t>soubor</t>
  </si>
  <si>
    <t>-1462194267</t>
  </si>
  <si>
    <t xml:space="preserve">Ostatní konstrukce a práce, lešení a  bourání   </t>
  </si>
  <si>
    <t>83</t>
  </si>
  <si>
    <t>935113111</t>
  </si>
  <si>
    <t>Osazení odvodňovacího polymerbetonového žlabu s krycím roštem šířky do 200 mm</t>
  </si>
  <si>
    <t>1949852423</t>
  </si>
  <si>
    <t>84</t>
  </si>
  <si>
    <t>M</t>
  </si>
  <si>
    <t>59227007</t>
  </si>
  <si>
    <t>žlab odvodňovací polymerbetonový se spádem dna 0,5% 1000x130x160/165mm vč. krycí pozink mřížky</t>
  </si>
  <si>
    <t>394314758</t>
  </si>
  <si>
    <t>85</t>
  </si>
  <si>
    <t>941111111</t>
  </si>
  <si>
    <t>Lešení pro demontážní práce - VODO-TOPO-PLYN-VZT</t>
  </si>
  <si>
    <t>kus</t>
  </si>
  <si>
    <t>-50230962</t>
  </si>
  <si>
    <t>86</t>
  </si>
  <si>
    <t>952901111</t>
  </si>
  <si>
    <t>Vyčištění budov bytové a občanské výstavby při výšce podlaží do 4 m</t>
  </si>
  <si>
    <t>-1401959376</t>
  </si>
  <si>
    <t>87</t>
  </si>
  <si>
    <t>961055111</t>
  </si>
  <si>
    <t xml:space="preserve">Bourání základů ze ŽB do tl. 200mm </t>
  </si>
  <si>
    <t>-1490746675</t>
  </si>
  <si>
    <t>188</t>
  </si>
  <si>
    <t>965042141</t>
  </si>
  <si>
    <t>Bourání podkladů pod dlažby nebo mazanin betonových tl do 100 mm pl přes 4 m2</t>
  </si>
  <si>
    <t>-9232880</t>
  </si>
  <si>
    <t>189</t>
  </si>
  <si>
    <t>967023693</t>
  </si>
  <si>
    <t>Přisekání betonů nebo jiných ploch s tvrdým povrchem pl přes 2 m2</t>
  </si>
  <si>
    <t>-1311601640</t>
  </si>
  <si>
    <t>93</t>
  </si>
  <si>
    <t>971028561</t>
  </si>
  <si>
    <t>Vybourání otvorů ve zdivu smíšeném pl do 1 m2 tl do 600 mm</t>
  </si>
  <si>
    <t>-586254749</t>
  </si>
  <si>
    <t>97</t>
  </si>
  <si>
    <t>977211111</t>
  </si>
  <si>
    <t>Řezání podlahovou diamant pilou ŽB kcí s výztuží průměru do 16 mm hl do 200 mm</t>
  </si>
  <si>
    <t>-962062613</t>
  </si>
  <si>
    <t>997</t>
  </si>
  <si>
    <t xml:space="preserve">Přesun sutě   </t>
  </si>
  <si>
    <t>100</t>
  </si>
  <si>
    <t>997013011</t>
  </si>
  <si>
    <t>Vyklizení ulehlé suti, sipaniny a jiných sypkých materiálů z prostorů přes 15 m2 s naložením z hl do 2 m</t>
  </si>
  <si>
    <t>-1009702675</t>
  </si>
  <si>
    <t>101</t>
  </si>
  <si>
    <t>997013111</t>
  </si>
  <si>
    <t>Vnitrostaveništní doprava suti a vybouraných hmot pro budovy v do 6 m s použitím mechanizace</t>
  </si>
  <si>
    <t>-615887451</t>
  </si>
  <si>
    <t>102</t>
  </si>
  <si>
    <t>997013219</t>
  </si>
  <si>
    <t>Příplatek k vnitrostaveništní dopravě suti a vybouraných hmot za zvětšenou dopravu suti ZKD 10 m</t>
  </si>
  <si>
    <t>1870882874</t>
  </si>
  <si>
    <t>103</t>
  </si>
  <si>
    <t>997013501</t>
  </si>
  <si>
    <t>Odvoz suti a vybouraných hmot na skládku nebo meziskládku do 1 km se složením</t>
  </si>
  <si>
    <t>459002784</t>
  </si>
  <si>
    <t>104</t>
  </si>
  <si>
    <t>997013509</t>
  </si>
  <si>
    <t>Příplatek k odvozu suti a vybouraných hmot na skládku ZKD 1 km přes 1 km</t>
  </si>
  <si>
    <t>-1080060637</t>
  </si>
  <si>
    <t>105</t>
  </si>
  <si>
    <t>997013801</t>
  </si>
  <si>
    <t>Poplatek za uložení na skládce (skládkovné) stavebního odpadu betonového kód odpadu 170 101</t>
  </si>
  <si>
    <t>228385140</t>
  </si>
  <si>
    <t>107</t>
  </si>
  <si>
    <t>997223855</t>
  </si>
  <si>
    <t>Poplatek za uložení na skládce (skládkovné) zeminy a kameniva kód odpadu 170 504</t>
  </si>
  <si>
    <t>-75084197</t>
  </si>
  <si>
    <t>998</t>
  </si>
  <si>
    <t xml:space="preserve">Přesun hmot   </t>
  </si>
  <si>
    <t>108</t>
  </si>
  <si>
    <t>998011001</t>
  </si>
  <si>
    <t>Přesun hmot pro budovy zděné v do 6 m</t>
  </si>
  <si>
    <t>-750068431</t>
  </si>
  <si>
    <t>PSV</t>
  </si>
  <si>
    <t xml:space="preserve">Práce a dodávky PSV   </t>
  </si>
  <si>
    <t>711</t>
  </si>
  <si>
    <t>Izolace proti vodě, vlhkosti a plynům</t>
  </si>
  <si>
    <t>109</t>
  </si>
  <si>
    <t>711112051</t>
  </si>
  <si>
    <t>Provedení izolace proti zemní vlhkosti svislé za studena 2x nátěr tekutou elastickou hydroizolací</t>
  </si>
  <si>
    <t>1832200208</t>
  </si>
  <si>
    <t>110</t>
  </si>
  <si>
    <t>11163004</t>
  </si>
  <si>
    <t>stěrka hydroizolační asfaltová jednosložková s přídavkem plastů do spodní stavby</t>
  </si>
  <si>
    <t>-1524063670</t>
  </si>
  <si>
    <t>111</t>
  </si>
  <si>
    <t>711142559</t>
  </si>
  <si>
    <t>Provedení izolace proti zemní vlhkosti pásy přitavením svislé NAIP</t>
  </si>
  <si>
    <t>-583917855</t>
  </si>
  <si>
    <t>112</t>
  </si>
  <si>
    <t>62832001</t>
  </si>
  <si>
    <t>pás asfaltový natavitelný oxidovaný tl. 3,5mm typu V60 S35 s vložkou ze skleněné rohože, s jemnozrnným minerálním posypem</t>
  </si>
  <si>
    <t>-1634267785</t>
  </si>
  <si>
    <t>190</t>
  </si>
  <si>
    <t>998711101</t>
  </si>
  <si>
    <t>Přesun hmot tonážní pro izolace proti vodě, vlhkosti a plynům v objektech výšky do 6 m</t>
  </si>
  <si>
    <t>-351869229</t>
  </si>
  <si>
    <t>749</t>
  </si>
  <si>
    <t xml:space="preserve">Kogenerace   </t>
  </si>
  <si>
    <t>120</t>
  </si>
  <si>
    <t>749001</t>
  </si>
  <si>
    <t>1850165129</t>
  </si>
  <si>
    <t>121</t>
  </si>
  <si>
    <t>749002</t>
  </si>
  <si>
    <t xml:space="preserve">Řízení dle R-DS pro řízení jednotky podle pokynů od provozovatele distibuční soustavy je součástí rozváděče tedy součástí KGJ
</t>
  </si>
  <si>
    <t>-481977701</t>
  </si>
  <si>
    <t>122</t>
  </si>
  <si>
    <t>123</t>
  </si>
  <si>
    <t>749004</t>
  </si>
  <si>
    <t>-1475784776</t>
  </si>
  <si>
    <t>124</t>
  </si>
  <si>
    <t>749005</t>
  </si>
  <si>
    <t>295169109</t>
  </si>
  <si>
    <t>125</t>
  </si>
  <si>
    <t>749006</t>
  </si>
  <si>
    <t>Doprava a osazení KGJ vč. zapojení silových VN do rozváděče</t>
  </si>
  <si>
    <t>-1514851684</t>
  </si>
  <si>
    <t>192</t>
  </si>
  <si>
    <t>749007</t>
  </si>
  <si>
    <t>1458186864</t>
  </si>
  <si>
    <t>194</t>
  </si>
  <si>
    <t>749009</t>
  </si>
  <si>
    <t>1330864584</t>
  </si>
  <si>
    <t>767</t>
  </si>
  <si>
    <t xml:space="preserve">Konstrukce zámečnické   </t>
  </si>
  <si>
    <t>144</t>
  </si>
  <si>
    <t>767995114</t>
  </si>
  <si>
    <t>Montáž atypických zámečnických konstrukcí hmotnosti do 1000kg</t>
  </si>
  <si>
    <t>-1819714861</t>
  </si>
  <si>
    <t>195</t>
  </si>
  <si>
    <t>13010826</t>
  </si>
  <si>
    <t>ocel profilová UPN 200 jakost 11 375</t>
  </si>
  <si>
    <t>1955281753</t>
  </si>
  <si>
    <t>149</t>
  </si>
  <si>
    <t>54879003</t>
  </si>
  <si>
    <t>patrona chemická M12x110mm</t>
  </si>
  <si>
    <t>1726459405</t>
  </si>
  <si>
    <t>150</t>
  </si>
  <si>
    <t>54879091</t>
  </si>
  <si>
    <t>pouzdro siťové chemické kotvy D 12mm dl 1m</t>
  </si>
  <si>
    <t>223555534</t>
  </si>
  <si>
    <t>151</t>
  </si>
  <si>
    <t>54879215</t>
  </si>
  <si>
    <t>šroub kotevní žárový Pz chemické patrony M12x110/28</t>
  </si>
  <si>
    <t>1414327369</t>
  </si>
  <si>
    <t>152</t>
  </si>
  <si>
    <t>767996702</t>
  </si>
  <si>
    <t>Demontáž atypických zámečnických konstrukcí řezáním hmotnosti jednotlivých dílů do 100 kg</t>
  </si>
  <si>
    <t>-437201795</t>
  </si>
  <si>
    <t>776</t>
  </si>
  <si>
    <t xml:space="preserve">Podlahy povlakové   </t>
  </si>
  <si>
    <t>161</t>
  </si>
  <si>
    <t>776262121</t>
  </si>
  <si>
    <t>Pokládka gumové elektro antistatické podlahy ke kogenerační jednotce</t>
  </si>
  <si>
    <t>173480429</t>
  </si>
  <si>
    <t>777</t>
  </si>
  <si>
    <t xml:space="preserve">Podlahy lité   </t>
  </si>
  <si>
    <t>162</t>
  </si>
  <si>
    <t>777111101</t>
  </si>
  <si>
    <t>Zametení podkladu před provedením epox lité podlahy</t>
  </si>
  <si>
    <t>-282809582</t>
  </si>
  <si>
    <t>163</t>
  </si>
  <si>
    <t>777111111</t>
  </si>
  <si>
    <t>Vysátí podkladu před provedením epox lité podlahy</t>
  </si>
  <si>
    <t>-755167043</t>
  </si>
  <si>
    <t>164</t>
  </si>
  <si>
    <t>777111131</t>
  </si>
  <si>
    <t>Přebroušení bet. podkladu do hl.max 0,3mm před provedením epox lité podlahy</t>
  </si>
  <si>
    <t>-88627755</t>
  </si>
  <si>
    <t>165</t>
  </si>
  <si>
    <t>777131111</t>
  </si>
  <si>
    <t xml:space="preserve">Penetrační epoxidový nátěr podlahy zásypem křem. pískem 0,3mm </t>
  </si>
  <si>
    <t>2035811210</t>
  </si>
  <si>
    <t>166</t>
  </si>
  <si>
    <t>777612101</t>
  </si>
  <si>
    <t>Uzavírací epoxidový barevný nátěr podlahy RAL7035</t>
  </si>
  <si>
    <t>-1816334947</t>
  </si>
  <si>
    <t>783</t>
  </si>
  <si>
    <t xml:space="preserve">Dokončovací práce - nátěry   </t>
  </si>
  <si>
    <t>168</t>
  </si>
  <si>
    <t>783314101</t>
  </si>
  <si>
    <t>Základní jednonásobný syntetický nátěr zámečnických konstrukcí</t>
  </si>
  <si>
    <t>531316213</t>
  </si>
  <si>
    <t>169</t>
  </si>
  <si>
    <t>783317101</t>
  </si>
  <si>
    <t>Krycí jednonásobný syntetický standardní nátěr zámečnických konstrukcí</t>
  </si>
  <si>
    <t>-535591381</t>
  </si>
  <si>
    <t>784</t>
  </si>
  <si>
    <t xml:space="preserve">Dokončovací práce - malby a tapety   </t>
  </si>
  <si>
    <t>170</t>
  </si>
  <si>
    <t>784171101</t>
  </si>
  <si>
    <t>Zakrytí vnitřních podlah včetně pozdějšího odkrytí</t>
  </si>
  <si>
    <t>-608992959</t>
  </si>
  <si>
    <t>171</t>
  </si>
  <si>
    <t>58124844</t>
  </si>
  <si>
    <t>fólie pro malířské potřeby zakrývací tl 25µ 4x5m</t>
  </si>
  <si>
    <t>657092096</t>
  </si>
  <si>
    <t>172</t>
  </si>
  <si>
    <t>784181105</t>
  </si>
  <si>
    <t xml:space="preserve">Základní akrylátová jednonásobná penetrace podkladu </t>
  </si>
  <si>
    <t>1180415970</t>
  </si>
  <si>
    <t>173</t>
  </si>
  <si>
    <t>784211105</t>
  </si>
  <si>
    <t>Dvojnásobné bílé malby ze směsí za mokra výborně otěruvzdorných</t>
  </si>
  <si>
    <t>1828993130</t>
  </si>
  <si>
    <t>VRN</t>
  </si>
  <si>
    <t xml:space="preserve">Vedlejší rozpočtové náklady   </t>
  </si>
  <si>
    <t>5</t>
  </si>
  <si>
    <t>VRN2</t>
  </si>
  <si>
    <t xml:space="preserve">Příprava staveniště   </t>
  </si>
  <si>
    <t>174</t>
  </si>
  <si>
    <t>020001000</t>
  </si>
  <si>
    <t>Příprava staveniště</t>
  </si>
  <si>
    <t>1301087080</t>
  </si>
  <si>
    <t>VRN3</t>
  </si>
  <si>
    <t xml:space="preserve">Zařízení staveniště   </t>
  </si>
  <si>
    <t>175</t>
  </si>
  <si>
    <t>030001000</t>
  </si>
  <si>
    <t>Zařízení staveniště</t>
  </si>
  <si>
    <t>-1391715028</t>
  </si>
  <si>
    <t>VRN4</t>
  </si>
  <si>
    <t xml:space="preserve">Ostatní náklady GD   </t>
  </si>
  <si>
    <t>176</t>
  </si>
  <si>
    <t>040001000</t>
  </si>
  <si>
    <t>1997183771</t>
  </si>
  <si>
    <t>177</t>
  </si>
  <si>
    <t>042002000</t>
  </si>
  <si>
    <t>-2092734909</t>
  </si>
  <si>
    <t>178</t>
  </si>
  <si>
    <t>045002000</t>
  </si>
  <si>
    <t>Zkoušky, zapojení a koordinace mezi profesemi, jednání s projektanty všech profesí, koordinace revizí</t>
  </si>
  <si>
    <t>-1430785326</t>
  </si>
  <si>
    <t>179</t>
  </si>
  <si>
    <t>049002000</t>
  </si>
  <si>
    <t>-235926011</t>
  </si>
  <si>
    <t>180</t>
  </si>
  <si>
    <t>VRN6</t>
  </si>
  <si>
    <t>181</t>
  </si>
  <si>
    <t>062103000</t>
  </si>
  <si>
    <t>-2005399246</t>
  </si>
  <si>
    <t>182</t>
  </si>
  <si>
    <t>062203000</t>
  </si>
  <si>
    <t>1072165613</t>
  </si>
  <si>
    <t>183</t>
  </si>
  <si>
    <t>062303000</t>
  </si>
  <si>
    <t>-2084197901</t>
  </si>
  <si>
    <t>VRN7</t>
  </si>
  <si>
    <t xml:space="preserve">Provozní vlivy   </t>
  </si>
  <si>
    <t>184</t>
  </si>
  <si>
    <t>070001000</t>
  </si>
  <si>
    <t>Přesuny a doprava</t>
  </si>
  <si>
    <t>661782567</t>
  </si>
  <si>
    <t>A4/01320MaR - MaR Dispečink s převodníkem</t>
  </si>
  <si>
    <t>D1 - Rozvaděč</t>
  </si>
  <si>
    <t>D2 - Montáž, software a oživení</t>
  </si>
  <si>
    <t>Rozvaděč</t>
  </si>
  <si>
    <t>Pol34</t>
  </si>
  <si>
    <t>Převodník na ethernet</t>
  </si>
  <si>
    <t>Montáž, software a oživení</t>
  </si>
  <si>
    <t>Pol35</t>
  </si>
  <si>
    <t>Úprava zapojení rozvaděče MaR</t>
  </si>
  <si>
    <t>Pol36</t>
  </si>
  <si>
    <t>Pol37</t>
  </si>
  <si>
    <t>Pol38</t>
  </si>
  <si>
    <t>Pol39</t>
  </si>
  <si>
    <t>Ostatní práce a cestovné</t>
  </si>
  <si>
    <t>A4/01320MaRKJ - MaR pro Kogenerační jednotku</t>
  </si>
  <si>
    <t>D2 - Čidla ,kabeláž a měřiče tepla</t>
  </si>
  <si>
    <t>D3 - Montáž, software a oživení</t>
  </si>
  <si>
    <t>Pol40</t>
  </si>
  <si>
    <t>Materiál na úpravu rozvaděče MaR</t>
  </si>
  <si>
    <t>Pol41</t>
  </si>
  <si>
    <t>Pol42</t>
  </si>
  <si>
    <t>Pol43</t>
  </si>
  <si>
    <t>Čidla ,kabeláž a měřiče tepla</t>
  </si>
  <si>
    <t>Pol44</t>
  </si>
  <si>
    <t>Kabel JyTy 7x1</t>
  </si>
  <si>
    <t>Pol45</t>
  </si>
  <si>
    <t>Kabel Cyky 3x1,5</t>
  </si>
  <si>
    <t>Pol46</t>
  </si>
  <si>
    <t>Kabel Cyky 4x1,5</t>
  </si>
  <si>
    <t>Pol47</t>
  </si>
  <si>
    <t>Kabel JyTy 4x1</t>
  </si>
  <si>
    <t>Pol48</t>
  </si>
  <si>
    <t>Lišty a trasy</t>
  </si>
  <si>
    <t>Pol49</t>
  </si>
  <si>
    <t>Čidlo Ni1000</t>
  </si>
  <si>
    <t>Pol50</t>
  </si>
  <si>
    <t>Jímka pro čidlo nerez 100mm</t>
  </si>
  <si>
    <t>Pol51</t>
  </si>
  <si>
    <t>Pol52</t>
  </si>
  <si>
    <t>Úprava rozvaděče MaR</t>
  </si>
  <si>
    <t>Pol53</t>
  </si>
  <si>
    <t>Montáž a oživení elektro</t>
  </si>
  <si>
    <t>Pol54</t>
  </si>
  <si>
    <t>Pol55</t>
  </si>
  <si>
    <t>Revize elektro</t>
  </si>
  <si>
    <t>Pol56</t>
  </si>
  <si>
    <t>Komplexní zkoušení</t>
  </si>
  <si>
    <t>Pol57</t>
  </si>
  <si>
    <t>A4/01320PZ - Vnitřní Plynovod</t>
  </si>
  <si>
    <t>D1 - POTRUBI Z TR.ZAVIT.CERNYCH SPOJ.SVAROV.</t>
  </si>
  <si>
    <t>D2 - POTRUBI Z TR.HLAD.CERNYCH SPOJ.SVAROV.</t>
  </si>
  <si>
    <t>D3 - REDUKCE</t>
  </si>
  <si>
    <t>D4 - PRIPOJKY PLYNOVODNI PEVNE K ZARIZENI</t>
  </si>
  <si>
    <t>D5 - VYVEDENI PLYNOVODNICH VYPUSTEK NA POTR.</t>
  </si>
  <si>
    <t>D6 - MONTAZ PLYNOVODNICH ARMATUR PRIRUBOVYCH</t>
  </si>
  <si>
    <t>D7 - MONTAZ ARMATUR SE DVEMA ZAVITY</t>
  </si>
  <si>
    <t>D8 - ARMATURY PRO PLYN</t>
  </si>
  <si>
    <t>D9 - OCELOVE POTRUBI</t>
  </si>
  <si>
    <t>D10 - PRESUN HMOT PRO VNITR.PLYN.V OBJ.VYSKY</t>
  </si>
  <si>
    <t>D11 - DEMONTAZ POTRUBI Z TRUBEK HLADKYCH</t>
  </si>
  <si>
    <t>D12 - NAVARENI ODBOCKY NA POTRUBI</t>
  </si>
  <si>
    <t>D13 - NATERY SYNTETICKE ARMATUR DO DN 100 MM</t>
  </si>
  <si>
    <t>D14 - NATERY SYNTETICKE POTRUBI DO DN 50 MM</t>
  </si>
  <si>
    <t>D15 - NATERY SYNTETICKE POTRUBI DO DN 100 MM</t>
  </si>
  <si>
    <t>D16 - NATERY SYNTETICKE POTRUBI DO DN 150 MM</t>
  </si>
  <si>
    <t>D17 - PRAVIDLO "S" CL.18 ODST.1 PISMENO D,H</t>
  </si>
  <si>
    <t>D18 - PRAVIDLO "S" CL.18 ODST.1 PISM.A,B,C,E,F</t>
  </si>
  <si>
    <t>D19 - REVIZE PLYNU</t>
  </si>
  <si>
    <t>D20 - HZS - NEZMERITELNE PRACE  CL.17</t>
  </si>
  <si>
    <t>POTRUBI Z TR.ZAVIT.CERNYCH SPOJ.SVAROV.</t>
  </si>
  <si>
    <t>723 12-0203</t>
  </si>
  <si>
    <t>DN 20</t>
  </si>
  <si>
    <t>POTRUBI Z TR.HLAD.CERNYCH SPOJ.SVAROV.</t>
  </si>
  <si>
    <t>723 15-0312</t>
  </si>
  <si>
    <t>57/2.9</t>
  </si>
  <si>
    <t>723 15-0313</t>
  </si>
  <si>
    <t>76/3.2</t>
  </si>
  <si>
    <t>723 15-0315</t>
  </si>
  <si>
    <t>108/4</t>
  </si>
  <si>
    <t>133/4.5</t>
  </si>
  <si>
    <t>723 15-0318</t>
  </si>
  <si>
    <t>219/6.3</t>
  </si>
  <si>
    <t>pc</t>
  </si>
  <si>
    <t>Sipky oboustranne + popis STL,NTL + mont</t>
  </si>
  <si>
    <t>10ks</t>
  </si>
  <si>
    <t>REDUKCE</t>
  </si>
  <si>
    <t>723 15-0346</t>
  </si>
  <si>
    <t>DN 100/ 65</t>
  </si>
  <si>
    <t>723 15-0355</t>
  </si>
  <si>
    <t>DN 100/50</t>
  </si>
  <si>
    <t>723 19-0207</t>
  </si>
  <si>
    <t>DN 50</t>
  </si>
  <si>
    <t>soub</t>
  </si>
  <si>
    <t>VYVEDENI PLYNOVODNICH VYPUSTEK NA POTR.</t>
  </si>
  <si>
    <t>723 19-0252</t>
  </si>
  <si>
    <t>DN 20 s nastenkou c.471</t>
  </si>
  <si>
    <t>MONTAZ PLYNOVODNICH ARMATUR PRIRUBOVYCH</t>
  </si>
  <si>
    <t>723 21-9102</t>
  </si>
  <si>
    <t>DN  50</t>
  </si>
  <si>
    <t>723 21-9103</t>
  </si>
  <si>
    <t>DN  65</t>
  </si>
  <si>
    <t>723 21-9105</t>
  </si>
  <si>
    <t>DN 100</t>
  </si>
  <si>
    <t>17</t>
  </si>
  <si>
    <t>MONTAZ ARMATUR SE DVEMA ZAVITY</t>
  </si>
  <si>
    <t>723 23-9101</t>
  </si>
  <si>
    <t>do G 1/2</t>
  </si>
  <si>
    <t>723 23-9102</t>
  </si>
  <si>
    <t>G 3/4</t>
  </si>
  <si>
    <t>ARMATURY PRO PLYN</t>
  </si>
  <si>
    <t>predbez. cena</t>
  </si>
  <si>
    <t>KULOVY KOHOUT"IMT 593 F-F"G 1/2"pro plyn</t>
  </si>
  <si>
    <t>predbez. cena.1</t>
  </si>
  <si>
    <t>KULOVY KOHOUT"IMT 593 F-F"G 3/4"pro plyn</t>
  </si>
  <si>
    <t>pc.1</t>
  </si>
  <si>
    <t>pc.2</t>
  </si>
  <si>
    <t>pc.3</t>
  </si>
  <si>
    <t>pc.5</t>
  </si>
  <si>
    <t>Bezprirub.uzavír.klapka DN50</t>
  </si>
  <si>
    <t>27</t>
  </si>
  <si>
    <t>pc.6</t>
  </si>
  <si>
    <t>Klapka L 36171616, DN65/PN16</t>
  </si>
  <si>
    <t>pc.7</t>
  </si>
  <si>
    <t>Klapka L 36 171 616, DN100/PN16</t>
  </si>
  <si>
    <t>29</t>
  </si>
  <si>
    <t>pc.8</t>
  </si>
  <si>
    <t>pc.9</t>
  </si>
  <si>
    <t>31</t>
  </si>
  <si>
    <t>pc.10</t>
  </si>
  <si>
    <t>pc.11</t>
  </si>
  <si>
    <t>Kondenzacni smycka barometru</t>
  </si>
  <si>
    <t>33</t>
  </si>
  <si>
    <t>pc.12</t>
  </si>
  <si>
    <t>66</t>
  </si>
  <si>
    <t>pc.13</t>
  </si>
  <si>
    <t>68</t>
  </si>
  <si>
    <t>35</t>
  </si>
  <si>
    <t>pc.14</t>
  </si>
  <si>
    <t>70</t>
  </si>
  <si>
    <t>predbez. cena.2</t>
  </si>
  <si>
    <t>72</t>
  </si>
  <si>
    <t>37</t>
  </si>
  <si>
    <t>predbez. cena.3</t>
  </si>
  <si>
    <t>Navarky do potrubi pro teplo. a tlakomer</t>
  </si>
  <si>
    <t>74</t>
  </si>
  <si>
    <t>pc.15</t>
  </si>
  <si>
    <t>76</t>
  </si>
  <si>
    <t>pc.16</t>
  </si>
  <si>
    <t>78</t>
  </si>
  <si>
    <t>pc.17</t>
  </si>
  <si>
    <t>80</t>
  </si>
  <si>
    <t>722 21-2441</t>
  </si>
  <si>
    <t>orientacni stitek</t>
  </si>
  <si>
    <t>82</t>
  </si>
  <si>
    <t>predbez. cena.4</t>
  </si>
  <si>
    <t>Teplomery prime do 6o C s jimkou</t>
  </si>
  <si>
    <t>pc.18</t>
  </si>
  <si>
    <t>pc.19</t>
  </si>
  <si>
    <t>88</t>
  </si>
  <si>
    <t>pc.20</t>
  </si>
  <si>
    <t>90</t>
  </si>
  <si>
    <t>pc.21</t>
  </si>
  <si>
    <t>92</t>
  </si>
  <si>
    <t>pc.22</t>
  </si>
  <si>
    <t>94</t>
  </si>
  <si>
    <t>pc.23</t>
  </si>
  <si>
    <t>96</t>
  </si>
  <si>
    <t>pc.24</t>
  </si>
  <si>
    <t>98</t>
  </si>
  <si>
    <t>pc.25</t>
  </si>
  <si>
    <t>pc.26</t>
  </si>
  <si>
    <t>OCELOVE POTRUBI</t>
  </si>
  <si>
    <t>pc.27</t>
  </si>
  <si>
    <t>PRESUN HMOT PRO VNITR.PLYN.V OBJ.VYSKY</t>
  </si>
  <si>
    <t>998 72-3201</t>
  </si>
  <si>
    <t>do 6 m</t>
  </si>
  <si>
    <t>%</t>
  </si>
  <si>
    <t>106</t>
  </si>
  <si>
    <t>DEMONTAZ POTRUBI Z TRUBEK HLADKYCH</t>
  </si>
  <si>
    <t>723 15-0804</t>
  </si>
  <si>
    <t>pres  76   do 108</t>
  </si>
  <si>
    <t>pc.28</t>
  </si>
  <si>
    <t>NATERY SYNTETICKE ARMATUR DO DN 100 MM</t>
  </si>
  <si>
    <t>783 42-1310</t>
  </si>
  <si>
    <t>dvojnasobne s 1x emailovanim</t>
  </si>
  <si>
    <t>783 42-1710</t>
  </si>
  <si>
    <t>zakladni</t>
  </si>
  <si>
    <t>114</t>
  </si>
  <si>
    <t>NATERY SYNTETICKE POTRUBI DO DN 50 MM</t>
  </si>
  <si>
    <t>783 42-4340</t>
  </si>
  <si>
    <t>116</t>
  </si>
  <si>
    <t>783 42-4740</t>
  </si>
  <si>
    <t>118</t>
  </si>
  <si>
    <t>NATERY SYNTETICKE POTRUBI DO DN 100 MM</t>
  </si>
  <si>
    <t>783 42-5350</t>
  </si>
  <si>
    <t>783 42-5750</t>
  </si>
  <si>
    <t>NATERY SYNTETICKE POTRUBI DO DN 150 MM</t>
  </si>
  <si>
    <t>783 42-6360</t>
  </si>
  <si>
    <t>783 42-6760</t>
  </si>
  <si>
    <t>126</t>
  </si>
  <si>
    <t>PRAVIDLO "S" CL.18 ODST.1 PISMENO D,H</t>
  </si>
  <si>
    <t>Pol58</t>
  </si>
  <si>
    <t>Tlakova zkouska</t>
  </si>
  <si>
    <t>128</t>
  </si>
  <si>
    <t>D18</t>
  </si>
  <si>
    <t>PRAVIDLO "S" CL.18 ODST.1 PISM.A,B,C,E,F</t>
  </si>
  <si>
    <t>Pol59</t>
  </si>
  <si>
    <t>Napojeni na stavajici rozvody</t>
  </si>
  <si>
    <t>130</t>
  </si>
  <si>
    <t>hod.</t>
  </si>
  <si>
    <t>132</t>
  </si>
  <si>
    <t>134</t>
  </si>
  <si>
    <t>Pol62</t>
  </si>
  <si>
    <t>Revize plynu - spotrebicu</t>
  </si>
  <si>
    <t>136</t>
  </si>
  <si>
    <t>Pol63</t>
  </si>
  <si>
    <t>Revize plynu - plyn. potrubi</t>
  </si>
  <si>
    <t>138</t>
  </si>
  <si>
    <t>140</t>
  </si>
  <si>
    <t>Pol65</t>
  </si>
  <si>
    <t>Komplexni vyzkouseni</t>
  </si>
  <si>
    <t>142</t>
  </si>
  <si>
    <t>D19</t>
  </si>
  <si>
    <t>REVIZE PLYNU</t>
  </si>
  <si>
    <t>Pol67</t>
  </si>
  <si>
    <t>Zhotoveni reviznich knih</t>
  </si>
  <si>
    <t>146</t>
  </si>
  <si>
    <t>D20</t>
  </si>
  <si>
    <t>HZS - NEZMERITELNE PRACE  CL.17</t>
  </si>
  <si>
    <t>Pol68</t>
  </si>
  <si>
    <t>Technicka a materialova priprava</t>
  </si>
  <si>
    <t>148</t>
  </si>
  <si>
    <t>Pol69</t>
  </si>
  <si>
    <t>Nepredvidane prace pri montazi</t>
  </si>
  <si>
    <t>Pol70</t>
  </si>
  <si>
    <t>Demontaz armatur zavit.a prirubovych</t>
  </si>
  <si>
    <t>Pol71</t>
  </si>
  <si>
    <t>Odvzdusneni plynovodu</t>
  </si>
  <si>
    <t>154</t>
  </si>
  <si>
    <t>Pol72</t>
  </si>
  <si>
    <t>Odstraneni a uklid</t>
  </si>
  <si>
    <t>156</t>
  </si>
  <si>
    <t>Pol73</t>
  </si>
  <si>
    <t>Leseni</t>
  </si>
  <si>
    <t>158</t>
  </si>
  <si>
    <t>A4/01320UT - Ústřední vytápění</t>
  </si>
  <si>
    <t>D5 - PRESUN HMOT PRO KOTELNY UMIST. VE VYSCE</t>
  </si>
  <si>
    <t>D6 - ROZDEL. A SBER.,NADRZE-TRUBKOVA HRDLA</t>
  </si>
  <si>
    <t>D7 - MONTAZ</t>
  </si>
  <si>
    <t>D8 - MONTAZ CERPADEL OBEHOVYCH</t>
  </si>
  <si>
    <t>D9 - VODOMERY S ELEKTRONICKYM MERICEM TEPLA</t>
  </si>
  <si>
    <t>D10 - ORIENTACNI STITKY</t>
  </si>
  <si>
    <t>D11 - AUTOM. BLOK UPRAVY VODY</t>
  </si>
  <si>
    <t>D12 - OSTATNI ZARIZENI</t>
  </si>
  <si>
    <t>D13 - MERICE SPOTREBY TEPLA</t>
  </si>
  <si>
    <t>D14 - PRESUN HMOT V OBJEKTECH VYSKY</t>
  </si>
  <si>
    <t>D15 - POTRUBI Z TR.ZAV.SVAR. V KOTEL. A STROJ.</t>
  </si>
  <si>
    <t>D16 - POTRUBI Z TRUBEK HLADKYCH V KOT.A STROJ.</t>
  </si>
  <si>
    <t>D17 - ZHOT.PRECHODU Z TR. HLADKYCH SVAROVANIM</t>
  </si>
  <si>
    <t>D18 - TLAK.ZKOUSKY POTRUBI Z TRUBEK ZAVITOVYCH</t>
  </si>
  <si>
    <t>D19 - TLAK.ZKOUSKY POTRUBI Z TRUBEK HLADKYCH</t>
  </si>
  <si>
    <t>D20 - M O N T Á Ž</t>
  </si>
  <si>
    <t>D21 - PRESUN HMOT PRO ROZVODY POTRUBI VYSKY</t>
  </si>
  <si>
    <t>D22 - MONTAZ ARMATUR SE DVEMA PRIRUBAMI PN 1.6</t>
  </si>
  <si>
    <t>D23 - MONTAZ ARMATUR SE TREMI PRIRUBAMI PN 1.6</t>
  </si>
  <si>
    <t>D24 - PRIRUBOVE SPOJE  PN 1.6/I</t>
  </si>
  <si>
    <t>D25 - MONTAZ ZAVITOVE ARMATURY S 1 ZAVITEM</t>
  </si>
  <si>
    <t>D26 - MONTAZ ZAVITOVE ARMATURY SE 2 ZAVITY</t>
  </si>
  <si>
    <t>D27 - VENTILY POJISTNE ZAVITOVE P 10-237-606</t>
  </si>
  <si>
    <t>D28 - KONDENZACNI SMYCKY</t>
  </si>
  <si>
    <t>D29 - TEPLOMERY S OCHR.POUZDREM PRIME</t>
  </si>
  <si>
    <t>D30 - TEPLOMERY S PEV. STONKEM A JIMKOU DTU</t>
  </si>
  <si>
    <t>D31 - MONTAZ TEPLOMERU</t>
  </si>
  <si>
    <t>D32 - TLAKOMERY DEFORMACNI</t>
  </si>
  <si>
    <t>D34 - NAVARKY</t>
  </si>
  <si>
    <t>D35 - NAVARKY S TRUBKOVYM ZAVITEM</t>
  </si>
  <si>
    <t>D36 - MONTAZ NAVARKU</t>
  </si>
  <si>
    <t>D37 - ARMATURY PRIRUBOVE</t>
  </si>
  <si>
    <t>D38 - KULOVE KOHOUTY "IMT ARMATUREN"</t>
  </si>
  <si>
    <t>D39 - SPECIFIKACE</t>
  </si>
  <si>
    <t>D40 - DEMONTAZ KOTLU</t>
  </si>
  <si>
    <t>D41 - ROZREZANI DEMONTOVANYCH KOTLU</t>
  </si>
  <si>
    <t>D42 - DEMONTAZ POTRUBI Z TRUBEK ZAVITOVYCH</t>
  </si>
  <si>
    <t>D43 - DEMONTAZ POTRUBI Z TRUBEK HLADKYCH</t>
  </si>
  <si>
    <t>D44 - DEMONTAZ ARMATUR SE DVEMA PRIRUBAMI</t>
  </si>
  <si>
    <t>D45 - TEPELNA IZOLACE TELES</t>
  </si>
  <si>
    <t>D47 - IZOL.POTRUBI SKRUZEMI Z LEH.HMOT,TM.STUD</t>
  </si>
  <si>
    <t>D48 - LSP</t>
  </si>
  <si>
    <t>D49 - PRESUN HMOT PRO TEPELNE IZOL.V OBJ.VYSKY</t>
  </si>
  <si>
    <t>D50 - NATERY OK SYNTETICKE,LEHKYCH "C","CC"</t>
  </si>
  <si>
    <t>D51 - NATERY SYNTETICKE POTRUBI DO DN 50 MM</t>
  </si>
  <si>
    <t>D52 - NATERY SYNTETICKE POTRUBI DO DN 100 MM</t>
  </si>
  <si>
    <t>D53 - NATERY SYNTETICKE POTRUBI DO DN 150 MM</t>
  </si>
  <si>
    <t>D54 - PRAVIDLO "S" CL.18 ODST.1 PISMENO D,H</t>
  </si>
  <si>
    <t>D55 - PRAVIDLO "S" CL.18 ODST.1 PISM.A,B,C,E,F</t>
  </si>
  <si>
    <t>D56 - HZS - NEZMERITELNE PRACE  CL.17</t>
  </si>
  <si>
    <t>bm</t>
  </si>
  <si>
    <t>Montaz tlumice hluku ke KGJ DN125</t>
  </si>
  <si>
    <t>Zaslepeni stav. kourovodu</t>
  </si>
  <si>
    <t>PRESUN HMOT PRO KOTELNY UMIST. VE VYSCE</t>
  </si>
  <si>
    <t>998 73-1201</t>
  </si>
  <si>
    <t>ROZDEL. A SBER.,NADRZE-TRUBKOVA HRDLA</t>
  </si>
  <si>
    <t>732 11-1328</t>
  </si>
  <si>
    <t>MONTAZ</t>
  </si>
  <si>
    <t>732 19-9100</t>
  </si>
  <si>
    <t>orientacnich stitku</t>
  </si>
  <si>
    <t>MONTAZ CERPADEL OBEHOVYCH</t>
  </si>
  <si>
    <t>732 42-9113</t>
  </si>
  <si>
    <t>VODOMERY S ELEKTRONICKYM MERICEM TEPLA</t>
  </si>
  <si>
    <t>Montaz kalorimetru do DN50</t>
  </si>
  <si>
    <t>ORIENTACNI STITKY</t>
  </si>
  <si>
    <t>predbez.cena</t>
  </si>
  <si>
    <t>ON 73 66 21 vcetne napisu</t>
  </si>
  <si>
    <t>AUTOM. BLOK UPRAVY VODY</t>
  </si>
  <si>
    <t>AquaProduct s filtr.AZK6+čerp.-nabidka</t>
  </si>
  <si>
    <t>OSTATNI ZARIZENI</t>
  </si>
  <si>
    <t>Oheb.nerez trubka EUROTIS DN20 - 500</t>
  </si>
  <si>
    <t>MERICE SPOTREBY TEPLA</t>
  </si>
  <si>
    <t>PRESUN HMOT V OBJEKTECH VYSKY</t>
  </si>
  <si>
    <t>998 73-2201</t>
  </si>
  <si>
    <t>POTRUBI Z TR.ZAV.SVAR. V KOTEL. A STROJ.</t>
  </si>
  <si>
    <t>733 11-1312</t>
  </si>
  <si>
    <t>DN 10</t>
  </si>
  <si>
    <t>733 11-1313</t>
  </si>
  <si>
    <t>DN 15</t>
  </si>
  <si>
    <t>733 11-1317</t>
  </si>
  <si>
    <t>DN 40</t>
  </si>
  <si>
    <t>POTRUBI Z TRUBEK HLADKYCH V KOT.A STROJ.</t>
  </si>
  <si>
    <t>733 12-1218</t>
  </si>
  <si>
    <t>733 12-1222</t>
  </si>
  <si>
    <t>733 12-1228</t>
  </si>
  <si>
    <t>108/4.0</t>
  </si>
  <si>
    <t>733 12-1232</t>
  </si>
  <si>
    <t>733 12-4229</t>
  </si>
  <si>
    <t>733 12-4231</t>
  </si>
  <si>
    <t>TLAK.ZKOUSKY POTRUBI Z TRUBEK ZAVITOVYCH</t>
  </si>
  <si>
    <t>733 19-0107</t>
  </si>
  <si>
    <t>do DN 40</t>
  </si>
  <si>
    <t>TLAK.ZKOUSKY POTRUBI Z TRUBEK HLADKYCH</t>
  </si>
  <si>
    <t>733 19-0219</t>
  </si>
  <si>
    <t>pres 51/2.6 do 60.3/2.9</t>
  </si>
  <si>
    <t>733 19-0225</t>
  </si>
  <si>
    <t>pres 60.3/2.9 do 89/3.6</t>
  </si>
  <si>
    <t>733 19-0232</t>
  </si>
  <si>
    <t>pres 89/5 do 133/5</t>
  </si>
  <si>
    <t>M O N T Á Ž</t>
  </si>
  <si>
    <t>D21</t>
  </si>
  <si>
    <t>PRESUN HMOT PRO ROZVODY POTRUBI VYSKY</t>
  </si>
  <si>
    <t>998 73-3201</t>
  </si>
  <si>
    <t>D22</t>
  </si>
  <si>
    <t>MONTAZ ARMATUR SE DVEMA PRIRUBAMI PN 1.6</t>
  </si>
  <si>
    <t>734 10-9215</t>
  </si>
  <si>
    <t>734 10-9217</t>
  </si>
  <si>
    <t>D23</t>
  </si>
  <si>
    <t>MONTAZ ARMATUR SE TREMI PRIRUBAMI PN 1.6</t>
  </si>
  <si>
    <t>734 10-9414</t>
  </si>
  <si>
    <t>D24</t>
  </si>
  <si>
    <t>734 17-3414</t>
  </si>
  <si>
    <t>734 17-3416</t>
  </si>
  <si>
    <t>734 17-3418</t>
  </si>
  <si>
    <t>734 17-3421</t>
  </si>
  <si>
    <t>D25</t>
  </si>
  <si>
    <t>MONTAZ ZAVITOVE ARMATURY S 1 ZAVITEM</t>
  </si>
  <si>
    <t>734 20-9102</t>
  </si>
  <si>
    <t>G 3/8</t>
  </si>
  <si>
    <t>734 20-9104</t>
  </si>
  <si>
    <t>D26</t>
  </si>
  <si>
    <t>MONTAZ ZAVITOVE ARMATURY SE 2 ZAVITY</t>
  </si>
  <si>
    <t>734 20-9112</t>
  </si>
  <si>
    <t>D27</t>
  </si>
  <si>
    <t>VENTILY POJISTNE ZAVITOVE P 10-237-606</t>
  </si>
  <si>
    <t>734 25-1127</t>
  </si>
  <si>
    <t>G 6/4</t>
  </si>
  <si>
    <t>D28</t>
  </si>
  <si>
    <t>KONDENZACNI SMYCKY</t>
  </si>
  <si>
    <t>734 39-1114</t>
  </si>
  <si>
    <t>CSN 13 7531.1 zahnute</t>
  </si>
  <si>
    <t>D29</t>
  </si>
  <si>
    <t>TEPLOMERY S OCHR.POUZDREM PRIME</t>
  </si>
  <si>
    <t>Bimetalovy s jimkou prum. 80 mm, 0-120?C</t>
  </si>
  <si>
    <t>D30</t>
  </si>
  <si>
    <t>TEPLOMERY S PEV. STONKEM A JIMKOU DTU</t>
  </si>
  <si>
    <t>Tlakomerovy ventil dvoucest.2.5MPa/200?C</t>
  </si>
  <si>
    <t>D31</t>
  </si>
  <si>
    <t>MONTAZ TEPLOMERU</t>
  </si>
  <si>
    <t>734 41-9111</t>
  </si>
  <si>
    <t>s ochr. pouzdrem nebo pev.st. a jimkou</t>
  </si>
  <si>
    <t>D32</t>
  </si>
  <si>
    <t>TLAKOMERY DEFORMACNI</t>
  </si>
  <si>
    <t>profil 80, 0-0,6 MPa</t>
  </si>
  <si>
    <t>D34</t>
  </si>
  <si>
    <t>NAVARKY</t>
  </si>
  <si>
    <t>734 49-4121</t>
  </si>
  <si>
    <t>M 20x1.5  delky do 220 mm</t>
  </si>
  <si>
    <t>D35</t>
  </si>
  <si>
    <t>NAVARKY S TRUBKOVYM ZAVITEM</t>
  </si>
  <si>
    <t>734 49-4213</t>
  </si>
  <si>
    <t>G 1/2</t>
  </si>
  <si>
    <t>D36</t>
  </si>
  <si>
    <t>MONTAZ NAVARKU</t>
  </si>
  <si>
    <t>734 49-9211</t>
  </si>
  <si>
    <t>M 20x1.5</t>
  </si>
  <si>
    <t>D37</t>
  </si>
  <si>
    <t>ARMATURY PRIRUBOVE</t>
  </si>
  <si>
    <t>D38</t>
  </si>
  <si>
    <t>vypousteci typ 265 G 1/2"</t>
  </si>
  <si>
    <t>491 F-F; G 3/8"; pro vodu</t>
  </si>
  <si>
    <t>predb.cena</t>
  </si>
  <si>
    <t>491 F-F-E 2" s odvodnenim,voda</t>
  </si>
  <si>
    <t>D39</t>
  </si>
  <si>
    <t>SPECIFIKACE</t>
  </si>
  <si>
    <t>D40</t>
  </si>
  <si>
    <t>DEMONTAZ KOTLU</t>
  </si>
  <si>
    <t>731 20-1825</t>
  </si>
  <si>
    <t>pres 1160 do 1860 kW</t>
  </si>
  <si>
    <t>D41</t>
  </si>
  <si>
    <t>ROZREZANI DEMONTOVANYCH KOTLU</t>
  </si>
  <si>
    <t>731 20-2830</t>
  </si>
  <si>
    <t>pres  1000 do   2500 kg</t>
  </si>
  <si>
    <t>D42</t>
  </si>
  <si>
    <t>DEMONTAZ POTRUBI Z TRUBEK ZAVITOVYCH</t>
  </si>
  <si>
    <t>733 11-0808</t>
  </si>
  <si>
    <t>pres 32 do DN 50</t>
  </si>
  <si>
    <t>D43</t>
  </si>
  <si>
    <t>733 12-0836</t>
  </si>
  <si>
    <t>pres 133 do 159</t>
  </si>
  <si>
    <t>D44</t>
  </si>
  <si>
    <t>DEMONTAZ ARMATUR SE DVEMA PRIRUBAMI</t>
  </si>
  <si>
    <t>734 10-0813</t>
  </si>
  <si>
    <t>pres 100 do DN 150</t>
  </si>
  <si>
    <t>D45</t>
  </si>
  <si>
    <t>TEPELNA IZOLACE TELES</t>
  </si>
  <si>
    <t>D47</t>
  </si>
  <si>
    <t>IZOL.POTRUBI SKRUZEMI Z LEH.HMOT,TM.STUD</t>
  </si>
  <si>
    <t>713 46-1121</t>
  </si>
  <si>
    <t>potrubi a ohybu jednovrstva</t>
  </si>
  <si>
    <t>D48</t>
  </si>
  <si>
    <t>LSP</t>
  </si>
  <si>
    <t>pc.29</t>
  </si>
  <si>
    <t>pc.30</t>
  </si>
  <si>
    <t>160</t>
  </si>
  <si>
    <t>D49</t>
  </si>
  <si>
    <t>PRESUN HMOT PRO TEPELNE IZOL.V OBJ.VYSKY</t>
  </si>
  <si>
    <t>998 71-3201</t>
  </si>
  <si>
    <t>D50</t>
  </si>
  <si>
    <t>NATERY OK SYNTETICKE,LEHKYCH "C","CC"</t>
  </si>
  <si>
    <t>783 12-5730</t>
  </si>
  <si>
    <t>D51</t>
  </si>
  <si>
    <t>D52</t>
  </si>
  <si>
    <t>D53</t>
  </si>
  <si>
    <t>D54</t>
  </si>
  <si>
    <t>Pol75</t>
  </si>
  <si>
    <t>Posouzeni stavu komina</t>
  </si>
  <si>
    <t>D55</t>
  </si>
  <si>
    <t>Pol77</t>
  </si>
  <si>
    <t>Vypusteni casti top.systemu</t>
  </si>
  <si>
    <t>Pol78</t>
  </si>
  <si>
    <t>Napusteni a odvzdusneni rozvodu</t>
  </si>
  <si>
    <t>D56</t>
  </si>
  <si>
    <t>198</t>
  </si>
  <si>
    <t>A4/01320VZT - Vzduchotechnika</t>
  </si>
  <si>
    <t xml:space="preserve">    D3 - REGULAČNÍ KLAPKY </t>
  </si>
  <si>
    <t xml:space="preserve">    D4 - KRYCÍ MŘÍŽKA, Pozinkováno</t>
  </si>
  <si>
    <t xml:space="preserve">    D5 - ČTYŘHRANNÉ POTRUBÍ SKUPINY I. MATERIÁL POZINKOVANÝ PLECH</t>
  </si>
  <si>
    <t>D6 - Zařízení č.2 - Doplňování vzduchu pro KGJ</t>
  </si>
  <si>
    <t xml:space="preserve">    D10 - TEPELNÉ IZOLACE POTRUBÍ</t>
  </si>
  <si>
    <t>D11 - Hodinové zúčtovací sazby</t>
  </si>
  <si>
    <t xml:space="preserve">    D12 - HODINOVÉ ZÚČTOVACÍ SAZBY</t>
  </si>
  <si>
    <t xml:space="preserve">    D13 - Dodavatelská dokumentace</t>
  </si>
  <si>
    <t xml:space="preserve">    D14 - POPISY ZAŘÍZENÍ</t>
  </si>
  <si>
    <t>D15 - Lešení</t>
  </si>
  <si>
    <t xml:space="preserve">    D16 - LEŠENÍ LEHKÉ, POMOCNÉ O VÝŠCE LEŠEŇOVÉ PODLAHY</t>
  </si>
  <si>
    <t>D17 - Doplňkový a montážní materiál</t>
  </si>
  <si>
    <t xml:space="preserve">    D18 - ZÁVĚSNÝ, SPOJOVACÍ A TĚSNÍCÍ MATERIÁL:</t>
  </si>
  <si>
    <t xml:space="preserve">    D19 - ZÁVITOVÉ TYČE, ZÁVĚSY, OCELOVÉ PROFILY</t>
  </si>
  <si>
    <t xml:space="preserve">    D20 - KRUHOVÉ ZÁVĚSY,HMOŽDINKY</t>
  </si>
  <si>
    <t>VRN - Vedlejší rozpočtové náklady</t>
  </si>
  <si>
    <t xml:space="preserve">    VRN9 - Ostatní náklady</t>
  </si>
  <si>
    <t>Pol84</t>
  </si>
  <si>
    <t xml:space="preserve">REGULAČNÍ KLAPKY </t>
  </si>
  <si>
    <t>Pol85</t>
  </si>
  <si>
    <t>RK-500x500-S ovl. servopohonem (servo dodá EL, MaR)</t>
  </si>
  <si>
    <t>Pol86</t>
  </si>
  <si>
    <t>RK-800x500-S ovl. servopohonem (servo dodá EL, MaR)</t>
  </si>
  <si>
    <t>KRYCÍ MŘÍŽKA, Pozinkováno</t>
  </si>
  <si>
    <t>Pol87</t>
  </si>
  <si>
    <t>Velikost 800 x 500 mm, umístit na přírubu</t>
  </si>
  <si>
    <t>Pol88</t>
  </si>
  <si>
    <t>Velikost 500 x 500 mm, umístit na stěnu (přírubu)</t>
  </si>
  <si>
    <t>ČTYŘHRANNÉ POTRUBÍ SKUPINY I. MATERIÁL POZINKOVANÝ PLECH</t>
  </si>
  <si>
    <t>Pol89</t>
  </si>
  <si>
    <t>do obvodu 2630 10% tvarovek</t>
  </si>
  <si>
    <t>Pol90</t>
  </si>
  <si>
    <t>do obvodu 3500 50% tvarovek</t>
  </si>
  <si>
    <t>Pol91</t>
  </si>
  <si>
    <t>do obvodu 4000 50% tvarovek</t>
  </si>
  <si>
    <t>Zařízení č.2 - Doplňování vzduchu pro KGJ</t>
  </si>
  <si>
    <t>Pol92</t>
  </si>
  <si>
    <t>TCBB/4-400 H IP54 axiální ventilátor</t>
  </si>
  <si>
    <t>Pol93</t>
  </si>
  <si>
    <t>Pol94</t>
  </si>
  <si>
    <t>Pol95</t>
  </si>
  <si>
    <t>Pol96</t>
  </si>
  <si>
    <t>do obvodu 2630 30% tvarovek</t>
  </si>
  <si>
    <t>TEPELNÉ IZOLACE POTRUBÍ</t>
  </si>
  <si>
    <t>Pol97</t>
  </si>
  <si>
    <t>M2</t>
  </si>
  <si>
    <t>Hodinové zúčtovací sazby</t>
  </si>
  <si>
    <t>HODINOVÉ ZÚČTOVACÍ SAZBY</t>
  </si>
  <si>
    <t>Pol98</t>
  </si>
  <si>
    <t>Příprava a komplexní vyzkoušení, oživení  a vyregulování VZT zařízení vč. vypracování protokolu</t>
  </si>
  <si>
    <t>Pol99</t>
  </si>
  <si>
    <t>Dokumentace skutečného provedení</t>
  </si>
  <si>
    <t>Dodavatelská dokumentace</t>
  </si>
  <si>
    <t>Pol100</t>
  </si>
  <si>
    <t>Protokoly, atesty, revizní zprávy atp.  (nutné pro zdárný průběh kolaudace)</t>
  </si>
  <si>
    <t>POPISY ZAŘÍZENÍ</t>
  </si>
  <si>
    <t>Pol101</t>
  </si>
  <si>
    <t>Štítky, šipky směru, tabulky</t>
  </si>
  <si>
    <t>Lešení</t>
  </si>
  <si>
    <t>LEŠENÍ LEHKÉ, POMOCNÉ O VÝŠCE LEŠEŇOVÉ PODLAHY</t>
  </si>
  <si>
    <t>Pol102</t>
  </si>
  <si>
    <t>přes 2,5 do 4,50</t>
  </si>
  <si>
    <t>Doplňkový a montážní materiál</t>
  </si>
  <si>
    <t>ZÁVĚSNÝ, SPOJOVACÍ A TĚSNÍCÍ MATERIÁL:</t>
  </si>
  <si>
    <t>ZÁVITOVÉ TYČE, ZÁVĚSY, OCELOVÉ PROFILY</t>
  </si>
  <si>
    <t>KRUHOVÉ ZÁVĚSY,HMOŽDINKY</t>
  </si>
  <si>
    <t>Pol103</t>
  </si>
  <si>
    <t>ZÁVĚSY, POMOCNÁ A PODPĚRNÁ OK, PROFILY I, U</t>
  </si>
  <si>
    <t>Pol104</t>
  </si>
  <si>
    <t>SPOJOVACÍ A TĚSNÍCÍ MATERIÁL</t>
  </si>
  <si>
    <t>Vedlejší rozpočtové náklady</t>
  </si>
  <si>
    <t>VRN9</t>
  </si>
  <si>
    <t>Ostatní náklady</t>
  </si>
  <si>
    <t>VRN901</t>
  </si>
  <si>
    <t>Doprava, přesuny, montážní náklady, provozní vlivy a zkoušky</t>
  </si>
  <si>
    <t>770428321</t>
  </si>
  <si>
    <t>A4/01320ZTI - Zdravotechnika - vodovod a kanalizace</t>
  </si>
  <si>
    <t>D2 - VYVEDENI A UPEVNENI ODPAD.VYPUSTEK</t>
  </si>
  <si>
    <t>D3 - ZKOUSKA TESNOSTI KANALIZACE KOUREM</t>
  </si>
  <si>
    <t>D5 - PRESUN HMOT V OBJEKTECH VYSKY</t>
  </si>
  <si>
    <t>VYVEDENI A UPEVNENI ODPAD.VYPUSTEK</t>
  </si>
  <si>
    <t>50 x 1.8</t>
  </si>
  <si>
    <t>110 x 2.3</t>
  </si>
  <si>
    <t>do  6 m</t>
  </si>
  <si>
    <t>ROZVODY Z PLAST.NEZAVISLE NA TECHNOLOGII</t>
  </si>
  <si>
    <t>722 17-7111</t>
  </si>
  <si>
    <t>DN do 16 mm</t>
  </si>
  <si>
    <t>722 17-7112</t>
  </si>
  <si>
    <t>DN pres 16 do  20 mm</t>
  </si>
  <si>
    <t>722 17-7113</t>
  </si>
  <si>
    <t>DN pres 20 do  25 mm</t>
  </si>
  <si>
    <t>OCHRANA POTRUBI PLSTENYMI PASY</t>
  </si>
  <si>
    <t>722 18-1111</t>
  </si>
  <si>
    <t>do DN 20</t>
  </si>
  <si>
    <t>OCHRANA POTRUBI PRYZOVYMI VLOZKAMI</t>
  </si>
  <si>
    <t>722 18-1131</t>
  </si>
  <si>
    <t>do DN 25</t>
  </si>
  <si>
    <t>OCHRANA POTRUBI Z PLASTU IZOL.TR. Z PE</t>
  </si>
  <si>
    <t>722 18-2111</t>
  </si>
  <si>
    <t>722 18-2112</t>
  </si>
  <si>
    <t>722 18-2113</t>
  </si>
  <si>
    <t>PRIPOJKY VODOVODNI PRO PEVNE PRIPOJENI</t>
  </si>
  <si>
    <t>722 19-0222</t>
  </si>
  <si>
    <t>722 19-0223</t>
  </si>
  <si>
    <t>DN 25</t>
  </si>
  <si>
    <t>REGULATOR VYSTUPNIHO TLAKU MEMBRANOVY</t>
  </si>
  <si>
    <t>IVAR - tlak. redukcni ventil DN 20</t>
  </si>
  <si>
    <t>POTRUBI HOSTALEN</t>
  </si>
  <si>
    <t>Hostalen 20/2.8</t>
  </si>
  <si>
    <t>Hostalen 25/3.5</t>
  </si>
  <si>
    <t>Hostalen 32/4.5</t>
  </si>
  <si>
    <t>KULOVE KOHOUTY F-F</t>
  </si>
  <si>
    <t>Kulovy kohout IMT 491 F-F 3/4</t>
  </si>
  <si>
    <t>Kulovy kohout IMT 491 F-F 1"</t>
  </si>
  <si>
    <t>TRUBKY SUPERSAN+FIT.A MONT.- CUPROTERMOS</t>
  </si>
  <si>
    <t>Nalevka med - atyp</t>
  </si>
  <si>
    <t>OSTATNI ARMATURY A ZARIZENI</t>
  </si>
  <si>
    <t>Ulozeni potrubi MUPRO (Konarik)</t>
  </si>
  <si>
    <t>POTRUBI ZAVIT. PREREZANI OCELOVE TRUBKY</t>
  </si>
  <si>
    <t>POTRUBI ZAVIT. VSAZENI ODBOCKY</t>
  </si>
  <si>
    <t>DN  25</t>
  </si>
  <si>
    <t>POTRUBI ZAVIT. ZPETNA MONTAZ</t>
  </si>
  <si>
    <t>POTRUBI ZAVIT PROPOJENI</t>
  </si>
  <si>
    <t>OPRAVY OSTATNI-UZAVRENI NEBO OTEVRENI</t>
  </si>
  <si>
    <t>vodovod.potrubi vc.vypoust.a napousteni</t>
  </si>
  <si>
    <t>Demontaz,uprava provedene instalace</t>
  </si>
  <si>
    <t>TH/01320E</t>
  </si>
  <si>
    <t>TH/01320</t>
  </si>
  <si>
    <t>TH/01320MaR</t>
  </si>
  <si>
    <t>TH/01320PZ</t>
  </si>
  <si>
    <t>TH/01320VZT</t>
  </si>
  <si>
    <t>TH/01320UT</t>
  </si>
  <si>
    <t>TH/01320ZTI</t>
  </si>
  <si>
    <t>TH/01320MaRKJ</t>
  </si>
  <si>
    <t>TH</t>
  </si>
  <si>
    <t>CZ00380385</t>
  </si>
  <si>
    <t>00380385</t>
  </si>
  <si>
    <t>CZ27272168</t>
  </si>
  <si>
    <t>Licence software</t>
  </si>
  <si>
    <t>Naparametrování, vytvoření obrázků</t>
  </si>
  <si>
    <t xml:space="preserve">Servopohon </t>
  </si>
  <si>
    <t>VRN902</t>
  </si>
  <si>
    <t>Montážní práce</t>
  </si>
  <si>
    <t xml:space="preserve">   </t>
  </si>
  <si>
    <t xml:space="preserve">Nová vkládací konstrukce do rozvaděče - Atyp výroba pro osazení hlavního jističe </t>
  </si>
  <si>
    <t>PD skutečného provedení technologických rozvodů elektro, stavba, VZT</t>
  </si>
  <si>
    <t>Součinnost  a příprava, dokumentace EL - připojení Eon vč. revizí</t>
  </si>
  <si>
    <t>Kogenerační jednotka</t>
  </si>
  <si>
    <t>MODULOVÉ ELEKTROMĚRY</t>
  </si>
  <si>
    <t>A4/01320 - Rozpočet Kogenerační jednotky a stavebních prací</t>
  </si>
  <si>
    <t xml:space="preserve">    VRN6 - Další náklady po dodání Kogenerační jednotky</t>
  </si>
  <si>
    <t>Tlumící izolační podložka pneumatická s účinností 95%</t>
  </si>
  <si>
    <t xml:space="preserve">Další náklady po dodání Kogenerační jednotky </t>
  </si>
  <si>
    <t xml:space="preserve">Zkoušky a zprovoznění Kogenerační jednotky - součinnost s výrobcem </t>
  </si>
  <si>
    <t>Zapojení Kogenerační jednotky</t>
  </si>
  <si>
    <t>Cena montáže a osazování technologie, chladiče, tlumiče, instalace vše kolem zapojení, připojení a oživení s výrobcem</t>
  </si>
  <si>
    <t>Úprava software v regulátoru</t>
  </si>
  <si>
    <t>Modul rozšiřující</t>
  </si>
  <si>
    <t xml:space="preserve">Modul rozšiřující </t>
  </si>
  <si>
    <t xml:space="preserve">Úprava software </t>
  </si>
  <si>
    <t>Zařízení č.1 - Instalace pro Kogenerační jednotku</t>
  </si>
  <si>
    <t>D3 - MODULOVÉ ELEKTROMĚRY</t>
  </si>
  <si>
    <t>Držák pro lávku</t>
  </si>
  <si>
    <t>Ulozeni potrubi</t>
  </si>
  <si>
    <t>Trojcest. Směšovací ventil přírubový PN6, 60m3/hod+servo 230V</t>
  </si>
  <si>
    <t>Smímatelná izolace pro armaturu DN100+montáž</t>
  </si>
  <si>
    <t>BUŇKOVÝ TLUMIČ HLUKU s děrovaným plechem</t>
  </si>
  <si>
    <t xml:space="preserve">AXIÁLNÍ POTRUBNÍ VENTILÁTOR </t>
  </si>
  <si>
    <t xml:space="preserve">PRUŽNÁ SPOJKA </t>
  </si>
  <si>
    <t>DÝZA S OCHRANNOU MŘÍŽKOU</t>
  </si>
  <si>
    <t>tl. 20 mm samolepící, s Al folií a vyztuženou mřížkou          Pás, bílá, lam.AL, samolep.- tl.20 mm</t>
  </si>
  <si>
    <t xml:space="preserve">    D9 - DÝZA S OCHRANNOU MŘÍŽKOU</t>
  </si>
  <si>
    <t xml:space="preserve">    D2 - BUŇKOVÝ TLUMIČ HLUKU s děrovaným plechem</t>
  </si>
  <si>
    <t xml:space="preserve">    D8 - PRUŽNÁ SPOJKA</t>
  </si>
  <si>
    <t xml:space="preserve">    D7 - AXIÁLNÍ POTRUBNÍ VENTILÁTOR </t>
  </si>
  <si>
    <t>D1 - Zařízení č.1 - Instalace pro Kogenerační jednotku</t>
  </si>
  <si>
    <t>Kondenzacni sifon DN40</t>
  </si>
  <si>
    <t>Kogenerační jednotka a stavební práce</t>
  </si>
  <si>
    <t>Dozor GD stavby - stavbyvedoucí</t>
  </si>
  <si>
    <t>Pol49a</t>
  </si>
  <si>
    <t>Čidlo tlaku</t>
  </si>
  <si>
    <t>D8 - KABELOVÉ LÁVKY</t>
  </si>
  <si>
    <t>KABELOVÉ LÁVKY délka: 3 metry</t>
  </si>
  <si>
    <t>Filtr DN65 PN16</t>
  </si>
  <si>
    <t>Regulator +prislusenstvi</t>
  </si>
  <si>
    <t>Tlakomer ventil</t>
  </si>
  <si>
    <t>Dopr.montaz,seriz.,uvedeni do prov.</t>
  </si>
  <si>
    <t xml:space="preserve">Ulozeni </t>
  </si>
  <si>
    <t>Automat.odvzdusnov.ventil G 3/8"</t>
  </si>
  <si>
    <t>200x500x1500.1 náběhy na obou koncích tlumiče</t>
  </si>
  <si>
    <t xml:space="preserve"> 400 pružná manžeta</t>
  </si>
  <si>
    <t>200x500x1000 . 1 náběhy na obou koncích tlumiče</t>
  </si>
  <si>
    <t>400   sací dýza přírub. s mřížkou</t>
  </si>
  <si>
    <t>723 12-0202</t>
  </si>
  <si>
    <t>Dno klenute DN200 + montaz</t>
  </si>
  <si>
    <t>Chránička 38/2,6</t>
  </si>
  <si>
    <t xml:space="preserve">PRIPOJKY </t>
  </si>
  <si>
    <t>k plynoměru na závit bez ochozu, G 2</t>
  </si>
  <si>
    <t>Rozpěrky přípojek plynoměru, G 2</t>
  </si>
  <si>
    <t>Vzorkovací ventil na ZP, DN 15</t>
  </si>
  <si>
    <t>Prirubovy spoj DN65/PN16 + montž</t>
  </si>
  <si>
    <t>Prirub.spoj DN50/PN16 + montáž</t>
  </si>
  <si>
    <t>Prirubovy spoj DN100/PN16 + montáž</t>
  </si>
  <si>
    <t>Bezprirub.zpet.klapka DN100</t>
  </si>
  <si>
    <t>Manometr D80, 0-25 kPa, spodni + mont.</t>
  </si>
  <si>
    <t>Plynomer G25/DN50 vc. sroubeni</t>
  </si>
  <si>
    <t>Montaz plynomeru G10-G25</t>
  </si>
  <si>
    <t>Montaz teplomeru</t>
  </si>
  <si>
    <t>Navareni odbocky na potrubi DN100</t>
  </si>
  <si>
    <t>Montaz atyp. konstrukci přes 5 do 10 kg</t>
  </si>
  <si>
    <t>Tyc prurez T nad 30mm 11 373, 40x40x5</t>
  </si>
  <si>
    <t>Presun hmot v objektech vysky do 6m</t>
  </si>
  <si>
    <t>Trivrstvy kouřovod DN250 ATYP dodavka</t>
  </si>
  <si>
    <t xml:space="preserve"> Kourovod, mont.vč.ved.nakladu + doprava</t>
  </si>
  <si>
    <t>Uprava delky sopouchu D450</t>
  </si>
  <si>
    <t>KOUROVOD</t>
  </si>
  <si>
    <t>TLUMIC HLUKU</t>
  </si>
  <si>
    <t>D3 - KOUŘOVOD</t>
  </si>
  <si>
    <t>D4 - TLUMIC HLUKU</t>
  </si>
  <si>
    <t>DN40 prir.qp 10m3/h 2x sroubeni, 2x jimky</t>
  </si>
  <si>
    <t>priplatek za zhotoveni pripojky 76/3,2</t>
  </si>
  <si>
    <t>70/40</t>
  </si>
  <si>
    <t>70/50</t>
  </si>
  <si>
    <t xml:space="preserve">ZHOT.PRECHODU Z TR. HLADKYCH </t>
  </si>
  <si>
    <t>D200/65 atyp</t>
  </si>
  <si>
    <t>Potrubi pozink uvnitr / vne DN50</t>
  </si>
  <si>
    <t xml:space="preserve">PRIRUBOVE SPOJE  </t>
  </si>
  <si>
    <t>DN  50 PN0.6</t>
  </si>
  <si>
    <t>DN  50 PN1.6</t>
  </si>
  <si>
    <t>DN  65 PN1.6</t>
  </si>
  <si>
    <t>DN 100 PN1.6</t>
  </si>
  <si>
    <t>DN 125 PN1.6</t>
  </si>
  <si>
    <t>FILTRY  D 71-117 616 P1 DN65</t>
  </si>
  <si>
    <t>Zpetna bezprirub. klapka DN65 pruzinova</t>
  </si>
  <si>
    <t>bezprirub. klapka DN65/PN16</t>
  </si>
  <si>
    <t>Bezprirubova klapka DN 100, PN16 (2x uz a reg., 1x zpetna</t>
  </si>
  <si>
    <t>KULOVE KOHOUTY</t>
  </si>
  <si>
    <t xml:space="preserve"> 491 F-F; G 6/4"; pro vodu</t>
  </si>
  <si>
    <t>491 F-F-E 1/2" s odvodnenim,voda</t>
  </si>
  <si>
    <t xml:space="preserve"> Izolace z kamenné vlny tl.50 D54+Al.+mont</t>
  </si>
  <si>
    <t xml:space="preserve"> Izolace z kamenné vlny tl.30+Al+mont</t>
  </si>
  <si>
    <t>Izolační pouzdro + Al.fol. tl.30 D49</t>
  </si>
  <si>
    <t>Izolační pouzdro + Al.fol. tl.30 D60</t>
  </si>
  <si>
    <t xml:space="preserve"> Izolační pouzdro + Al.fol.tl.30 D108</t>
  </si>
  <si>
    <t xml:space="preserve"> Izolační pouzdro + Al.fol. tl.50 D133</t>
  </si>
  <si>
    <t>Izolační pouzdro + Al.fol. tl.80 D76</t>
  </si>
  <si>
    <t>Izolační pouzdro + Al.fol. tl.80 D108</t>
  </si>
  <si>
    <t>POTRUBI  ODPADNI A PRIPOJOVACI</t>
  </si>
  <si>
    <t>DN 32 pripoj.</t>
  </si>
  <si>
    <t>DN 40 pripoj.</t>
  </si>
  <si>
    <t>ZKOUSKA TESNOSTI KANALIZACE VODOU</t>
  </si>
  <si>
    <t>do DN 125</t>
  </si>
  <si>
    <t>NEUTRALIZACE</t>
  </si>
  <si>
    <t>Úprava zařízení - více vtoků</t>
  </si>
  <si>
    <t>Neutralizacni zarizeni N70 + mont</t>
  </si>
  <si>
    <t>Plastovy hranol 92x92x2000 - úprava, montáž</t>
  </si>
  <si>
    <t>HL20 vtok s fixační objímkou</t>
  </si>
  <si>
    <t>Armatury s jedním závitem G 3/4</t>
  </si>
  <si>
    <t>Měděné potrubí 22x1</t>
  </si>
  <si>
    <t>Koncovka hadicova DN20 + montaz</t>
  </si>
  <si>
    <t>Spona na hadici DN20 + montaz</t>
  </si>
  <si>
    <t>Hadice DN20</t>
  </si>
  <si>
    <t>Hranol plastový 92x92x2000</t>
  </si>
  <si>
    <t>Ulozeni potrubí</t>
  </si>
  <si>
    <t>D7 - PRAVIDLO "S" CL.18 ODST.1 PISM.A,B,C,E,F</t>
  </si>
  <si>
    <t>D8 - HZS - NEZMERITELNE PRACE  CL.17</t>
  </si>
  <si>
    <t>D4 -NEUTRALIZACE</t>
  </si>
  <si>
    <t>D6 - MONTAZ</t>
  </si>
  <si>
    <t>D1 - POTRUBI ODPADNI A PRIPOJOVACI</t>
  </si>
  <si>
    <t>Vytisknutí papírové dokumentace, elektronická dokumentace na nosiči CD, SD nebo USB</t>
  </si>
  <si>
    <t>Čerpadlo sekundárního okruhu s rezervou 50kPa - jeho napájení a ovládání v rozvaděči KGJ, čerpadlo bude ovládáno pouze Start/Stop sepnutím napájecího napětí</t>
  </si>
  <si>
    <t>Elektroměr pro fakturační měření na svorkách generátoru 1-kvadrant, 1-tarif, stanovené měřidlo s impulsním výstupem, měřeno v 1. kvadrantu - měřená činná energie</t>
  </si>
  <si>
    <r>
      <t>KGJ - jmenovitý elektrický výkon 105 kW (+-5%); tepelný výkon 155 kW (+-10%); komunikace přes internet nebo sériový port nebo MODBUS; emisní limity při 5%O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 xml:space="preserve"> ve spalinách NO</t>
    </r>
    <r>
      <rPr>
        <vertAlign val="subscript"/>
        <sz val="9"/>
        <rFont val="Arial CE"/>
        <family val="2"/>
      </rPr>
      <t>x</t>
    </r>
    <r>
      <rPr>
        <sz val="9"/>
        <rFont val="Arial CE"/>
        <family val="2"/>
      </rPr>
      <t xml:space="preserve"> max. 95mg/Nm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, CO max. 300mg/Nm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 xml:space="preserve">; hlukové parametry </t>
    </r>
    <r>
      <rPr>
        <sz val="9"/>
        <rFont val="Arial CE"/>
        <family val="2"/>
      </rPr>
      <t>- protihlukový kryt KGJ v 1m max. 78dB, výstup ventilace protihlukového krytu max. 85dB, vývod spalin v 1m od příruby tlumiče max. 65dB; zemní plyn; kontejner; motorgenerátor s pružnou spojkou uložený na společném rámu
 tepelný modul (spalinový výměník) včetně propojení
 tlumič spal, rozváděče umístěné na rámu KJ, první naplnění provozními kapalinami, uvedení do provozu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</si>
</sst>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vertAlign val="subscript"/>
      <sz val="9"/>
      <name val="Arial CE"/>
      <family val="2"/>
    </font>
    <font>
      <vertAlign val="superscript"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4" borderId="22" xfId="0" applyFont="1" applyFill="1" applyBorder="1" applyAlignment="1" applyProtection="1">
      <alignment horizontal="center" vertical="center"/>
      <protection locked="0"/>
    </xf>
    <xf numFmtId="49" fontId="18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22" xfId="0" applyFont="1" applyFill="1" applyBorder="1" applyAlignment="1" applyProtection="1">
      <alignment horizontal="left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167" fontId="18" fillId="4" borderId="22" xfId="0" applyNumberFormat="1" applyFont="1" applyFill="1" applyBorder="1" applyAlignment="1" applyProtection="1">
      <alignment vertical="center"/>
      <protection locked="0"/>
    </xf>
    <xf numFmtId="4" fontId="18" fillId="4" borderId="22" xfId="0" applyNumberFormat="1" applyFont="1" applyFill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" fontId="0" fillId="0" borderId="0" xfId="0" applyNumberFormat="1"/>
    <xf numFmtId="14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7" fontId="18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workbookViewId="0" topLeftCell="A64">
      <selection activeCell="J99" sqref="J99:AF9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7" width="2.7109375" style="1" customWidth="1"/>
    <col min="8" max="8" width="10.00390625" style="1" customWidth="1"/>
    <col min="9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85156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hidden="1" customWidth="1"/>
    <col min="58" max="62" width="9.140625" style="0" hidden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19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212" t="s">
        <v>1209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17"/>
      <c r="BS5" s="14" t="s">
        <v>6</v>
      </c>
    </row>
    <row r="6" spans="2:71" s="1" customFormat="1" ht="36.95" customHeight="1">
      <c r="B6" s="17"/>
      <c r="D6" s="22" t="s">
        <v>13</v>
      </c>
      <c r="K6" s="214" t="s">
        <v>1222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17"/>
      <c r="BS6" s="14" t="s">
        <v>6</v>
      </c>
    </row>
    <row r="7" spans="2:71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16</v>
      </c>
      <c r="K8" s="21" t="s">
        <v>17</v>
      </c>
      <c r="AK8" s="23" t="s">
        <v>18</v>
      </c>
      <c r="AN8" s="183">
        <v>44280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19</v>
      </c>
      <c r="AK10" s="23" t="s">
        <v>20</v>
      </c>
      <c r="AN10" s="167" t="s">
        <v>1211</v>
      </c>
      <c r="AR10" s="17"/>
      <c r="BS10" s="14" t="s">
        <v>6</v>
      </c>
    </row>
    <row r="11" spans="2:71" s="1" customFormat="1" ht="18.4" customHeight="1">
      <c r="B11" s="17"/>
      <c r="E11" s="21" t="s">
        <v>21</v>
      </c>
      <c r="AK11" s="23" t="s">
        <v>22</v>
      </c>
      <c r="AN11" s="21" t="s">
        <v>1210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24</v>
      </c>
      <c r="AK14" s="23" t="s">
        <v>22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25</v>
      </c>
      <c r="AK16" s="23" t="s">
        <v>20</v>
      </c>
      <c r="AN16" s="21">
        <v>27272168</v>
      </c>
      <c r="AR16" s="17"/>
      <c r="BS16" s="14" t="s">
        <v>3</v>
      </c>
    </row>
    <row r="17" spans="2:71" s="1" customFormat="1" ht="18.4" customHeight="1">
      <c r="B17" s="17"/>
      <c r="E17" s="21" t="s">
        <v>26</v>
      </c>
      <c r="AK17" s="23" t="s">
        <v>22</v>
      </c>
      <c r="AN17" s="168" t="s">
        <v>1212</v>
      </c>
      <c r="AR17" s="17"/>
      <c r="BS17" s="14" t="s">
        <v>27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28</v>
      </c>
      <c r="AK19" s="23" t="s">
        <v>20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173" t="s">
        <v>26</v>
      </c>
      <c r="AK20" s="23" t="s">
        <v>22</v>
      </c>
      <c r="AN20" s="21" t="s">
        <v>1</v>
      </c>
      <c r="AR20" s="17"/>
      <c r="BS20" s="14" t="s">
        <v>27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29</v>
      </c>
      <c r="AR22" s="17"/>
    </row>
    <row r="23" spans="2:44" s="1" customFormat="1" ht="16.5" customHeight="1">
      <c r="B23" s="17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6">
        <f>ROUND(AG94,2)</f>
        <v>0</v>
      </c>
      <c r="AL26" s="217"/>
      <c r="AM26" s="217"/>
      <c r="AN26" s="217"/>
      <c r="AO26" s="217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18" t="s">
        <v>31</v>
      </c>
      <c r="M28" s="218"/>
      <c r="N28" s="218"/>
      <c r="O28" s="218"/>
      <c r="P28" s="218"/>
      <c r="Q28" s="26"/>
      <c r="R28" s="26"/>
      <c r="S28" s="26"/>
      <c r="T28" s="26"/>
      <c r="U28" s="26"/>
      <c r="V28" s="26"/>
      <c r="W28" s="218" t="s">
        <v>32</v>
      </c>
      <c r="X28" s="218"/>
      <c r="Y28" s="218"/>
      <c r="Z28" s="218"/>
      <c r="AA28" s="218"/>
      <c r="AB28" s="218"/>
      <c r="AC28" s="218"/>
      <c r="AD28" s="218"/>
      <c r="AE28" s="218"/>
      <c r="AF28" s="26"/>
      <c r="AG28" s="26"/>
      <c r="AH28" s="26"/>
      <c r="AI28" s="26"/>
      <c r="AJ28" s="26"/>
      <c r="AK28" s="218" t="s">
        <v>33</v>
      </c>
      <c r="AL28" s="218"/>
      <c r="AM28" s="218"/>
      <c r="AN28" s="218"/>
      <c r="AO28" s="218"/>
      <c r="AP28" s="26"/>
      <c r="AQ28" s="26"/>
      <c r="AR28" s="27"/>
      <c r="BE28" s="26"/>
    </row>
    <row r="29" spans="2:44" s="3" customFormat="1" ht="14.45" customHeight="1">
      <c r="B29" s="31"/>
      <c r="D29" s="23" t="s">
        <v>34</v>
      </c>
      <c r="F29" s="23" t="s">
        <v>35</v>
      </c>
      <c r="L29" s="209">
        <v>0.21</v>
      </c>
      <c r="M29" s="210"/>
      <c r="N29" s="210"/>
      <c r="O29" s="210"/>
      <c r="P29" s="210"/>
      <c r="W29" s="211">
        <f>ROUND(AZ94,2)</f>
        <v>0</v>
      </c>
      <c r="X29" s="210"/>
      <c r="Y29" s="210"/>
      <c r="Z29" s="210"/>
      <c r="AA29" s="210"/>
      <c r="AB29" s="210"/>
      <c r="AC29" s="210"/>
      <c r="AD29" s="210"/>
      <c r="AE29" s="210"/>
      <c r="AK29" s="211">
        <f>ROUND(AV94,2)</f>
        <v>0</v>
      </c>
      <c r="AL29" s="210"/>
      <c r="AM29" s="210"/>
      <c r="AN29" s="210"/>
      <c r="AO29" s="210"/>
      <c r="AR29" s="31"/>
    </row>
    <row r="30" spans="2:44" s="3" customFormat="1" ht="14.45" customHeight="1">
      <c r="B30" s="31"/>
      <c r="F30" s="23" t="s">
        <v>36</v>
      </c>
      <c r="L30" s="209">
        <v>0.15</v>
      </c>
      <c r="M30" s="210"/>
      <c r="N30" s="210"/>
      <c r="O30" s="210"/>
      <c r="P30" s="210"/>
      <c r="W30" s="211">
        <f>ROUND(BA94,2)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11">
        <f>ROUND(AW94,2)</f>
        <v>0</v>
      </c>
      <c r="AL30" s="210"/>
      <c r="AM30" s="210"/>
      <c r="AN30" s="210"/>
      <c r="AO30" s="210"/>
      <c r="AR30" s="31"/>
    </row>
    <row r="31" spans="2:44" s="3" customFormat="1" ht="14.45" customHeight="1" hidden="1">
      <c r="B31" s="31"/>
      <c r="F31" s="23" t="s">
        <v>37</v>
      </c>
      <c r="L31" s="209">
        <v>0.21</v>
      </c>
      <c r="M31" s="210"/>
      <c r="N31" s="210"/>
      <c r="O31" s="210"/>
      <c r="P31" s="210"/>
      <c r="W31" s="211">
        <f>ROUND(BB94,2)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11">
        <v>0</v>
      </c>
      <c r="AL31" s="210"/>
      <c r="AM31" s="210"/>
      <c r="AN31" s="210"/>
      <c r="AO31" s="210"/>
      <c r="AR31" s="31"/>
    </row>
    <row r="32" spans="2:44" s="3" customFormat="1" ht="14.45" customHeight="1" hidden="1">
      <c r="B32" s="31"/>
      <c r="F32" s="23" t="s">
        <v>38</v>
      </c>
      <c r="L32" s="209">
        <v>0.15</v>
      </c>
      <c r="M32" s="210"/>
      <c r="N32" s="210"/>
      <c r="O32" s="210"/>
      <c r="P32" s="210"/>
      <c r="W32" s="211">
        <f>ROUND(BC94,2)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11">
        <v>0</v>
      </c>
      <c r="AL32" s="210"/>
      <c r="AM32" s="210"/>
      <c r="AN32" s="210"/>
      <c r="AO32" s="210"/>
      <c r="AR32" s="31"/>
    </row>
    <row r="33" spans="2:44" s="3" customFormat="1" ht="14.45" customHeight="1" hidden="1">
      <c r="B33" s="31"/>
      <c r="F33" s="23" t="s">
        <v>39</v>
      </c>
      <c r="L33" s="209">
        <v>0</v>
      </c>
      <c r="M33" s="210"/>
      <c r="N33" s="210"/>
      <c r="O33" s="210"/>
      <c r="P33" s="210"/>
      <c r="W33" s="211">
        <f>ROUND(BD94,2)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11">
        <v>0</v>
      </c>
      <c r="AL33" s="210"/>
      <c r="AM33" s="210"/>
      <c r="AN33" s="210"/>
      <c r="AO33" s="21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223" t="s">
        <v>42</v>
      </c>
      <c r="Y35" s="221"/>
      <c r="Z35" s="221"/>
      <c r="AA35" s="221"/>
      <c r="AB35" s="221"/>
      <c r="AC35" s="34"/>
      <c r="AD35" s="34"/>
      <c r="AE35" s="34"/>
      <c r="AF35" s="34"/>
      <c r="AG35" s="34"/>
      <c r="AH35" s="34"/>
      <c r="AI35" s="34"/>
      <c r="AJ35" s="34"/>
      <c r="AK35" s="220">
        <f>SUM(AK26:AK33)</f>
        <v>0</v>
      </c>
      <c r="AL35" s="221"/>
      <c r="AM35" s="221"/>
      <c r="AN35" s="221"/>
      <c r="AO35" s="222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">
        <v>1209</v>
      </c>
      <c r="AR84" s="45"/>
    </row>
    <row r="85" spans="2:44" s="5" customFormat="1" ht="36.95" customHeight="1">
      <c r="B85" s="46"/>
      <c r="C85" s="47" t="s">
        <v>13</v>
      </c>
      <c r="L85" s="190" t="str">
        <f>K6</f>
        <v>Kogenerační jednotka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Komín - Brno, Čichnova 982/23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92">
        <f>IF(AN8="","",AN8)</f>
        <v>44280</v>
      </c>
      <c r="AN87" s="192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SŠIPF BRNO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93" t="str">
        <f>IF(E17="","",E17)</f>
        <v>TH projekt s.r.o.</v>
      </c>
      <c r="AN89" s="194"/>
      <c r="AO89" s="194"/>
      <c r="AP89" s="194"/>
      <c r="AQ89" s="26"/>
      <c r="AR89" s="27"/>
      <c r="AS89" s="195" t="s">
        <v>50</v>
      </c>
      <c r="AT89" s="196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93" t="str">
        <f>IF(E20="","",E20)</f>
        <v>TH projekt s.r.o.</v>
      </c>
      <c r="AN90" s="194"/>
      <c r="AO90" s="194"/>
      <c r="AP90" s="194"/>
      <c r="AQ90" s="26"/>
      <c r="AR90" s="27"/>
      <c r="AS90" s="197"/>
      <c r="AT90" s="198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7"/>
      <c r="AT91" s="198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99" t="s">
        <v>51</v>
      </c>
      <c r="D92" s="200"/>
      <c r="E92" s="200"/>
      <c r="F92" s="200"/>
      <c r="G92" s="200"/>
      <c r="H92" s="54"/>
      <c r="I92" s="201" t="s">
        <v>52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3" t="s">
        <v>53</v>
      </c>
      <c r="AH92" s="200"/>
      <c r="AI92" s="200"/>
      <c r="AJ92" s="200"/>
      <c r="AK92" s="200"/>
      <c r="AL92" s="200"/>
      <c r="AM92" s="200"/>
      <c r="AN92" s="201" t="s">
        <v>54</v>
      </c>
      <c r="AO92" s="200"/>
      <c r="AP92" s="202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7">
        <f>ROUND(SUM(AG95:AG102),2)</f>
        <v>0</v>
      </c>
      <c r="AH94" s="207"/>
      <c r="AI94" s="207"/>
      <c r="AJ94" s="207"/>
      <c r="AK94" s="207"/>
      <c r="AL94" s="207"/>
      <c r="AM94" s="207"/>
      <c r="AN94" s="208">
        <f aca="true" t="shared" si="0" ref="AN94:AN102">SUM(AG94,AT94)</f>
        <v>0</v>
      </c>
      <c r="AO94" s="208"/>
      <c r="AP94" s="208"/>
      <c r="AQ94" s="66" t="s">
        <v>1</v>
      </c>
      <c r="AR94" s="62"/>
      <c r="AS94" s="67">
        <f>ROUND(SUM(AS95:AS102),2)</f>
        <v>0</v>
      </c>
      <c r="AT94" s="68">
        <f aca="true" t="shared" si="1" ref="AT94:AT102">ROUND(SUM(AV94:AW94),2)</f>
        <v>0</v>
      </c>
      <c r="AU94" s="69" t="e">
        <f>ROUND(SUM(AU95:AU102),5)</f>
        <v>#REF!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ROUND(SUM(AZ95:AZ102),2)</f>
        <v>0</v>
      </c>
      <c r="BA94" s="68">
        <f>ROUND(SUM(BA95:BA102),2)</f>
        <v>0</v>
      </c>
      <c r="BB94" s="68">
        <f>ROUND(SUM(BB95:BB102),2)</f>
        <v>0</v>
      </c>
      <c r="BC94" s="68">
        <f>ROUND(SUM(BC95:BC102),2)</f>
        <v>0</v>
      </c>
      <c r="BD94" s="70">
        <f>ROUND(SUM(BD95:BD102),2)</f>
        <v>0</v>
      </c>
      <c r="BS94" s="71" t="s">
        <v>69</v>
      </c>
      <c r="BT94" s="71" t="s">
        <v>70</v>
      </c>
      <c r="BU94" s="72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1" s="7" customFormat="1" ht="24.75" customHeight="1">
      <c r="A95" s="73" t="s">
        <v>74</v>
      </c>
      <c r="B95" s="74"/>
      <c r="C95" s="75"/>
      <c r="D95" s="206" t="s">
        <v>1201</v>
      </c>
      <c r="E95" s="206"/>
      <c r="F95" s="206"/>
      <c r="G95" s="206"/>
      <c r="H95" s="206"/>
      <c r="I95" s="76"/>
      <c r="J95" s="206" t="s">
        <v>75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4">
        <f>'A4-01320E - Elektro rozpočet'!J30</f>
        <v>0</v>
      </c>
      <c r="AH95" s="205"/>
      <c r="AI95" s="205"/>
      <c r="AJ95" s="205"/>
      <c r="AK95" s="205"/>
      <c r="AL95" s="205"/>
      <c r="AM95" s="205"/>
      <c r="AN95" s="204">
        <f t="shared" si="0"/>
        <v>0</v>
      </c>
      <c r="AO95" s="205"/>
      <c r="AP95" s="205"/>
      <c r="AQ95" s="77" t="s">
        <v>76</v>
      </c>
      <c r="AR95" s="74"/>
      <c r="AS95" s="78">
        <v>0</v>
      </c>
      <c r="AT95" s="79">
        <f t="shared" si="1"/>
        <v>0</v>
      </c>
      <c r="AU95" s="80">
        <f>'A4-01320E - Elektro rozpočet'!P135</f>
        <v>0</v>
      </c>
      <c r="AV95" s="79">
        <f>'A4-01320E - Elektro rozpočet'!J33</f>
        <v>0</v>
      </c>
      <c r="AW95" s="79">
        <f>'A4-01320E - Elektro rozpočet'!J34</f>
        <v>0</v>
      </c>
      <c r="AX95" s="79">
        <f>'A4-01320E - Elektro rozpočet'!J35</f>
        <v>0</v>
      </c>
      <c r="AY95" s="79">
        <f>'A4-01320E - Elektro rozpočet'!J36</f>
        <v>0</v>
      </c>
      <c r="AZ95" s="79">
        <f>'A4-01320E - Elektro rozpočet'!F33</f>
        <v>0</v>
      </c>
      <c r="BA95" s="79">
        <f>'A4-01320E - Elektro rozpočet'!F34</f>
        <v>0</v>
      </c>
      <c r="BB95" s="79">
        <f>'A4-01320E - Elektro rozpočet'!F35</f>
        <v>0</v>
      </c>
      <c r="BC95" s="79">
        <f>'A4-01320E - Elektro rozpočet'!F36</f>
        <v>0</v>
      </c>
      <c r="BD95" s="81">
        <f>'A4-01320E - Elektro rozpočet'!F37</f>
        <v>0</v>
      </c>
      <c r="BT95" s="82" t="s">
        <v>77</v>
      </c>
      <c r="BV95" s="82" t="s">
        <v>72</v>
      </c>
      <c r="BW95" s="82" t="s">
        <v>78</v>
      </c>
      <c r="BX95" s="82" t="s">
        <v>4</v>
      </c>
      <c r="CL95" s="82" t="s">
        <v>1</v>
      </c>
      <c r="CM95" s="82" t="s">
        <v>79</v>
      </c>
    </row>
    <row r="96" spans="1:91" s="7" customFormat="1" ht="24.75" customHeight="1">
      <c r="A96" s="73" t="s">
        <v>74</v>
      </c>
      <c r="B96" s="74"/>
      <c r="C96" s="75"/>
      <c r="D96" s="206" t="s">
        <v>1202</v>
      </c>
      <c r="E96" s="206"/>
      <c r="F96" s="206"/>
      <c r="G96" s="206"/>
      <c r="H96" s="206"/>
      <c r="I96" s="76"/>
      <c r="J96" s="206" t="s">
        <v>1252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4">
        <f>'A4-01320 - KGJ SŠIPF...'!J30</f>
        <v>0</v>
      </c>
      <c r="AH96" s="205"/>
      <c r="AI96" s="205"/>
      <c r="AJ96" s="205"/>
      <c r="AK96" s="205"/>
      <c r="AL96" s="205"/>
      <c r="AM96" s="205"/>
      <c r="AN96" s="204">
        <f t="shared" si="0"/>
        <v>0</v>
      </c>
      <c r="AO96" s="205"/>
      <c r="AP96" s="205"/>
      <c r="AQ96" s="77" t="s">
        <v>76</v>
      </c>
      <c r="AR96" s="74"/>
      <c r="AS96" s="78">
        <v>0</v>
      </c>
      <c r="AT96" s="79">
        <f t="shared" si="1"/>
        <v>0</v>
      </c>
      <c r="AU96" s="80" t="e">
        <f>'A4-01320 - KGJ SŠIPF...'!P137</f>
        <v>#REF!</v>
      </c>
      <c r="AV96" s="79">
        <f>'A4-01320 - KGJ SŠIPF...'!J33</f>
        <v>0</v>
      </c>
      <c r="AW96" s="79">
        <f>'A4-01320 - KGJ SŠIPF...'!J34</f>
        <v>0</v>
      </c>
      <c r="AX96" s="79">
        <f>'A4-01320 - KGJ SŠIPF...'!J35</f>
        <v>0</v>
      </c>
      <c r="AY96" s="79">
        <f>'A4-01320 - KGJ SŠIPF...'!J36</f>
        <v>0</v>
      </c>
      <c r="AZ96" s="79">
        <f>'A4-01320 - KGJ SŠIPF...'!F33</f>
        <v>0</v>
      </c>
      <c r="BA96" s="79">
        <f>'A4-01320 - KGJ SŠIPF...'!F34</f>
        <v>0</v>
      </c>
      <c r="BB96" s="79">
        <f>'A4-01320 - KGJ SŠIPF...'!F35</f>
        <v>0</v>
      </c>
      <c r="BC96" s="79">
        <f>'A4-01320 - KGJ SŠIPF...'!F36</f>
        <v>0</v>
      </c>
      <c r="BD96" s="81">
        <f>'A4-01320 - KGJ SŠIPF...'!F37</f>
        <v>0</v>
      </c>
      <c r="BT96" s="82" t="s">
        <v>77</v>
      </c>
      <c r="BV96" s="82" t="s">
        <v>72</v>
      </c>
      <c r="BW96" s="82" t="s">
        <v>80</v>
      </c>
      <c r="BX96" s="82" t="s">
        <v>4</v>
      </c>
      <c r="CL96" s="82" t="s">
        <v>1</v>
      </c>
      <c r="CM96" s="82" t="s">
        <v>79</v>
      </c>
    </row>
    <row r="97" spans="1:91" s="7" customFormat="1" ht="24.75" customHeight="1">
      <c r="A97" s="73" t="s">
        <v>74</v>
      </c>
      <c r="B97" s="74"/>
      <c r="C97" s="75"/>
      <c r="D97" s="206" t="s">
        <v>1203</v>
      </c>
      <c r="E97" s="206"/>
      <c r="F97" s="206"/>
      <c r="G97" s="206"/>
      <c r="H97" s="206"/>
      <c r="I97" s="76"/>
      <c r="J97" s="206" t="s">
        <v>81</v>
      </c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4">
        <f>'A4-01320MaR - MaR Dispeči...'!J30</f>
        <v>0</v>
      </c>
      <c r="AH97" s="205"/>
      <c r="AI97" s="205"/>
      <c r="AJ97" s="205"/>
      <c r="AK97" s="205"/>
      <c r="AL97" s="205"/>
      <c r="AM97" s="205"/>
      <c r="AN97" s="204">
        <f t="shared" si="0"/>
        <v>0</v>
      </c>
      <c r="AO97" s="205"/>
      <c r="AP97" s="205"/>
      <c r="AQ97" s="77" t="s">
        <v>76</v>
      </c>
      <c r="AR97" s="74"/>
      <c r="AS97" s="78">
        <v>0</v>
      </c>
      <c r="AT97" s="79">
        <f t="shared" si="1"/>
        <v>0</v>
      </c>
      <c r="AU97" s="80">
        <f>'A4-01320MaR - MaR Dispeči...'!P118</f>
        <v>0</v>
      </c>
      <c r="AV97" s="79">
        <f>'A4-01320MaR - MaR Dispeči...'!J33</f>
        <v>0</v>
      </c>
      <c r="AW97" s="79">
        <f>'A4-01320MaR - MaR Dispeči...'!J34</f>
        <v>0</v>
      </c>
      <c r="AX97" s="79">
        <f>'A4-01320MaR - MaR Dispeči...'!J35</f>
        <v>0</v>
      </c>
      <c r="AY97" s="79">
        <f>'A4-01320MaR - MaR Dispeči...'!J36</f>
        <v>0</v>
      </c>
      <c r="AZ97" s="79">
        <f>'A4-01320MaR - MaR Dispeči...'!F33</f>
        <v>0</v>
      </c>
      <c r="BA97" s="79">
        <f>'A4-01320MaR - MaR Dispeči...'!F34</f>
        <v>0</v>
      </c>
      <c r="BB97" s="79">
        <f>'A4-01320MaR - MaR Dispeči...'!F35</f>
        <v>0</v>
      </c>
      <c r="BC97" s="79">
        <f>'A4-01320MaR - MaR Dispeči...'!F36</f>
        <v>0</v>
      </c>
      <c r="BD97" s="81">
        <f>'A4-01320MaR - MaR Dispeči...'!F37</f>
        <v>0</v>
      </c>
      <c r="BT97" s="82" t="s">
        <v>77</v>
      </c>
      <c r="BV97" s="82" t="s">
        <v>72</v>
      </c>
      <c r="BW97" s="82" t="s">
        <v>82</v>
      </c>
      <c r="BX97" s="82" t="s">
        <v>4</v>
      </c>
      <c r="CL97" s="82" t="s">
        <v>1</v>
      </c>
      <c r="CM97" s="82" t="s">
        <v>79</v>
      </c>
    </row>
    <row r="98" spans="1:91" s="7" customFormat="1" ht="24.75" customHeight="1">
      <c r="A98" s="73" t="s">
        <v>74</v>
      </c>
      <c r="B98" s="74"/>
      <c r="C98" s="75"/>
      <c r="D98" s="206" t="s">
        <v>1208</v>
      </c>
      <c r="E98" s="206"/>
      <c r="F98" s="206"/>
      <c r="G98" s="206"/>
      <c r="H98" s="206"/>
      <c r="I98" s="76"/>
      <c r="J98" s="206" t="s">
        <v>83</v>
      </c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4">
        <f>'A4-01320MaRKJ - MaR pro K...'!J30</f>
        <v>0</v>
      </c>
      <c r="AH98" s="205"/>
      <c r="AI98" s="205"/>
      <c r="AJ98" s="205"/>
      <c r="AK98" s="205"/>
      <c r="AL98" s="205"/>
      <c r="AM98" s="205"/>
      <c r="AN98" s="204">
        <f t="shared" si="0"/>
        <v>0</v>
      </c>
      <c r="AO98" s="205"/>
      <c r="AP98" s="205"/>
      <c r="AQ98" s="77" t="s">
        <v>76</v>
      </c>
      <c r="AR98" s="74"/>
      <c r="AS98" s="78">
        <v>0</v>
      </c>
      <c r="AT98" s="79">
        <f t="shared" si="1"/>
        <v>0</v>
      </c>
      <c r="AU98" s="80">
        <f>'A4-01320MaRKJ - MaR pro K...'!P119</f>
        <v>0</v>
      </c>
      <c r="AV98" s="79">
        <f>'A4-01320MaRKJ - MaR pro K...'!J33</f>
        <v>0</v>
      </c>
      <c r="AW98" s="79">
        <f>'A4-01320MaRKJ - MaR pro K...'!J34</f>
        <v>0</v>
      </c>
      <c r="AX98" s="79">
        <f>'A4-01320MaRKJ - MaR pro K...'!J35</f>
        <v>0</v>
      </c>
      <c r="AY98" s="79">
        <f>'A4-01320MaRKJ - MaR pro K...'!J36</f>
        <v>0</v>
      </c>
      <c r="AZ98" s="79">
        <f>'A4-01320MaRKJ - MaR pro K...'!F33</f>
        <v>0</v>
      </c>
      <c r="BA98" s="79">
        <f>'A4-01320MaRKJ - MaR pro K...'!F34</f>
        <v>0</v>
      </c>
      <c r="BB98" s="79">
        <f>'A4-01320MaRKJ - MaR pro K...'!F35</f>
        <v>0</v>
      </c>
      <c r="BC98" s="79">
        <f>'A4-01320MaRKJ - MaR pro K...'!F36</f>
        <v>0</v>
      </c>
      <c r="BD98" s="81">
        <f>'A4-01320MaRKJ - MaR pro K...'!F37</f>
        <v>0</v>
      </c>
      <c r="BT98" s="82" t="s">
        <v>77</v>
      </c>
      <c r="BV98" s="82" t="s">
        <v>72</v>
      </c>
      <c r="BW98" s="82" t="s">
        <v>84</v>
      </c>
      <c r="BX98" s="82" t="s">
        <v>4</v>
      </c>
      <c r="CL98" s="82" t="s">
        <v>1</v>
      </c>
      <c r="CM98" s="82" t="s">
        <v>79</v>
      </c>
    </row>
    <row r="99" spans="1:91" s="7" customFormat="1" ht="24.75" customHeight="1">
      <c r="A99" s="73" t="s">
        <v>74</v>
      </c>
      <c r="B99" s="74"/>
      <c r="C99" s="75"/>
      <c r="D99" s="206" t="s">
        <v>1204</v>
      </c>
      <c r="E99" s="206"/>
      <c r="F99" s="206"/>
      <c r="G99" s="206"/>
      <c r="H99" s="206"/>
      <c r="I99" s="76"/>
      <c r="J99" s="206" t="s">
        <v>85</v>
      </c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4">
        <f>'A4-01320PZ - Vnitřní Plyn...'!J30</f>
        <v>0</v>
      </c>
      <c r="AH99" s="205"/>
      <c r="AI99" s="205"/>
      <c r="AJ99" s="205"/>
      <c r="AK99" s="205"/>
      <c r="AL99" s="205"/>
      <c r="AM99" s="205"/>
      <c r="AN99" s="204">
        <f t="shared" si="0"/>
        <v>0</v>
      </c>
      <c r="AO99" s="205"/>
      <c r="AP99" s="205"/>
      <c r="AQ99" s="77" t="s">
        <v>76</v>
      </c>
      <c r="AR99" s="74"/>
      <c r="AS99" s="78">
        <v>0</v>
      </c>
      <c r="AT99" s="79">
        <f t="shared" si="1"/>
        <v>0</v>
      </c>
      <c r="AU99" s="80">
        <f>'A4-01320PZ - Vnitřní Plyn...'!P136</f>
        <v>0</v>
      </c>
      <c r="AV99" s="79">
        <f>'A4-01320PZ - Vnitřní Plyn...'!J33</f>
        <v>0</v>
      </c>
      <c r="AW99" s="79">
        <f>'A4-01320PZ - Vnitřní Plyn...'!J34</f>
        <v>0</v>
      </c>
      <c r="AX99" s="79">
        <f>'A4-01320PZ - Vnitřní Plyn...'!J35</f>
        <v>0</v>
      </c>
      <c r="AY99" s="79">
        <f>'A4-01320PZ - Vnitřní Plyn...'!J36</f>
        <v>0</v>
      </c>
      <c r="AZ99" s="79">
        <f>'A4-01320PZ - Vnitřní Plyn...'!F33</f>
        <v>0</v>
      </c>
      <c r="BA99" s="79">
        <f>'A4-01320PZ - Vnitřní Plyn...'!F34</f>
        <v>0</v>
      </c>
      <c r="BB99" s="79">
        <f>'A4-01320PZ - Vnitřní Plyn...'!F35</f>
        <v>0</v>
      </c>
      <c r="BC99" s="79">
        <f>'A4-01320PZ - Vnitřní Plyn...'!F36</f>
        <v>0</v>
      </c>
      <c r="BD99" s="81">
        <f>'A4-01320PZ - Vnitřní Plyn...'!F37</f>
        <v>0</v>
      </c>
      <c r="BT99" s="82" t="s">
        <v>77</v>
      </c>
      <c r="BV99" s="82" t="s">
        <v>72</v>
      </c>
      <c r="BW99" s="82" t="s">
        <v>86</v>
      </c>
      <c r="BX99" s="82" t="s">
        <v>4</v>
      </c>
      <c r="CL99" s="82" t="s">
        <v>1</v>
      </c>
      <c r="CM99" s="82" t="s">
        <v>79</v>
      </c>
    </row>
    <row r="100" spans="1:91" s="7" customFormat="1" ht="24.75" customHeight="1">
      <c r="A100" s="73" t="s">
        <v>74</v>
      </c>
      <c r="B100" s="74"/>
      <c r="C100" s="75"/>
      <c r="D100" s="206" t="s">
        <v>1206</v>
      </c>
      <c r="E100" s="206"/>
      <c r="F100" s="206"/>
      <c r="G100" s="206"/>
      <c r="H100" s="206"/>
      <c r="I100" s="76"/>
      <c r="J100" s="206" t="s">
        <v>87</v>
      </c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4">
        <f>'A4-01320UT - Ústřední vyt...'!J30</f>
        <v>0</v>
      </c>
      <c r="AH100" s="205"/>
      <c r="AI100" s="205"/>
      <c r="AJ100" s="205"/>
      <c r="AK100" s="205"/>
      <c r="AL100" s="205"/>
      <c r="AM100" s="205"/>
      <c r="AN100" s="204">
        <f t="shared" si="0"/>
        <v>0</v>
      </c>
      <c r="AO100" s="205"/>
      <c r="AP100" s="205"/>
      <c r="AQ100" s="77" t="s">
        <v>76</v>
      </c>
      <c r="AR100" s="74"/>
      <c r="AS100" s="78">
        <v>0</v>
      </c>
      <c r="AT100" s="79">
        <f t="shared" si="1"/>
        <v>0</v>
      </c>
      <c r="AU100" s="80" t="e">
        <f>'A4-01320UT - Ústřední vyt...'!P168</f>
        <v>#REF!</v>
      </c>
      <c r="AV100" s="79">
        <f>'A4-01320UT - Ústřední vyt...'!J33</f>
        <v>0</v>
      </c>
      <c r="AW100" s="79">
        <f>'A4-01320UT - Ústřední vyt...'!J34</f>
        <v>0</v>
      </c>
      <c r="AX100" s="79">
        <f>'A4-01320UT - Ústřední vyt...'!J35</f>
        <v>0</v>
      </c>
      <c r="AY100" s="79">
        <f>'A4-01320UT - Ústřední vyt...'!J36</f>
        <v>0</v>
      </c>
      <c r="AZ100" s="79">
        <f>'A4-01320UT - Ústřední vyt...'!F33</f>
        <v>0</v>
      </c>
      <c r="BA100" s="79">
        <f>'A4-01320UT - Ústřední vyt...'!F34</f>
        <v>0</v>
      </c>
      <c r="BB100" s="79">
        <f>'A4-01320UT - Ústřední vyt...'!F35</f>
        <v>0</v>
      </c>
      <c r="BC100" s="79">
        <f>'A4-01320UT - Ústřední vyt...'!F36</f>
        <v>0</v>
      </c>
      <c r="BD100" s="81">
        <f>'A4-01320UT - Ústřední vyt...'!F37</f>
        <v>0</v>
      </c>
      <c r="BL100" s="7" t="s">
        <v>24</v>
      </c>
      <c r="BT100" s="82" t="s">
        <v>77</v>
      </c>
      <c r="BV100" s="82" t="s">
        <v>72</v>
      </c>
      <c r="BW100" s="82" t="s">
        <v>88</v>
      </c>
      <c r="BX100" s="82" t="s">
        <v>4</v>
      </c>
      <c r="CL100" s="82" t="s">
        <v>1</v>
      </c>
      <c r="CM100" s="82" t="s">
        <v>79</v>
      </c>
    </row>
    <row r="101" spans="1:91" s="7" customFormat="1" ht="24.75" customHeight="1">
      <c r="A101" s="73" t="s">
        <v>74</v>
      </c>
      <c r="B101" s="74"/>
      <c r="C101" s="75"/>
      <c r="D101" s="206" t="s">
        <v>1205</v>
      </c>
      <c r="E101" s="206"/>
      <c r="F101" s="206"/>
      <c r="G101" s="206"/>
      <c r="H101" s="206"/>
      <c r="I101" s="76"/>
      <c r="J101" s="206" t="s">
        <v>89</v>
      </c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4">
        <f>'A4-01320VZT - Vzduchotech...'!J30</f>
        <v>0</v>
      </c>
      <c r="AH101" s="205"/>
      <c r="AI101" s="205"/>
      <c r="AJ101" s="205"/>
      <c r="AK101" s="205"/>
      <c r="AL101" s="205"/>
      <c r="AM101" s="205"/>
      <c r="AN101" s="204">
        <f t="shared" si="0"/>
        <v>0</v>
      </c>
      <c r="AO101" s="205"/>
      <c r="AP101" s="205"/>
      <c r="AQ101" s="77" t="s">
        <v>76</v>
      </c>
      <c r="AR101" s="74"/>
      <c r="AS101" s="78">
        <v>0</v>
      </c>
      <c r="AT101" s="79">
        <f t="shared" si="1"/>
        <v>0</v>
      </c>
      <c r="AU101" s="80">
        <f>'A4-01320VZT - Vzduchotech...'!P141</f>
        <v>0</v>
      </c>
      <c r="AV101" s="79">
        <f>'A4-01320VZT - Vzduchotech...'!J33</f>
        <v>0</v>
      </c>
      <c r="AW101" s="79">
        <f>'A4-01320VZT - Vzduchotech...'!J34</f>
        <v>0</v>
      </c>
      <c r="AX101" s="79">
        <f>'A4-01320VZT - Vzduchotech...'!J35</f>
        <v>0</v>
      </c>
      <c r="AY101" s="79">
        <f>'A4-01320VZT - Vzduchotech...'!J36</f>
        <v>0</v>
      </c>
      <c r="AZ101" s="79">
        <f>'A4-01320VZT - Vzduchotech...'!F33</f>
        <v>0</v>
      </c>
      <c r="BA101" s="79">
        <f>'A4-01320VZT - Vzduchotech...'!F34</f>
        <v>0</v>
      </c>
      <c r="BB101" s="79">
        <f>'A4-01320VZT - Vzduchotech...'!F35</f>
        <v>0</v>
      </c>
      <c r="BC101" s="79">
        <f>'A4-01320VZT - Vzduchotech...'!F36</f>
        <v>0</v>
      </c>
      <c r="BD101" s="81">
        <f>'A4-01320VZT - Vzduchotech...'!F37</f>
        <v>0</v>
      </c>
      <c r="BT101" s="82" t="s">
        <v>77</v>
      </c>
      <c r="BV101" s="82" t="s">
        <v>72</v>
      </c>
      <c r="BW101" s="82" t="s">
        <v>90</v>
      </c>
      <c r="BX101" s="82" t="s">
        <v>4</v>
      </c>
      <c r="CL101" s="82" t="s">
        <v>1</v>
      </c>
      <c r="CM101" s="82" t="s">
        <v>79</v>
      </c>
    </row>
    <row r="102" spans="1:91" s="7" customFormat="1" ht="24.75" customHeight="1">
      <c r="A102" s="73" t="s">
        <v>74</v>
      </c>
      <c r="B102" s="74"/>
      <c r="C102" s="75"/>
      <c r="D102" s="206" t="s">
        <v>1207</v>
      </c>
      <c r="E102" s="206"/>
      <c r="F102" s="206"/>
      <c r="G102" s="206"/>
      <c r="H102" s="206"/>
      <c r="I102" s="76"/>
      <c r="J102" s="206" t="s">
        <v>91</v>
      </c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4">
        <f>'A4-01320ZTI - Zdravotechn...'!J30</f>
        <v>0</v>
      </c>
      <c r="AH102" s="205"/>
      <c r="AI102" s="205"/>
      <c r="AJ102" s="205"/>
      <c r="AK102" s="205"/>
      <c r="AL102" s="205"/>
      <c r="AM102" s="205"/>
      <c r="AN102" s="204">
        <f t="shared" si="0"/>
        <v>0</v>
      </c>
      <c r="AO102" s="205"/>
      <c r="AP102" s="205"/>
      <c r="AQ102" s="77" t="s">
        <v>76</v>
      </c>
      <c r="AR102" s="74"/>
      <c r="AS102" s="83">
        <v>0</v>
      </c>
      <c r="AT102" s="84">
        <f t="shared" si="1"/>
        <v>0</v>
      </c>
      <c r="AU102" s="85">
        <f>'A4-01320ZTI - Zdravotechn...'!P124</f>
        <v>0</v>
      </c>
      <c r="AV102" s="84">
        <f>'A4-01320ZTI - Zdravotechn...'!J33</f>
        <v>0</v>
      </c>
      <c r="AW102" s="84">
        <f>'A4-01320ZTI - Zdravotechn...'!J34</f>
        <v>0</v>
      </c>
      <c r="AX102" s="84">
        <f>'A4-01320ZTI - Zdravotechn...'!J35</f>
        <v>0</v>
      </c>
      <c r="AY102" s="84">
        <f>'A4-01320ZTI - Zdravotechn...'!J36</f>
        <v>0</v>
      </c>
      <c r="AZ102" s="84">
        <f>'A4-01320ZTI - Zdravotechn...'!F33</f>
        <v>0</v>
      </c>
      <c r="BA102" s="84">
        <f>'A4-01320ZTI - Zdravotechn...'!F34</f>
        <v>0</v>
      </c>
      <c r="BB102" s="84">
        <f>'A4-01320ZTI - Zdravotechn...'!F35</f>
        <v>0</v>
      </c>
      <c r="BC102" s="84">
        <f>'A4-01320ZTI - Zdravotechn...'!F36</f>
        <v>0</v>
      </c>
      <c r="BD102" s="86">
        <f>'A4-01320ZTI - Zdravotechn...'!F37</f>
        <v>0</v>
      </c>
      <c r="BT102" s="82" t="s">
        <v>77</v>
      </c>
      <c r="BV102" s="82" t="s">
        <v>72</v>
      </c>
      <c r="BW102" s="82" t="s">
        <v>92</v>
      </c>
      <c r="BX102" s="82" t="s">
        <v>4</v>
      </c>
      <c r="CL102" s="82" t="s">
        <v>1</v>
      </c>
      <c r="CM102" s="82" t="s">
        <v>79</v>
      </c>
    </row>
    <row r="103" spans="1:57" s="2" customFormat="1" ht="30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s="2" customFormat="1" ht="6.95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27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7" ht="12">
      <c r="AN107" s="182"/>
    </row>
  </sheetData>
  <mergeCells count="68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A4-01320E - Elektro rozpočet'!C2" display="/"/>
    <hyperlink ref="A96" location="'A4-01320 - KGJ T100 SŠIPF...'!C2" display="/"/>
    <hyperlink ref="A97" location="'A4-01320MaR - MaR Dispeči...'!C2" display="/"/>
    <hyperlink ref="A98" location="'A4-01320MaRKJ - MaR pro K...'!C2" display="/"/>
    <hyperlink ref="A99" location="'A4-01320PZ - Vnitřní Plyn...'!C2" display="/"/>
    <hyperlink ref="A100" location="'A4-01320UT - Ústřední vyt...'!C2" display="/"/>
    <hyperlink ref="A101" location="'A4-01320VZT - Vzduchotech...'!C2" display="/"/>
    <hyperlink ref="A102" location="'A4-01320ZTI - Zdravotechn...'!C2" display="/"/>
  </hyperlinks>
  <printOptions/>
  <pageMargins left="0.39375" right="0.39375" top="0.39375" bottom="0.39375" header="0" footer="0"/>
  <pageSetup blackAndWhite="1" fitToHeight="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3">
      <selection activeCell="V54" sqref="V54"/>
    </sheetView>
  </sheetViews>
  <sheetFormatPr defaultColWidth="9.140625" defaultRowHeight="12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89"/>
  <sheetViews>
    <sheetView showGridLines="0" workbookViewId="0" topLeftCell="A163">
      <selection activeCell="A144" sqref="A14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19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78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25" t="str">
        <f>'Rekapitulace stavby'!K6</f>
        <v>Kogenerační jednotka</v>
      </c>
      <c r="F7" s="226"/>
      <c r="G7" s="226"/>
      <c r="H7" s="226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90" t="s">
        <v>95</v>
      </c>
      <c r="F9" s="224"/>
      <c r="G9" s="224"/>
      <c r="H9" s="224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24</v>
      </c>
      <c r="G12" s="26"/>
      <c r="H12" s="26"/>
      <c r="I12" s="23" t="s">
        <v>18</v>
      </c>
      <c r="J12" s="49">
        <f>'Rekapitulace stavby'!AN8</f>
        <v>44280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IF('Rekapitulace stavby'!AN10="","",'Rekapitulace stavby'!AN10)</f>
        <v>00380385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SŠIPF BRNO </v>
      </c>
      <c r="F15" s="26"/>
      <c r="G15" s="26"/>
      <c r="H15" s="26"/>
      <c r="I15" s="23" t="s">
        <v>22</v>
      </c>
      <c r="J15" s="21" t="str">
        <f>IF('Rekapitulace stavby'!AN11="","",'Rekapitulace stavby'!AN11)</f>
        <v>CZ00380385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2" t="str">
        <f>'Rekapitulace stavby'!E14</f>
        <v xml:space="preserve"> </v>
      </c>
      <c r="F18" s="212"/>
      <c r="G18" s="212"/>
      <c r="H18" s="212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>
        <f>IF('Rekapitulace stavby'!AN16="","",'Rekapitulace stavby'!AN16)</f>
        <v>27272168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>TH projekt s.r.o.</v>
      </c>
      <c r="F21" s="26"/>
      <c r="G21" s="26"/>
      <c r="H21" s="26"/>
      <c r="I21" s="23" t="s">
        <v>22</v>
      </c>
      <c r="J21" s="21" t="str">
        <f>IF('Rekapitulace stavby'!AN17="","",'Rekapitulace stavby'!AN17)</f>
        <v>CZ27272168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>TH projekt s.r.o.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15" t="s">
        <v>1</v>
      </c>
      <c r="F27" s="215"/>
      <c r="G27" s="215"/>
      <c r="H27" s="21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ROUND(J135,2)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ROUND((SUM(BE135:BE188)),2)</f>
        <v>0</v>
      </c>
      <c r="G33" s="26"/>
      <c r="H33" s="26"/>
      <c r="I33" s="95">
        <v>0.21</v>
      </c>
      <c r="J33" s="94">
        <f>ROUND(((SUM(BE135:BE188))*I33),2)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ROUND((SUM(BF135:BF188)),2)</f>
        <v>0</v>
      </c>
      <c r="G34" s="26"/>
      <c r="H34" s="26"/>
      <c r="I34" s="95">
        <v>0.15</v>
      </c>
      <c r="J34" s="94">
        <f>ROUND(((SUM(BF135:BF188))*I34),2)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4">
        <f>ROUND((SUM(BG135:BG188)),2)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4">
        <f>ROUND((SUM(BH135:BH188)),2)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4">
        <f>ROUND((SUM(BI135:BI188)),2)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5" t="str">
        <f>E7</f>
        <v>Kogenerační jednotka</v>
      </c>
      <c r="F85" s="226"/>
      <c r="G85" s="226"/>
      <c r="H85" s="22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90" t="str">
        <f>E9</f>
        <v>A4/01320E - Elektro rozpočet</v>
      </c>
      <c r="F87" s="224"/>
      <c r="G87" s="224"/>
      <c r="H87" s="224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>
        <f>IF(J12="","",J12)</f>
        <v>44280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SŠIPF BRNO </v>
      </c>
      <c r="G91" s="26"/>
      <c r="H91" s="26"/>
      <c r="I91" s="23" t="s">
        <v>25</v>
      </c>
      <c r="J91" s="24" t="str">
        <f>E21</f>
        <v>TH projekt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TH projekt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J135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101</v>
      </c>
      <c r="E97" s="109"/>
      <c r="F97" s="109"/>
      <c r="G97" s="109"/>
      <c r="H97" s="109"/>
      <c r="I97" s="109"/>
      <c r="J97" s="110">
        <f>J136</f>
        <v>0</v>
      </c>
      <c r="L97" s="107"/>
    </row>
    <row r="98" spans="2:12" s="9" customFormat="1" ht="24.95" customHeight="1">
      <c r="B98" s="107"/>
      <c r="D98" s="108" t="s">
        <v>102</v>
      </c>
      <c r="E98" s="109"/>
      <c r="F98" s="109"/>
      <c r="G98" s="109"/>
      <c r="H98" s="109"/>
      <c r="I98" s="109"/>
      <c r="J98" s="110">
        <f>J141</f>
        <v>0</v>
      </c>
      <c r="L98" s="107"/>
    </row>
    <row r="99" spans="2:12" s="9" customFormat="1" ht="24.95" customHeight="1" hidden="1">
      <c r="B99" s="107"/>
      <c r="D99" s="108" t="s">
        <v>1236</v>
      </c>
      <c r="E99" s="109"/>
      <c r="F99" s="109"/>
      <c r="G99" s="109"/>
      <c r="H99" s="109"/>
      <c r="I99" s="109"/>
      <c r="J99" s="110">
        <f>J143</f>
        <v>0</v>
      </c>
      <c r="L99" s="107"/>
    </row>
    <row r="100" spans="2:12" s="9" customFormat="1" ht="24.95" customHeight="1">
      <c r="B100" s="107"/>
      <c r="D100" s="108" t="s">
        <v>103</v>
      </c>
      <c r="E100" s="109"/>
      <c r="F100" s="109"/>
      <c r="G100" s="109"/>
      <c r="H100" s="109"/>
      <c r="I100" s="109"/>
      <c r="J100" s="110">
        <f>J144</f>
        <v>0</v>
      </c>
      <c r="L100" s="107"/>
    </row>
    <row r="101" spans="2:12" s="9" customFormat="1" ht="24.95" customHeight="1">
      <c r="B101" s="107"/>
      <c r="D101" s="108" t="s">
        <v>104</v>
      </c>
      <c r="E101" s="109"/>
      <c r="F101" s="109"/>
      <c r="G101" s="109"/>
      <c r="H101" s="109"/>
      <c r="I101" s="109"/>
      <c r="J101" s="110">
        <f>J146</f>
        <v>0</v>
      </c>
      <c r="L101" s="107"/>
    </row>
    <row r="102" spans="2:12" s="9" customFormat="1" ht="24.95" customHeight="1">
      <c r="B102" s="107"/>
      <c r="D102" s="108" t="s">
        <v>105</v>
      </c>
      <c r="E102" s="109"/>
      <c r="F102" s="109"/>
      <c r="G102" s="109"/>
      <c r="H102" s="109"/>
      <c r="I102" s="109"/>
      <c r="J102" s="110">
        <f>J149</f>
        <v>0</v>
      </c>
      <c r="L102" s="107"/>
    </row>
    <row r="103" spans="2:12" s="9" customFormat="1" ht="24.95" customHeight="1">
      <c r="B103" s="107"/>
      <c r="D103" s="108" t="s">
        <v>106</v>
      </c>
      <c r="E103" s="109"/>
      <c r="F103" s="109"/>
      <c r="G103" s="109"/>
      <c r="H103" s="109"/>
      <c r="I103" s="109"/>
      <c r="J103" s="110">
        <f>J151</f>
        <v>0</v>
      </c>
      <c r="L103" s="107"/>
    </row>
    <row r="104" spans="2:12" s="9" customFormat="1" ht="24.95" customHeight="1">
      <c r="B104" s="107"/>
      <c r="D104" s="108" t="s">
        <v>1256</v>
      </c>
      <c r="E104" s="109"/>
      <c r="F104" s="109"/>
      <c r="G104" s="109"/>
      <c r="H104" s="109"/>
      <c r="I104" s="109"/>
      <c r="J104" s="110">
        <f>J153</f>
        <v>0</v>
      </c>
      <c r="L104" s="107"/>
    </row>
    <row r="105" spans="2:12" s="9" customFormat="1" ht="24.95" customHeight="1">
      <c r="B105" s="107"/>
      <c r="D105" s="108" t="s">
        <v>107</v>
      </c>
      <c r="E105" s="109"/>
      <c r="F105" s="109"/>
      <c r="G105" s="109"/>
      <c r="H105" s="109"/>
      <c r="I105" s="109"/>
      <c r="J105" s="110">
        <f>J155</f>
        <v>0</v>
      </c>
      <c r="L105" s="107"/>
    </row>
    <row r="106" spans="2:12" s="9" customFormat="1" ht="24.95" customHeight="1">
      <c r="B106" s="107"/>
      <c r="D106" s="108" t="s">
        <v>108</v>
      </c>
      <c r="E106" s="109"/>
      <c r="F106" s="109"/>
      <c r="G106" s="109"/>
      <c r="H106" s="109"/>
      <c r="I106" s="109"/>
      <c r="J106" s="110">
        <f>J158</f>
        <v>0</v>
      </c>
      <c r="L106" s="107"/>
    </row>
    <row r="107" spans="2:12" s="9" customFormat="1" ht="24.95" customHeight="1">
      <c r="B107" s="107"/>
      <c r="D107" s="108" t="s">
        <v>109</v>
      </c>
      <c r="E107" s="109"/>
      <c r="F107" s="109"/>
      <c r="G107" s="109"/>
      <c r="H107" s="109"/>
      <c r="I107" s="109"/>
      <c r="J107" s="110">
        <f>J160</f>
        <v>0</v>
      </c>
      <c r="L107" s="107"/>
    </row>
    <row r="108" spans="2:12" s="9" customFormat="1" ht="24.95" customHeight="1">
      <c r="B108" s="107"/>
      <c r="D108" s="108" t="s">
        <v>109</v>
      </c>
      <c r="E108" s="109"/>
      <c r="F108" s="109"/>
      <c r="G108" s="109"/>
      <c r="H108" s="109"/>
      <c r="I108" s="109"/>
      <c r="J108" s="110">
        <f>J162</f>
        <v>0</v>
      </c>
      <c r="L108" s="107"/>
    </row>
    <row r="109" spans="2:12" s="9" customFormat="1" ht="24.95" customHeight="1">
      <c r="B109" s="107"/>
      <c r="D109" s="108" t="s">
        <v>109</v>
      </c>
      <c r="E109" s="109"/>
      <c r="F109" s="109"/>
      <c r="G109" s="109"/>
      <c r="H109" s="109"/>
      <c r="I109" s="109"/>
      <c r="J109" s="110">
        <f>J164</f>
        <v>0</v>
      </c>
      <c r="L109" s="107"/>
    </row>
    <row r="110" spans="2:12" s="9" customFormat="1" ht="24.95" customHeight="1">
      <c r="B110" s="107"/>
      <c r="D110" s="108" t="s">
        <v>110</v>
      </c>
      <c r="E110" s="109"/>
      <c r="F110" s="109"/>
      <c r="G110" s="109"/>
      <c r="H110" s="109"/>
      <c r="I110" s="109"/>
      <c r="J110" s="110">
        <f>J165</f>
        <v>0</v>
      </c>
      <c r="L110" s="107"/>
    </row>
    <row r="111" spans="2:12" s="9" customFormat="1" ht="24.95" customHeight="1">
      <c r="B111" s="107"/>
      <c r="D111" s="108" t="s">
        <v>111</v>
      </c>
      <c r="E111" s="109"/>
      <c r="F111" s="109"/>
      <c r="G111" s="109"/>
      <c r="H111" s="109"/>
      <c r="I111" s="109"/>
      <c r="J111" s="110">
        <f>J166</f>
        <v>0</v>
      </c>
      <c r="L111" s="107"/>
    </row>
    <row r="112" spans="2:12" s="9" customFormat="1" ht="24.95" customHeight="1">
      <c r="B112" s="107"/>
      <c r="D112" s="108" t="s">
        <v>112</v>
      </c>
      <c r="E112" s="109"/>
      <c r="F112" s="109"/>
      <c r="G112" s="109"/>
      <c r="H112" s="109"/>
      <c r="I112" s="109"/>
      <c r="J112" s="110">
        <f>J169</f>
        <v>0</v>
      </c>
      <c r="L112" s="107"/>
    </row>
    <row r="113" spans="2:12" s="9" customFormat="1" ht="24.95" customHeight="1">
      <c r="B113" s="107"/>
      <c r="D113" s="108" t="s">
        <v>113</v>
      </c>
      <c r="E113" s="109"/>
      <c r="F113" s="109"/>
      <c r="G113" s="109"/>
      <c r="H113" s="109"/>
      <c r="I113" s="109"/>
      <c r="J113" s="110">
        <f>J171</f>
        <v>0</v>
      </c>
      <c r="L113" s="107"/>
    </row>
    <row r="114" spans="2:12" s="9" customFormat="1" ht="24.95" customHeight="1">
      <c r="B114" s="107"/>
      <c r="D114" s="108" t="s">
        <v>114</v>
      </c>
      <c r="E114" s="109"/>
      <c r="F114" s="109"/>
      <c r="G114" s="109"/>
      <c r="H114" s="109"/>
      <c r="I114" s="109"/>
      <c r="J114" s="110">
        <f>J173</f>
        <v>0</v>
      </c>
      <c r="L114" s="107"/>
    </row>
    <row r="115" spans="2:12" s="9" customFormat="1" ht="24.95" customHeight="1">
      <c r="B115" s="107"/>
      <c r="D115" s="108" t="s">
        <v>115</v>
      </c>
      <c r="E115" s="109"/>
      <c r="F115" s="109"/>
      <c r="G115" s="109"/>
      <c r="H115" s="109"/>
      <c r="I115" s="109"/>
      <c r="J115" s="110">
        <f>J183</f>
        <v>0</v>
      </c>
      <c r="L115" s="107"/>
    </row>
    <row r="116" spans="1:31" s="2" customFormat="1" ht="21.7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21" spans="1:31" s="2" customFormat="1" ht="6.95" customHeight="1">
      <c r="A121" s="26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24.95" customHeight="1">
      <c r="A122" s="26"/>
      <c r="B122" s="27"/>
      <c r="C122" s="18" t="s">
        <v>116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13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>
      <c r="A125" s="26"/>
      <c r="B125" s="27"/>
      <c r="C125" s="26"/>
      <c r="D125" s="26"/>
      <c r="E125" s="225" t="str">
        <f>E7</f>
        <v>Kogenerační jednotka</v>
      </c>
      <c r="F125" s="226"/>
      <c r="G125" s="226"/>
      <c r="H125" s="2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94</v>
      </c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6.5" customHeight="1">
      <c r="A127" s="26"/>
      <c r="B127" s="27"/>
      <c r="C127" s="26"/>
      <c r="D127" s="26"/>
      <c r="E127" s="190" t="str">
        <f>E9</f>
        <v>A4/01320E - Elektro rozpočet</v>
      </c>
      <c r="F127" s="224"/>
      <c r="G127" s="224"/>
      <c r="H127" s="224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12" customHeight="1">
      <c r="A129" s="26"/>
      <c r="B129" s="27"/>
      <c r="C129" s="23" t="s">
        <v>16</v>
      </c>
      <c r="D129" s="26"/>
      <c r="E129" s="26"/>
      <c r="F129" s="21" t="str">
        <f>F12</f>
        <v xml:space="preserve"> </v>
      </c>
      <c r="G129" s="26"/>
      <c r="H129" s="26"/>
      <c r="I129" s="23" t="s">
        <v>18</v>
      </c>
      <c r="J129" s="49">
        <f>IF(J12="","",J12)</f>
        <v>44280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15.2" customHeight="1">
      <c r="A131" s="26"/>
      <c r="B131" s="27"/>
      <c r="C131" s="23" t="s">
        <v>19</v>
      </c>
      <c r="D131" s="26"/>
      <c r="E131" s="26"/>
      <c r="F131" s="21" t="str">
        <f>E15</f>
        <v xml:space="preserve">SŠIPF BRNO </v>
      </c>
      <c r="G131" s="26"/>
      <c r="H131" s="26"/>
      <c r="I131" s="23" t="s">
        <v>25</v>
      </c>
      <c r="J131" s="24" t="str">
        <f>E21</f>
        <v>TH projekt s.r.o.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15.2" customHeight="1">
      <c r="A132" s="26"/>
      <c r="B132" s="27"/>
      <c r="C132" s="23" t="s">
        <v>23</v>
      </c>
      <c r="D132" s="26"/>
      <c r="E132" s="26"/>
      <c r="F132" s="21" t="str">
        <f>IF(E18="","",E18)</f>
        <v xml:space="preserve"> </v>
      </c>
      <c r="G132" s="26"/>
      <c r="H132" s="26"/>
      <c r="I132" s="23" t="s">
        <v>28</v>
      </c>
      <c r="J132" s="24" t="str">
        <f>E24</f>
        <v>TH projekt s.r.o.</v>
      </c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10.3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10" customFormat="1" ht="29.25" customHeight="1">
      <c r="A134" s="111"/>
      <c r="B134" s="112"/>
      <c r="C134" s="113" t="s">
        <v>117</v>
      </c>
      <c r="D134" s="114" t="s">
        <v>55</v>
      </c>
      <c r="E134" s="114" t="s">
        <v>51</v>
      </c>
      <c r="F134" s="114" t="s">
        <v>52</v>
      </c>
      <c r="G134" s="114" t="s">
        <v>118</v>
      </c>
      <c r="H134" s="114" t="s">
        <v>119</v>
      </c>
      <c r="I134" s="114" t="s">
        <v>120</v>
      </c>
      <c r="J134" s="115" t="s">
        <v>98</v>
      </c>
      <c r="K134" s="116" t="s">
        <v>121</v>
      </c>
      <c r="L134" s="117"/>
      <c r="M134" s="56" t="s">
        <v>1</v>
      </c>
      <c r="N134" s="57" t="s">
        <v>34</v>
      </c>
      <c r="O134" s="57" t="s">
        <v>122</v>
      </c>
      <c r="P134" s="57" t="s">
        <v>123</v>
      </c>
      <c r="Q134" s="57" t="s">
        <v>124</v>
      </c>
      <c r="R134" s="57" t="s">
        <v>125</v>
      </c>
      <c r="S134" s="57" t="s">
        <v>126</v>
      </c>
      <c r="T134" s="58" t="s">
        <v>127</v>
      </c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</row>
    <row r="135" spans="1:63" s="2" customFormat="1" ht="22.9" customHeight="1">
      <c r="A135" s="26"/>
      <c r="B135" s="27"/>
      <c r="C135" s="63" t="s">
        <v>128</v>
      </c>
      <c r="D135" s="26"/>
      <c r="E135" s="26"/>
      <c r="F135" s="26"/>
      <c r="G135" s="26"/>
      <c r="H135" s="26"/>
      <c r="I135" s="26"/>
      <c r="J135" s="118">
        <f>J136+J141+J144+J146+J149+J151+J153+J155+J158+J160+J162+J166+J169+J171+J173+J183</f>
        <v>0</v>
      </c>
      <c r="K135" s="26"/>
      <c r="L135" s="27"/>
      <c r="M135" s="59"/>
      <c r="N135" s="50"/>
      <c r="O135" s="60"/>
      <c r="P135" s="119">
        <f>P136+P141+P143+P144+P146+P149+P151+P153+P155+P158+P160+P162+SUM(P164:P166)+P169+P171+P173+P183</f>
        <v>0</v>
      </c>
      <c r="Q135" s="60"/>
      <c r="R135" s="119">
        <f>R136+R141+R143+R144+R146+R149+R151+R153+R155+R158+R160+R162+SUM(R164:R166)+R169+R171+R173+R183</f>
        <v>0</v>
      </c>
      <c r="S135" s="60"/>
      <c r="T135" s="120">
        <f>T136+T141+T143+T144+T146+T149+T151+T153+T155+T158+T160+T162+SUM(T164:T166)+T169+T171+T173+T183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T135" s="14" t="s">
        <v>69</v>
      </c>
      <c r="AU135" s="14" t="s">
        <v>100</v>
      </c>
      <c r="BK135" s="121">
        <f>BK136+BK141+BK143+BK144+BK146+BK149+BK151+BK153+BK155+BK158+BK160+BK162+SUM(BK164:BK166)+BK169+BK171+BK173+BK183</f>
        <v>0</v>
      </c>
    </row>
    <row r="136" spans="2:63" s="11" customFormat="1" ht="25.9" customHeight="1">
      <c r="B136" s="122"/>
      <c r="D136" s="123" t="s">
        <v>69</v>
      </c>
      <c r="E136" s="124" t="s">
        <v>129</v>
      </c>
      <c r="F136" s="124" t="s">
        <v>130</v>
      </c>
      <c r="J136" s="125">
        <f>BK136</f>
        <v>0</v>
      </c>
      <c r="L136" s="122"/>
      <c r="M136" s="126"/>
      <c r="N136" s="127"/>
      <c r="O136" s="127"/>
      <c r="P136" s="128">
        <f>SUM(P137:P140)</f>
        <v>0</v>
      </c>
      <c r="Q136" s="127"/>
      <c r="R136" s="128">
        <f>SUM(R137:R140)</f>
        <v>0</v>
      </c>
      <c r="S136" s="127"/>
      <c r="T136" s="129">
        <f>SUM(T137:T140)</f>
        <v>0</v>
      </c>
      <c r="AR136" s="123" t="s">
        <v>77</v>
      </c>
      <c r="AT136" s="130" t="s">
        <v>69</v>
      </c>
      <c r="AU136" s="130" t="s">
        <v>70</v>
      </c>
      <c r="AY136" s="123" t="s">
        <v>131</v>
      </c>
      <c r="BK136" s="131">
        <f>SUM(BK137:BK140)</f>
        <v>0</v>
      </c>
    </row>
    <row r="137" spans="1:65" s="2" customFormat="1" ht="16.5" customHeight="1">
      <c r="A137" s="26"/>
      <c r="B137" s="132"/>
      <c r="C137" s="133" t="s">
        <v>70</v>
      </c>
      <c r="D137" s="133" t="s">
        <v>132</v>
      </c>
      <c r="E137" s="134" t="s">
        <v>133</v>
      </c>
      <c r="F137" s="135" t="s">
        <v>134</v>
      </c>
      <c r="G137" s="136" t="s">
        <v>135</v>
      </c>
      <c r="H137" s="137">
        <v>1</v>
      </c>
      <c r="I137" s="138"/>
      <c r="J137" s="138">
        <f>ROUND(I137*H137,2)</f>
        <v>0</v>
      </c>
      <c r="K137" s="139"/>
      <c r="L137" s="27"/>
      <c r="M137" s="140" t="s">
        <v>1</v>
      </c>
      <c r="N137" s="141" t="s">
        <v>35</v>
      </c>
      <c r="O137" s="142">
        <v>0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4" t="s">
        <v>136</v>
      </c>
      <c r="AT137" s="144" t="s">
        <v>132</v>
      </c>
      <c r="AU137" s="144" t="s">
        <v>77</v>
      </c>
      <c r="AY137" s="14" t="s">
        <v>131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4" t="s">
        <v>77</v>
      </c>
      <c r="BK137" s="145">
        <f>ROUND(I137*H137,2)</f>
        <v>0</v>
      </c>
      <c r="BL137" s="14" t="s">
        <v>136</v>
      </c>
      <c r="BM137" s="144" t="s">
        <v>79</v>
      </c>
    </row>
    <row r="138" spans="1:65" s="2" customFormat="1" ht="16.5" customHeight="1">
      <c r="A138" s="26"/>
      <c r="B138" s="132"/>
      <c r="C138" s="133" t="s">
        <v>70</v>
      </c>
      <c r="D138" s="133" t="s">
        <v>132</v>
      </c>
      <c r="E138" s="134" t="s">
        <v>137</v>
      </c>
      <c r="F138" s="135" t="s">
        <v>138</v>
      </c>
      <c r="G138" s="136" t="s">
        <v>135</v>
      </c>
      <c r="H138" s="137">
        <v>1</v>
      </c>
      <c r="I138" s="138"/>
      <c r="J138" s="138">
        <f>ROUND(I138*H138,2)</f>
        <v>0</v>
      </c>
      <c r="K138" s="139"/>
      <c r="L138" s="27"/>
      <c r="M138" s="140" t="s">
        <v>1</v>
      </c>
      <c r="N138" s="141" t="s">
        <v>35</v>
      </c>
      <c r="O138" s="142">
        <v>0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4" t="s">
        <v>136</v>
      </c>
      <c r="AT138" s="144" t="s">
        <v>132</v>
      </c>
      <c r="AU138" s="144" t="s">
        <v>77</v>
      </c>
      <c r="AY138" s="14" t="s">
        <v>131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4" t="s">
        <v>77</v>
      </c>
      <c r="BK138" s="145">
        <f>ROUND(I138*H138,2)</f>
        <v>0</v>
      </c>
      <c r="BL138" s="14" t="s">
        <v>136</v>
      </c>
      <c r="BM138" s="144" t="s">
        <v>136</v>
      </c>
    </row>
    <row r="139" spans="1:65" s="2" customFormat="1" ht="16.5" customHeight="1">
      <c r="A139" s="26"/>
      <c r="B139" s="132"/>
      <c r="C139" s="133" t="s">
        <v>70</v>
      </c>
      <c r="D139" s="133" t="s">
        <v>132</v>
      </c>
      <c r="E139" s="134" t="s">
        <v>139</v>
      </c>
      <c r="F139" s="135" t="s">
        <v>140</v>
      </c>
      <c r="G139" s="136" t="s">
        <v>135</v>
      </c>
      <c r="H139" s="137">
        <v>1</v>
      </c>
      <c r="I139" s="138"/>
      <c r="J139" s="138">
        <f>ROUND(I139*H139,2)</f>
        <v>0</v>
      </c>
      <c r="K139" s="139"/>
      <c r="L139" s="27"/>
      <c r="M139" s="140" t="s">
        <v>1</v>
      </c>
      <c r="N139" s="141" t="s">
        <v>35</v>
      </c>
      <c r="O139" s="142">
        <v>0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4" t="s">
        <v>136</v>
      </c>
      <c r="AT139" s="144" t="s">
        <v>132</v>
      </c>
      <c r="AU139" s="144" t="s">
        <v>77</v>
      </c>
      <c r="AY139" s="14" t="s">
        <v>131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4" t="s">
        <v>77</v>
      </c>
      <c r="BK139" s="145">
        <f>ROUND(I139*H139,2)</f>
        <v>0</v>
      </c>
      <c r="BL139" s="14" t="s">
        <v>136</v>
      </c>
      <c r="BM139" s="144" t="s">
        <v>141</v>
      </c>
    </row>
    <row r="140" spans="1:65" s="2" customFormat="1" ht="16.5" customHeight="1">
      <c r="A140" s="26"/>
      <c r="B140" s="132"/>
      <c r="C140" s="133" t="s">
        <v>70</v>
      </c>
      <c r="D140" s="133" t="s">
        <v>132</v>
      </c>
      <c r="E140" s="134" t="s">
        <v>142</v>
      </c>
      <c r="F140" s="135" t="s">
        <v>143</v>
      </c>
      <c r="G140" s="136" t="s">
        <v>135</v>
      </c>
      <c r="H140" s="137">
        <v>1</v>
      </c>
      <c r="I140" s="138"/>
      <c r="J140" s="138">
        <f>ROUND(I140*H140,2)</f>
        <v>0</v>
      </c>
      <c r="K140" s="139"/>
      <c r="L140" s="27"/>
      <c r="M140" s="140" t="s">
        <v>1</v>
      </c>
      <c r="N140" s="141" t="s">
        <v>35</v>
      </c>
      <c r="O140" s="142">
        <v>0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4" t="s">
        <v>136</v>
      </c>
      <c r="AT140" s="144" t="s">
        <v>132</v>
      </c>
      <c r="AU140" s="144" t="s">
        <v>77</v>
      </c>
      <c r="AY140" s="14" t="s">
        <v>131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4" t="s">
        <v>77</v>
      </c>
      <c r="BK140" s="145">
        <f>ROUND(I140*H140,2)</f>
        <v>0</v>
      </c>
      <c r="BL140" s="14" t="s">
        <v>136</v>
      </c>
      <c r="BM140" s="144" t="s">
        <v>144</v>
      </c>
    </row>
    <row r="141" spans="2:63" s="11" customFormat="1" ht="25.9" customHeight="1">
      <c r="B141" s="122"/>
      <c r="D141" s="123" t="s">
        <v>69</v>
      </c>
      <c r="E141" s="124" t="s">
        <v>145</v>
      </c>
      <c r="F141" s="124" t="s">
        <v>146</v>
      </c>
      <c r="J141" s="125">
        <f>BK141</f>
        <v>0</v>
      </c>
      <c r="L141" s="122"/>
      <c r="M141" s="126"/>
      <c r="N141" s="127"/>
      <c r="O141" s="127"/>
      <c r="P141" s="128">
        <f>P142</f>
        <v>0</v>
      </c>
      <c r="Q141" s="127"/>
      <c r="R141" s="128">
        <f>R142</f>
        <v>0</v>
      </c>
      <c r="S141" s="127"/>
      <c r="T141" s="129">
        <f>T142</f>
        <v>0</v>
      </c>
      <c r="AR141" s="123" t="s">
        <v>77</v>
      </c>
      <c r="AT141" s="130" t="s">
        <v>69</v>
      </c>
      <c r="AU141" s="130" t="s">
        <v>70</v>
      </c>
      <c r="AY141" s="123" t="s">
        <v>131</v>
      </c>
      <c r="BK141" s="131">
        <f>BK142</f>
        <v>0</v>
      </c>
    </row>
    <row r="142" spans="1:65" s="2" customFormat="1" ht="16.5" customHeight="1">
      <c r="A142" s="26"/>
      <c r="B142" s="132"/>
      <c r="C142" s="133" t="s">
        <v>70</v>
      </c>
      <c r="D142" s="133" t="s">
        <v>132</v>
      </c>
      <c r="E142" s="134" t="s">
        <v>147</v>
      </c>
      <c r="F142" s="135" t="s">
        <v>148</v>
      </c>
      <c r="G142" s="136" t="s">
        <v>149</v>
      </c>
      <c r="H142" s="137">
        <v>3</v>
      </c>
      <c r="I142" s="138"/>
      <c r="J142" s="138">
        <f>ROUND(I142*H142,2)</f>
        <v>0</v>
      </c>
      <c r="K142" s="139"/>
      <c r="L142" s="27"/>
      <c r="M142" s="140" t="s">
        <v>1</v>
      </c>
      <c r="N142" s="141" t="s">
        <v>35</v>
      </c>
      <c r="O142" s="142">
        <v>0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4" t="s">
        <v>136</v>
      </c>
      <c r="AT142" s="144" t="s">
        <v>132</v>
      </c>
      <c r="AU142" s="144" t="s">
        <v>77</v>
      </c>
      <c r="AY142" s="14" t="s">
        <v>131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4" t="s">
        <v>77</v>
      </c>
      <c r="BK142" s="145">
        <f>ROUND(I142*H142,2)</f>
        <v>0</v>
      </c>
      <c r="BL142" s="14" t="s">
        <v>136</v>
      </c>
      <c r="BM142" s="144" t="s">
        <v>150</v>
      </c>
    </row>
    <row r="143" spans="2:63" s="11" customFormat="1" ht="25.9" customHeight="1" hidden="1">
      <c r="B143" s="122"/>
      <c r="D143" s="123" t="s">
        <v>69</v>
      </c>
      <c r="E143" s="124" t="s">
        <v>151</v>
      </c>
      <c r="F143" s="124" t="s">
        <v>1223</v>
      </c>
      <c r="J143" s="125">
        <f>BK143</f>
        <v>0</v>
      </c>
      <c r="L143" s="122"/>
      <c r="M143" s="126"/>
      <c r="N143" s="127"/>
      <c r="O143" s="127"/>
      <c r="P143" s="128">
        <v>0</v>
      </c>
      <c r="Q143" s="127"/>
      <c r="R143" s="128">
        <v>0</v>
      </c>
      <c r="S143" s="127"/>
      <c r="T143" s="129">
        <v>0</v>
      </c>
      <c r="AR143" s="123" t="s">
        <v>77</v>
      </c>
      <c r="AT143" s="130" t="s">
        <v>69</v>
      </c>
      <c r="AU143" s="130" t="s">
        <v>70</v>
      </c>
      <c r="AY143" s="123" t="s">
        <v>131</v>
      </c>
      <c r="BK143" s="131">
        <v>0</v>
      </c>
    </row>
    <row r="144" spans="2:63" s="11" customFormat="1" ht="25.9" customHeight="1">
      <c r="B144" s="122"/>
      <c r="D144" s="123" t="s">
        <v>69</v>
      </c>
      <c r="E144" s="124" t="s">
        <v>152</v>
      </c>
      <c r="F144" s="124" t="s">
        <v>153</v>
      </c>
      <c r="J144" s="125">
        <f>BK144</f>
        <v>0</v>
      </c>
      <c r="L144" s="122"/>
      <c r="M144" s="126"/>
      <c r="N144" s="127"/>
      <c r="O144" s="127"/>
      <c r="P144" s="128">
        <f>P145</f>
        <v>0</v>
      </c>
      <c r="Q144" s="127"/>
      <c r="R144" s="128">
        <f>R145</f>
        <v>0</v>
      </c>
      <c r="S144" s="127"/>
      <c r="T144" s="129">
        <f>T145</f>
        <v>0</v>
      </c>
      <c r="AR144" s="123" t="s">
        <v>77</v>
      </c>
      <c r="AT144" s="130" t="s">
        <v>69</v>
      </c>
      <c r="AU144" s="130" t="s">
        <v>70</v>
      </c>
      <c r="AY144" s="123" t="s">
        <v>131</v>
      </c>
      <c r="BK144" s="131">
        <f>BK145</f>
        <v>0</v>
      </c>
    </row>
    <row r="145" spans="1:65" s="2" customFormat="1" ht="21.75" customHeight="1">
      <c r="A145" s="26"/>
      <c r="B145" s="132"/>
      <c r="C145" s="133" t="s">
        <v>70</v>
      </c>
      <c r="D145" s="133" t="s">
        <v>132</v>
      </c>
      <c r="E145" s="134" t="s">
        <v>154</v>
      </c>
      <c r="F145" s="135" t="s">
        <v>155</v>
      </c>
      <c r="G145" s="136" t="s">
        <v>149</v>
      </c>
      <c r="H145" s="137">
        <v>1</v>
      </c>
      <c r="I145" s="138"/>
      <c r="J145" s="138">
        <f>ROUND(I145*H145,2)</f>
        <v>0</v>
      </c>
      <c r="K145" s="139"/>
      <c r="L145" s="27"/>
      <c r="M145" s="140" t="s">
        <v>1</v>
      </c>
      <c r="N145" s="141" t="s">
        <v>35</v>
      </c>
      <c r="O145" s="142">
        <v>0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4" t="s">
        <v>136</v>
      </c>
      <c r="AT145" s="144" t="s">
        <v>132</v>
      </c>
      <c r="AU145" s="144" t="s">
        <v>77</v>
      </c>
      <c r="AY145" s="14" t="s">
        <v>131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4" t="s">
        <v>77</v>
      </c>
      <c r="BK145" s="145">
        <f>ROUND(I145*H145,2)</f>
        <v>0</v>
      </c>
      <c r="BL145" s="14" t="s">
        <v>136</v>
      </c>
      <c r="BM145" s="144" t="s">
        <v>156</v>
      </c>
    </row>
    <row r="146" spans="2:63" s="11" customFormat="1" ht="25.9" customHeight="1">
      <c r="B146" s="122"/>
      <c r="D146" s="123" t="s">
        <v>69</v>
      </c>
      <c r="E146" s="124" t="s">
        <v>157</v>
      </c>
      <c r="F146" s="124" t="s">
        <v>158</v>
      </c>
      <c r="J146" s="125">
        <f>BK146</f>
        <v>0</v>
      </c>
      <c r="L146" s="122"/>
      <c r="M146" s="126"/>
      <c r="N146" s="127"/>
      <c r="O146" s="127"/>
      <c r="P146" s="128">
        <f>SUM(P147:P148)</f>
        <v>0</v>
      </c>
      <c r="Q146" s="127"/>
      <c r="R146" s="128">
        <f>SUM(R147:R148)</f>
        <v>0</v>
      </c>
      <c r="S146" s="127"/>
      <c r="T146" s="129">
        <f>SUM(T147:T148)</f>
        <v>0</v>
      </c>
      <c r="AR146" s="123" t="s">
        <v>77</v>
      </c>
      <c r="AT146" s="130" t="s">
        <v>69</v>
      </c>
      <c r="AU146" s="130" t="s">
        <v>70</v>
      </c>
      <c r="AY146" s="123" t="s">
        <v>131</v>
      </c>
      <c r="BK146" s="131">
        <f>SUM(BK147:BK148)</f>
        <v>0</v>
      </c>
    </row>
    <row r="147" spans="1:65" s="2" customFormat="1" ht="16.5" customHeight="1">
      <c r="A147" s="26"/>
      <c r="B147" s="132"/>
      <c r="C147" s="133" t="s">
        <v>70</v>
      </c>
      <c r="D147" s="133" t="s">
        <v>132</v>
      </c>
      <c r="E147" s="134" t="s">
        <v>159</v>
      </c>
      <c r="F147" s="135" t="s">
        <v>160</v>
      </c>
      <c r="G147" s="136" t="s">
        <v>161</v>
      </c>
      <c r="H147" s="137">
        <v>1</v>
      </c>
      <c r="I147" s="138"/>
      <c r="J147" s="138">
        <f>ROUND(I147*H147,2)</f>
        <v>0</v>
      </c>
      <c r="K147" s="139"/>
      <c r="L147" s="27"/>
      <c r="M147" s="140" t="s">
        <v>1</v>
      </c>
      <c r="N147" s="141" t="s">
        <v>35</v>
      </c>
      <c r="O147" s="142">
        <v>0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4" t="s">
        <v>136</v>
      </c>
      <c r="AT147" s="144" t="s">
        <v>132</v>
      </c>
      <c r="AU147" s="144" t="s">
        <v>77</v>
      </c>
      <c r="AY147" s="14" t="s">
        <v>131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4" t="s">
        <v>77</v>
      </c>
      <c r="BK147" s="145">
        <f>ROUND(I147*H147,2)</f>
        <v>0</v>
      </c>
      <c r="BL147" s="14" t="s">
        <v>136</v>
      </c>
      <c r="BM147" s="144" t="s">
        <v>162</v>
      </c>
    </row>
    <row r="148" spans="1:65" s="2" customFormat="1" ht="16.5" customHeight="1">
      <c r="A148" s="26"/>
      <c r="B148" s="132"/>
      <c r="C148" s="133" t="s">
        <v>70</v>
      </c>
      <c r="D148" s="133" t="s">
        <v>132</v>
      </c>
      <c r="E148" s="134" t="s">
        <v>163</v>
      </c>
      <c r="F148" s="135" t="s">
        <v>164</v>
      </c>
      <c r="G148" s="136" t="s">
        <v>165</v>
      </c>
      <c r="H148" s="137">
        <v>30</v>
      </c>
      <c r="I148" s="138"/>
      <c r="J148" s="138">
        <f>ROUND(I148*H148,2)</f>
        <v>0</v>
      </c>
      <c r="K148" s="139"/>
      <c r="L148" s="27"/>
      <c r="M148" s="140" t="s">
        <v>1</v>
      </c>
      <c r="N148" s="141" t="s">
        <v>35</v>
      </c>
      <c r="O148" s="142">
        <v>0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4" t="s">
        <v>136</v>
      </c>
      <c r="AT148" s="144" t="s">
        <v>132</v>
      </c>
      <c r="AU148" s="144" t="s">
        <v>77</v>
      </c>
      <c r="AY148" s="14" t="s">
        <v>131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4" t="s">
        <v>77</v>
      </c>
      <c r="BK148" s="145">
        <f>ROUND(I148*H148,2)</f>
        <v>0</v>
      </c>
      <c r="BL148" s="14" t="s">
        <v>136</v>
      </c>
      <c r="BM148" s="144" t="s">
        <v>166</v>
      </c>
    </row>
    <row r="149" spans="2:63" s="11" customFormat="1" ht="25.9" customHeight="1">
      <c r="B149" s="122"/>
      <c r="D149" s="123" t="s">
        <v>69</v>
      </c>
      <c r="E149" s="124" t="s">
        <v>167</v>
      </c>
      <c r="F149" s="124" t="s">
        <v>168</v>
      </c>
      <c r="J149" s="125">
        <f>BK149</f>
        <v>0</v>
      </c>
      <c r="L149" s="122"/>
      <c r="M149" s="126"/>
      <c r="N149" s="127"/>
      <c r="O149" s="127"/>
      <c r="P149" s="128">
        <f>P150</f>
        <v>0</v>
      </c>
      <c r="Q149" s="127"/>
      <c r="R149" s="128">
        <f>R150</f>
        <v>0</v>
      </c>
      <c r="S149" s="127"/>
      <c r="T149" s="129">
        <f>T150</f>
        <v>0</v>
      </c>
      <c r="AR149" s="123" t="s">
        <v>77</v>
      </c>
      <c r="AT149" s="130" t="s">
        <v>69</v>
      </c>
      <c r="AU149" s="130" t="s">
        <v>70</v>
      </c>
      <c r="AY149" s="123" t="s">
        <v>131</v>
      </c>
      <c r="BK149" s="131">
        <f>BK150</f>
        <v>0</v>
      </c>
    </row>
    <row r="150" spans="1:65" s="2" customFormat="1" ht="21.75" customHeight="1">
      <c r="A150" s="26"/>
      <c r="B150" s="132"/>
      <c r="C150" s="133" t="s">
        <v>70</v>
      </c>
      <c r="D150" s="133" t="s">
        <v>132</v>
      </c>
      <c r="E150" s="134" t="s">
        <v>169</v>
      </c>
      <c r="F150" s="135" t="s">
        <v>170</v>
      </c>
      <c r="G150" s="136" t="s">
        <v>171</v>
      </c>
      <c r="H150" s="137">
        <v>10</v>
      </c>
      <c r="I150" s="138"/>
      <c r="J150" s="138">
        <f>ROUND(I150*H150,2)</f>
        <v>0</v>
      </c>
      <c r="K150" s="139"/>
      <c r="L150" s="27"/>
      <c r="M150" s="140" t="s">
        <v>1</v>
      </c>
      <c r="N150" s="141" t="s">
        <v>35</v>
      </c>
      <c r="O150" s="142">
        <v>0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4" t="s">
        <v>136</v>
      </c>
      <c r="AT150" s="144" t="s">
        <v>132</v>
      </c>
      <c r="AU150" s="144" t="s">
        <v>77</v>
      </c>
      <c r="AY150" s="14" t="s">
        <v>131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4" t="s">
        <v>77</v>
      </c>
      <c r="BK150" s="145">
        <f>ROUND(I150*H150,2)</f>
        <v>0</v>
      </c>
      <c r="BL150" s="14" t="s">
        <v>136</v>
      </c>
      <c r="BM150" s="144" t="s">
        <v>172</v>
      </c>
    </row>
    <row r="151" spans="2:63" s="11" customFormat="1" ht="25.9" customHeight="1">
      <c r="B151" s="122"/>
      <c r="D151" s="123" t="s">
        <v>69</v>
      </c>
      <c r="E151" s="124" t="s">
        <v>173</v>
      </c>
      <c r="F151" s="124" t="s">
        <v>174</v>
      </c>
      <c r="J151" s="125">
        <f>BK151</f>
        <v>0</v>
      </c>
      <c r="L151" s="122"/>
      <c r="M151" s="126"/>
      <c r="N151" s="127"/>
      <c r="O151" s="127"/>
      <c r="P151" s="128">
        <f>P152</f>
        <v>0</v>
      </c>
      <c r="Q151" s="127"/>
      <c r="R151" s="128">
        <f>R152</f>
        <v>0</v>
      </c>
      <c r="S151" s="127"/>
      <c r="T151" s="129">
        <f>T152</f>
        <v>0</v>
      </c>
      <c r="AR151" s="123" t="s">
        <v>77</v>
      </c>
      <c r="AT151" s="130" t="s">
        <v>69</v>
      </c>
      <c r="AU151" s="130" t="s">
        <v>70</v>
      </c>
      <c r="AY151" s="123" t="s">
        <v>131</v>
      </c>
      <c r="BK151" s="131">
        <f>BK152</f>
        <v>0</v>
      </c>
    </row>
    <row r="152" spans="1:65" s="2" customFormat="1" ht="16.5" customHeight="1">
      <c r="A152" s="26"/>
      <c r="B152" s="132"/>
      <c r="C152" s="133" t="s">
        <v>70</v>
      </c>
      <c r="D152" s="133" t="s">
        <v>132</v>
      </c>
      <c r="E152" s="134" t="s">
        <v>175</v>
      </c>
      <c r="F152" s="135" t="s">
        <v>176</v>
      </c>
      <c r="G152" s="136" t="s">
        <v>149</v>
      </c>
      <c r="H152" s="137">
        <v>10</v>
      </c>
      <c r="I152" s="138"/>
      <c r="J152" s="138">
        <f>ROUND(I152*H152,2)</f>
        <v>0</v>
      </c>
      <c r="K152" s="139"/>
      <c r="L152" s="27"/>
      <c r="M152" s="140" t="s">
        <v>1</v>
      </c>
      <c r="N152" s="141" t="s">
        <v>35</v>
      </c>
      <c r="O152" s="142">
        <v>0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4" t="s">
        <v>136</v>
      </c>
      <c r="AT152" s="144" t="s">
        <v>132</v>
      </c>
      <c r="AU152" s="144" t="s">
        <v>77</v>
      </c>
      <c r="AY152" s="14" t="s">
        <v>131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4" t="s">
        <v>77</v>
      </c>
      <c r="BK152" s="145">
        <f>ROUND(I152*H152,2)</f>
        <v>0</v>
      </c>
      <c r="BL152" s="14" t="s">
        <v>136</v>
      </c>
      <c r="BM152" s="144" t="s">
        <v>177</v>
      </c>
    </row>
    <row r="153" spans="2:63" s="11" customFormat="1" ht="25.9" customHeight="1">
      <c r="B153" s="122"/>
      <c r="D153" s="123" t="s">
        <v>69</v>
      </c>
      <c r="E153" s="124" t="s">
        <v>178</v>
      </c>
      <c r="F153" s="124" t="s">
        <v>1257</v>
      </c>
      <c r="J153" s="125">
        <f>BK153</f>
        <v>0</v>
      </c>
      <c r="L153" s="122"/>
      <c r="M153" s="126"/>
      <c r="N153" s="127"/>
      <c r="O153" s="127"/>
      <c r="P153" s="128">
        <f>P154</f>
        <v>0</v>
      </c>
      <c r="Q153" s="127"/>
      <c r="R153" s="128">
        <f>R154</f>
        <v>0</v>
      </c>
      <c r="S153" s="127"/>
      <c r="T153" s="129">
        <f>T154</f>
        <v>0</v>
      </c>
      <c r="AR153" s="123" t="s">
        <v>77</v>
      </c>
      <c r="AT153" s="130" t="s">
        <v>69</v>
      </c>
      <c r="AU153" s="130" t="s">
        <v>70</v>
      </c>
      <c r="AY153" s="123" t="s">
        <v>131</v>
      </c>
      <c r="BK153" s="131">
        <f>BK154</f>
        <v>0</v>
      </c>
    </row>
    <row r="154" spans="1:65" s="2" customFormat="1" ht="16.5" customHeight="1">
      <c r="A154" s="26"/>
      <c r="B154" s="132"/>
      <c r="C154" s="133" t="s">
        <v>70</v>
      </c>
      <c r="D154" s="133" t="s">
        <v>132</v>
      </c>
      <c r="E154" s="134" t="s">
        <v>179</v>
      </c>
      <c r="F154" s="135" t="s">
        <v>180</v>
      </c>
      <c r="G154" s="136" t="s">
        <v>171</v>
      </c>
      <c r="H154" s="137">
        <v>60</v>
      </c>
      <c r="I154" s="138"/>
      <c r="J154" s="138">
        <f>ROUND(I154*H154,2)</f>
        <v>0</v>
      </c>
      <c r="K154" s="139"/>
      <c r="L154" s="27"/>
      <c r="M154" s="140" t="s">
        <v>1</v>
      </c>
      <c r="N154" s="141" t="s">
        <v>35</v>
      </c>
      <c r="O154" s="142">
        <v>0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4" t="s">
        <v>136</v>
      </c>
      <c r="AT154" s="144" t="s">
        <v>132</v>
      </c>
      <c r="AU154" s="144" t="s">
        <v>77</v>
      </c>
      <c r="AY154" s="14" t="s">
        <v>131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4" t="s">
        <v>77</v>
      </c>
      <c r="BK154" s="145">
        <f>ROUND(I154*H154,2)</f>
        <v>0</v>
      </c>
      <c r="BL154" s="14" t="s">
        <v>136</v>
      </c>
      <c r="BM154" s="144" t="s">
        <v>181</v>
      </c>
    </row>
    <row r="155" spans="2:63" s="11" customFormat="1" ht="25.9" customHeight="1">
      <c r="B155" s="122"/>
      <c r="D155" s="123" t="s">
        <v>69</v>
      </c>
      <c r="E155" s="124" t="s">
        <v>182</v>
      </c>
      <c r="F155" s="124" t="s">
        <v>183</v>
      </c>
      <c r="J155" s="125">
        <f>BK155</f>
        <v>0</v>
      </c>
      <c r="L155" s="122"/>
      <c r="M155" s="126"/>
      <c r="N155" s="127"/>
      <c r="O155" s="127"/>
      <c r="P155" s="128">
        <f>SUM(P156:P157)</f>
        <v>0</v>
      </c>
      <c r="Q155" s="127"/>
      <c r="R155" s="128">
        <f>SUM(R156:R157)</f>
        <v>0</v>
      </c>
      <c r="S155" s="127"/>
      <c r="T155" s="129">
        <f>SUM(T156:T157)</f>
        <v>0</v>
      </c>
      <c r="AR155" s="123" t="s">
        <v>77</v>
      </c>
      <c r="AT155" s="130" t="s">
        <v>69</v>
      </c>
      <c r="AU155" s="130" t="s">
        <v>70</v>
      </c>
      <c r="AY155" s="123" t="s">
        <v>131</v>
      </c>
      <c r="BK155" s="131">
        <f>SUM(BK156:BK157)</f>
        <v>0</v>
      </c>
    </row>
    <row r="156" spans="1:65" s="2" customFormat="1" ht="16.5" customHeight="1">
      <c r="A156" s="26"/>
      <c r="B156" s="132"/>
      <c r="C156" s="133" t="s">
        <v>70</v>
      </c>
      <c r="D156" s="133" t="s">
        <v>132</v>
      </c>
      <c r="E156" s="134" t="s">
        <v>184</v>
      </c>
      <c r="F156" s="135" t="s">
        <v>185</v>
      </c>
      <c r="G156" s="136" t="s">
        <v>186</v>
      </c>
      <c r="H156" s="137">
        <v>40</v>
      </c>
      <c r="I156" s="138"/>
      <c r="J156" s="138">
        <f>ROUND(I156*H156,2)</f>
        <v>0</v>
      </c>
      <c r="K156" s="139"/>
      <c r="L156" s="27"/>
      <c r="M156" s="140" t="s">
        <v>1</v>
      </c>
      <c r="N156" s="141" t="s">
        <v>35</v>
      </c>
      <c r="O156" s="142">
        <v>0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4" t="s">
        <v>136</v>
      </c>
      <c r="AT156" s="144" t="s">
        <v>132</v>
      </c>
      <c r="AU156" s="144" t="s">
        <v>77</v>
      </c>
      <c r="AY156" s="14" t="s">
        <v>131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4" t="s">
        <v>77</v>
      </c>
      <c r="BK156" s="145">
        <f>ROUND(I156*H156,2)</f>
        <v>0</v>
      </c>
      <c r="BL156" s="14" t="s">
        <v>136</v>
      </c>
      <c r="BM156" s="144" t="s">
        <v>187</v>
      </c>
    </row>
    <row r="157" spans="1:65" s="2" customFormat="1" ht="16.5" customHeight="1">
      <c r="A157" s="26"/>
      <c r="B157" s="132"/>
      <c r="C157" s="133" t="s">
        <v>70</v>
      </c>
      <c r="D157" s="133" t="s">
        <v>132</v>
      </c>
      <c r="E157" s="134" t="s">
        <v>188</v>
      </c>
      <c r="F157" s="135" t="s">
        <v>1237</v>
      </c>
      <c r="G157" s="136" t="s">
        <v>149</v>
      </c>
      <c r="H157" s="137">
        <v>20</v>
      </c>
      <c r="I157" s="138"/>
      <c r="J157" s="138">
        <f>ROUND(I157*H157,2)</f>
        <v>0</v>
      </c>
      <c r="K157" s="139"/>
      <c r="L157" s="27"/>
      <c r="M157" s="140" t="s">
        <v>1</v>
      </c>
      <c r="N157" s="141" t="s">
        <v>35</v>
      </c>
      <c r="O157" s="142">
        <v>0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4" t="s">
        <v>136</v>
      </c>
      <c r="AT157" s="144" t="s">
        <v>132</v>
      </c>
      <c r="AU157" s="144" t="s">
        <v>77</v>
      </c>
      <c r="AY157" s="14" t="s">
        <v>131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4" t="s">
        <v>77</v>
      </c>
      <c r="BK157" s="145">
        <f>ROUND(I157*H157,2)</f>
        <v>0</v>
      </c>
      <c r="BL157" s="14" t="s">
        <v>136</v>
      </c>
      <c r="BM157" s="144" t="s">
        <v>189</v>
      </c>
    </row>
    <row r="158" spans="2:63" s="11" customFormat="1" ht="25.9" customHeight="1">
      <c r="B158" s="122"/>
      <c r="D158" s="123" t="s">
        <v>69</v>
      </c>
      <c r="E158" s="124" t="s">
        <v>190</v>
      </c>
      <c r="F158" s="124" t="s">
        <v>191</v>
      </c>
      <c r="J158" s="125">
        <f>BK158</f>
        <v>0</v>
      </c>
      <c r="L158" s="122"/>
      <c r="M158" s="126"/>
      <c r="N158" s="127"/>
      <c r="O158" s="127"/>
      <c r="P158" s="128">
        <f>P159</f>
        <v>0</v>
      </c>
      <c r="Q158" s="127"/>
      <c r="R158" s="128">
        <f>R159</f>
        <v>0</v>
      </c>
      <c r="S158" s="127"/>
      <c r="T158" s="129">
        <f>T159</f>
        <v>0</v>
      </c>
      <c r="AR158" s="123" t="s">
        <v>77</v>
      </c>
      <c r="AT158" s="130" t="s">
        <v>69</v>
      </c>
      <c r="AU158" s="130" t="s">
        <v>70</v>
      </c>
      <c r="AY158" s="123" t="s">
        <v>131</v>
      </c>
      <c r="BK158" s="131">
        <f>BK159</f>
        <v>0</v>
      </c>
    </row>
    <row r="159" spans="1:65" s="2" customFormat="1" ht="16.5" customHeight="1">
      <c r="A159" s="26"/>
      <c r="B159" s="132"/>
      <c r="C159" s="133" t="s">
        <v>70</v>
      </c>
      <c r="D159" s="133" t="s">
        <v>132</v>
      </c>
      <c r="E159" s="134" t="s">
        <v>192</v>
      </c>
      <c r="F159" s="135" t="s">
        <v>193</v>
      </c>
      <c r="G159" s="136" t="s">
        <v>194</v>
      </c>
      <c r="H159" s="137">
        <v>0.2</v>
      </c>
      <c r="I159" s="138"/>
      <c r="J159" s="138">
        <f>ROUND(I159*H159,2)</f>
        <v>0</v>
      </c>
      <c r="K159" s="139"/>
      <c r="L159" s="27"/>
      <c r="M159" s="140" t="s">
        <v>1</v>
      </c>
      <c r="N159" s="141" t="s">
        <v>35</v>
      </c>
      <c r="O159" s="142">
        <v>0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4" t="s">
        <v>136</v>
      </c>
      <c r="AT159" s="144" t="s">
        <v>132</v>
      </c>
      <c r="AU159" s="144" t="s">
        <v>77</v>
      </c>
      <c r="AY159" s="14" t="s">
        <v>131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4" t="s">
        <v>77</v>
      </c>
      <c r="BK159" s="145">
        <f>ROUND(I159*H159,2)</f>
        <v>0</v>
      </c>
      <c r="BL159" s="14" t="s">
        <v>136</v>
      </c>
      <c r="BM159" s="144" t="s">
        <v>195</v>
      </c>
    </row>
    <row r="160" spans="2:63" s="11" customFormat="1" ht="25.9" customHeight="1">
      <c r="B160" s="122"/>
      <c r="D160" s="123" t="s">
        <v>69</v>
      </c>
      <c r="E160" s="124" t="s">
        <v>196</v>
      </c>
      <c r="F160" s="124" t="s">
        <v>197</v>
      </c>
      <c r="J160" s="125">
        <f>BK160</f>
        <v>0</v>
      </c>
      <c r="L160" s="122"/>
      <c r="M160" s="126"/>
      <c r="N160" s="127"/>
      <c r="O160" s="127"/>
      <c r="P160" s="128">
        <f>P161</f>
        <v>0</v>
      </c>
      <c r="Q160" s="127"/>
      <c r="R160" s="128">
        <f>R161</f>
        <v>0</v>
      </c>
      <c r="S160" s="127"/>
      <c r="T160" s="129">
        <f>T161</f>
        <v>0</v>
      </c>
      <c r="AR160" s="123" t="s">
        <v>77</v>
      </c>
      <c r="AT160" s="130" t="s">
        <v>69</v>
      </c>
      <c r="AU160" s="130" t="s">
        <v>70</v>
      </c>
      <c r="AY160" s="123" t="s">
        <v>131</v>
      </c>
      <c r="BK160" s="131">
        <f>BK161</f>
        <v>0</v>
      </c>
    </row>
    <row r="161" spans="1:65" s="2" customFormat="1" ht="16.5" customHeight="1">
      <c r="A161" s="26"/>
      <c r="B161" s="132"/>
      <c r="C161" s="133" t="s">
        <v>70</v>
      </c>
      <c r="D161" s="133" t="s">
        <v>132</v>
      </c>
      <c r="E161" s="134" t="s">
        <v>198</v>
      </c>
      <c r="F161" s="135" t="s">
        <v>199</v>
      </c>
      <c r="G161" s="136" t="s">
        <v>171</v>
      </c>
      <c r="H161" s="137">
        <v>100</v>
      </c>
      <c r="I161" s="138"/>
      <c r="J161" s="138">
        <f>ROUND(I161*H161,2)</f>
        <v>0</v>
      </c>
      <c r="K161" s="139"/>
      <c r="L161" s="27"/>
      <c r="M161" s="140" t="s">
        <v>1</v>
      </c>
      <c r="N161" s="141" t="s">
        <v>35</v>
      </c>
      <c r="O161" s="142">
        <v>0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4" t="s">
        <v>136</v>
      </c>
      <c r="AT161" s="144" t="s">
        <v>132</v>
      </c>
      <c r="AU161" s="144" t="s">
        <v>77</v>
      </c>
      <c r="AY161" s="14" t="s">
        <v>131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4" t="s">
        <v>77</v>
      </c>
      <c r="BK161" s="145">
        <f>ROUND(I161*H161,2)</f>
        <v>0</v>
      </c>
      <c r="BL161" s="14" t="s">
        <v>136</v>
      </c>
      <c r="BM161" s="144" t="s">
        <v>200</v>
      </c>
    </row>
    <row r="162" spans="2:63" s="11" customFormat="1" ht="25.9" customHeight="1">
      <c r="B162" s="122"/>
      <c r="D162" s="123" t="s">
        <v>69</v>
      </c>
      <c r="E162" s="124" t="s">
        <v>196</v>
      </c>
      <c r="F162" s="124" t="s">
        <v>197</v>
      </c>
      <c r="J162" s="125">
        <f>BK162</f>
        <v>0</v>
      </c>
      <c r="L162" s="122"/>
      <c r="M162" s="126"/>
      <c r="N162" s="127"/>
      <c r="O162" s="127"/>
      <c r="P162" s="128">
        <f>P163</f>
        <v>0</v>
      </c>
      <c r="Q162" s="127"/>
      <c r="R162" s="128">
        <f>R163</f>
        <v>0</v>
      </c>
      <c r="S162" s="127"/>
      <c r="T162" s="129">
        <f>T163</f>
        <v>0</v>
      </c>
      <c r="AR162" s="123" t="s">
        <v>77</v>
      </c>
      <c r="AT162" s="130" t="s">
        <v>69</v>
      </c>
      <c r="AU162" s="130" t="s">
        <v>70</v>
      </c>
      <c r="AY162" s="123" t="s">
        <v>131</v>
      </c>
      <c r="BK162" s="131">
        <f>BK163</f>
        <v>0</v>
      </c>
    </row>
    <row r="163" spans="1:65" s="2" customFormat="1" ht="16.5" customHeight="1">
      <c r="A163" s="26"/>
      <c r="B163" s="132"/>
      <c r="C163" s="133" t="s">
        <v>70</v>
      </c>
      <c r="D163" s="133" t="s">
        <v>132</v>
      </c>
      <c r="E163" s="134" t="s">
        <v>201</v>
      </c>
      <c r="F163" s="135" t="s">
        <v>202</v>
      </c>
      <c r="G163" s="136" t="s">
        <v>171</v>
      </c>
      <c r="H163" s="137">
        <v>60</v>
      </c>
      <c r="I163" s="138"/>
      <c r="J163" s="138">
        <f>ROUND(I163*H163,2)</f>
        <v>0</v>
      </c>
      <c r="K163" s="139"/>
      <c r="L163" s="27"/>
      <c r="M163" s="140" t="s">
        <v>1</v>
      </c>
      <c r="N163" s="141" t="s">
        <v>35</v>
      </c>
      <c r="O163" s="142">
        <v>0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4" t="s">
        <v>136</v>
      </c>
      <c r="AT163" s="144" t="s">
        <v>132</v>
      </c>
      <c r="AU163" s="144" t="s">
        <v>77</v>
      </c>
      <c r="AY163" s="14" t="s">
        <v>131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4" t="s">
        <v>77</v>
      </c>
      <c r="BK163" s="145">
        <f>ROUND(I163*H163,2)</f>
        <v>0</v>
      </c>
      <c r="BL163" s="14" t="s">
        <v>136</v>
      </c>
      <c r="BM163" s="144" t="s">
        <v>203</v>
      </c>
    </row>
    <row r="164" spans="2:63" s="11" customFormat="1" ht="25.9" customHeight="1" hidden="1">
      <c r="B164" s="122"/>
      <c r="D164" s="123" t="s">
        <v>69</v>
      </c>
      <c r="E164" s="124" t="s">
        <v>196</v>
      </c>
      <c r="F164" s="124" t="s">
        <v>197</v>
      </c>
      <c r="J164" s="125">
        <f>BK164</f>
        <v>0</v>
      </c>
      <c r="L164" s="122"/>
      <c r="M164" s="126"/>
      <c r="N164" s="127"/>
      <c r="O164" s="127"/>
      <c r="P164" s="128">
        <v>0</v>
      </c>
      <c r="Q164" s="127"/>
      <c r="R164" s="128">
        <v>0</v>
      </c>
      <c r="S164" s="127"/>
      <c r="T164" s="129">
        <v>0</v>
      </c>
      <c r="AR164" s="123" t="s">
        <v>77</v>
      </c>
      <c r="AT164" s="130" t="s">
        <v>69</v>
      </c>
      <c r="AU164" s="130" t="s">
        <v>70</v>
      </c>
      <c r="AY164" s="123" t="s">
        <v>131</v>
      </c>
      <c r="BK164" s="131">
        <v>0</v>
      </c>
    </row>
    <row r="165" spans="2:63" s="11" customFormat="1" ht="25.9" customHeight="1" hidden="1">
      <c r="B165" s="122"/>
      <c r="D165" s="123" t="s">
        <v>69</v>
      </c>
      <c r="E165" s="124" t="s">
        <v>204</v>
      </c>
      <c r="F165" s="124" t="s">
        <v>205</v>
      </c>
      <c r="J165" s="125">
        <f>BK165</f>
        <v>0</v>
      </c>
      <c r="L165" s="122"/>
      <c r="M165" s="126"/>
      <c r="N165" s="127"/>
      <c r="O165" s="127"/>
      <c r="P165" s="128">
        <v>0</v>
      </c>
      <c r="Q165" s="127"/>
      <c r="R165" s="128">
        <v>0</v>
      </c>
      <c r="S165" s="127"/>
      <c r="T165" s="129">
        <v>0</v>
      </c>
      <c r="AR165" s="123" t="s">
        <v>77</v>
      </c>
      <c r="AT165" s="130" t="s">
        <v>69</v>
      </c>
      <c r="AU165" s="130" t="s">
        <v>70</v>
      </c>
      <c r="AY165" s="123" t="s">
        <v>131</v>
      </c>
      <c r="BK165" s="131">
        <v>0</v>
      </c>
    </row>
    <row r="166" spans="2:63" s="11" customFormat="1" ht="25.9" customHeight="1">
      <c r="B166" s="122"/>
      <c r="D166" s="123" t="s">
        <v>69</v>
      </c>
      <c r="E166" s="124" t="s">
        <v>206</v>
      </c>
      <c r="F166" s="124" t="s">
        <v>207</v>
      </c>
      <c r="J166" s="125">
        <f>BK166</f>
        <v>0</v>
      </c>
      <c r="L166" s="122"/>
      <c r="M166" s="126"/>
      <c r="N166" s="127"/>
      <c r="O166" s="127"/>
      <c r="P166" s="128">
        <f>SUM(P167:P168)</f>
        <v>0</v>
      </c>
      <c r="Q166" s="127"/>
      <c r="R166" s="128">
        <f>SUM(R167:R168)</f>
        <v>0</v>
      </c>
      <c r="S166" s="127"/>
      <c r="T166" s="129">
        <f>SUM(T167:T168)</f>
        <v>0</v>
      </c>
      <c r="AR166" s="123" t="s">
        <v>77</v>
      </c>
      <c r="AT166" s="130" t="s">
        <v>69</v>
      </c>
      <c r="AU166" s="130" t="s">
        <v>70</v>
      </c>
      <c r="AY166" s="123" t="s">
        <v>131</v>
      </c>
      <c r="BK166" s="131">
        <f>SUM(BK167:BK168)</f>
        <v>0</v>
      </c>
    </row>
    <row r="167" spans="1:65" s="2" customFormat="1" ht="16.5" customHeight="1">
      <c r="A167" s="26"/>
      <c r="B167" s="132"/>
      <c r="C167" s="133" t="s">
        <v>70</v>
      </c>
      <c r="D167" s="133" t="s">
        <v>132</v>
      </c>
      <c r="E167" s="134" t="s">
        <v>208</v>
      </c>
      <c r="F167" s="135" t="s">
        <v>209</v>
      </c>
      <c r="G167" s="136" t="s">
        <v>149</v>
      </c>
      <c r="H167" s="137">
        <v>4</v>
      </c>
      <c r="I167" s="138"/>
      <c r="J167" s="138">
        <f>ROUND(I167*H167,2)</f>
        <v>0</v>
      </c>
      <c r="K167" s="139"/>
      <c r="L167" s="27"/>
      <c r="M167" s="140" t="s">
        <v>1</v>
      </c>
      <c r="N167" s="141" t="s">
        <v>35</v>
      </c>
      <c r="O167" s="142">
        <v>0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4" t="s">
        <v>136</v>
      </c>
      <c r="AT167" s="144" t="s">
        <v>132</v>
      </c>
      <c r="AU167" s="144" t="s">
        <v>77</v>
      </c>
      <c r="AY167" s="14" t="s">
        <v>131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4" t="s">
        <v>77</v>
      </c>
      <c r="BK167" s="145">
        <f>ROUND(I167*H167,2)</f>
        <v>0</v>
      </c>
      <c r="BL167" s="14" t="s">
        <v>136</v>
      </c>
      <c r="BM167" s="144" t="s">
        <v>210</v>
      </c>
    </row>
    <row r="168" spans="1:65" s="2" customFormat="1" ht="16.5" customHeight="1">
      <c r="A168" s="26"/>
      <c r="B168" s="132"/>
      <c r="C168" s="133" t="s">
        <v>70</v>
      </c>
      <c r="D168" s="133" t="s">
        <v>132</v>
      </c>
      <c r="E168" s="134" t="s">
        <v>211</v>
      </c>
      <c r="F168" s="135" t="s">
        <v>212</v>
      </c>
      <c r="G168" s="136" t="s">
        <v>149</v>
      </c>
      <c r="H168" s="137">
        <v>2</v>
      </c>
      <c r="I168" s="138"/>
      <c r="J168" s="138">
        <f>ROUND(I168*H168,2)</f>
        <v>0</v>
      </c>
      <c r="K168" s="139"/>
      <c r="L168" s="27"/>
      <c r="M168" s="140" t="s">
        <v>1</v>
      </c>
      <c r="N168" s="141" t="s">
        <v>35</v>
      </c>
      <c r="O168" s="142">
        <v>0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4" t="s">
        <v>136</v>
      </c>
      <c r="AT168" s="144" t="s">
        <v>132</v>
      </c>
      <c r="AU168" s="144" t="s">
        <v>77</v>
      </c>
      <c r="AY168" s="14" t="s">
        <v>131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4" t="s">
        <v>77</v>
      </c>
      <c r="BK168" s="145">
        <f>ROUND(I168*H168,2)</f>
        <v>0</v>
      </c>
      <c r="BL168" s="14" t="s">
        <v>136</v>
      </c>
      <c r="BM168" s="144" t="s">
        <v>213</v>
      </c>
    </row>
    <row r="169" spans="2:63" s="11" customFormat="1" ht="25.9" customHeight="1">
      <c r="B169" s="122"/>
      <c r="D169" s="123" t="s">
        <v>69</v>
      </c>
      <c r="E169" s="124" t="s">
        <v>214</v>
      </c>
      <c r="F169" s="124" t="s">
        <v>215</v>
      </c>
      <c r="J169" s="125">
        <f>BK169</f>
        <v>0</v>
      </c>
      <c r="L169" s="122"/>
      <c r="M169" s="126"/>
      <c r="N169" s="127"/>
      <c r="O169" s="127"/>
      <c r="P169" s="128">
        <f>P170</f>
        <v>0</v>
      </c>
      <c r="Q169" s="127"/>
      <c r="R169" s="128">
        <f>R170</f>
        <v>0</v>
      </c>
      <c r="S169" s="127"/>
      <c r="T169" s="129">
        <f>T170</f>
        <v>0</v>
      </c>
      <c r="AR169" s="123" t="s">
        <v>77</v>
      </c>
      <c r="AT169" s="130" t="s">
        <v>69</v>
      </c>
      <c r="AU169" s="130" t="s">
        <v>70</v>
      </c>
      <c r="AY169" s="123" t="s">
        <v>131</v>
      </c>
      <c r="BK169" s="131">
        <f>BK170</f>
        <v>0</v>
      </c>
    </row>
    <row r="170" spans="1:65" s="2" customFormat="1" ht="16.5" customHeight="1">
      <c r="A170" s="26"/>
      <c r="B170" s="132"/>
      <c r="C170" s="133" t="s">
        <v>70</v>
      </c>
      <c r="D170" s="133" t="s">
        <v>132</v>
      </c>
      <c r="E170" s="134" t="s">
        <v>216</v>
      </c>
      <c r="F170" s="135" t="s">
        <v>217</v>
      </c>
      <c r="G170" s="136" t="s">
        <v>171</v>
      </c>
      <c r="H170" s="137">
        <v>26</v>
      </c>
      <c r="I170" s="138"/>
      <c r="J170" s="138">
        <f>ROUND(I170*H170,2)</f>
        <v>0</v>
      </c>
      <c r="K170" s="139"/>
      <c r="L170" s="27"/>
      <c r="M170" s="140" t="s">
        <v>1</v>
      </c>
      <c r="N170" s="141" t="s">
        <v>35</v>
      </c>
      <c r="O170" s="142">
        <v>0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4" t="s">
        <v>136</v>
      </c>
      <c r="AT170" s="144" t="s">
        <v>132</v>
      </c>
      <c r="AU170" s="144" t="s">
        <v>77</v>
      </c>
      <c r="AY170" s="14" t="s">
        <v>131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4" t="s">
        <v>77</v>
      </c>
      <c r="BK170" s="145">
        <f>ROUND(I170*H170,2)</f>
        <v>0</v>
      </c>
      <c r="BL170" s="14" t="s">
        <v>136</v>
      </c>
      <c r="BM170" s="144" t="s">
        <v>218</v>
      </c>
    </row>
    <row r="171" spans="2:63" s="11" customFormat="1" ht="25.9" customHeight="1">
      <c r="B171" s="122"/>
      <c r="D171" s="123" t="s">
        <v>69</v>
      </c>
      <c r="E171" s="124" t="s">
        <v>219</v>
      </c>
      <c r="F171" s="124" t="s">
        <v>220</v>
      </c>
      <c r="J171" s="125">
        <f>BK171</f>
        <v>0</v>
      </c>
      <c r="L171" s="122"/>
      <c r="M171" s="126"/>
      <c r="N171" s="127"/>
      <c r="O171" s="127"/>
      <c r="P171" s="128">
        <f>P172</f>
        <v>0</v>
      </c>
      <c r="Q171" s="127"/>
      <c r="R171" s="128">
        <f>R172</f>
        <v>0</v>
      </c>
      <c r="S171" s="127"/>
      <c r="T171" s="129">
        <f>T172</f>
        <v>0</v>
      </c>
      <c r="AR171" s="123" t="s">
        <v>77</v>
      </c>
      <c r="AT171" s="130" t="s">
        <v>69</v>
      </c>
      <c r="AU171" s="130" t="s">
        <v>70</v>
      </c>
      <c r="AY171" s="123" t="s">
        <v>131</v>
      </c>
      <c r="BK171" s="131">
        <f>BK172</f>
        <v>0</v>
      </c>
    </row>
    <row r="172" spans="1:65" s="2" customFormat="1" ht="16.5" customHeight="1">
      <c r="A172" s="26"/>
      <c r="B172" s="132"/>
      <c r="C172" s="133" t="s">
        <v>70</v>
      </c>
      <c r="D172" s="133" t="s">
        <v>132</v>
      </c>
      <c r="E172" s="134" t="s">
        <v>221</v>
      </c>
      <c r="F172" s="135" t="s">
        <v>222</v>
      </c>
      <c r="G172" s="136" t="s">
        <v>149</v>
      </c>
      <c r="H172" s="137">
        <v>12</v>
      </c>
      <c r="I172" s="138"/>
      <c r="J172" s="138">
        <f>ROUND(I172*H172,2)</f>
        <v>0</v>
      </c>
      <c r="K172" s="139"/>
      <c r="L172" s="27"/>
      <c r="M172" s="140" t="s">
        <v>1</v>
      </c>
      <c r="N172" s="141" t="s">
        <v>35</v>
      </c>
      <c r="O172" s="142">
        <v>0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4" t="s">
        <v>136</v>
      </c>
      <c r="AT172" s="144" t="s">
        <v>132</v>
      </c>
      <c r="AU172" s="144" t="s">
        <v>77</v>
      </c>
      <c r="AY172" s="14" t="s">
        <v>131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4" t="s">
        <v>77</v>
      </c>
      <c r="BK172" s="145">
        <f>ROUND(I172*H172,2)</f>
        <v>0</v>
      </c>
      <c r="BL172" s="14" t="s">
        <v>136</v>
      </c>
      <c r="BM172" s="144" t="s">
        <v>223</v>
      </c>
    </row>
    <row r="173" spans="2:63" s="11" customFormat="1" ht="25.9" customHeight="1">
      <c r="B173" s="122"/>
      <c r="D173" s="123" t="s">
        <v>69</v>
      </c>
      <c r="E173" s="124" t="s">
        <v>224</v>
      </c>
      <c r="F173" s="124" t="s">
        <v>225</v>
      </c>
      <c r="J173" s="125">
        <f>BK173</f>
        <v>0</v>
      </c>
      <c r="L173" s="122"/>
      <c r="M173" s="126"/>
      <c r="N173" s="127"/>
      <c r="O173" s="127"/>
      <c r="P173" s="128">
        <f>SUM(P174:P182)</f>
        <v>0</v>
      </c>
      <c r="Q173" s="127"/>
      <c r="R173" s="128">
        <f>SUM(R174:R182)</f>
        <v>0</v>
      </c>
      <c r="S173" s="127"/>
      <c r="T173" s="129">
        <f>SUM(T174:T182)</f>
        <v>0</v>
      </c>
      <c r="AR173" s="123" t="s">
        <v>77</v>
      </c>
      <c r="AT173" s="130" t="s">
        <v>69</v>
      </c>
      <c r="AU173" s="130" t="s">
        <v>70</v>
      </c>
      <c r="AY173" s="123" t="s">
        <v>131</v>
      </c>
      <c r="BK173" s="131">
        <f>SUM(BK174:BK182)</f>
        <v>0</v>
      </c>
    </row>
    <row r="174" spans="1:65" s="2" customFormat="1" ht="16.5" customHeight="1">
      <c r="A174" s="26"/>
      <c r="B174" s="132"/>
      <c r="C174" s="133" t="s">
        <v>70</v>
      </c>
      <c r="D174" s="133" t="s">
        <v>132</v>
      </c>
      <c r="E174" s="134" t="s">
        <v>226</v>
      </c>
      <c r="F174" s="135" t="s">
        <v>227</v>
      </c>
      <c r="G174" s="136" t="s">
        <v>165</v>
      </c>
      <c r="H174" s="137">
        <v>60</v>
      </c>
      <c r="I174" s="138"/>
      <c r="J174" s="138">
        <f aca="true" t="shared" si="0" ref="J174:J182">ROUND(I174*H174,2)</f>
        <v>0</v>
      </c>
      <c r="K174" s="139"/>
      <c r="L174" s="27"/>
      <c r="M174" s="140" t="s">
        <v>1</v>
      </c>
      <c r="N174" s="141" t="s">
        <v>35</v>
      </c>
      <c r="O174" s="142">
        <v>0</v>
      </c>
      <c r="P174" s="142">
        <f aca="true" t="shared" si="1" ref="P174:P182">O174*H174</f>
        <v>0</v>
      </c>
      <c r="Q174" s="142">
        <v>0</v>
      </c>
      <c r="R174" s="142">
        <f aca="true" t="shared" si="2" ref="R174:R182">Q174*H174</f>
        <v>0</v>
      </c>
      <c r="S174" s="142">
        <v>0</v>
      </c>
      <c r="T174" s="143">
        <f aca="true" t="shared" si="3" ref="T174:T182"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4" t="s">
        <v>136</v>
      </c>
      <c r="AT174" s="144" t="s">
        <v>132</v>
      </c>
      <c r="AU174" s="144" t="s">
        <v>77</v>
      </c>
      <c r="AY174" s="14" t="s">
        <v>131</v>
      </c>
      <c r="BE174" s="145">
        <f aca="true" t="shared" si="4" ref="BE174:BE182">IF(N174="základní",J174,0)</f>
        <v>0</v>
      </c>
      <c r="BF174" s="145">
        <f aca="true" t="shared" si="5" ref="BF174:BF182">IF(N174="snížená",J174,0)</f>
        <v>0</v>
      </c>
      <c r="BG174" s="145">
        <f aca="true" t="shared" si="6" ref="BG174:BG182">IF(N174="zákl. přenesená",J174,0)</f>
        <v>0</v>
      </c>
      <c r="BH174" s="145">
        <f aca="true" t="shared" si="7" ref="BH174:BH182">IF(N174="sníž. přenesená",J174,0)</f>
        <v>0</v>
      </c>
      <c r="BI174" s="145">
        <f aca="true" t="shared" si="8" ref="BI174:BI182">IF(N174="nulová",J174,0)</f>
        <v>0</v>
      </c>
      <c r="BJ174" s="14" t="s">
        <v>77</v>
      </c>
      <c r="BK174" s="145">
        <f aca="true" t="shared" si="9" ref="BK174:BK182">ROUND(I174*H174,2)</f>
        <v>0</v>
      </c>
      <c r="BL174" s="14" t="s">
        <v>136</v>
      </c>
      <c r="BM174" s="144" t="s">
        <v>228</v>
      </c>
    </row>
    <row r="175" spans="1:65" s="2" customFormat="1" ht="16.5" customHeight="1">
      <c r="A175" s="26"/>
      <c r="B175" s="132"/>
      <c r="C175" s="133" t="s">
        <v>70</v>
      </c>
      <c r="D175" s="133" t="s">
        <v>132</v>
      </c>
      <c r="E175" s="134" t="s">
        <v>229</v>
      </c>
      <c r="F175" s="135" t="s">
        <v>230</v>
      </c>
      <c r="G175" s="136" t="s">
        <v>165</v>
      </c>
      <c r="H175" s="137">
        <v>18</v>
      </c>
      <c r="I175" s="138"/>
      <c r="J175" s="138">
        <f t="shared" si="0"/>
        <v>0</v>
      </c>
      <c r="K175" s="139"/>
      <c r="L175" s="27"/>
      <c r="M175" s="140" t="s">
        <v>1</v>
      </c>
      <c r="N175" s="141" t="s">
        <v>35</v>
      </c>
      <c r="O175" s="142">
        <v>0</v>
      </c>
      <c r="P175" s="142">
        <f t="shared" si="1"/>
        <v>0</v>
      </c>
      <c r="Q175" s="142">
        <v>0</v>
      </c>
      <c r="R175" s="142">
        <f t="shared" si="2"/>
        <v>0</v>
      </c>
      <c r="S175" s="142">
        <v>0</v>
      </c>
      <c r="T175" s="143">
        <f t="shared" si="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4" t="s">
        <v>136</v>
      </c>
      <c r="AT175" s="144" t="s">
        <v>132</v>
      </c>
      <c r="AU175" s="144" t="s">
        <v>77</v>
      </c>
      <c r="AY175" s="14" t="s">
        <v>131</v>
      </c>
      <c r="BE175" s="145">
        <f t="shared" si="4"/>
        <v>0</v>
      </c>
      <c r="BF175" s="145">
        <f t="shared" si="5"/>
        <v>0</v>
      </c>
      <c r="BG175" s="145">
        <f t="shared" si="6"/>
        <v>0</v>
      </c>
      <c r="BH175" s="145">
        <f t="shared" si="7"/>
        <v>0</v>
      </c>
      <c r="BI175" s="145">
        <f t="shared" si="8"/>
        <v>0</v>
      </c>
      <c r="BJ175" s="14" t="s">
        <v>77</v>
      </c>
      <c r="BK175" s="145">
        <f t="shared" si="9"/>
        <v>0</v>
      </c>
      <c r="BL175" s="14" t="s">
        <v>136</v>
      </c>
      <c r="BM175" s="144" t="s">
        <v>231</v>
      </c>
    </row>
    <row r="176" spans="1:65" s="2" customFormat="1" ht="16.5" customHeight="1">
      <c r="A176" s="26"/>
      <c r="B176" s="132"/>
      <c r="C176" s="133" t="s">
        <v>70</v>
      </c>
      <c r="D176" s="133" t="s">
        <v>132</v>
      </c>
      <c r="E176" s="134" t="s">
        <v>232</v>
      </c>
      <c r="F176" s="135" t="s">
        <v>233</v>
      </c>
      <c r="G176" s="136" t="s">
        <v>165</v>
      </c>
      <c r="H176" s="137">
        <v>26</v>
      </c>
      <c r="I176" s="138"/>
      <c r="J176" s="138">
        <f t="shared" si="0"/>
        <v>0</v>
      </c>
      <c r="K176" s="139"/>
      <c r="L176" s="27"/>
      <c r="M176" s="140" t="s">
        <v>1</v>
      </c>
      <c r="N176" s="141" t="s">
        <v>35</v>
      </c>
      <c r="O176" s="142">
        <v>0</v>
      </c>
      <c r="P176" s="142">
        <f t="shared" si="1"/>
        <v>0</v>
      </c>
      <c r="Q176" s="142">
        <v>0</v>
      </c>
      <c r="R176" s="142">
        <f t="shared" si="2"/>
        <v>0</v>
      </c>
      <c r="S176" s="142">
        <v>0</v>
      </c>
      <c r="T176" s="143">
        <f t="shared" si="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4" t="s">
        <v>136</v>
      </c>
      <c r="AT176" s="144" t="s">
        <v>132</v>
      </c>
      <c r="AU176" s="144" t="s">
        <v>77</v>
      </c>
      <c r="AY176" s="14" t="s">
        <v>131</v>
      </c>
      <c r="BE176" s="145">
        <f t="shared" si="4"/>
        <v>0</v>
      </c>
      <c r="BF176" s="145">
        <f t="shared" si="5"/>
        <v>0</v>
      </c>
      <c r="BG176" s="145">
        <f t="shared" si="6"/>
        <v>0</v>
      </c>
      <c r="BH176" s="145">
        <f t="shared" si="7"/>
        <v>0</v>
      </c>
      <c r="BI176" s="145">
        <f t="shared" si="8"/>
        <v>0</v>
      </c>
      <c r="BJ176" s="14" t="s">
        <v>77</v>
      </c>
      <c r="BK176" s="145">
        <f t="shared" si="9"/>
        <v>0</v>
      </c>
      <c r="BL176" s="14" t="s">
        <v>136</v>
      </c>
      <c r="BM176" s="144" t="s">
        <v>234</v>
      </c>
    </row>
    <row r="177" spans="1:65" s="2" customFormat="1" ht="16.5" customHeight="1">
      <c r="A177" s="26"/>
      <c r="B177" s="132"/>
      <c r="C177" s="133" t="s">
        <v>70</v>
      </c>
      <c r="D177" s="133" t="s">
        <v>132</v>
      </c>
      <c r="E177" s="134" t="s">
        <v>235</v>
      </c>
      <c r="F177" s="135" t="s">
        <v>236</v>
      </c>
      <c r="G177" s="136" t="s">
        <v>165</v>
      </c>
      <c r="H177" s="137">
        <v>8</v>
      </c>
      <c r="I177" s="138"/>
      <c r="J177" s="138">
        <f t="shared" si="0"/>
        <v>0</v>
      </c>
      <c r="K177" s="139"/>
      <c r="L177" s="27"/>
      <c r="M177" s="140" t="s">
        <v>1</v>
      </c>
      <c r="N177" s="141" t="s">
        <v>35</v>
      </c>
      <c r="O177" s="142">
        <v>0</v>
      </c>
      <c r="P177" s="142">
        <f t="shared" si="1"/>
        <v>0</v>
      </c>
      <c r="Q177" s="142">
        <v>0</v>
      </c>
      <c r="R177" s="142">
        <f t="shared" si="2"/>
        <v>0</v>
      </c>
      <c r="S177" s="142">
        <v>0</v>
      </c>
      <c r="T177" s="143">
        <f t="shared" si="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4" t="s">
        <v>136</v>
      </c>
      <c r="AT177" s="144" t="s">
        <v>132</v>
      </c>
      <c r="AU177" s="144" t="s">
        <v>77</v>
      </c>
      <c r="AY177" s="14" t="s">
        <v>131</v>
      </c>
      <c r="BE177" s="145">
        <f t="shared" si="4"/>
        <v>0</v>
      </c>
      <c r="BF177" s="145">
        <f t="shared" si="5"/>
        <v>0</v>
      </c>
      <c r="BG177" s="145">
        <f t="shared" si="6"/>
        <v>0</v>
      </c>
      <c r="BH177" s="145">
        <f t="shared" si="7"/>
        <v>0</v>
      </c>
      <c r="BI177" s="145">
        <f t="shared" si="8"/>
        <v>0</v>
      </c>
      <c r="BJ177" s="14" t="s">
        <v>77</v>
      </c>
      <c r="BK177" s="145">
        <f t="shared" si="9"/>
        <v>0</v>
      </c>
      <c r="BL177" s="14" t="s">
        <v>136</v>
      </c>
      <c r="BM177" s="144" t="s">
        <v>237</v>
      </c>
    </row>
    <row r="178" spans="1:65" s="2" customFormat="1" ht="16.5" customHeight="1">
      <c r="A178" s="26"/>
      <c r="B178" s="132"/>
      <c r="C178" s="133" t="s">
        <v>70</v>
      </c>
      <c r="D178" s="133" t="s">
        <v>132</v>
      </c>
      <c r="E178" s="134" t="s">
        <v>238</v>
      </c>
      <c r="F178" s="135" t="s">
        <v>239</v>
      </c>
      <c r="G178" s="136" t="s">
        <v>165</v>
      </c>
      <c r="H178" s="137">
        <v>20</v>
      </c>
      <c r="I178" s="138"/>
      <c r="J178" s="138">
        <f t="shared" si="0"/>
        <v>0</v>
      </c>
      <c r="K178" s="139"/>
      <c r="L178" s="27"/>
      <c r="M178" s="140" t="s">
        <v>1</v>
      </c>
      <c r="N178" s="141" t="s">
        <v>35</v>
      </c>
      <c r="O178" s="142">
        <v>0</v>
      </c>
      <c r="P178" s="142">
        <f t="shared" si="1"/>
        <v>0</v>
      </c>
      <c r="Q178" s="142">
        <v>0</v>
      </c>
      <c r="R178" s="142">
        <f t="shared" si="2"/>
        <v>0</v>
      </c>
      <c r="S178" s="142">
        <v>0</v>
      </c>
      <c r="T178" s="143">
        <f t="shared" si="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4" t="s">
        <v>136</v>
      </c>
      <c r="AT178" s="144" t="s">
        <v>132</v>
      </c>
      <c r="AU178" s="144" t="s">
        <v>77</v>
      </c>
      <c r="AY178" s="14" t="s">
        <v>131</v>
      </c>
      <c r="BE178" s="145">
        <f t="shared" si="4"/>
        <v>0</v>
      </c>
      <c r="BF178" s="145">
        <f t="shared" si="5"/>
        <v>0</v>
      </c>
      <c r="BG178" s="145">
        <f t="shared" si="6"/>
        <v>0</v>
      </c>
      <c r="BH178" s="145">
        <f t="shared" si="7"/>
        <v>0</v>
      </c>
      <c r="BI178" s="145">
        <f t="shared" si="8"/>
        <v>0</v>
      </c>
      <c r="BJ178" s="14" t="s">
        <v>77</v>
      </c>
      <c r="BK178" s="145">
        <f t="shared" si="9"/>
        <v>0</v>
      </c>
      <c r="BL178" s="14" t="s">
        <v>136</v>
      </c>
      <c r="BM178" s="144" t="s">
        <v>240</v>
      </c>
    </row>
    <row r="179" spans="1:65" s="2" customFormat="1" ht="16.5" customHeight="1">
      <c r="A179" s="26"/>
      <c r="B179" s="132"/>
      <c r="C179" s="133" t="s">
        <v>70</v>
      </c>
      <c r="D179" s="133" t="s">
        <v>132</v>
      </c>
      <c r="E179" s="134" t="s">
        <v>241</v>
      </c>
      <c r="F179" s="135" t="s">
        <v>242</v>
      </c>
      <c r="G179" s="136" t="s">
        <v>165</v>
      </c>
      <c r="H179" s="137">
        <v>10</v>
      </c>
      <c r="I179" s="138"/>
      <c r="J179" s="138">
        <f t="shared" si="0"/>
        <v>0</v>
      </c>
      <c r="K179" s="139"/>
      <c r="L179" s="27"/>
      <c r="M179" s="140" t="s">
        <v>1</v>
      </c>
      <c r="N179" s="141" t="s">
        <v>35</v>
      </c>
      <c r="O179" s="142">
        <v>0</v>
      </c>
      <c r="P179" s="142">
        <f t="shared" si="1"/>
        <v>0</v>
      </c>
      <c r="Q179" s="142">
        <v>0</v>
      </c>
      <c r="R179" s="142">
        <f t="shared" si="2"/>
        <v>0</v>
      </c>
      <c r="S179" s="142">
        <v>0</v>
      </c>
      <c r="T179" s="143">
        <f t="shared" si="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4" t="s">
        <v>136</v>
      </c>
      <c r="AT179" s="144" t="s">
        <v>132</v>
      </c>
      <c r="AU179" s="144" t="s">
        <v>77</v>
      </c>
      <c r="AY179" s="14" t="s">
        <v>131</v>
      </c>
      <c r="BE179" s="145">
        <f t="shared" si="4"/>
        <v>0</v>
      </c>
      <c r="BF179" s="145">
        <f t="shared" si="5"/>
        <v>0</v>
      </c>
      <c r="BG179" s="145">
        <f t="shared" si="6"/>
        <v>0</v>
      </c>
      <c r="BH179" s="145">
        <f t="shared" si="7"/>
        <v>0</v>
      </c>
      <c r="BI179" s="145">
        <f t="shared" si="8"/>
        <v>0</v>
      </c>
      <c r="BJ179" s="14" t="s">
        <v>77</v>
      </c>
      <c r="BK179" s="145">
        <f t="shared" si="9"/>
        <v>0</v>
      </c>
      <c r="BL179" s="14" t="s">
        <v>136</v>
      </c>
      <c r="BM179" s="144" t="s">
        <v>243</v>
      </c>
    </row>
    <row r="180" spans="1:65" s="2" customFormat="1" ht="16.5" customHeight="1">
      <c r="A180" s="26"/>
      <c r="B180" s="132"/>
      <c r="C180" s="133" t="s">
        <v>70</v>
      </c>
      <c r="D180" s="133" t="s">
        <v>132</v>
      </c>
      <c r="E180" s="134" t="s">
        <v>244</v>
      </c>
      <c r="F180" s="135" t="s">
        <v>245</v>
      </c>
      <c r="G180" s="136" t="s">
        <v>165</v>
      </c>
      <c r="H180" s="137">
        <v>25</v>
      </c>
      <c r="I180" s="138"/>
      <c r="J180" s="138">
        <f t="shared" si="0"/>
        <v>0</v>
      </c>
      <c r="K180" s="139"/>
      <c r="L180" s="27"/>
      <c r="M180" s="140" t="s">
        <v>1</v>
      </c>
      <c r="N180" s="141" t="s">
        <v>35</v>
      </c>
      <c r="O180" s="142">
        <v>0</v>
      </c>
      <c r="P180" s="142">
        <f t="shared" si="1"/>
        <v>0</v>
      </c>
      <c r="Q180" s="142">
        <v>0</v>
      </c>
      <c r="R180" s="142">
        <f t="shared" si="2"/>
        <v>0</v>
      </c>
      <c r="S180" s="142">
        <v>0</v>
      </c>
      <c r="T180" s="143">
        <f t="shared" si="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4" t="s">
        <v>136</v>
      </c>
      <c r="AT180" s="144" t="s">
        <v>132</v>
      </c>
      <c r="AU180" s="144" t="s">
        <v>77</v>
      </c>
      <c r="AY180" s="14" t="s">
        <v>131</v>
      </c>
      <c r="BE180" s="145">
        <f t="shared" si="4"/>
        <v>0</v>
      </c>
      <c r="BF180" s="145">
        <f t="shared" si="5"/>
        <v>0</v>
      </c>
      <c r="BG180" s="145">
        <f t="shared" si="6"/>
        <v>0</v>
      </c>
      <c r="BH180" s="145">
        <f t="shared" si="7"/>
        <v>0</v>
      </c>
      <c r="BI180" s="145">
        <f t="shared" si="8"/>
        <v>0</v>
      </c>
      <c r="BJ180" s="14" t="s">
        <v>77</v>
      </c>
      <c r="BK180" s="145">
        <f t="shared" si="9"/>
        <v>0</v>
      </c>
      <c r="BL180" s="14" t="s">
        <v>136</v>
      </c>
      <c r="BM180" s="144" t="s">
        <v>246</v>
      </c>
    </row>
    <row r="181" spans="1:65" s="2" customFormat="1" ht="16.5" customHeight="1">
      <c r="A181" s="26"/>
      <c r="B181" s="132"/>
      <c r="C181" s="133" t="s">
        <v>70</v>
      </c>
      <c r="D181" s="133" t="s">
        <v>132</v>
      </c>
      <c r="E181" s="134" t="s">
        <v>247</v>
      </c>
      <c r="F181" s="135" t="s">
        <v>248</v>
      </c>
      <c r="G181" s="136" t="s">
        <v>165</v>
      </c>
      <c r="H181" s="137">
        <v>6</v>
      </c>
      <c r="I181" s="138"/>
      <c r="J181" s="138">
        <f t="shared" si="0"/>
        <v>0</v>
      </c>
      <c r="K181" s="139"/>
      <c r="L181" s="27"/>
      <c r="M181" s="140" t="s">
        <v>1</v>
      </c>
      <c r="N181" s="141" t="s">
        <v>35</v>
      </c>
      <c r="O181" s="142">
        <v>0</v>
      </c>
      <c r="P181" s="142">
        <f t="shared" si="1"/>
        <v>0</v>
      </c>
      <c r="Q181" s="142">
        <v>0</v>
      </c>
      <c r="R181" s="142">
        <f t="shared" si="2"/>
        <v>0</v>
      </c>
      <c r="S181" s="142">
        <v>0</v>
      </c>
      <c r="T181" s="143">
        <f t="shared" si="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4" t="s">
        <v>136</v>
      </c>
      <c r="AT181" s="144" t="s">
        <v>132</v>
      </c>
      <c r="AU181" s="144" t="s">
        <v>77</v>
      </c>
      <c r="AY181" s="14" t="s">
        <v>131</v>
      </c>
      <c r="BE181" s="145">
        <f t="shared" si="4"/>
        <v>0</v>
      </c>
      <c r="BF181" s="145">
        <f t="shared" si="5"/>
        <v>0</v>
      </c>
      <c r="BG181" s="145">
        <f t="shared" si="6"/>
        <v>0</v>
      </c>
      <c r="BH181" s="145">
        <f t="shared" si="7"/>
        <v>0</v>
      </c>
      <c r="BI181" s="145">
        <f t="shared" si="8"/>
        <v>0</v>
      </c>
      <c r="BJ181" s="14" t="s">
        <v>77</v>
      </c>
      <c r="BK181" s="145">
        <f t="shared" si="9"/>
        <v>0</v>
      </c>
      <c r="BL181" s="14" t="s">
        <v>136</v>
      </c>
      <c r="BM181" s="144" t="s">
        <v>249</v>
      </c>
    </row>
    <row r="182" spans="1:65" s="2" customFormat="1" ht="16.5" customHeight="1">
      <c r="A182" s="26"/>
      <c r="B182" s="132"/>
      <c r="C182" s="133" t="s">
        <v>70</v>
      </c>
      <c r="D182" s="133" t="s">
        <v>132</v>
      </c>
      <c r="E182" s="134" t="s">
        <v>250</v>
      </c>
      <c r="F182" s="135" t="s">
        <v>251</v>
      </c>
      <c r="G182" s="136" t="s">
        <v>165</v>
      </c>
      <c r="H182" s="137">
        <v>8</v>
      </c>
      <c r="I182" s="138"/>
      <c r="J182" s="138">
        <f t="shared" si="0"/>
        <v>0</v>
      </c>
      <c r="K182" s="139"/>
      <c r="L182" s="27"/>
      <c r="M182" s="140" t="s">
        <v>1</v>
      </c>
      <c r="N182" s="141" t="s">
        <v>35</v>
      </c>
      <c r="O182" s="142">
        <v>0</v>
      </c>
      <c r="P182" s="142">
        <f t="shared" si="1"/>
        <v>0</v>
      </c>
      <c r="Q182" s="142">
        <v>0</v>
      </c>
      <c r="R182" s="142">
        <f t="shared" si="2"/>
        <v>0</v>
      </c>
      <c r="S182" s="142">
        <v>0</v>
      </c>
      <c r="T182" s="143">
        <f t="shared" si="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4" t="s">
        <v>136</v>
      </c>
      <c r="AT182" s="144" t="s">
        <v>132</v>
      </c>
      <c r="AU182" s="144" t="s">
        <v>77</v>
      </c>
      <c r="AY182" s="14" t="s">
        <v>131</v>
      </c>
      <c r="BE182" s="145">
        <f t="shared" si="4"/>
        <v>0</v>
      </c>
      <c r="BF182" s="145">
        <f t="shared" si="5"/>
        <v>0</v>
      </c>
      <c r="BG182" s="145">
        <f t="shared" si="6"/>
        <v>0</v>
      </c>
      <c r="BH182" s="145">
        <f t="shared" si="7"/>
        <v>0</v>
      </c>
      <c r="BI182" s="145">
        <f t="shared" si="8"/>
        <v>0</v>
      </c>
      <c r="BJ182" s="14" t="s">
        <v>77</v>
      </c>
      <c r="BK182" s="145">
        <f t="shared" si="9"/>
        <v>0</v>
      </c>
      <c r="BL182" s="14" t="s">
        <v>136</v>
      </c>
      <c r="BM182" s="144" t="s">
        <v>252</v>
      </c>
    </row>
    <row r="183" spans="2:63" s="11" customFormat="1" ht="25.9" customHeight="1">
      <c r="B183" s="122"/>
      <c r="D183" s="123" t="s">
        <v>69</v>
      </c>
      <c r="E183" s="124" t="s">
        <v>253</v>
      </c>
      <c r="F183" s="124" t="s">
        <v>254</v>
      </c>
      <c r="J183" s="125">
        <f>J184+J185+J186+J187+J188</f>
        <v>0</v>
      </c>
      <c r="L183" s="122"/>
      <c r="M183" s="126"/>
      <c r="N183" s="127"/>
      <c r="O183" s="127"/>
      <c r="P183" s="128">
        <f>SUM(P184:P188)</f>
        <v>0</v>
      </c>
      <c r="Q183" s="127"/>
      <c r="R183" s="128">
        <f>SUM(R184:R188)</f>
        <v>0</v>
      </c>
      <c r="S183" s="127"/>
      <c r="T183" s="129">
        <f>SUM(T184:T188)</f>
        <v>0</v>
      </c>
      <c r="AR183" s="123" t="s">
        <v>77</v>
      </c>
      <c r="AT183" s="130" t="s">
        <v>69</v>
      </c>
      <c r="AU183" s="130" t="s">
        <v>70</v>
      </c>
      <c r="AY183" s="123" t="s">
        <v>131</v>
      </c>
      <c r="BK183" s="131">
        <f>SUM(BK184:BK188)</f>
        <v>0</v>
      </c>
    </row>
    <row r="184" spans="1:65" s="2" customFormat="1" ht="16.5" customHeight="1">
      <c r="A184" s="26"/>
      <c r="B184" s="132"/>
      <c r="C184" s="133" t="s">
        <v>70</v>
      </c>
      <c r="D184" s="133" t="s">
        <v>132</v>
      </c>
      <c r="E184" s="134" t="s">
        <v>255</v>
      </c>
      <c r="F184" s="135" t="s">
        <v>256</v>
      </c>
      <c r="G184" s="136" t="s">
        <v>161</v>
      </c>
      <c r="H184" s="137">
        <v>1</v>
      </c>
      <c r="I184" s="138"/>
      <c r="J184" s="138">
        <f>ROUND(I184*H184,2)</f>
        <v>0</v>
      </c>
      <c r="K184" s="139"/>
      <c r="L184" s="27"/>
      <c r="M184" s="140" t="s">
        <v>1</v>
      </c>
      <c r="N184" s="141" t="s">
        <v>35</v>
      </c>
      <c r="O184" s="142">
        <v>0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4" t="s">
        <v>136</v>
      </c>
      <c r="AT184" s="144" t="s">
        <v>132</v>
      </c>
      <c r="AU184" s="144" t="s">
        <v>77</v>
      </c>
      <c r="AY184" s="14" t="s">
        <v>131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4" t="s">
        <v>77</v>
      </c>
      <c r="BK184" s="145">
        <f>ROUND(I184*H184,2)</f>
        <v>0</v>
      </c>
      <c r="BL184" s="14" t="s">
        <v>136</v>
      </c>
      <c r="BM184" s="144" t="s">
        <v>257</v>
      </c>
    </row>
    <row r="185" spans="1:65" s="2" customFormat="1" ht="16.5" customHeight="1">
      <c r="A185" s="26"/>
      <c r="B185" s="132"/>
      <c r="C185" s="133" t="s">
        <v>70</v>
      </c>
      <c r="D185" s="133" t="s">
        <v>132</v>
      </c>
      <c r="E185" s="134" t="s">
        <v>258</v>
      </c>
      <c r="F185" s="135" t="s">
        <v>259</v>
      </c>
      <c r="G185" s="136" t="s">
        <v>161</v>
      </c>
      <c r="H185" s="137">
        <v>1</v>
      </c>
      <c r="I185" s="138"/>
      <c r="J185" s="138">
        <f>ROUND(I185*H185,2)</f>
        <v>0</v>
      </c>
      <c r="K185" s="139"/>
      <c r="L185" s="27"/>
      <c r="M185" s="140" t="s">
        <v>1</v>
      </c>
      <c r="N185" s="141" t="s">
        <v>35</v>
      </c>
      <c r="O185" s="142">
        <v>0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4" t="s">
        <v>136</v>
      </c>
      <c r="AT185" s="144" t="s">
        <v>132</v>
      </c>
      <c r="AU185" s="144" t="s">
        <v>77</v>
      </c>
      <c r="AY185" s="14" t="s">
        <v>131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4" t="s">
        <v>77</v>
      </c>
      <c r="BK185" s="145">
        <f>ROUND(I185*H185,2)</f>
        <v>0</v>
      </c>
      <c r="BL185" s="14" t="s">
        <v>136</v>
      </c>
      <c r="BM185" s="144" t="s">
        <v>260</v>
      </c>
    </row>
    <row r="186" spans="1:65" s="2" customFormat="1" ht="16.5" customHeight="1">
      <c r="A186" s="26"/>
      <c r="B186" s="132"/>
      <c r="C186" s="133" t="s">
        <v>70</v>
      </c>
      <c r="D186" s="133" t="s">
        <v>132</v>
      </c>
      <c r="E186" s="134" t="s">
        <v>261</v>
      </c>
      <c r="F186" s="135" t="s">
        <v>262</v>
      </c>
      <c r="G186" s="136" t="s">
        <v>161</v>
      </c>
      <c r="H186" s="137">
        <v>1</v>
      </c>
      <c r="I186" s="138"/>
      <c r="J186" s="138">
        <f>ROUND(I186*H186,2)</f>
        <v>0</v>
      </c>
      <c r="K186" s="139"/>
      <c r="L186" s="27"/>
      <c r="M186" s="140" t="s">
        <v>1</v>
      </c>
      <c r="N186" s="141" t="s">
        <v>35</v>
      </c>
      <c r="O186" s="142">
        <v>0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4" t="s">
        <v>136</v>
      </c>
      <c r="AT186" s="144" t="s">
        <v>132</v>
      </c>
      <c r="AU186" s="144" t="s">
        <v>77</v>
      </c>
      <c r="AY186" s="14" t="s">
        <v>131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4" t="s">
        <v>77</v>
      </c>
      <c r="BK186" s="145">
        <f>ROUND(I186*H186,2)</f>
        <v>0</v>
      </c>
      <c r="BL186" s="14" t="s">
        <v>136</v>
      </c>
      <c r="BM186" s="144" t="s">
        <v>263</v>
      </c>
    </row>
    <row r="187" spans="1:65" s="2" customFormat="1" ht="16.5" customHeight="1">
      <c r="A187" s="172"/>
      <c r="B187" s="132"/>
      <c r="C187" s="133">
        <v>0</v>
      </c>
      <c r="D187" s="133" t="s">
        <v>132</v>
      </c>
      <c r="E187" s="134" t="s">
        <v>264</v>
      </c>
      <c r="F187" s="135" t="s">
        <v>265</v>
      </c>
      <c r="G187" s="136" t="s">
        <v>161</v>
      </c>
      <c r="H187" s="137">
        <v>1</v>
      </c>
      <c r="I187" s="138"/>
      <c r="J187" s="138">
        <f>ROUND(I187*H187,2)</f>
        <v>0</v>
      </c>
      <c r="K187" s="139"/>
      <c r="L187" s="27"/>
      <c r="M187" s="140"/>
      <c r="N187" s="141"/>
      <c r="O187" s="142"/>
      <c r="P187" s="142"/>
      <c r="Q187" s="142"/>
      <c r="R187" s="142"/>
      <c r="S187" s="142"/>
      <c r="T187" s="143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R187" s="144"/>
      <c r="AT187" s="144"/>
      <c r="AU187" s="144"/>
      <c r="AY187" s="14"/>
      <c r="BE187" s="145"/>
      <c r="BF187" s="145"/>
      <c r="BG187" s="145"/>
      <c r="BH187" s="145"/>
      <c r="BI187" s="145"/>
      <c r="BJ187" s="14"/>
      <c r="BK187" s="145"/>
      <c r="BL187" s="14"/>
      <c r="BM187" s="144"/>
    </row>
    <row r="188" spans="1:65" s="2" customFormat="1" ht="25.5" customHeight="1">
      <c r="A188" s="26"/>
      <c r="B188" s="132"/>
      <c r="C188" s="133">
        <v>0</v>
      </c>
      <c r="D188" s="133" t="s">
        <v>132</v>
      </c>
      <c r="E188" s="134" t="s">
        <v>618</v>
      </c>
      <c r="F188" s="135" t="s">
        <v>1219</v>
      </c>
      <c r="G188" s="136" t="s">
        <v>161</v>
      </c>
      <c r="H188" s="137">
        <v>1</v>
      </c>
      <c r="I188" s="138"/>
      <c r="J188" s="138">
        <f>ROUND(I188*H188,2)</f>
        <v>0</v>
      </c>
      <c r="K188" s="139"/>
      <c r="L188" s="27"/>
      <c r="M188" s="146" t="s">
        <v>1</v>
      </c>
      <c r="N188" s="147" t="s">
        <v>35</v>
      </c>
      <c r="O188" s="148">
        <v>0</v>
      </c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4" t="s">
        <v>136</v>
      </c>
      <c r="AT188" s="144" t="s">
        <v>132</v>
      </c>
      <c r="AU188" s="144" t="s">
        <v>77</v>
      </c>
      <c r="AY188" s="14" t="s">
        <v>131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4" t="s">
        <v>77</v>
      </c>
      <c r="BK188" s="145">
        <f>ROUND(I188*H188,2)</f>
        <v>0</v>
      </c>
      <c r="BL188" s="14" t="s">
        <v>136</v>
      </c>
      <c r="BM188" s="144" t="s">
        <v>266</v>
      </c>
    </row>
    <row r="189" spans="1:31" s="2" customFormat="1" ht="6.95" customHeight="1">
      <c r="A189" s="26"/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27"/>
      <c r="M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</sheetData>
  <autoFilter ref="C134:K188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34"/>
  <sheetViews>
    <sheetView showGridLines="0" tabSelected="1" workbookViewId="0" topLeftCell="A209">
      <selection activeCell="I230" sqref="I23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42187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19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25" t="str">
        <f>'Rekapitulace stavby'!K6</f>
        <v>Kogenerační jednotka</v>
      </c>
      <c r="F7" s="226"/>
      <c r="G7" s="226"/>
      <c r="H7" s="226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90" t="s">
        <v>1224</v>
      </c>
      <c r="F9" s="224"/>
      <c r="G9" s="224"/>
      <c r="H9" s="224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'Rekapitulace stavby'!AN8</f>
        <v>44280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2" t="str">
        <f>'Rekapitulace stavby'!E14</f>
        <v xml:space="preserve"> </v>
      </c>
      <c r="F18" s="212"/>
      <c r="G18" s="212"/>
      <c r="H18" s="212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267</v>
      </c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15" t="s">
        <v>1</v>
      </c>
      <c r="F27" s="215"/>
      <c r="G27" s="215"/>
      <c r="H27" s="21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ROUND(J137,2)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ROUND((SUM(BE137:BE233)),2)</f>
        <v>0</v>
      </c>
      <c r="G33" s="26"/>
      <c r="H33" s="26"/>
      <c r="I33" s="95">
        <v>0.21</v>
      </c>
      <c r="J33" s="94">
        <f>ROUND(((SUM(BE137:BE233))*I33),2)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ROUND((SUM(BF137:BF233)),2)</f>
        <v>0</v>
      </c>
      <c r="G34" s="26"/>
      <c r="H34" s="26"/>
      <c r="I34" s="95">
        <v>0.15</v>
      </c>
      <c r="J34" s="94">
        <f>ROUND(((SUM(BF137:BF233))*I34),2)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4">
        <f>ROUND((SUM(BG137:BG233)),2)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4">
        <f>ROUND((SUM(BH137:BH233)),2)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4">
        <f>ROUND((SUM(BI137:BI233)),2)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5" t="str">
        <f>E7</f>
        <v>Kogenerační jednotka</v>
      </c>
      <c r="F85" s="226"/>
      <c r="G85" s="226"/>
      <c r="H85" s="22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90" t="str">
        <f>E9</f>
        <v>A4/01320 - Rozpočet Kogenerační jednotky a stavebních prací</v>
      </c>
      <c r="F87" s="224"/>
      <c r="G87" s="224"/>
      <c r="H87" s="224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>Komín - Brno, Čichnova 982/23</v>
      </c>
      <c r="G89" s="26"/>
      <c r="H89" s="26"/>
      <c r="I89" s="23" t="s">
        <v>18</v>
      </c>
      <c r="J89" s="49">
        <f>IF(J12="","",J12)</f>
        <v>44280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SŠIPF BRNO </v>
      </c>
      <c r="G91" s="26"/>
      <c r="H91" s="26"/>
      <c r="I91" s="23" t="s">
        <v>25</v>
      </c>
      <c r="J91" s="24" t="str">
        <f>E21</f>
        <v>TH projekt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40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TH-Projekt s.r.o., Alšovice 233, 468 21 Pěnčín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J137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268</v>
      </c>
      <c r="E97" s="109"/>
      <c r="F97" s="109"/>
      <c r="G97" s="109"/>
      <c r="H97" s="109"/>
      <c r="I97" s="109"/>
      <c r="J97" s="110">
        <f>J138</f>
        <v>0</v>
      </c>
      <c r="L97" s="107"/>
    </row>
    <row r="98" spans="2:12" s="12" customFormat="1" ht="19.9" customHeight="1">
      <c r="B98" s="150"/>
      <c r="D98" s="151" t="s">
        <v>269</v>
      </c>
      <c r="E98" s="152"/>
      <c r="F98" s="152"/>
      <c r="G98" s="152"/>
      <c r="H98" s="152"/>
      <c r="I98" s="152"/>
      <c r="J98" s="153">
        <f>J139</f>
        <v>0</v>
      </c>
      <c r="L98" s="150"/>
    </row>
    <row r="99" spans="2:12" s="12" customFormat="1" ht="19.9" customHeight="1">
      <c r="B99" s="150"/>
      <c r="D99" s="151" t="s">
        <v>270</v>
      </c>
      <c r="E99" s="152"/>
      <c r="F99" s="152"/>
      <c r="G99" s="152"/>
      <c r="H99" s="152"/>
      <c r="I99" s="152"/>
      <c r="J99" s="153">
        <f>J149</f>
        <v>0</v>
      </c>
      <c r="L99" s="150"/>
    </row>
    <row r="100" spans="2:12" s="12" customFormat="1" ht="19.9" customHeight="1">
      <c r="B100" s="150"/>
      <c r="D100" s="151" t="s">
        <v>271</v>
      </c>
      <c r="E100" s="152"/>
      <c r="F100" s="152"/>
      <c r="G100" s="152"/>
      <c r="H100" s="152"/>
      <c r="I100" s="152"/>
      <c r="J100" s="153">
        <f>J158</f>
        <v>0</v>
      </c>
      <c r="L100" s="150"/>
    </row>
    <row r="101" spans="2:12" s="12" customFormat="1" ht="19.9" customHeight="1">
      <c r="B101" s="150"/>
      <c r="D101" s="151" t="s">
        <v>272</v>
      </c>
      <c r="E101" s="152"/>
      <c r="F101" s="152"/>
      <c r="G101" s="152"/>
      <c r="H101" s="152"/>
      <c r="I101" s="152"/>
      <c r="J101" s="153">
        <f>J160</f>
        <v>0</v>
      </c>
      <c r="L101" s="150"/>
    </row>
    <row r="102" spans="2:12" s="12" customFormat="1" ht="19.9" customHeight="1">
      <c r="B102" s="150"/>
      <c r="D102" s="151" t="s">
        <v>273</v>
      </c>
      <c r="E102" s="152"/>
      <c r="F102" s="152"/>
      <c r="G102" s="152"/>
      <c r="H102" s="152"/>
      <c r="I102" s="152"/>
      <c r="J102" s="153">
        <f>J170</f>
        <v>0</v>
      </c>
      <c r="L102" s="150"/>
    </row>
    <row r="103" spans="2:12" s="12" customFormat="1" ht="19.9" customHeight="1">
      <c r="B103" s="150"/>
      <c r="D103" s="151" t="s">
        <v>274</v>
      </c>
      <c r="E103" s="152"/>
      <c r="F103" s="152"/>
      <c r="G103" s="152"/>
      <c r="H103" s="152"/>
      <c r="I103" s="152"/>
      <c r="J103" s="153">
        <f>J178</f>
        <v>0</v>
      </c>
      <c r="L103" s="150"/>
    </row>
    <row r="104" spans="2:12" s="9" customFormat="1" ht="24.95" customHeight="1">
      <c r="B104" s="107"/>
      <c r="D104" s="108" t="s">
        <v>275</v>
      </c>
      <c r="E104" s="109"/>
      <c r="F104" s="109"/>
      <c r="G104" s="109"/>
      <c r="H104" s="109"/>
      <c r="I104" s="109"/>
      <c r="J104" s="110">
        <f>J180</f>
        <v>0</v>
      </c>
      <c r="L104" s="107"/>
    </row>
    <row r="105" spans="2:12" s="12" customFormat="1" ht="19.9" customHeight="1">
      <c r="B105" s="150"/>
      <c r="D105" s="151" t="s">
        <v>276</v>
      </c>
      <c r="E105" s="152"/>
      <c r="F105" s="152"/>
      <c r="G105" s="152"/>
      <c r="H105" s="152"/>
      <c r="I105" s="152"/>
      <c r="J105" s="153">
        <f>J181</f>
        <v>0</v>
      </c>
      <c r="L105" s="150"/>
    </row>
    <row r="106" spans="2:12" s="12" customFormat="1" ht="19.9" customHeight="1">
      <c r="B106" s="150"/>
      <c r="D106" s="151" t="s">
        <v>277</v>
      </c>
      <c r="E106" s="152"/>
      <c r="F106" s="152"/>
      <c r="G106" s="152"/>
      <c r="H106" s="152"/>
      <c r="I106" s="152"/>
      <c r="J106" s="153">
        <f>J187</f>
        <v>0</v>
      </c>
      <c r="L106" s="150"/>
    </row>
    <row r="107" spans="2:12" s="12" customFormat="1" ht="19.9" customHeight="1">
      <c r="B107" s="150"/>
      <c r="D107" s="151" t="s">
        <v>278</v>
      </c>
      <c r="E107" s="152"/>
      <c r="F107" s="152"/>
      <c r="G107" s="152"/>
      <c r="H107" s="152"/>
      <c r="I107" s="152"/>
      <c r="J107" s="153">
        <f>J195</f>
        <v>0</v>
      </c>
      <c r="L107" s="150"/>
    </row>
    <row r="108" spans="2:12" s="12" customFormat="1" ht="19.9" customHeight="1">
      <c r="B108" s="150"/>
      <c r="D108" s="151" t="s">
        <v>279</v>
      </c>
      <c r="E108" s="152"/>
      <c r="F108" s="152"/>
      <c r="G108" s="152"/>
      <c r="H108" s="152"/>
      <c r="I108" s="152"/>
      <c r="J108" s="153">
        <f>J202</f>
        <v>0</v>
      </c>
      <c r="L108" s="150"/>
    </row>
    <row r="109" spans="2:12" s="12" customFormat="1" ht="19.9" customHeight="1">
      <c r="B109" s="150"/>
      <c r="D109" s="151" t="s">
        <v>280</v>
      </c>
      <c r="E109" s="152"/>
      <c r="F109" s="152"/>
      <c r="G109" s="152"/>
      <c r="H109" s="152"/>
      <c r="I109" s="152"/>
      <c r="J109" s="153">
        <f>J204</f>
        <v>0</v>
      </c>
      <c r="L109" s="150"/>
    </row>
    <row r="110" spans="2:12" s="12" customFormat="1" ht="19.9" customHeight="1">
      <c r="B110" s="150"/>
      <c r="D110" s="151" t="s">
        <v>281</v>
      </c>
      <c r="E110" s="152"/>
      <c r="F110" s="152"/>
      <c r="G110" s="152"/>
      <c r="H110" s="152"/>
      <c r="I110" s="152"/>
      <c r="J110" s="153">
        <f>J210</f>
        <v>0</v>
      </c>
      <c r="L110" s="150"/>
    </row>
    <row r="111" spans="2:12" s="12" customFormat="1" ht="19.9" customHeight="1">
      <c r="B111" s="150"/>
      <c r="D111" s="151" t="s">
        <v>282</v>
      </c>
      <c r="E111" s="152"/>
      <c r="F111" s="152"/>
      <c r="G111" s="152"/>
      <c r="H111" s="152"/>
      <c r="I111" s="152"/>
      <c r="J111" s="153">
        <f>J213</f>
        <v>0</v>
      </c>
      <c r="L111" s="150"/>
    </row>
    <row r="112" spans="2:12" s="9" customFormat="1" ht="24.95" customHeight="1">
      <c r="B112" s="107"/>
      <c r="D112" s="108" t="s">
        <v>283</v>
      </c>
      <c r="E112" s="109"/>
      <c r="F112" s="109"/>
      <c r="G112" s="109"/>
      <c r="H112" s="109"/>
      <c r="I112" s="109"/>
      <c r="J112" s="110">
        <f>J218</f>
        <v>0</v>
      </c>
      <c r="L112" s="107"/>
    </row>
    <row r="113" spans="2:12" s="12" customFormat="1" ht="19.9" customHeight="1">
      <c r="B113" s="150"/>
      <c r="D113" s="151" t="s">
        <v>284</v>
      </c>
      <c r="E113" s="152"/>
      <c r="F113" s="152"/>
      <c r="G113" s="152"/>
      <c r="H113" s="152"/>
      <c r="I113" s="152"/>
      <c r="J113" s="153">
        <f>J219</f>
        <v>0</v>
      </c>
      <c r="L113" s="150"/>
    </row>
    <row r="114" spans="2:12" s="12" customFormat="1" ht="19.9" customHeight="1">
      <c r="B114" s="150"/>
      <c r="D114" s="151" t="s">
        <v>285</v>
      </c>
      <c r="E114" s="152"/>
      <c r="F114" s="152"/>
      <c r="G114" s="152"/>
      <c r="H114" s="152"/>
      <c r="I114" s="152"/>
      <c r="J114" s="153">
        <f>J221</f>
        <v>0</v>
      </c>
      <c r="L114" s="150"/>
    </row>
    <row r="115" spans="2:12" s="12" customFormat="1" ht="19.9" customHeight="1">
      <c r="B115" s="150"/>
      <c r="D115" s="151" t="s">
        <v>286</v>
      </c>
      <c r="E115" s="152"/>
      <c r="F115" s="152"/>
      <c r="G115" s="152"/>
      <c r="H115" s="152"/>
      <c r="I115" s="152"/>
      <c r="J115" s="153">
        <f>J223</f>
        <v>0</v>
      </c>
      <c r="L115" s="150"/>
    </row>
    <row r="116" spans="2:12" s="12" customFormat="1" ht="19.9" customHeight="1">
      <c r="B116" s="150"/>
      <c r="D116" s="151" t="s">
        <v>1225</v>
      </c>
      <c r="E116" s="152"/>
      <c r="F116" s="152"/>
      <c r="G116" s="152"/>
      <c r="H116" s="152"/>
      <c r="I116" s="152"/>
      <c r="J116" s="153">
        <f>J228</f>
        <v>0</v>
      </c>
      <c r="L116" s="150"/>
    </row>
    <row r="117" spans="2:12" s="12" customFormat="1" ht="19.9" customHeight="1">
      <c r="B117" s="150"/>
      <c r="D117" s="151" t="s">
        <v>287</v>
      </c>
      <c r="E117" s="152"/>
      <c r="F117" s="152"/>
      <c r="G117" s="152"/>
      <c r="H117" s="152"/>
      <c r="I117" s="152"/>
      <c r="J117" s="153">
        <f>J232</f>
        <v>0</v>
      </c>
      <c r="L117" s="150"/>
    </row>
    <row r="118" spans="1:31" s="2" customFormat="1" ht="21.7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3" spans="1:31" s="2" customFormat="1" ht="6.95" customHeight="1">
      <c r="A123" s="26"/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24.95" customHeight="1">
      <c r="A124" s="26"/>
      <c r="B124" s="27"/>
      <c r="C124" s="18" t="s">
        <v>116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13</v>
      </c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6.5" customHeight="1">
      <c r="A127" s="26"/>
      <c r="B127" s="27"/>
      <c r="C127" s="26"/>
      <c r="D127" s="26"/>
      <c r="E127" s="225" t="str">
        <f>E7</f>
        <v>Kogenerační jednotka</v>
      </c>
      <c r="F127" s="226"/>
      <c r="G127" s="226"/>
      <c r="H127" s="2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94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16.5" customHeight="1">
      <c r="A129" s="26"/>
      <c r="B129" s="27"/>
      <c r="C129" s="26"/>
      <c r="D129" s="26"/>
      <c r="E129" s="190" t="str">
        <f>E9</f>
        <v>A4/01320 - Rozpočet Kogenerační jednotky a stavebních prací</v>
      </c>
      <c r="F129" s="224"/>
      <c r="G129" s="224"/>
      <c r="H129" s="224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12" customHeight="1">
      <c r="A131" s="26"/>
      <c r="B131" s="27"/>
      <c r="C131" s="23" t="s">
        <v>16</v>
      </c>
      <c r="D131" s="26"/>
      <c r="E131" s="26"/>
      <c r="F131" s="21" t="str">
        <f>F12</f>
        <v>Komín - Brno, Čichnova 982/23</v>
      </c>
      <c r="G131" s="26"/>
      <c r="H131" s="26"/>
      <c r="I131" s="23" t="s">
        <v>18</v>
      </c>
      <c r="J131" s="49">
        <f>IF(J12="","",J12)</f>
        <v>44280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15.2" customHeight="1">
      <c r="A133" s="26"/>
      <c r="B133" s="27"/>
      <c r="C133" s="23" t="s">
        <v>19</v>
      </c>
      <c r="D133" s="26"/>
      <c r="E133" s="26"/>
      <c r="F133" s="21" t="str">
        <f>E15</f>
        <v xml:space="preserve">SŠIPF BRNO </v>
      </c>
      <c r="G133" s="26"/>
      <c r="H133" s="26"/>
      <c r="I133" s="23" t="s">
        <v>25</v>
      </c>
      <c r="J133" s="24" t="str">
        <f>E21</f>
        <v>TH projekt s.r.o.</v>
      </c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40.15" customHeight="1">
      <c r="A134" s="26"/>
      <c r="B134" s="27"/>
      <c r="C134" s="23" t="s">
        <v>23</v>
      </c>
      <c r="D134" s="26"/>
      <c r="E134" s="26"/>
      <c r="F134" s="21" t="str">
        <f>IF(E18="","",E18)</f>
        <v xml:space="preserve"> </v>
      </c>
      <c r="G134" s="26"/>
      <c r="H134" s="26"/>
      <c r="I134" s="23" t="s">
        <v>28</v>
      </c>
      <c r="J134" s="24" t="str">
        <f>E24</f>
        <v>TH-Projekt s.r.o., Alšovice 233, 468 21 Pěnčín</v>
      </c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10" customFormat="1" ht="29.25" customHeight="1">
      <c r="A136" s="111"/>
      <c r="B136" s="112"/>
      <c r="C136" s="113" t="s">
        <v>117</v>
      </c>
      <c r="D136" s="114" t="s">
        <v>55</v>
      </c>
      <c r="E136" s="114" t="s">
        <v>51</v>
      </c>
      <c r="F136" s="114" t="s">
        <v>52</v>
      </c>
      <c r="G136" s="114" t="s">
        <v>118</v>
      </c>
      <c r="H136" s="114" t="s">
        <v>119</v>
      </c>
      <c r="I136" s="114" t="s">
        <v>120</v>
      </c>
      <c r="J136" s="115" t="s">
        <v>98</v>
      </c>
      <c r="K136" s="116" t="s">
        <v>121</v>
      </c>
      <c r="L136" s="117"/>
      <c r="M136" s="56" t="s">
        <v>1</v>
      </c>
      <c r="N136" s="57" t="s">
        <v>34</v>
      </c>
      <c r="O136" s="57" t="s">
        <v>122</v>
      </c>
      <c r="P136" s="57" t="s">
        <v>123</v>
      </c>
      <c r="Q136" s="57" t="s">
        <v>124</v>
      </c>
      <c r="R136" s="57" t="s">
        <v>125</v>
      </c>
      <c r="S136" s="57" t="s">
        <v>126</v>
      </c>
      <c r="T136" s="58" t="s">
        <v>127</v>
      </c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</row>
    <row r="137" spans="1:63" s="2" customFormat="1" ht="22.9" customHeight="1">
      <c r="A137" s="26"/>
      <c r="B137" s="27"/>
      <c r="C137" s="63" t="s">
        <v>128</v>
      </c>
      <c r="D137" s="26"/>
      <c r="E137" s="26"/>
      <c r="F137" s="26"/>
      <c r="G137" s="26"/>
      <c r="H137" s="26"/>
      <c r="I137" s="26"/>
      <c r="J137" s="118">
        <f>J138+J180+J218</f>
        <v>0</v>
      </c>
      <c r="K137" s="26"/>
      <c r="L137" s="27"/>
      <c r="M137" s="59"/>
      <c r="N137" s="50"/>
      <c r="O137" s="60"/>
      <c r="P137" s="119" t="e">
        <f>P138+P180+P218</f>
        <v>#REF!</v>
      </c>
      <c r="Q137" s="60"/>
      <c r="R137" s="119" t="e">
        <f>R138+R180+R218</f>
        <v>#REF!</v>
      </c>
      <c r="S137" s="60"/>
      <c r="T137" s="120" t="e">
        <f>T138+T180+T218</f>
        <v>#REF!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69</v>
      </c>
      <c r="AU137" s="14" t="s">
        <v>100</v>
      </c>
      <c r="BK137" s="121" t="e">
        <f>BK138+BK180+BK218</f>
        <v>#REF!</v>
      </c>
    </row>
    <row r="138" spans="2:63" s="11" customFormat="1" ht="25.9" customHeight="1">
      <c r="B138" s="122"/>
      <c r="D138" s="123" t="s">
        <v>69</v>
      </c>
      <c r="E138" s="124" t="s">
        <v>288</v>
      </c>
      <c r="F138" s="124" t="s">
        <v>289</v>
      </c>
      <c r="J138" s="125">
        <f>BK138</f>
        <v>0</v>
      </c>
      <c r="L138" s="122"/>
      <c r="M138" s="126"/>
      <c r="N138" s="127"/>
      <c r="O138" s="127"/>
      <c r="P138" s="128">
        <f>P139+P149+P158+P160+P170+P178</f>
        <v>12.459361999999999</v>
      </c>
      <c r="Q138" s="127"/>
      <c r="R138" s="128">
        <f>R139+R149+R158+R160+R170+R178</f>
        <v>3.2446428000000003</v>
      </c>
      <c r="S138" s="127"/>
      <c r="T138" s="129">
        <f>T139+T149+T158+T160+T170+T178</f>
        <v>0.07904</v>
      </c>
      <c r="AR138" s="123" t="s">
        <v>77</v>
      </c>
      <c r="AT138" s="130" t="s">
        <v>69</v>
      </c>
      <c r="AU138" s="130" t="s">
        <v>70</v>
      </c>
      <c r="AY138" s="123" t="s">
        <v>131</v>
      </c>
      <c r="BK138" s="131">
        <f>BK139+BK149+BK158+BK160+BK170+BK178</f>
        <v>0</v>
      </c>
    </row>
    <row r="139" spans="2:63" s="11" customFormat="1" ht="22.9" customHeight="1">
      <c r="B139" s="122"/>
      <c r="D139" s="123" t="s">
        <v>69</v>
      </c>
      <c r="E139" s="154" t="s">
        <v>77</v>
      </c>
      <c r="F139" s="154" t="s">
        <v>290</v>
      </c>
      <c r="J139" s="155">
        <f>BK139</f>
        <v>0</v>
      </c>
      <c r="L139" s="122"/>
      <c r="M139" s="126"/>
      <c r="N139" s="127"/>
      <c r="O139" s="127"/>
      <c r="P139" s="128">
        <f>SUM(P140:P148)</f>
        <v>8.896481999999999</v>
      </c>
      <c r="Q139" s="127"/>
      <c r="R139" s="128">
        <f>SUM(R140:R148)</f>
        <v>0</v>
      </c>
      <c r="S139" s="127"/>
      <c r="T139" s="129">
        <f>SUM(T140:T148)</f>
        <v>0</v>
      </c>
      <c r="AR139" s="123" t="s">
        <v>77</v>
      </c>
      <c r="AT139" s="130" t="s">
        <v>69</v>
      </c>
      <c r="AU139" s="130" t="s">
        <v>77</v>
      </c>
      <c r="AY139" s="123" t="s">
        <v>131</v>
      </c>
      <c r="BK139" s="131">
        <f>SUM(BK140:BK148)</f>
        <v>0</v>
      </c>
    </row>
    <row r="140" spans="1:65" s="2" customFormat="1" ht="21.75" customHeight="1">
      <c r="A140" s="26"/>
      <c r="B140" s="132"/>
      <c r="C140" s="133" t="s">
        <v>291</v>
      </c>
      <c r="D140" s="133" t="s">
        <v>132</v>
      </c>
      <c r="E140" s="134" t="s">
        <v>292</v>
      </c>
      <c r="F140" s="135" t="s">
        <v>293</v>
      </c>
      <c r="G140" s="136" t="s">
        <v>294</v>
      </c>
      <c r="H140" s="137">
        <v>0.654</v>
      </c>
      <c r="I140" s="138"/>
      <c r="J140" s="138">
        <f aca="true" t="shared" si="0" ref="J140:J148">ROUND(I140*H140,2)</f>
        <v>0</v>
      </c>
      <c r="K140" s="139"/>
      <c r="L140" s="27"/>
      <c r="M140" s="140" t="s">
        <v>1</v>
      </c>
      <c r="N140" s="141" t="s">
        <v>35</v>
      </c>
      <c r="O140" s="142">
        <v>4.933</v>
      </c>
      <c r="P140" s="142">
        <f aca="true" t="shared" si="1" ref="P140:P148">O140*H140</f>
        <v>3.226182</v>
      </c>
      <c r="Q140" s="142">
        <v>0</v>
      </c>
      <c r="R140" s="142">
        <f aca="true" t="shared" si="2" ref="R140:R148">Q140*H140</f>
        <v>0</v>
      </c>
      <c r="S140" s="142">
        <v>0</v>
      </c>
      <c r="T140" s="143">
        <f aca="true" t="shared" si="3" ref="T140:T148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4" t="s">
        <v>136</v>
      </c>
      <c r="AT140" s="144" t="s">
        <v>132</v>
      </c>
      <c r="AU140" s="144" t="s">
        <v>79</v>
      </c>
      <c r="AY140" s="14" t="s">
        <v>131</v>
      </c>
      <c r="BE140" s="145">
        <f aca="true" t="shared" si="4" ref="BE140:BE148">IF(N140="základní",J140,0)</f>
        <v>0</v>
      </c>
      <c r="BF140" s="145">
        <f aca="true" t="shared" si="5" ref="BF140:BF148">IF(N140="snížená",J140,0)</f>
        <v>0</v>
      </c>
      <c r="BG140" s="145">
        <f aca="true" t="shared" si="6" ref="BG140:BG148">IF(N140="zákl. přenesená",J140,0)</f>
        <v>0</v>
      </c>
      <c r="BH140" s="145">
        <f aca="true" t="shared" si="7" ref="BH140:BH148">IF(N140="sníž. přenesená",J140,0)</f>
        <v>0</v>
      </c>
      <c r="BI140" s="145">
        <f aca="true" t="shared" si="8" ref="BI140:BI148">IF(N140="nulová",J140,0)</f>
        <v>0</v>
      </c>
      <c r="BJ140" s="14" t="s">
        <v>77</v>
      </c>
      <c r="BK140" s="145">
        <f aca="true" t="shared" si="9" ref="BK140:BK148">ROUND(I140*H140,2)</f>
        <v>0</v>
      </c>
      <c r="BL140" s="14" t="s">
        <v>136</v>
      </c>
      <c r="BM140" s="144" t="s">
        <v>295</v>
      </c>
    </row>
    <row r="141" spans="1:65" s="2" customFormat="1" ht="33" customHeight="1">
      <c r="A141" s="26"/>
      <c r="B141" s="132"/>
      <c r="C141" s="133" t="s">
        <v>296</v>
      </c>
      <c r="D141" s="133" t="s">
        <v>132</v>
      </c>
      <c r="E141" s="134" t="s">
        <v>297</v>
      </c>
      <c r="F141" s="135" t="s">
        <v>298</v>
      </c>
      <c r="G141" s="136" t="s">
        <v>294</v>
      </c>
      <c r="H141" s="137">
        <v>4.1</v>
      </c>
      <c r="I141" s="138"/>
      <c r="J141" s="138">
        <f t="shared" si="0"/>
        <v>0</v>
      </c>
      <c r="K141" s="139"/>
      <c r="L141" s="27"/>
      <c r="M141" s="140" t="s">
        <v>1</v>
      </c>
      <c r="N141" s="141" t="s">
        <v>35</v>
      </c>
      <c r="O141" s="142">
        <v>1.383</v>
      </c>
      <c r="P141" s="142">
        <f t="shared" si="1"/>
        <v>5.670299999999999</v>
      </c>
      <c r="Q141" s="142">
        <v>0</v>
      </c>
      <c r="R141" s="142">
        <f t="shared" si="2"/>
        <v>0</v>
      </c>
      <c r="S141" s="142">
        <v>0</v>
      </c>
      <c r="T141" s="143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4" t="s">
        <v>136</v>
      </c>
      <c r="AT141" s="144" t="s">
        <v>132</v>
      </c>
      <c r="AU141" s="144" t="s">
        <v>79</v>
      </c>
      <c r="AY141" s="14" t="s">
        <v>131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4" t="s">
        <v>77</v>
      </c>
      <c r="BK141" s="145">
        <f t="shared" si="9"/>
        <v>0</v>
      </c>
      <c r="BL141" s="14" t="s">
        <v>136</v>
      </c>
      <c r="BM141" s="144" t="s">
        <v>299</v>
      </c>
    </row>
    <row r="142" spans="1:65" s="2" customFormat="1" ht="21.75" customHeight="1">
      <c r="A142" s="26"/>
      <c r="B142" s="132"/>
      <c r="C142" s="133" t="s">
        <v>300</v>
      </c>
      <c r="D142" s="133" t="s">
        <v>132</v>
      </c>
      <c r="E142" s="134" t="s">
        <v>301</v>
      </c>
      <c r="F142" s="135" t="s">
        <v>302</v>
      </c>
      <c r="G142" s="136" t="s">
        <v>294</v>
      </c>
      <c r="H142" s="137">
        <v>4.1</v>
      </c>
      <c r="I142" s="138"/>
      <c r="J142" s="138">
        <f t="shared" si="0"/>
        <v>0</v>
      </c>
      <c r="K142" s="139"/>
      <c r="L142" s="27"/>
      <c r="M142" s="140" t="s">
        <v>1</v>
      </c>
      <c r="N142" s="141" t="s">
        <v>35</v>
      </c>
      <c r="O142" s="142">
        <v>0</v>
      </c>
      <c r="P142" s="142">
        <f t="shared" si="1"/>
        <v>0</v>
      </c>
      <c r="Q142" s="142">
        <v>0</v>
      </c>
      <c r="R142" s="142">
        <f t="shared" si="2"/>
        <v>0</v>
      </c>
      <c r="S142" s="142">
        <v>0</v>
      </c>
      <c r="T142" s="143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4" t="s">
        <v>136</v>
      </c>
      <c r="AT142" s="144" t="s">
        <v>132</v>
      </c>
      <c r="AU142" s="144" t="s">
        <v>79</v>
      </c>
      <c r="AY142" s="14" t="s">
        <v>131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4" t="s">
        <v>77</v>
      </c>
      <c r="BK142" s="145">
        <f t="shared" si="9"/>
        <v>0</v>
      </c>
      <c r="BL142" s="14" t="s">
        <v>136</v>
      </c>
      <c r="BM142" s="144" t="s">
        <v>303</v>
      </c>
    </row>
    <row r="143" spans="1:65" s="2" customFormat="1" ht="21.75" customHeight="1">
      <c r="A143" s="26"/>
      <c r="B143" s="132"/>
      <c r="C143" s="133" t="s">
        <v>150</v>
      </c>
      <c r="D143" s="133" t="s">
        <v>132</v>
      </c>
      <c r="E143" s="134" t="s">
        <v>304</v>
      </c>
      <c r="F143" s="135" t="s">
        <v>305</v>
      </c>
      <c r="G143" s="136" t="s">
        <v>294</v>
      </c>
      <c r="H143" s="137">
        <v>0.654</v>
      </c>
      <c r="I143" s="138"/>
      <c r="J143" s="138">
        <f t="shared" si="0"/>
        <v>0</v>
      </c>
      <c r="K143" s="139"/>
      <c r="L143" s="27"/>
      <c r="M143" s="140" t="s">
        <v>1</v>
      </c>
      <c r="N143" s="141" t="s">
        <v>35</v>
      </c>
      <c r="O143" s="142">
        <v>0</v>
      </c>
      <c r="P143" s="142">
        <f t="shared" si="1"/>
        <v>0</v>
      </c>
      <c r="Q143" s="142">
        <v>0</v>
      </c>
      <c r="R143" s="142">
        <f t="shared" si="2"/>
        <v>0</v>
      </c>
      <c r="S143" s="142">
        <v>0</v>
      </c>
      <c r="T143" s="143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4" t="s">
        <v>136</v>
      </c>
      <c r="AT143" s="144" t="s">
        <v>132</v>
      </c>
      <c r="AU143" s="144" t="s">
        <v>79</v>
      </c>
      <c r="AY143" s="14" t="s">
        <v>131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4" t="s">
        <v>77</v>
      </c>
      <c r="BK143" s="145">
        <f t="shared" si="9"/>
        <v>0</v>
      </c>
      <c r="BL143" s="14" t="s">
        <v>136</v>
      </c>
      <c r="BM143" s="144" t="s">
        <v>306</v>
      </c>
    </row>
    <row r="144" spans="1:65" s="2" customFormat="1" ht="33" customHeight="1">
      <c r="A144" s="26"/>
      <c r="B144" s="132"/>
      <c r="C144" s="133" t="s">
        <v>307</v>
      </c>
      <c r="D144" s="133" t="s">
        <v>132</v>
      </c>
      <c r="E144" s="134" t="s">
        <v>308</v>
      </c>
      <c r="F144" s="135" t="s">
        <v>309</v>
      </c>
      <c r="G144" s="136" t="s">
        <v>294</v>
      </c>
      <c r="H144" s="137">
        <v>4.1</v>
      </c>
      <c r="I144" s="138"/>
      <c r="J144" s="138">
        <f t="shared" si="0"/>
        <v>0</v>
      </c>
      <c r="K144" s="139"/>
      <c r="L144" s="27"/>
      <c r="M144" s="140" t="s">
        <v>1</v>
      </c>
      <c r="N144" s="141" t="s">
        <v>35</v>
      </c>
      <c r="O144" s="142">
        <v>0</v>
      </c>
      <c r="P144" s="142">
        <f t="shared" si="1"/>
        <v>0</v>
      </c>
      <c r="Q144" s="142">
        <v>0</v>
      </c>
      <c r="R144" s="142">
        <f t="shared" si="2"/>
        <v>0</v>
      </c>
      <c r="S144" s="142">
        <v>0</v>
      </c>
      <c r="T144" s="143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4" t="s">
        <v>136</v>
      </c>
      <c r="AT144" s="144" t="s">
        <v>132</v>
      </c>
      <c r="AU144" s="144" t="s">
        <v>79</v>
      </c>
      <c r="AY144" s="14" t="s">
        <v>131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4" t="s">
        <v>77</v>
      </c>
      <c r="BK144" s="145">
        <f t="shared" si="9"/>
        <v>0</v>
      </c>
      <c r="BL144" s="14" t="s">
        <v>136</v>
      </c>
      <c r="BM144" s="144" t="s">
        <v>310</v>
      </c>
    </row>
    <row r="145" spans="1:65" s="2" customFormat="1" ht="21.75" customHeight="1">
      <c r="A145" s="26"/>
      <c r="B145" s="132"/>
      <c r="C145" s="133" t="s">
        <v>156</v>
      </c>
      <c r="D145" s="133" t="s">
        <v>132</v>
      </c>
      <c r="E145" s="134" t="s">
        <v>311</v>
      </c>
      <c r="F145" s="135" t="s">
        <v>312</v>
      </c>
      <c r="G145" s="136" t="s">
        <v>294</v>
      </c>
      <c r="H145" s="137">
        <v>4.1</v>
      </c>
      <c r="I145" s="138"/>
      <c r="J145" s="138">
        <f t="shared" si="0"/>
        <v>0</v>
      </c>
      <c r="K145" s="139"/>
      <c r="L145" s="27"/>
      <c r="M145" s="140" t="s">
        <v>1</v>
      </c>
      <c r="N145" s="141" t="s">
        <v>35</v>
      </c>
      <c r="O145" s="142">
        <v>0</v>
      </c>
      <c r="P145" s="142">
        <f t="shared" si="1"/>
        <v>0</v>
      </c>
      <c r="Q145" s="142">
        <v>0</v>
      </c>
      <c r="R145" s="142">
        <f t="shared" si="2"/>
        <v>0</v>
      </c>
      <c r="S145" s="142">
        <v>0</v>
      </c>
      <c r="T145" s="143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4" t="s">
        <v>136</v>
      </c>
      <c r="AT145" s="144" t="s">
        <v>132</v>
      </c>
      <c r="AU145" s="144" t="s">
        <v>79</v>
      </c>
      <c r="AY145" s="14" t="s">
        <v>131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4" t="s">
        <v>77</v>
      </c>
      <c r="BK145" s="145">
        <f t="shared" si="9"/>
        <v>0</v>
      </c>
      <c r="BL145" s="14" t="s">
        <v>136</v>
      </c>
      <c r="BM145" s="144" t="s">
        <v>313</v>
      </c>
    </row>
    <row r="146" spans="1:65" s="2" customFormat="1" ht="16.5" customHeight="1">
      <c r="A146" s="26"/>
      <c r="B146" s="132"/>
      <c r="C146" s="133" t="s">
        <v>314</v>
      </c>
      <c r="D146" s="133" t="s">
        <v>132</v>
      </c>
      <c r="E146" s="134" t="s">
        <v>315</v>
      </c>
      <c r="F146" s="135" t="s">
        <v>316</v>
      </c>
      <c r="G146" s="136" t="s">
        <v>294</v>
      </c>
      <c r="H146" s="137">
        <v>4.32</v>
      </c>
      <c r="I146" s="138"/>
      <c r="J146" s="138">
        <f t="shared" si="0"/>
        <v>0</v>
      </c>
      <c r="K146" s="139"/>
      <c r="L146" s="27"/>
      <c r="M146" s="140" t="s">
        <v>1</v>
      </c>
      <c r="N146" s="141" t="s">
        <v>35</v>
      </c>
      <c r="O146" s="142">
        <v>0</v>
      </c>
      <c r="P146" s="142">
        <f t="shared" si="1"/>
        <v>0</v>
      </c>
      <c r="Q146" s="142">
        <v>0</v>
      </c>
      <c r="R146" s="142">
        <f t="shared" si="2"/>
        <v>0</v>
      </c>
      <c r="S146" s="142">
        <v>0</v>
      </c>
      <c r="T146" s="143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4" t="s">
        <v>136</v>
      </c>
      <c r="AT146" s="144" t="s">
        <v>132</v>
      </c>
      <c r="AU146" s="144" t="s">
        <v>79</v>
      </c>
      <c r="AY146" s="14" t="s">
        <v>131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4" t="s">
        <v>77</v>
      </c>
      <c r="BK146" s="145">
        <f t="shared" si="9"/>
        <v>0</v>
      </c>
      <c r="BL146" s="14" t="s">
        <v>136</v>
      </c>
      <c r="BM146" s="144" t="s">
        <v>317</v>
      </c>
    </row>
    <row r="147" spans="1:65" s="2" customFormat="1" ht="21.75" customHeight="1">
      <c r="A147" s="26"/>
      <c r="B147" s="132"/>
      <c r="C147" s="133" t="s">
        <v>162</v>
      </c>
      <c r="D147" s="133" t="s">
        <v>132</v>
      </c>
      <c r="E147" s="134" t="s">
        <v>318</v>
      </c>
      <c r="F147" s="135" t="s">
        <v>319</v>
      </c>
      <c r="G147" s="136" t="s">
        <v>320</v>
      </c>
      <c r="H147" s="137">
        <v>6.665</v>
      </c>
      <c r="I147" s="138"/>
      <c r="J147" s="138">
        <f t="shared" si="0"/>
        <v>0</v>
      </c>
      <c r="K147" s="139"/>
      <c r="L147" s="27"/>
      <c r="M147" s="140" t="s">
        <v>1</v>
      </c>
      <c r="N147" s="141" t="s">
        <v>35</v>
      </c>
      <c r="O147" s="142">
        <v>0</v>
      </c>
      <c r="P147" s="142">
        <f t="shared" si="1"/>
        <v>0</v>
      </c>
      <c r="Q147" s="142">
        <v>0</v>
      </c>
      <c r="R147" s="142">
        <f t="shared" si="2"/>
        <v>0</v>
      </c>
      <c r="S147" s="142">
        <v>0</v>
      </c>
      <c r="T147" s="143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4" t="s">
        <v>136</v>
      </c>
      <c r="AT147" s="144" t="s">
        <v>132</v>
      </c>
      <c r="AU147" s="144" t="s">
        <v>79</v>
      </c>
      <c r="AY147" s="14" t="s">
        <v>131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4" t="s">
        <v>77</v>
      </c>
      <c r="BK147" s="145">
        <f t="shared" si="9"/>
        <v>0</v>
      </c>
      <c r="BL147" s="14" t="s">
        <v>136</v>
      </c>
      <c r="BM147" s="144" t="s">
        <v>321</v>
      </c>
    </row>
    <row r="148" spans="1:65" s="2" customFormat="1" ht="21.75" customHeight="1">
      <c r="A148" s="26"/>
      <c r="B148" s="132"/>
      <c r="C148" s="133" t="s">
        <v>8</v>
      </c>
      <c r="D148" s="133" t="s">
        <v>132</v>
      </c>
      <c r="E148" s="134" t="s">
        <v>322</v>
      </c>
      <c r="F148" s="135" t="s">
        <v>323</v>
      </c>
      <c r="G148" s="136" t="s">
        <v>294</v>
      </c>
      <c r="H148" s="137">
        <v>3.06</v>
      </c>
      <c r="I148" s="138"/>
      <c r="J148" s="138">
        <f t="shared" si="0"/>
        <v>0</v>
      </c>
      <c r="K148" s="139"/>
      <c r="L148" s="27"/>
      <c r="M148" s="140" t="s">
        <v>1</v>
      </c>
      <c r="N148" s="141" t="s">
        <v>35</v>
      </c>
      <c r="O148" s="142">
        <v>0</v>
      </c>
      <c r="P148" s="142">
        <f t="shared" si="1"/>
        <v>0</v>
      </c>
      <c r="Q148" s="142">
        <v>0</v>
      </c>
      <c r="R148" s="142">
        <f t="shared" si="2"/>
        <v>0</v>
      </c>
      <c r="S148" s="142">
        <v>0</v>
      </c>
      <c r="T148" s="143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4" t="s">
        <v>136</v>
      </c>
      <c r="AT148" s="144" t="s">
        <v>132</v>
      </c>
      <c r="AU148" s="144" t="s">
        <v>79</v>
      </c>
      <c r="AY148" s="14" t="s">
        <v>131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4" t="s">
        <v>77</v>
      </c>
      <c r="BK148" s="145">
        <f t="shared" si="9"/>
        <v>0</v>
      </c>
      <c r="BL148" s="14" t="s">
        <v>136</v>
      </c>
      <c r="BM148" s="144" t="s">
        <v>324</v>
      </c>
    </row>
    <row r="149" spans="2:63" s="11" customFormat="1" ht="22.9" customHeight="1">
      <c r="B149" s="122"/>
      <c r="D149" s="123" t="s">
        <v>69</v>
      </c>
      <c r="E149" s="154" t="s">
        <v>79</v>
      </c>
      <c r="F149" s="154" t="s">
        <v>325</v>
      </c>
      <c r="J149" s="155">
        <f>BK149</f>
        <v>0</v>
      </c>
      <c r="L149" s="122"/>
      <c r="M149" s="126"/>
      <c r="N149" s="127"/>
      <c r="O149" s="127"/>
      <c r="P149" s="128">
        <f>SUM(P150:P157)</f>
        <v>0.77088</v>
      </c>
      <c r="Q149" s="127"/>
      <c r="R149" s="128">
        <f>SUM(R150:R157)</f>
        <v>3.2383428000000003</v>
      </c>
      <c r="S149" s="127"/>
      <c r="T149" s="129">
        <f>SUM(T150:T157)</f>
        <v>0</v>
      </c>
      <c r="AR149" s="123" t="s">
        <v>77</v>
      </c>
      <c r="AT149" s="130" t="s">
        <v>69</v>
      </c>
      <c r="AU149" s="130" t="s">
        <v>77</v>
      </c>
      <c r="AY149" s="123" t="s">
        <v>131</v>
      </c>
      <c r="BK149" s="131">
        <f>SUM(BK150:BK157)</f>
        <v>0</v>
      </c>
    </row>
    <row r="150" spans="1:65" s="2" customFormat="1" ht="21.75" customHeight="1">
      <c r="A150" s="26"/>
      <c r="B150" s="132"/>
      <c r="C150" s="133" t="s">
        <v>326</v>
      </c>
      <c r="D150" s="133" t="s">
        <v>132</v>
      </c>
      <c r="E150" s="134" t="s">
        <v>327</v>
      </c>
      <c r="F150" s="135" t="s">
        <v>328</v>
      </c>
      <c r="G150" s="136" t="s">
        <v>294</v>
      </c>
      <c r="H150" s="137">
        <v>2.06</v>
      </c>
      <c r="I150" s="138"/>
      <c r="J150" s="138">
        <f aca="true" t="shared" si="10" ref="J150:J157">ROUND(I150*H150,2)</f>
        <v>0</v>
      </c>
      <c r="K150" s="139"/>
      <c r="L150" s="27"/>
      <c r="M150" s="140" t="s">
        <v>1</v>
      </c>
      <c r="N150" s="141" t="s">
        <v>35</v>
      </c>
      <c r="O150" s="142">
        <v>0</v>
      </c>
      <c r="P150" s="142">
        <f aca="true" t="shared" si="11" ref="P150:P157">O150*H150</f>
        <v>0</v>
      </c>
      <c r="Q150" s="142">
        <v>0</v>
      </c>
      <c r="R150" s="142">
        <f aca="true" t="shared" si="12" ref="R150:R157">Q150*H150</f>
        <v>0</v>
      </c>
      <c r="S150" s="142">
        <v>0</v>
      </c>
      <c r="T150" s="143">
        <f aca="true" t="shared" si="13" ref="T150:T157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4" t="s">
        <v>136</v>
      </c>
      <c r="AT150" s="144" t="s">
        <v>132</v>
      </c>
      <c r="AU150" s="144" t="s">
        <v>79</v>
      </c>
      <c r="AY150" s="14" t="s">
        <v>131</v>
      </c>
      <c r="BE150" s="145">
        <f aca="true" t="shared" si="14" ref="BE150:BE157">IF(N150="základní",J150,0)</f>
        <v>0</v>
      </c>
      <c r="BF150" s="145">
        <f aca="true" t="shared" si="15" ref="BF150:BF157">IF(N150="snížená",J150,0)</f>
        <v>0</v>
      </c>
      <c r="BG150" s="145">
        <f aca="true" t="shared" si="16" ref="BG150:BG157">IF(N150="zákl. přenesená",J150,0)</f>
        <v>0</v>
      </c>
      <c r="BH150" s="145">
        <f aca="true" t="shared" si="17" ref="BH150:BH157">IF(N150="sníž. přenesená",J150,0)</f>
        <v>0</v>
      </c>
      <c r="BI150" s="145">
        <f aca="true" t="shared" si="18" ref="BI150:BI157">IF(N150="nulová",J150,0)</f>
        <v>0</v>
      </c>
      <c r="BJ150" s="14" t="s">
        <v>77</v>
      </c>
      <c r="BK150" s="145">
        <f aca="true" t="shared" si="19" ref="BK150:BK157">ROUND(I150*H150,2)</f>
        <v>0</v>
      </c>
      <c r="BL150" s="14" t="s">
        <v>136</v>
      </c>
      <c r="BM150" s="144" t="s">
        <v>329</v>
      </c>
    </row>
    <row r="151" spans="1:65" s="2" customFormat="1" ht="21.75" customHeight="1">
      <c r="A151" s="26"/>
      <c r="B151" s="132"/>
      <c r="C151" s="133" t="s">
        <v>177</v>
      </c>
      <c r="D151" s="133" t="s">
        <v>132</v>
      </c>
      <c r="E151" s="134" t="s">
        <v>330</v>
      </c>
      <c r="F151" s="135" t="s">
        <v>331</v>
      </c>
      <c r="G151" s="136" t="s">
        <v>294</v>
      </c>
      <c r="H151" s="137">
        <v>1.1</v>
      </c>
      <c r="I151" s="138"/>
      <c r="J151" s="138">
        <f t="shared" si="10"/>
        <v>0</v>
      </c>
      <c r="K151" s="139"/>
      <c r="L151" s="27"/>
      <c r="M151" s="140" t="s">
        <v>1</v>
      </c>
      <c r="N151" s="141" t="s">
        <v>35</v>
      </c>
      <c r="O151" s="142">
        <v>0</v>
      </c>
      <c r="P151" s="142">
        <f t="shared" si="11"/>
        <v>0</v>
      </c>
      <c r="Q151" s="142">
        <v>0</v>
      </c>
      <c r="R151" s="142">
        <f t="shared" si="12"/>
        <v>0</v>
      </c>
      <c r="S151" s="142">
        <v>0</v>
      </c>
      <c r="T151" s="143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4" t="s">
        <v>136</v>
      </c>
      <c r="AT151" s="144" t="s">
        <v>132</v>
      </c>
      <c r="AU151" s="144" t="s">
        <v>79</v>
      </c>
      <c r="AY151" s="14" t="s">
        <v>131</v>
      </c>
      <c r="BE151" s="145">
        <f t="shared" si="14"/>
        <v>0</v>
      </c>
      <c r="BF151" s="145">
        <f t="shared" si="15"/>
        <v>0</v>
      </c>
      <c r="BG151" s="145">
        <f t="shared" si="16"/>
        <v>0</v>
      </c>
      <c r="BH151" s="145">
        <f t="shared" si="17"/>
        <v>0</v>
      </c>
      <c r="BI151" s="145">
        <f t="shared" si="18"/>
        <v>0</v>
      </c>
      <c r="BJ151" s="14" t="s">
        <v>77</v>
      </c>
      <c r="BK151" s="145">
        <f t="shared" si="19"/>
        <v>0</v>
      </c>
      <c r="BL151" s="14" t="s">
        <v>136</v>
      </c>
      <c r="BM151" s="144" t="s">
        <v>332</v>
      </c>
    </row>
    <row r="152" spans="1:65" s="2" customFormat="1" ht="16.5" customHeight="1">
      <c r="A152" s="26"/>
      <c r="B152" s="132"/>
      <c r="C152" s="133" t="s">
        <v>7</v>
      </c>
      <c r="D152" s="133" t="s">
        <v>132</v>
      </c>
      <c r="E152" s="134" t="s">
        <v>333</v>
      </c>
      <c r="F152" s="135" t="s">
        <v>334</v>
      </c>
      <c r="G152" s="136" t="s">
        <v>294</v>
      </c>
      <c r="H152" s="137">
        <v>1.1</v>
      </c>
      <c r="I152" s="138"/>
      <c r="J152" s="138">
        <f t="shared" si="10"/>
        <v>0</v>
      </c>
      <c r="K152" s="139"/>
      <c r="L152" s="27"/>
      <c r="M152" s="140" t="s">
        <v>1</v>
      </c>
      <c r="N152" s="141" t="s">
        <v>35</v>
      </c>
      <c r="O152" s="142">
        <v>0</v>
      </c>
      <c r="P152" s="142">
        <f t="shared" si="11"/>
        <v>0</v>
      </c>
      <c r="Q152" s="142">
        <v>0</v>
      </c>
      <c r="R152" s="142">
        <f t="shared" si="12"/>
        <v>0</v>
      </c>
      <c r="S152" s="142">
        <v>0</v>
      </c>
      <c r="T152" s="143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4" t="s">
        <v>136</v>
      </c>
      <c r="AT152" s="144" t="s">
        <v>132</v>
      </c>
      <c r="AU152" s="144" t="s">
        <v>79</v>
      </c>
      <c r="AY152" s="14" t="s">
        <v>131</v>
      </c>
      <c r="BE152" s="145">
        <f t="shared" si="14"/>
        <v>0</v>
      </c>
      <c r="BF152" s="145">
        <f t="shared" si="15"/>
        <v>0</v>
      </c>
      <c r="BG152" s="145">
        <f t="shared" si="16"/>
        <v>0</v>
      </c>
      <c r="BH152" s="145">
        <f t="shared" si="17"/>
        <v>0</v>
      </c>
      <c r="BI152" s="145">
        <f t="shared" si="18"/>
        <v>0</v>
      </c>
      <c r="BJ152" s="14" t="s">
        <v>77</v>
      </c>
      <c r="BK152" s="145">
        <f t="shared" si="19"/>
        <v>0</v>
      </c>
      <c r="BL152" s="14" t="s">
        <v>136</v>
      </c>
      <c r="BM152" s="144" t="s">
        <v>335</v>
      </c>
    </row>
    <row r="153" spans="1:65" s="2" customFormat="1" ht="16.5" customHeight="1">
      <c r="A153" s="26"/>
      <c r="B153" s="132"/>
      <c r="C153" s="133" t="s">
        <v>336</v>
      </c>
      <c r="D153" s="133" t="s">
        <v>132</v>
      </c>
      <c r="E153" s="134" t="s">
        <v>337</v>
      </c>
      <c r="F153" s="135" t="s">
        <v>338</v>
      </c>
      <c r="G153" s="136" t="s">
        <v>294</v>
      </c>
      <c r="H153" s="137">
        <v>1.32</v>
      </c>
      <c r="I153" s="138"/>
      <c r="J153" s="138">
        <f t="shared" si="10"/>
        <v>0</v>
      </c>
      <c r="K153" s="139"/>
      <c r="L153" s="27"/>
      <c r="M153" s="140" t="s">
        <v>1</v>
      </c>
      <c r="N153" s="141" t="s">
        <v>35</v>
      </c>
      <c r="O153" s="142">
        <v>0.584</v>
      </c>
      <c r="P153" s="142">
        <f t="shared" si="11"/>
        <v>0.77088</v>
      </c>
      <c r="Q153" s="142">
        <v>2.45329</v>
      </c>
      <c r="R153" s="142">
        <f t="shared" si="12"/>
        <v>3.2383428000000003</v>
      </c>
      <c r="S153" s="142">
        <v>0</v>
      </c>
      <c r="T153" s="143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4" t="s">
        <v>136</v>
      </c>
      <c r="AT153" s="144" t="s">
        <v>132</v>
      </c>
      <c r="AU153" s="144" t="s">
        <v>79</v>
      </c>
      <c r="AY153" s="14" t="s">
        <v>131</v>
      </c>
      <c r="BE153" s="145">
        <f t="shared" si="14"/>
        <v>0</v>
      </c>
      <c r="BF153" s="145">
        <f t="shared" si="15"/>
        <v>0</v>
      </c>
      <c r="BG153" s="145">
        <f t="shared" si="16"/>
        <v>0</v>
      </c>
      <c r="BH153" s="145">
        <f t="shared" si="17"/>
        <v>0</v>
      </c>
      <c r="BI153" s="145">
        <f t="shared" si="18"/>
        <v>0</v>
      </c>
      <c r="BJ153" s="14" t="s">
        <v>77</v>
      </c>
      <c r="BK153" s="145">
        <f t="shared" si="19"/>
        <v>0</v>
      </c>
      <c r="BL153" s="14" t="s">
        <v>136</v>
      </c>
      <c r="BM153" s="144" t="s">
        <v>339</v>
      </c>
    </row>
    <row r="154" spans="1:65" s="2" customFormat="1" ht="16.5" customHeight="1">
      <c r="A154" s="26"/>
      <c r="B154" s="132"/>
      <c r="C154" s="133" t="s">
        <v>181</v>
      </c>
      <c r="D154" s="133" t="s">
        <v>132</v>
      </c>
      <c r="E154" s="134" t="s">
        <v>340</v>
      </c>
      <c r="F154" s="135" t="s">
        <v>341</v>
      </c>
      <c r="G154" s="136" t="s">
        <v>194</v>
      </c>
      <c r="H154" s="137">
        <v>3.3</v>
      </c>
      <c r="I154" s="138"/>
      <c r="J154" s="138">
        <f t="shared" si="10"/>
        <v>0</v>
      </c>
      <c r="K154" s="139"/>
      <c r="L154" s="27"/>
      <c r="M154" s="140" t="s">
        <v>1</v>
      </c>
      <c r="N154" s="141" t="s">
        <v>35</v>
      </c>
      <c r="O154" s="142">
        <v>0</v>
      </c>
      <c r="P154" s="142">
        <f t="shared" si="11"/>
        <v>0</v>
      </c>
      <c r="Q154" s="142">
        <v>0</v>
      </c>
      <c r="R154" s="142">
        <f t="shared" si="12"/>
        <v>0</v>
      </c>
      <c r="S154" s="142">
        <v>0</v>
      </c>
      <c r="T154" s="143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4" t="s">
        <v>136</v>
      </c>
      <c r="AT154" s="144" t="s">
        <v>132</v>
      </c>
      <c r="AU154" s="144" t="s">
        <v>79</v>
      </c>
      <c r="AY154" s="14" t="s">
        <v>131</v>
      </c>
      <c r="BE154" s="145">
        <f t="shared" si="14"/>
        <v>0</v>
      </c>
      <c r="BF154" s="145">
        <f t="shared" si="15"/>
        <v>0</v>
      </c>
      <c r="BG154" s="145">
        <f t="shared" si="16"/>
        <v>0</v>
      </c>
      <c r="BH154" s="145">
        <f t="shared" si="17"/>
        <v>0</v>
      </c>
      <c r="BI154" s="145">
        <f t="shared" si="18"/>
        <v>0</v>
      </c>
      <c r="BJ154" s="14" t="s">
        <v>77</v>
      </c>
      <c r="BK154" s="145">
        <f t="shared" si="19"/>
        <v>0</v>
      </c>
      <c r="BL154" s="14" t="s">
        <v>136</v>
      </c>
      <c r="BM154" s="144" t="s">
        <v>342</v>
      </c>
    </row>
    <row r="155" spans="1:65" s="2" customFormat="1" ht="16.5" customHeight="1">
      <c r="A155" s="26"/>
      <c r="B155" s="132"/>
      <c r="C155" s="133" t="s">
        <v>343</v>
      </c>
      <c r="D155" s="133" t="s">
        <v>132</v>
      </c>
      <c r="E155" s="134" t="s">
        <v>344</v>
      </c>
      <c r="F155" s="135" t="s">
        <v>345</v>
      </c>
      <c r="G155" s="136" t="s">
        <v>194</v>
      </c>
      <c r="H155" s="137">
        <v>3.3</v>
      </c>
      <c r="I155" s="138"/>
      <c r="J155" s="138">
        <f t="shared" si="10"/>
        <v>0</v>
      </c>
      <c r="K155" s="139"/>
      <c r="L155" s="27"/>
      <c r="M155" s="140" t="s">
        <v>1</v>
      </c>
      <c r="N155" s="141" t="s">
        <v>35</v>
      </c>
      <c r="O155" s="142">
        <v>0</v>
      </c>
      <c r="P155" s="142">
        <f t="shared" si="11"/>
        <v>0</v>
      </c>
      <c r="Q155" s="142">
        <v>0</v>
      </c>
      <c r="R155" s="142">
        <f t="shared" si="12"/>
        <v>0</v>
      </c>
      <c r="S155" s="142">
        <v>0</v>
      </c>
      <c r="T155" s="143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4" t="s">
        <v>136</v>
      </c>
      <c r="AT155" s="144" t="s">
        <v>132</v>
      </c>
      <c r="AU155" s="144" t="s">
        <v>79</v>
      </c>
      <c r="AY155" s="14" t="s">
        <v>131</v>
      </c>
      <c r="BE155" s="145">
        <f t="shared" si="14"/>
        <v>0</v>
      </c>
      <c r="BF155" s="145">
        <f t="shared" si="15"/>
        <v>0</v>
      </c>
      <c r="BG155" s="145">
        <f t="shared" si="16"/>
        <v>0</v>
      </c>
      <c r="BH155" s="145">
        <f t="shared" si="17"/>
        <v>0</v>
      </c>
      <c r="BI155" s="145">
        <f t="shared" si="18"/>
        <v>0</v>
      </c>
      <c r="BJ155" s="14" t="s">
        <v>77</v>
      </c>
      <c r="BK155" s="145">
        <f t="shared" si="19"/>
        <v>0</v>
      </c>
      <c r="BL155" s="14" t="s">
        <v>136</v>
      </c>
      <c r="BM155" s="144" t="s">
        <v>346</v>
      </c>
    </row>
    <row r="156" spans="1:65" s="2" customFormat="1" ht="21.75" customHeight="1">
      <c r="A156" s="26"/>
      <c r="B156" s="132"/>
      <c r="C156" s="133" t="s">
        <v>187</v>
      </c>
      <c r="D156" s="133" t="s">
        <v>132</v>
      </c>
      <c r="E156" s="134" t="s">
        <v>347</v>
      </c>
      <c r="F156" s="135" t="s">
        <v>348</v>
      </c>
      <c r="G156" s="136" t="s">
        <v>320</v>
      </c>
      <c r="H156" s="137">
        <v>0.074</v>
      </c>
      <c r="I156" s="138"/>
      <c r="J156" s="138">
        <f t="shared" si="10"/>
        <v>0</v>
      </c>
      <c r="K156" s="139"/>
      <c r="L156" s="27"/>
      <c r="M156" s="140" t="s">
        <v>1</v>
      </c>
      <c r="N156" s="141" t="s">
        <v>35</v>
      </c>
      <c r="O156" s="142">
        <v>0</v>
      </c>
      <c r="P156" s="142">
        <f t="shared" si="11"/>
        <v>0</v>
      </c>
      <c r="Q156" s="142">
        <v>0</v>
      </c>
      <c r="R156" s="142">
        <f t="shared" si="12"/>
        <v>0</v>
      </c>
      <c r="S156" s="142">
        <v>0</v>
      </c>
      <c r="T156" s="143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4" t="s">
        <v>136</v>
      </c>
      <c r="AT156" s="144" t="s">
        <v>132</v>
      </c>
      <c r="AU156" s="144" t="s">
        <v>79</v>
      </c>
      <c r="AY156" s="14" t="s">
        <v>131</v>
      </c>
      <c r="BE156" s="145">
        <f t="shared" si="14"/>
        <v>0</v>
      </c>
      <c r="BF156" s="145">
        <f t="shared" si="15"/>
        <v>0</v>
      </c>
      <c r="BG156" s="145">
        <f t="shared" si="16"/>
        <v>0</v>
      </c>
      <c r="BH156" s="145">
        <f t="shared" si="17"/>
        <v>0</v>
      </c>
      <c r="BI156" s="145">
        <f t="shared" si="18"/>
        <v>0</v>
      </c>
      <c r="BJ156" s="14" t="s">
        <v>77</v>
      </c>
      <c r="BK156" s="145">
        <f t="shared" si="19"/>
        <v>0</v>
      </c>
      <c r="BL156" s="14" t="s">
        <v>136</v>
      </c>
      <c r="BM156" s="144" t="s">
        <v>349</v>
      </c>
    </row>
    <row r="157" spans="1:65" s="2" customFormat="1" ht="16.5" customHeight="1">
      <c r="A157" s="26"/>
      <c r="B157" s="132"/>
      <c r="C157" s="133" t="s">
        <v>350</v>
      </c>
      <c r="D157" s="133" t="s">
        <v>132</v>
      </c>
      <c r="E157" s="134" t="s">
        <v>351</v>
      </c>
      <c r="F157" s="135" t="s">
        <v>352</v>
      </c>
      <c r="G157" s="136" t="s">
        <v>320</v>
      </c>
      <c r="H157" s="137">
        <v>0.114</v>
      </c>
      <c r="I157" s="138"/>
      <c r="J157" s="138">
        <f t="shared" si="10"/>
        <v>0</v>
      </c>
      <c r="K157" s="139"/>
      <c r="L157" s="27"/>
      <c r="M157" s="140" t="s">
        <v>1</v>
      </c>
      <c r="N157" s="141" t="s">
        <v>35</v>
      </c>
      <c r="O157" s="142">
        <v>0</v>
      </c>
      <c r="P157" s="142">
        <f t="shared" si="11"/>
        <v>0</v>
      </c>
      <c r="Q157" s="142">
        <v>0</v>
      </c>
      <c r="R157" s="142">
        <f t="shared" si="12"/>
        <v>0</v>
      </c>
      <c r="S157" s="142">
        <v>0</v>
      </c>
      <c r="T157" s="143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4" t="s">
        <v>136</v>
      </c>
      <c r="AT157" s="144" t="s">
        <v>132</v>
      </c>
      <c r="AU157" s="144" t="s">
        <v>79</v>
      </c>
      <c r="AY157" s="14" t="s">
        <v>131</v>
      </c>
      <c r="BE157" s="145">
        <f t="shared" si="14"/>
        <v>0</v>
      </c>
      <c r="BF157" s="145">
        <f t="shared" si="15"/>
        <v>0</v>
      </c>
      <c r="BG157" s="145">
        <f t="shared" si="16"/>
        <v>0</v>
      </c>
      <c r="BH157" s="145">
        <f t="shared" si="17"/>
        <v>0</v>
      </c>
      <c r="BI157" s="145">
        <f t="shared" si="18"/>
        <v>0</v>
      </c>
      <c r="BJ157" s="14" t="s">
        <v>77</v>
      </c>
      <c r="BK157" s="145">
        <f t="shared" si="19"/>
        <v>0</v>
      </c>
      <c r="BL157" s="14" t="s">
        <v>136</v>
      </c>
      <c r="BM157" s="144" t="s">
        <v>353</v>
      </c>
    </row>
    <row r="158" spans="2:63" s="11" customFormat="1" ht="22.9" customHeight="1">
      <c r="B158" s="122"/>
      <c r="D158" s="123" t="s">
        <v>69</v>
      </c>
      <c r="E158" s="154" t="s">
        <v>141</v>
      </c>
      <c r="F158" s="154" t="s">
        <v>354</v>
      </c>
      <c r="J158" s="155">
        <f>BK158</f>
        <v>0</v>
      </c>
      <c r="L158" s="122"/>
      <c r="M158" s="126"/>
      <c r="N158" s="127"/>
      <c r="O158" s="127"/>
      <c r="P158" s="128">
        <f>P159</f>
        <v>0.4</v>
      </c>
      <c r="Q158" s="127"/>
      <c r="R158" s="128">
        <f>R159</f>
        <v>0.0063</v>
      </c>
      <c r="S158" s="127"/>
      <c r="T158" s="129">
        <f>T159</f>
        <v>0</v>
      </c>
      <c r="AR158" s="123" t="s">
        <v>77</v>
      </c>
      <c r="AT158" s="130" t="s">
        <v>69</v>
      </c>
      <c r="AU158" s="130" t="s">
        <v>77</v>
      </c>
      <c r="AY158" s="123" t="s">
        <v>131</v>
      </c>
      <c r="BK158" s="131">
        <f>BK159</f>
        <v>0</v>
      </c>
    </row>
    <row r="159" spans="1:65" s="2" customFormat="1" ht="21.75" customHeight="1">
      <c r="A159" s="26"/>
      <c r="B159" s="132"/>
      <c r="C159" s="133" t="s">
        <v>355</v>
      </c>
      <c r="D159" s="133" t="s">
        <v>132</v>
      </c>
      <c r="E159" s="134" t="s">
        <v>356</v>
      </c>
      <c r="F159" s="135" t="s">
        <v>357</v>
      </c>
      <c r="G159" s="136" t="s">
        <v>358</v>
      </c>
      <c r="H159" s="137">
        <v>1</v>
      </c>
      <c r="I159" s="138"/>
      <c r="J159" s="138">
        <f>ROUND(I159*H159,2)</f>
        <v>0</v>
      </c>
      <c r="K159" s="139"/>
      <c r="L159" s="27"/>
      <c r="M159" s="140" t="s">
        <v>1</v>
      </c>
      <c r="N159" s="141" t="s">
        <v>35</v>
      </c>
      <c r="O159" s="142">
        <v>0.4</v>
      </c>
      <c r="P159" s="142">
        <f>O159*H159</f>
        <v>0.4</v>
      </c>
      <c r="Q159" s="142">
        <v>0.0063</v>
      </c>
      <c r="R159" s="142">
        <f>Q159*H159</f>
        <v>0.0063</v>
      </c>
      <c r="S159" s="142">
        <v>0</v>
      </c>
      <c r="T159" s="143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4" t="s">
        <v>136</v>
      </c>
      <c r="AT159" s="144" t="s">
        <v>132</v>
      </c>
      <c r="AU159" s="144" t="s">
        <v>79</v>
      </c>
      <c r="AY159" s="14" t="s">
        <v>131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4" t="s">
        <v>77</v>
      </c>
      <c r="BK159" s="145">
        <f>ROUND(I159*H159,2)</f>
        <v>0</v>
      </c>
      <c r="BL159" s="14" t="s">
        <v>136</v>
      </c>
      <c r="BM159" s="144" t="s">
        <v>359</v>
      </c>
    </row>
    <row r="160" spans="2:63" s="11" customFormat="1" ht="22.9" customHeight="1">
      <c r="B160" s="122"/>
      <c r="D160" s="123" t="s">
        <v>69</v>
      </c>
      <c r="E160" s="154" t="s">
        <v>300</v>
      </c>
      <c r="F160" s="154" t="s">
        <v>360</v>
      </c>
      <c r="J160" s="155">
        <f>BK160</f>
        <v>0</v>
      </c>
      <c r="L160" s="122"/>
      <c r="M160" s="126"/>
      <c r="N160" s="127"/>
      <c r="O160" s="127"/>
      <c r="P160" s="128">
        <f>SUM(P161:P169)</f>
        <v>2.392</v>
      </c>
      <c r="Q160" s="127"/>
      <c r="R160" s="128">
        <f>SUM(R161:R169)</f>
        <v>0</v>
      </c>
      <c r="S160" s="127"/>
      <c r="T160" s="129">
        <f>SUM(T161:T169)</f>
        <v>0.07904</v>
      </c>
      <c r="AR160" s="123" t="s">
        <v>77</v>
      </c>
      <c r="AT160" s="130" t="s">
        <v>69</v>
      </c>
      <c r="AU160" s="130" t="s">
        <v>77</v>
      </c>
      <c r="AY160" s="123" t="s">
        <v>131</v>
      </c>
      <c r="BK160" s="131">
        <f>SUM(BK161:BK169)</f>
        <v>0</v>
      </c>
    </row>
    <row r="161" spans="1:65" s="2" customFormat="1" ht="21.75" customHeight="1">
      <c r="A161" s="26"/>
      <c r="B161" s="132"/>
      <c r="C161" s="133" t="s">
        <v>361</v>
      </c>
      <c r="D161" s="133" t="s">
        <v>132</v>
      </c>
      <c r="E161" s="134" t="s">
        <v>362</v>
      </c>
      <c r="F161" s="135" t="s">
        <v>363</v>
      </c>
      <c r="G161" s="136" t="s">
        <v>171</v>
      </c>
      <c r="H161" s="137">
        <v>10</v>
      </c>
      <c r="I161" s="138"/>
      <c r="J161" s="138">
        <f aca="true" t="shared" si="20" ref="J161:J169">ROUND(I161*H161,2)</f>
        <v>0</v>
      </c>
      <c r="K161" s="139"/>
      <c r="L161" s="27"/>
      <c r="M161" s="140" t="s">
        <v>1</v>
      </c>
      <c r="N161" s="141" t="s">
        <v>35</v>
      </c>
      <c r="O161" s="142">
        <v>0</v>
      </c>
      <c r="P161" s="142">
        <f aca="true" t="shared" si="21" ref="P161:P169">O161*H161</f>
        <v>0</v>
      </c>
      <c r="Q161" s="142">
        <v>0</v>
      </c>
      <c r="R161" s="142">
        <f aca="true" t="shared" si="22" ref="R161:R169">Q161*H161</f>
        <v>0</v>
      </c>
      <c r="S161" s="142">
        <v>0</v>
      </c>
      <c r="T161" s="143">
        <f aca="true" t="shared" si="23" ref="T161:T169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4" t="s">
        <v>136</v>
      </c>
      <c r="AT161" s="144" t="s">
        <v>132</v>
      </c>
      <c r="AU161" s="144" t="s">
        <v>79</v>
      </c>
      <c r="AY161" s="14" t="s">
        <v>131</v>
      </c>
      <c r="BE161" s="145">
        <f aca="true" t="shared" si="24" ref="BE161:BE169">IF(N161="základní",J161,0)</f>
        <v>0</v>
      </c>
      <c r="BF161" s="145">
        <f aca="true" t="shared" si="25" ref="BF161:BF169">IF(N161="snížená",J161,0)</f>
        <v>0</v>
      </c>
      <c r="BG161" s="145">
        <f aca="true" t="shared" si="26" ref="BG161:BG169">IF(N161="zákl. přenesená",J161,0)</f>
        <v>0</v>
      </c>
      <c r="BH161" s="145">
        <f aca="true" t="shared" si="27" ref="BH161:BH169">IF(N161="sníž. přenesená",J161,0)</f>
        <v>0</v>
      </c>
      <c r="BI161" s="145">
        <f aca="true" t="shared" si="28" ref="BI161:BI169">IF(N161="nulová",J161,0)</f>
        <v>0</v>
      </c>
      <c r="BJ161" s="14" t="s">
        <v>77</v>
      </c>
      <c r="BK161" s="145">
        <f aca="true" t="shared" si="29" ref="BK161:BK169">ROUND(I161*H161,2)</f>
        <v>0</v>
      </c>
      <c r="BL161" s="14" t="s">
        <v>136</v>
      </c>
      <c r="BM161" s="144" t="s">
        <v>364</v>
      </c>
    </row>
    <row r="162" spans="1:65" s="2" customFormat="1" ht="33" customHeight="1">
      <c r="A162" s="26"/>
      <c r="B162" s="132"/>
      <c r="C162" s="156" t="s">
        <v>365</v>
      </c>
      <c r="D162" s="156" t="s">
        <v>366</v>
      </c>
      <c r="E162" s="157" t="s">
        <v>367</v>
      </c>
      <c r="F162" s="158" t="s">
        <v>368</v>
      </c>
      <c r="G162" s="159" t="s">
        <v>171</v>
      </c>
      <c r="H162" s="160">
        <v>10</v>
      </c>
      <c r="I162" s="161"/>
      <c r="J162" s="161">
        <f t="shared" si="20"/>
        <v>0</v>
      </c>
      <c r="K162" s="162"/>
      <c r="L162" s="163"/>
      <c r="M162" s="164" t="s">
        <v>1</v>
      </c>
      <c r="N162" s="165" t="s">
        <v>35</v>
      </c>
      <c r="O162" s="142">
        <v>0</v>
      </c>
      <c r="P162" s="142">
        <f t="shared" si="21"/>
        <v>0</v>
      </c>
      <c r="Q162" s="142">
        <v>0</v>
      </c>
      <c r="R162" s="142">
        <f t="shared" si="22"/>
        <v>0</v>
      </c>
      <c r="S162" s="142">
        <v>0</v>
      </c>
      <c r="T162" s="143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4" t="s">
        <v>144</v>
      </c>
      <c r="AT162" s="144" t="s">
        <v>366</v>
      </c>
      <c r="AU162" s="144" t="s">
        <v>79</v>
      </c>
      <c r="AY162" s="14" t="s">
        <v>131</v>
      </c>
      <c r="BE162" s="145">
        <f t="shared" si="24"/>
        <v>0</v>
      </c>
      <c r="BF162" s="145">
        <f t="shared" si="25"/>
        <v>0</v>
      </c>
      <c r="BG162" s="145">
        <f t="shared" si="26"/>
        <v>0</v>
      </c>
      <c r="BH162" s="145">
        <f t="shared" si="27"/>
        <v>0</v>
      </c>
      <c r="BI162" s="145">
        <f t="shared" si="28"/>
        <v>0</v>
      </c>
      <c r="BJ162" s="14" t="s">
        <v>77</v>
      </c>
      <c r="BK162" s="145">
        <f t="shared" si="29"/>
        <v>0</v>
      </c>
      <c r="BL162" s="14" t="s">
        <v>136</v>
      </c>
      <c r="BM162" s="144" t="s">
        <v>369</v>
      </c>
    </row>
    <row r="163" spans="1:65" s="2" customFormat="1" ht="21.75" customHeight="1">
      <c r="A163" s="26"/>
      <c r="B163" s="132"/>
      <c r="C163" s="133" t="s">
        <v>370</v>
      </c>
      <c r="D163" s="133" t="s">
        <v>132</v>
      </c>
      <c r="E163" s="134" t="s">
        <v>371</v>
      </c>
      <c r="F163" s="135" t="s">
        <v>372</v>
      </c>
      <c r="G163" s="136" t="s">
        <v>373</v>
      </c>
      <c r="H163" s="137">
        <v>2</v>
      </c>
      <c r="I163" s="138"/>
      <c r="J163" s="138">
        <f t="shared" si="20"/>
        <v>0</v>
      </c>
      <c r="K163" s="139"/>
      <c r="L163" s="27"/>
      <c r="M163" s="140" t="s">
        <v>1</v>
      </c>
      <c r="N163" s="141" t="s">
        <v>35</v>
      </c>
      <c r="O163" s="142">
        <v>0</v>
      </c>
      <c r="P163" s="142">
        <f t="shared" si="21"/>
        <v>0</v>
      </c>
      <c r="Q163" s="142">
        <v>0</v>
      </c>
      <c r="R163" s="142">
        <f t="shared" si="22"/>
        <v>0</v>
      </c>
      <c r="S163" s="142">
        <v>0</v>
      </c>
      <c r="T163" s="143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4" t="s">
        <v>136</v>
      </c>
      <c r="AT163" s="144" t="s">
        <v>132</v>
      </c>
      <c r="AU163" s="144" t="s">
        <v>79</v>
      </c>
      <c r="AY163" s="14" t="s">
        <v>131</v>
      </c>
      <c r="BE163" s="145">
        <f t="shared" si="24"/>
        <v>0</v>
      </c>
      <c r="BF163" s="145">
        <f t="shared" si="25"/>
        <v>0</v>
      </c>
      <c r="BG163" s="145">
        <f t="shared" si="26"/>
        <v>0</v>
      </c>
      <c r="BH163" s="145">
        <f t="shared" si="27"/>
        <v>0</v>
      </c>
      <c r="BI163" s="145">
        <f t="shared" si="28"/>
        <v>0</v>
      </c>
      <c r="BJ163" s="14" t="s">
        <v>77</v>
      </c>
      <c r="BK163" s="145">
        <f t="shared" si="29"/>
        <v>0</v>
      </c>
      <c r="BL163" s="14" t="s">
        <v>136</v>
      </c>
      <c r="BM163" s="144" t="s">
        <v>374</v>
      </c>
    </row>
    <row r="164" spans="1:65" s="2" customFormat="1" ht="21.75" customHeight="1">
      <c r="A164" s="26"/>
      <c r="B164" s="132"/>
      <c r="C164" s="133" t="s">
        <v>375</v>
      </c>
      <c r="D164" s="133" t="s">
        <v>132</v>
      </c>
      <c r="E164" s="134" t="s">
        <v>376</v>
      </c>
      <c r="F164" s="135" t="s">
        <v>377</v>
      </c>
      <c r="G164" s="136" t="s">
        <v>194</v>
      </c>
      <c r="H164" s="137">
        <v>19.575</v>
      </c>
      <c r="I164" s="138"/>
      <c r="J164" s="138">
        <f t="shared" si="20"/>
        <v>0</v>
      </c>
      <c r="K164" s="139"/>
      <c r="L164" s="27"/>
      <c r="M164" s="140" t="s">
        <v>1</v>
      </c>
      <c r="N164" s="141" t="s">
        <v>35</v>
      </c>
      <c r="O164" s="142">
        <v>0</v>
      </c>
      <c r="P164" s="142">
        <f t="shared" si="21"/>
        <v>0</v>
      </c>
      <c r="Q164" s="142">
        <v>0</v>
      </c>
      <c r="R164" s="142">
        <f t="shared" si="22"/>
        <v>0</v>
      </c>
      <c r="S164" s="142">
        <v>0</v>
      </c>
      <c r="T164" s="143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4" t="s">
        <v>136</v>
      </c>
      <c r="AT164" s="144" t="s">
        <v>132</v>
      </c>
      <c r="AU164" s="144" t="s">
        <v>79</v>
      </c>
      <c r="AY164" s="14" t="s">
        <v>131</v>
      </c>
      <c r="BE164" s="145">
        <f t="shared" si="24"/>
        <v>0</v>
      </c>
      <c r="BF164" s="145">
        <f t="shared" si="25"/>
        <v>0</v>
      </c>
      <c r="BG164" s="145">
        <f t="shared" si="26"/>
        <v>0</v>
      </c>
      <c r="BH164" s="145">
        <f t="shared" si="27"/>
        <v>0</v>
      </c>
      <c r="BI164" s="145">
        <f t="shared" si="28"/>
        <v>0</v>
      </c>
      <c r="BJ164" s="14" t="s">
        <v>77</v>
      </c>
      <c r="BK164" s="145">
        <f t="shared" si="29"/>
        <v>0</v>
      </c>
      <c r="BL164" s="14" t="s">
        <v>136</v>
      </c>
      <c r="BM164" s="144" t="s">
        <v>378</v>
      </c>
    </row>
    <row r="165" spans="1:65" s="2" customFormat="1" ht="16.5" customHeight="1">
      <c r="A165" s="26"/>
      <c r="B165" s="132"/>
      <c r="C165" s="133" t="s">
        <v>379</v>
      </c>
      <c r="D165" s="133" t="s">
        <v>132</v>
      </c>
      <c r="E165" s="134" t="s">
        <v>380</v>
      </c>
      <c r="F165" s="135" t="s">
        <v>381</v>
      </c>
      <c r="G165" s="136" t="s">
        <v>294</v>
      </c>
      <c r="H165" s="137">
        <v>1.263</v>
      </c>
      <c r="I165" s="138"/>
      <c r="J165" s="138">
        <f t="shared" si="20"/>
        <v>0</v>
      </c>
      <c r="K165" s="139"/>
      <c r="L165" s="27"/>
      <c r="M165" s="140" t="s">
        <v>1</v>
      </c>
      <c r="N165" s="141" t="s">
        <v>35</v>
      </c>
      <c r="O165" s="142">
        <v>0</v>
      </c>
      <c r="P165" s="142">
        <f t="shared" si="21"/>
        <v>0</v>
      </c>
      <c r="Q165" s="142">
        <v>0</v>
      </c>
      <c r="R165" s="142">
        <f t="shared" si="22"/>
        <v>0</v>
      </c>
      <c r="S165" s="142">
        <v>0</v>
      </c>
      <c r="T165" s="143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4" t="s">
        <v>136</v>
      </c>
      <c r="AT165" s="144" t="s">
        <v>132</v>
      </c>
      <c r="AU165" s="144" t="s">
        <v>79</v>
      </c>
      <c r="AY165" s="14" t="s">
        <v>131</v>
      </c>
      <c r="BE165" s="145">
        <f t="shared" si="24"/>
        <v>0</v>
      </c>
      <c r="BF165" s="145">
        <f t="shared" si="25"/>
        <v>0</v>
      </c>
      <c r="BG165" s="145">
        <f t="shared" si="26"/>
        <v>0</v>
      </c>
      <c r="BH165" s="145">
        <f t="shared" si="27"/>
        <v>0</v>
      </c>
      <c r="BI165" s="145">
        <f t="shared" si="28"/>
        <v>0</v>
      </c>
      <c r="BJ165" s="14" t="s">
        <v>77</v>
      </c>
      <c r="BK165" s="145">
        <f t="shared" si="29"/>
        <v>0</v>
      </c>
      <c r="BL165" s="14" t="s">
        <v>136</v>
      </c>
      <c r="BM165" s="144" t="s">
        <v>382</v>
      </c>
    </row>
    <row r="166" spans="1:65" s="2" customFormat="1" ht="21.75" customHeight="1">
      <c r="A166" s="26"/>
      <c r="B166" s="132"/>
      <c r="C166" s="133" t="s">
        <v>383</v>
      </c>
      <c r="D166" s="133" t="s">
        <v>132</v>
      </c>
      <c r="E166" s="134" t="s">
        <v>384</v>
      </c>
      <c r="F166" s="135" t="s">
        <v>385</v>
      </c>
      <c r="G166" s="136" t="s">
        <v>294</v>
      </c>
      <c r="H166" s="137">
        <v>0.63</v>
      </c>
      <c r="I166" s="138"/>
      <c r="J166" s="138">
        <f t="shared" si="20"/>
        <v>0</v>
      </c>
      <c r="K166" s="139"/>
      <c r="L166" s="27"/>
      <c r="M166" s="140" t="s">
        <v>1</v>
      </c>
      <c r="N166" s="141" t="s">
        <v>35</v>
      </c>
      <c r="O166" s="142">
        <v>0</v>
      </c>
      <c r="P166" s="142">
        <f t="shared" si="21"/>
        <v>0</v>
      </c>
      <c r="Q166" s="142">
        <v>0</v>
      </c>
      <c r="R166" s="142">
        <f t="shared" si="22"/>
        <v>0</v>
      </c>
      <c r="S166" s="142">
        <v>0</v>
      </c>
      <c r="T166" s="143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4" t="s">
        <v>136</v>
      </c>
      <c r="AT166" s="144" t="s">
        <v>132</v>
      </c>
      <c r="AU166" s="144" t="s">
        <v>79</v>
      </c>
      <c r="AY166" s="14" t="s">
        <v>131</v>
      </c>
      <c r="BE166" s="145">
        <f t="shared" si="24"/>
        <v>0</v>
      </c>
      <c r="BF166" s="145">
        <f t="shared" si="25"/>
        <v>0</v>
      </c>
      <c r="BG166" s="145">
        <f t="shared" si="26"/>
        <v>0</v>
      </c>
      <c r="BH166" s="145">
        <f t="shared" si="27"/>
        <v>0</v>
      </c>
      <c r="BI166" s="145">
        <f t="shared" si="28"/>
        <v>0</v>
      </c>
      <c r="BJ166" s="14" t="s">
        <v>77</v>
      </c>
      <c r="BK166" s="145">
        <f t="shared" si="29"/>
        <v>0</v>
      </c>
      <c r="BL166" s="14" t="s">
        <v>136</v>
      </c>
      <c r="BM166" s="144" t="s">
        <v>386</v>
      </c>
    </row>
    <row r="167" spans="1:65" s="2" customFormat="1" ht="21.75" customHeight="1">
      <c r="A167" s="26"/>
      <c r="B167" s="132"/>
      <c r="C167" s="133" t="s">
        <v>387</v>
      </c>
      <c r="D167" s="133" t="s">
        <v>132</v>
      </c>
      <c r="E167" s="134" t="s">
        <v>388</v>
      </c>
      <c r="F167" s="135" t="s">
        <v>389</v>
      </c>
      <c r="G167" s="136" t="s">
        <v>194</v>
      </c>
      <c r="H167" s="137">
        <v>2.08</v>
      </c>
      <c r="I167" s="138"/>
      <c r="J167" s="138">
        <f t="shared" si="20"/>
        <v>0</v>
      </c>
      <c r="K167" s="139"/>
      <c r="L167" s="27"/>
      <c r="M167" s="140" t="s">
        <v>1</v>
      </c>
      <c r="N167" s="141" t="s">
        <v>35</v>
      </c>
      <c r="O167" s="142">
        <v>1.15</v>
      </c>
      <c r="P167" s="142">
        <f t="shared" si="21"/>
        <v>2.392</v>
      </c>
      <c r="Q167" s="142">
        <v>0</v>
      </c>
      <c r="R167" s="142">
        <f t="shared" si="22"/>
        <v>0</v>
      </c>
      <c r="S167" s="142">
        <v>0.038</v>
      </c>
      <c r="T167" s="143">
        <f t="shared" si="23"/>
        <v>0.07904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4" t="s">
        <v>136</v>
      </c>
      <c r="AT167" s="144" t="s">
        <v>132</v>
      </c>
      <c r="AU167" s="144" t="s">
        <v>79</v>
      </c>
      <c r="AY167" s="14" t="s">
        <v>131</v>
      </c>
      <c r="BE167" s="145">
        <f t="shared" si="24"/>
        <v>0</v>
      </c>
      <c r="BF167" s="145">
        <f t="shared" si="25"/>
        <v>0</v>
      </c>
      <c r="BG167" s="145">
        <f t="shared" si="26"/>
        <v>0</v>
      </c>
      <c r="BH167" s="145">
        <f t="shared" si="27"/>
        <v>0</v>
      </c>
      <c r="BI167" s="145">
        <f t="shared" si="28"/>
        <v>0</v>
      </c>
      <c r="BJ167" s="14" t="s">
        <v>77</v>
      </c>
      <c r="BK167" s="145">
        <f t="shared" si="29"/>
        <v>0</v>
      </c>
      <c r="BL167" s="14" t="s">
        <v>136</v>
      </c>
      <c r="BM167" s="144" t="s">
        <v>390</v>
      </c>
    </row>
    <row r="168" spans="1:65" s="2" customFormat="1" ht="21.75" customHeight="1">
      <c r="A168" s="26"/>
      <c r="B168" s="132"/>
      <c r="C168" s="133" t="s">
        <v>391</v>
      </c>
      <c r="D168" s="133" t="s">
        <v>132</v>
      </c>
      <c r="E168" s="134" t="s">
        <v>392</v>
      </c>
      <c r="F168" s="135" t="s">
        <v>393</v>
      </c>
      <c r="G168" s="136" t="s">
        <v>373</v>
      </c>
      <c r="H168" s="137">
        <v>2</v>
      </c>
      <c r="I168" s="138"/>
      <c r="J168" s="138">
        <f t="shared" si="20"/>
        <v>0</v>
      </c>
      <c r="K168" s="139"/>
      <c r="L168" s="27"/>
      <c r="M168" s="140" t="s">
        <v>1</v>
      </c>
      <c r="N168" s="141" t="s">
        <v>35</v>
      </c>
      <c r="O168" s="142">
        <v>0</v>
      </c>
      <c r="P168" s="142">
        <f t="shared" si="21"/>
        <v>0</v>
      </c>
      <c r="Q168" s="142">
        <v>0</v>
      </c>
      <c r="R168" s="142">
        <f t="shared" si="22"/>
        <v>0</v>
      </c>
      <c r="S168" s="142">
        <v>0</v>
      </c>
      <c r="T168" s="143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4" t="s">
        <v>136</v>
      </c>
      <c r="AT168" s="144" t="s">
        <v>132</v>
      </c>
      <c r="AU168" s="144" t="s">
        <v>79</v>
      </c>
      <c r="AY168" s="14" t="s">
        <v>131</v>
      </c>
      <c r="BE168" s="145">
        <f t="shared" si="24"/>
        <v>0</v>
      </c>
      <c r="BF168" s="145">
        <f t="shared" si="25"/>
        <v>0</v>
      </c>
      <c r="BG168" s="145">
        <f t="shared" si="26"/>
        <v>0</v>
      </c>
      <c r="BH168" s="145">
        <f t="shared" si="27"/>
        <v>0</v>
      </c>
      <c r="BI168" s="145">
        <f t="shared" si="28"/>
        <v>0</v>
      </c>
      <c r="BJ168" s="14" t="s">
        <v>77</v>
      </c>
      <c r="BK168" s="145">
        <f t="shared" si="29"/>
        <v>0</v>
      </c>
      <c r="BL168" s="14" t="s">
        <v>136</v>
      </c>
      <c r="BM168" s="144" t="s">
        <v>394</v>
      </c>
    </row>
    <row r="169" spans="1:65" s="2" customFormat="1" ht="21.75" customHeight="1">
      <c r="A169" s="26"/>
      <c r="B169" s="132"/>
      <c r="C169" s="133" t="s">
        <v>395</v>
      </c>
      <c r="D169" s="133" t="s">
        <v>132</v>
      </c>
      <c r="E169" s="134" t="s">
        <v>396</v>
      </c>
      <c r="F169" s="135" t="s">
        <v>397</v>
      </c>
      <c r="G169" s="136" t="s">
        <v>171</v>
      </c>
      <c r="H169" s="137">
        <v>10.1</v>
      </c>
      <c r="I169" s="138"/>
      <c r="J169" s="138">
        <f t="shared" si="20"/>
        <v>0</v>
      </c>
      <c r="K169" s="139"/>
      <c r="L169" s="27"/>
      <c r="M169" s="140" t="s">
        <v>1</v>
      </c>
      <c r="N169" s="141" t="s">
        <v>35</v>
      </c>
      <c r="O169" s="142">
        <v>0</v>
      </c>
      <c r="P169" s="142">
        <f t="shared" si="21"/>
        <v>0</v>
      </c>
      <c r="Q169" s="142">
        <v>0</v>
      </c>
      <c r="R169" s="142">
        <f t="shared" si="22"/>
        <v>0</v>
      </c>
      <c r="S169" s="142">
        <v>0</v>
      </c>
      <c r="T169" s="143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4" t="s">
        <v>136</v>
      </c>
      <c r="AT169" s="144" t="s">
        <v>132</v>
      </c>
      <c r="AU169" s="144" t="s">
        <v>79</v>
      </c>
      <c r="AY169" s="14" t="s">
        <v>131</v>
      </c>
      <c r="BE169" s="145">
        <f t="shared" si="24"/>
        <v>0</v>
      </c>
      <c r="BF169" s="145">
        <f t="shared" si="25"/>
        <v>0</v>
      </c>
      <c r="BG169" s="145">
        <f t="shared" si="26"/>
        <v>0</v>
      </c>
      <c r="BH169" s="145">
        <f t="shared" si="27"/>
        <v>0</v>
      </c>
      <c r="BI169" s="145">
        <f t="shared" si="28"/>
        <v>0</v>
      </c>
      <c r="BJ169" s="14" t="s">
        <v>77</v>
      </c>
      <c r="BK169" s="145">
        <f t="shared" si="29"/>
        <v>0</v>
      </c>
      <c r="BL169" s="14" t="s">
        <v>136</v>
      </c>
      <c r="BM169" s="144" t="s">
        <v>398</v>
      </c>
    </row>
    <row r="170" spans="2:63" s="11" customFormat="1" ht="22.9" customHeight="1">
      <c r="B170" s="122"/>
      <c r="D170" s="123" t="s">
        <v>69</v>
      </c>
      <c r="E170" s="154" t="s">
        <v>399</v>
      </c>
      <c r="F170" s="154" t="s">
        <v>400</v>
      </c>
      <c r="J170" s="155">
        <f>BK170</f>
        <v>0</v>
      </c>
      <c r="L170" s="122"/>
      <c r="M170" s="126"/>
      <c r="N170" s="127"/>
      <c r="O170" s="127"/>
      <c r="P170" s="128">
        <f>SUM(P171:P177)</f>
        <v>0</v>
      </c>
      <c r="Q170" s="127"/>
      <c r="R170" s="128">
        <f>SUM(R171:R177)</f>
        <v>0</v>
      </c>
      <c r="S170" s="127"/>
      <c r="T170" s="129">
        <f>SUM(T171:T177)</f>
        <v>0</v>
      </c>
      <c r="AR170" s="123" t="s">
        <v>77</v>
      </c>
      <c r="AT170" s="130" t="s">
        <v>69</v>
      </c>
      <c r="AU170" s="130" t="s">
        <v>77</v>
      </c>
      <c r="AY170" s="123" t="s">
        <v>131</v>
      </c>
      <c r="BK170" s="131">
        <f>SUM(BK171:BK177)</f>
        <v>0</v>
      </c>
    </row>
    <row r="171" spans="1:65" s="2" customFormat="1" ht="33" customHeight="1">
      <c r="A171" s="26"/>
      <c r="B171" s="132"/>
      <c r="C171" s="133" t="s">
        <v>401</v>
      </c>
      <c r="D171" s="133" t="s">
        <v>132</v>
      </c>
      <c r="E171" s="134" t="s">
        <v>402</v>
      </c>
      <c r="F171" s="135" t="s">
        <v>403</v>
      </c>
      <c r="G171" s="136" t="s">
        <v>294</v>
      </c>
      <c r="H171" s="137">
        <v>6.665</v>
      </c>
      <c r="I171" s="138"/>
      <c r="J171" s="138">
        <f aca="true" t="shared" si="30" ref="J171:J177">ROUND(I171*H171,2)</f>
        <v>0</v>
      </c>
      <c r="K171" s="139"/>
      <c r="L171" s="27"/>
      <c r="M171" s="140" t="s">
        <v>1</v>
      </c>
      <c r="N171" s="141" t="s">
        <v>35</v>
      </c>
      <c r="O171" s="142">
        <v>0</v>
      </c>
      <c r="P171" s="142">
        <f aca="true" t="shared" si="31" ref="P171:P177">O171*H171</f>
        <v>0</v>
      </c>
      <c r="Q171" s="142">
        <v>0</v>
      </c>
      <c r="R171" s="142">
        <f aca="true" t="shared" si="32" ref="R171:R177">Q171*H171</f>
        <v>0</v>
      </c>
      <c r="S171" s="142">
        <v>0</v>
      </c>
      <c r="T171" s="143">
        <f aca="true" t="shared" si="33" ref="T171:T177"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4" t="s">
        <v>136</v>
      </c>
      <c r="AT171" s="144" t="s">
        <v>132</v>
      </c>
      <c r="AU171" s="144" t="s">
        <v>79</v>
      </c>
      <c r="AY171" s="14" t="s">
        <v>131</v>
      </c>
      <c r="BE171" s="145">
        <f aca="true" t="shared" si="34" ref="BE171:BE177">IF(N171="základní",J171,0)</f>
        <v>0</v>
      </c>
      <c r="BF171" s="145">
        <f aca="true" t="shared" si="35" ref="BF171:BF177">IF(N171="snížená",J171,0)</f>
        <v>0</v>
      </c>
      <c r="BG171" s="145">
        <f aca="true" t="shared" si="36" ref="BG171:BG177">IF(N171="zákl. přenesená",J171,0)</f>
        <v>0</v>
      </c>
      <c r="BH171" s="145">
        <f aca="true" t="shared" si="37" ref="BH171:BH177">IF(N171="sníž. přenesená",J171,0)</f>
        <v>0</v>
      </c>
      <c r="BI171" s="145">
        <f aca="true" t="shared" si="38" ref="BI171:BI177">IF(N171="nulová",J171,0)</f>
        <v>0</v>
      </c>
      <c r="BJ171" s="14" t="s">
        <v>77</v>
      </c>
      <c r="BK171" s="145">
        <f aca="true" t="shared" si="39" ref="BK171:BK177">ROUND(I171*H171,2)</f>
        <v>0</v>
      </c>
      <c r="BL171" s="14" t="s">
        <v>136</v>
      </c>
      <c r="BM171" s="144" t="s">
        <v>404</v>
      </c>
    </row>
    <row r="172" spans="1:65" s="2" customFormat="1" ht="21.75" customHeight="1">
      <c r="A172" s="26"/>
      <c r="B172" s="132"/>
      <c r="C172" s="133" t="s">
        <v>405</v>
      </c>
      <c r="D172" s="133" t="s">
        <v>132</v>
      </c>
      <c r="E172" s="134" t="s">
        <v>406</v>
      </c>
      <c r="F172" s="135" t="s">
        <v>407</v>
      </c>
      <c r="G172" s="136" t="s">
        <v>320</v>
      </c>
      <c r="H172" s="137">
        <v>19.21</v>
      </c>
      <c r="I172" s="138"/>
      <c r="J172" s="138">
        <f t="shared" si="30"/>
        <v>0</v>
      </c>
      <c r="K172" s="139"/>
      <c r="L172" s="27"/>
      <c r="M172" s="140" t="s">
        <v>1</v>
      </c>
      <c r="N172" s="141" t="s">
        <v>35</v>
      </c>
      <c r="O172" s="142">
        <v>0</v>
      </c>
      <c r="P172" s="142">
        <f t="shared" si="31"/>
        <v>0</v>
      </c>
      <c r="Q172" s="142">
        <v>0</v>
      </c>
      <c r="R172" s="142">
        <f t="shared" si="32"/>
        <v>0</v>
      </c>
      <c r="S172" s="142">
        <v>0</v>
      </c>
      <c r="T172" s="143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4" t="s">
        <v>136</v>
      </c>
      <c r="AT172" s="144" t="s">
        <v>132</v>
      </c>
      <c r="AU172" s="144" t="s">
        <v>79</v>
      </c>
      <c r="AY172" s="14" t="s">
        <v>131</v>
      </c>
      <c r="BE172" s="145">
        <f t="shared" si="34"/>
        <v>0</v>
      </c>
      <c r="BF172" s="145">
        <f t="shared" si="35"/>
        <v>0</v>
      </c>
      <c r="BG172" s="145">
        <f t="shared" si="36"/>
        <v>0</v>
      </c>
      <c r="BH172" s="145">
        <f t="shared" si="37"/>
        <v>0</v>
      </c>
      <c r="BI172" s="145">
        <f t="shared" si="38"/>
        <v>0</v>
      </c>
      <c r="BJ172" s="14" t="s">
        <v>77</v>
      </c>
      <c r="BK172" s="145">
        <f t="shared" si="39"/>
        <v>0</v>
      </c>
      <c r="BL172" s="14" t="s">
        <v>136</v>
      </c>
      <c r="BM172" s="144" t="s">
        <v>408</v>
      </c>
    </row>
    <row r="173" spans="1:65" s="2" customFormat="1" ht="33" customHeight="1">
      <c r="A173" s="26"/>
      <c r="B173" s="132"/>
      <c r="C173" s="133" t="s">
        <v>409</v>
      </c>
      <c r="D173" s="133" t="s">
        <v>132</v>
      </c>
      <c r="E173" s="134" t="s">
        <v>410</v>
      </c>
      <c r="F173" s="135" t="s">
        <v>411</v>
      </c>
      <c r="G173" s="136" t="s">
        <v>320</v>
      </c>
      <c r="H173" s="137">
        <v>19.1</v>
      </c>
      <c r="I173" s="138"/>
      <c r="J173" s="138">
        <f t="shared" si="30"/>
        <v>0</v>
      </c>
      <c r="K173" s="139"/>
      <c r="L173" s="27"/>
      <c r="M173" s="140" t="s">
        <v>1</v>
      </c>
      <c r="N173" s="141" t="s">
        <v>35</v>
      </c>
      <c r="O173" s="142">
        <v>0</v>
      </c>
      <c r="P173" s="142">
        <f t="shared" si="31"/>
        <v>0</v>
      </c>
      <c r="Q173" s="142">
        <v>0</v>
      </c>
      <c r="R173" s="142">
        <f t="shared" si="32"/>
        <v>0</v>
      </c>
      <c r="S173" s="142">
        <v>0</v>
      </c>
      <c r="T173" s="143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4" t="s">
        <v>136</v>
      </c>
      <c r="AT173" s="144" t="s">
        <v>132</v>
      </c>
      <c r="AU173" s="144" t="s">
        <v>79</v>
      </c>
      <c r="AY173" s="14" t="s">
        <v>131</v>
      </c>
      <c r="BE173" s="145">
        <f t="shared" si="34"/>
        <v>0</v>
      </c>
      <c r="BF173" s="145">
        <f t="shared" si="35"/>
        <v>0</v>
      </c>
      <c r="BG173" s="145">
        <f t="shared" si="36"/>
        <v>0</v>
      </c>
      <c r="BH173" s="145">
        <f t="shared" si="37"/>
        <v>0</v>
      </c>
      <c r="BI173" s="145">
        <f t="shared" si="38"/>
        <v>0</v>
      </c>
      <c r="BJ173" s="14" t="s">
        <v>77</v>
      </c>
      <c r="BK173" s="145">
        <f t="shared" si="39"/>
        <v>0</v>
      </c>
      <c r="BL173" s="14" t="s">
        <v>136</v>
      </c>
      <c r="BM173" s="144" t="s">
        <v>412</v>
      </c>
    </row>
    <row r="174" spans="1:65" s="2" customFormat="1" ht="21.75" customHeight="1">
      <c r="A174" s="26"/>
      <c r="B174" s="132"/>
      <c r="C174" s="133" t="s">
        <v>413</v>
      </c>
      <c r="D174" s="133" t="s">
        <v>132</v>
      </c>
      <c r="E174" s="134" t="s">
        <v>414</v>
      </c>
      <c r="F174" s="135" t="s">
        <v>415</v>
      </c>
      <c r="G174" s="136" t="s">
        <v>320</v>
      </c>
      <c r="H174" s="137">
        <v>19.1</v>
      </c>
      <c r="I174" s="138"/>
      <c r="J174" s="138">
        <f t="shared" si="30"/>
        <v>0</v>
      </c>
      <c r="K174" s="139"/>
      <c r="L174" s="27"/>
      <c r="M174" s="140" t="s">
        <v>1</v>
      </c>
      <c r="N174" s="141" t="s">
        <v>35</v>
      </c>
      <c r="O174" s="142">
        <v>0</v>
      </c>
      <c r="P174" s="142">
        <f t="shared" si="31"/>
        <v>0</v>
      </c>
      <c r="Q174" s="142">
        <v>0</v>
      </c>
      <c r="R174" s="142">
        <f t="shared" si="32"/>
        <v>0</v>
      </c>
      <c r="S174" s="142">
        <v>0</v>
      </c>
      <c r="T174" s="143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4" t="s">
        <v>136</v>
      </c>
      <c r="AT174" s="144" t="s">
        <v>132</v>
      </c>
      <c r="AU174" s="144" t="s">
        <v>79</v>
      </c>
      <c r="AY174" s="14" t="s">
        <v>131</v>
      </c>
      <c r="BE174" s="145">
        <f t="shared" si="34"/>
        <v>0</v>
      </c>
      <c r="BF174" s="145">
        <f t="shared" si="35"/>
        <v>0</v>
      </c>
      <c r="BG174" s="145">
        <f t="shared" si="36"/>
        <v>0</v>
      </c>
      <c r="BH174" s="145">
        <f t="shared" si="37"/>
        <v>0</v>
      </c>
      <c r="BI174" s="145">
        <f t="shared" si="38"/>
        <v>0</v>
      </c>
      <c r="BJ174" s="14" t="s">
        <v>77</v>
      </c>
      <c r="BK174" s="145">
        <f t="shared" si="39"/>
        <v>0</v>
      </c>
      <c r="BL174" s="14" t="s">
        <v>136</v>
      </c>
      <c r="BM174" s="144" t="s">
        <v>416</v>
      </c>
    </row>
    <row r="175" spans="1:65" s="2" customFormat="1" ht="21.75" customHeight="1">
      <c r="A175" s="26"/>
      <c r="B175" s="132"/>
      <c r="C175" s="133" t="s">
        <v>417</v>
      </c>
      <c r="D175" s="133" t="s">
        <v>132</v>
      </c>
      <c r="E175" s="134" t="s">
        <v>418</v>
      </c>
      <c r="F175" s="135" t="s">
        <v>419</v>
      </c>
      <c r="G175" s="136" t="s">
        <v>320</v>
      </c>
      <c r="H175" s="137">
        <v>19.1</v>
      </c>
      <c r="I175" s="138"/>
      <c r="J175" s="138">
        <f t="shared" si="30"/>
        <v>0</v>
      </c>
      <c r="K175" s="139"/>
      <c r="L175" s="27"/>
      <c r="M175" s="140" t="s">
        <v>1</v>
      </c>
      <c r="N175" s="141" t="s">
        <v>35</v>
      </c>
      <c r="O175" s="142">
        <v>0</v>
      </c>
      <c r="P175" s="142">
        <f t="shared" si="31"/>
        <v>0</v>
      </c>
      <c r="Q175" s="142">
        <v>0</v>
      </c>
      <c r="R175" s="142">
        <f t="shared" si="32"/>
        <v>0</v>
      </c>
      <c r="S175" s="142">
        <v>0</v>
      </c>
      <c r="T175" s="143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4" t="s">
        <v>136</v>
      </c>
      <c r="AT175" s="144" t="s">
        <v>132</v>
      </c>
      <c r="AU175" s="144" t="s">
        <v>79</v>
      </c>
      <c r="AY175" s="14" t="s">
        <v>131</v>
      </c>
      <c r="BE175" s="145">
        <f t="shared" si="34"/>
        <v>0</v>
      </c>
      <c r="BF175" s="145">
        <f t="shared" si="35"/>
        <v>0</v>
      </c>
      <c r="BG175" s="145">
        <f t="shared" si="36"/>
        <v>0</v>
      </c>
      <c r="BH175" s="145">
        <f t="shared" si="37"/>
        <v>0</v>
      </c>
      <c r="BI175" s="145">
        <f t="shared" si="38"/>
        <v>0</v>
      </c>
      <c r="BJ175" s="14" t="s">
        <v>77</v>
      </c>
      <c r="BK175" s="145">
        <f t="shared" si="39"/>
        <v>0</v>
      </c>
      <c r="BL175" s="14" t="s">
        <v>136</v>
      </c>
      <c r="BM175" s="144" t="s">
        <v>420</v>
      </c>
    </row>
    <row r="176" spans="1:65" s="2" customFormat="1" ht="33" customHeight="1">
      <c r="A176" s="26"/>
      <c r="B176" s="132"/>
      <c r="C176" s="133" t="s">
        <v>421</v>
      </c>
      <c r="D176" s="133" t="s">
        <v>132</v>
      </c>
      <c r="E176" s="134" t="s">
        <v>422</v>
      </c>
      <c r="F176" s="135" t="s">
        <v>423</v>
      </c>
      <c r="G176" s="136" t="s">
        <v>320</v>
      </c>
      <c r="H176" s="137">
        <v>2.778</v>
      </c>
      <c r="I176" s="138"/>
      <c r="J176" s="138">
        <f t="shared" si="30"/>
        <v>0</v>
      </c>
      <c r="K176" s="139"/>
      <c r="L176" s="27"/>
      <c r="M176" s="140" t="s">
        <v>1</v>
      </c>
      <c r="N176" s="141" t="s">
        <v>35</v>
      </c>
      <c r="O176" s="142">
        <v>0</v>
      </c>
      <c r="P176" s="142">
        <f t="shared" si="31"/>
        <v>0</v>
      </c>
      <c r="Q176" s="142">
        <v>0</v>
      </c>
      <c r="R176" s="142">
        <f t="shared" si="32"/>
        <v>0</v>
      </c>
      <c r="S176" s="142">
        <v>0</v>
      </c>
      <c r="T176" s="143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4" t="s">
        <v>136</v>
      </c>
      <c r="AT176" s="144" t="s">
        <v>132</v>
      </c>
      <c r="AU176" s="144" t="s">
        <v>79</v>
      </c>
      <c r="AY176" s="14" t="s">
        <v>131</v>
      </c>
      <c r="BE176" s="145">
        <f t="shared" si="34"/>
        <v>0</v>
      </c>
      <c r="BF176" s="145">
        <f t="shared" si="35"/>
        <v>0</v>
      </c>
      <c r="BG176" s="145">
        <f t="shared" si="36"/>
        <v>0</v>
      </c>
      <c r="BH176" s="145">
        <f t="shared" si="37"/>
        <v>0</v>
      </c>
      <c r="BI176" s="145">
        <f t="shared" si="38"/>
        <v>0</v>
      </c>
      <c r="BJ176" s="14" t="s">
        <v>77</v>
      </c>
      <c r="BK176" s="145">
        <f t="shared" si="39"/>
        <v>0</v>
      </c>
      <c r="BL176" s="14" t="s">
        <v>136</v>
      </c>
      <c r="BM176" s="144" t="s">
        <v>424</v>
      </c>
    </row>
    <row r="177" spans="1:65" s="2" customFormat="1" ht="21.75" customHeight="1">
      <c r="A177" s="26"/>
      <c r="B177" s="132"/>
      <c r="C177" s="133" t="s">
        <v>425</v>
      </c>
      <c r="D177" s="133" t="s">
        <v>132</v>
      </c>
      <c r="E177" s="134" t="s">
        <v>426</v>
      </c>
      <c r="F177" s="135" t="s">
        <v>427</v>
      </c>
      <c r="G177" s="136" t="s">
        <v>320</v>
      </c>
      <c r="H177" s="137">
        <v>6.665</v>
      </c>
      <c r="I177" s="138"/>
      <c r="J177" s="138">
        <f t="shared" si="30"/>
        <v>0</v>
      </c>
      <c r="K177" s="139"/>
      <c r="L177" s="27"/>
      <c r="M177" s="140" t="s">
        <v>1</v>
      </c>
      <c r="N177" s="141" t="s">
        <v>35</v>
      </c>
      <c r="O177" s="142">
        <v>0</v>
      </c>
      <c r="P177" s="142">
        <f t="shared" si="31"/>
        <v>0</v>
      </c>
      <c r="Q177" s="142">
        <v>0</v>
      </c>
      <c r="R177" s="142">
        <f t="shared" si="32"/>
        <v>0</v>
      </c>
      <c r="S177" s="142">
        <v>0</v>
      </c>
      <c r="T177" s="143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4" t="s">
        <v>136</v>
      </c>
      <c r="AT177" s="144" t="s">
        <v>132</v>
      </c>
      <c r="AU177" s="144" t="s">
        <v>79</v>
      </c>
      <c r="AY177" s="14" t="s">
        <v>131</v>
      </c>
      <c r="BE177" s="145">
        <f t="shared" si="34"/>
        <v>0</v>
      </c>
      <c r="BF177" s="145">
        <f t="shared" si="35"/>
        <v>0</v>
      </c>
      <c r="BG177" s="145">
        <f t="shared" si="36"/>
        <v>0</v>
      </c>
      <c r="BH177" s="145">
        <f t="shared" si="37"/>
        <v>0</v>
      </c>
      <c r="BI177" s="145">
        <f t="shared" si="38"/>
        <v>0</v>
      </c>
      <c r="BJ177" s="14" t="s">
        <v>77</v>
      </c>
      <c r="BK177" s="145">
        <f t="shared" si="39"/>
        <v>0</v>
      </c>
      <c r="BL177" s="14" t="s">
        <v>136</v>
      </c>
      <c r="BM177" s="144" t="s">
        <v>428</v>
      </c>
    </row>
    <row r="178" spans="2:63" s="11" customFormat="1" ht="22.9" customHeight="1">
      <c r="B178" s="122"/>
      <c r="D178" s="123" t="s">
        <v>69</v>
      </c>
      <c r="E178" s="154" t="s">
        <v>429</v>
      </c>
      <c r="F178" s="154" t="s">
        <v>430</v>
      </c>
      <c r="J178" s="155">
        <f>BK178</f>
        <v>0</v>
      </c>
      <c r="L178" s="122"/>
      <c r="M178" s="126"/>
      <c r="N178" s="127"/>
      <c r="O178" s="127"/>
      <c r="P178" s="128">
        <f>P179</f>
        <v>0</v>
      </c>
      <c r="Q178" s="127"/>
      <c r="R178" s="128">
        <f>R179</f>
        <v>0</v>
      </c>
      <c r="S178" s="127"/>
      <c r="T178" s="129">
        <f>T179</f>
        <v>0</v>
      </c>
      <c r="AR178" s="123" t="s">
        <v>77</v>
      </c>
      <c r="AT178" s="130" t="s">
        <v>69</v>
      </c>
      <c r="AU178" s="130" t="s">
        <v>77</v>
      </c>
      <c r="AY178" s="123" t="s">
        <v>131</v>
      </c>
      <c r="BK178" s="131">
        <f>BK179</f>
        <v>0</v>
      </c>
    </row>
    <row r="179" spans="1:65" s="2" customFormat="1" ht="16.5" customHeight="1">
      <c r="A179" s="26"/>
      <c r="B179" s="132"/>
      <c r="C179" s="133" t="s">
        <v>431</v>
      </c>
      <c r="D179" s="133" t="s">
        <v>132</v>
      </c>
      <c r="E179" s="134" t="s">
        <v>432</v>
      </c>
      <c r="F179" s="135" t="s">
        <v>433</v>
      </c>
      <c r="G179" s="136" t="s">
        <v>320</v>
      </c>
      <c r="H179" s="137">
        <v>18.74</v>
      </c>
      <c r="I179" s="138"/>
      <c r="J179" s="138">
        <f>ROUND(I179*H179,2)</f>
        <v>0</v>
      </c>
      <c r="K179" s="139"/>
      <c r="L179" s="27"/>
      <c r="M179" s="140" t="s">
        <v>1</v>
      </c>
      <c r="N179" s="141" t="s">
        <v>35</v>
      </c>
      <c r="O179" s="142">
        <v>0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4" t="s">
        <v>136</v>
      </c>
      <c r="AT179" s="144" t="s">
        <v>132</v>
      </c>
      <c r="AU179" s="144" t="s">
        <v>79</v>
      </c>
      <c r="AY179" s="14" t="s">
        <v>131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4" t="s">
        <v>77</v>
      </c>
      <c r="BK179" s="145">
        <f>ROUND(I179*H179,2)</f>
        <v>0</v>
      </c>
      <c r="BL179" s="14" t="s">
        <v>136</v>
      </c>
      <c r="BM179" s="144" t="s">
        <v>434</v>
      </c>
    </row>
    <row r="180" spans="2:63" s="11" customFormat="1" ht="25.9" customHeight="1">
      <c r="B180" s="122"/>
      <c r="D180" s="123" t="s">
        <v>69</v>
      </c>
      <c r="E180" s="124" t="s">
        <v>435</v>
      </c>
      <c r="F180" s="124" t="s">
        <v>436</v>
      </c>
      <c r="J180" s="125">
        <f>BK180</f>
        <v>0</v>
      </c>
      <c r="L180" s="122"/>
      <c r="M180" s="126"/>
      <c r="N180" s="127"/>
      <c r="O180" s="127"/>
      <c r="P180" s="128">
        <f>P181+P187+P195+P202+P204+P210+P213</f>
        <v>0.11909199999999999</v>
      </c>
      <c r="Q180" s="127"/>
      <c r="R180" s="128">
        <f>R181+R187+R195+R202+R204+R210+R213</f>
        <v>0.253</v>
      </c>
      <c r="S180" s="127"/>
      <c r="T180" s="129">
        <f>T181+T187+T195+T202+T204+T210+T213</f>
        <v>0</v>
      </c>
      <c r="AR180" s="123" t="s">
        <v>79</v>
      </c>
      <c r="AT180" s="130" t="s">
        <v>69</v>
      </c>
      <c r="AU180" s="130" t="s">
        <v>70</v>
      </c>
      <c r="AY180" s="123" t="s">
        <v>131</v>
      </c>
      <c r="BK180" s="131">
        <f>BK181+BK187+BK195+BK202+BK204+BK210+BK213</f>
        <v>0</v>
      </c>
    </row>
    <row r="181" spans="2:63" s="11" customFormat="1" ht="22.9" customHeight="1">
      <c r="B181" s="122"/>
      <c r="D181" s="123" t="s">
        <v>69</v>
      </c>
      <c r="E181" s="154" t="s">
        <v>437</v>
      </c>
      <c r="F181" s="154" t="s">
        <v>438</v>
      </c>
      <c r="J181" s="155">
        <f>BK181</f>
        <v>0</v>
      </c>
      <c r="L181" s="122"/>
      <c r="M181" s="126"/>
      <c r="N181" s="127"/>
      <c r="O181" s="127"/>
      <c r="P181" s="128">
        <f>SUM(P182:P186)</f>
        <v>0.11909199999999999</v>
      </c>
      <c r="Q181" s="127"/>
      <c r="R181" s="128">
        <f>SUM(R182:R186)</f>
        <v>0</v>
      </c>
      <c r="S181" s="127"/>
      <c r="T181" s="129">
        <f>SUM(T182:T186)</f>
        <v>0</v>
      </c>
      <c r="AR181" s="123" t="s">
        <v>79</v>
      </c>
      <c r="AT181" s="130" t="s">
        <v>69</v>
      </c>
      <c r="AU181" s="130" t="s">
        <v>77</v>
      </c>
      <c r="AY181" s="123" t="s">
        <v>131</v>
      </c>
      <c r="BK181" s="131">
        <f>SUM(BK182:BK186)</f>
        <v>0</v>
      </c>
    </row>
    <row r="182" spans="1:65" s="2" customFormat="1" ht="21.75" customHeight="1">
      <c r="A182" s="26"/>
      <c r="B182" s="132"/>
      <c r="C182" s="133" t="s">
        <v>439</v>
      </c>
      <c r="D182" s="133" t="s">
        <v>132</v>
      </c>
      <c r="E182" s="134" t="s">
        <v>440</v>
      </c>
      <c r="F182" s="135" t="s">
        <v>441</v>
      </c>
      <c r="G182" s="136" t="s">
        <v>194</v>
      </c>
      <c r="H182" s="137">
        <v>6.4</v>
      </c>
      <c r="I182" s="138"/>
      <c r="J182" s="138">
        <f>ROUND(I182*H182,2)</f>
        <v>0</v>
      </c>
      <c r="K182" s="139"/>
      <c r="L182" s="27"/>
      <c r="M182" s="140" t="s">
        <v>1</v>
      </c>
      <c r="N182" s="141" t="s">
        <v>35</v>
      </c>
      <c r="O182" s="142">
        <v>0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4" t="s">
        <v>166</v>
      </c>
      <c r="AT182" s="144" t="s">
        <v>132</v>
      </c>
      <c r="AU182" s="144" t="s">
        <v>79</v>
      </c>
      <c r="AY182" s="14" t="s">
        <v>131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4" t="s">
        <v>77</v>
      </c>
      <c r="BK182" s="145">
        <f>ROUND(I182*H182,2)</f>
        <v>0</v>
      </c>
      <c r="BL182" s="14" t="s">
        <v>166</v>
      </c>
      <c r="BM182" s="144" t="s">
        <v>442</v>
      </c>
    </row>
    <row r="183" spans="1:65" s="2" customFormat="1" ht="21.75" customHeight="1">
      <c r="A183" s="26"/>
      <c r="B183" s="132"/>
      <c r="C183" s="156" t="s">
        <v>443</v>
      </c>
      <c r="D183" s="156" t="s">
        <v>366</v>
      </c>
      <c r="E183" s="157" t="s">
        <v>444</v>
      </c>
      <c r="F183" s="158" t="s">
        <v>445</v>
      </c>
      <c r="G183" s="159" t="s">
        <v>186</v>
      </c>
      <c r="H183" s="160">
        <v>6.4</v>
      </c>
      <c r="I183" s="161"/>
      <c r="J183" s="161">
        <f>ROUND(I183*H183,2)</f>
        <v>0</v>
      </c>
      <c r="K183" s="162"/>
      <c r="L183" s="163"/>
      <c r="M183" s="164" t="s">
        <v>1</v>
      </c>
      <c r="N183" s="165" t="s">
        <v>35</v>
      </c>
      <c r="O183" s="142">
        <v>0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4" t="s">
        <v>203</v>
      </c>
      <c r="AT183" s="144" t="s">
        <v>366</v>
      </c>
      <c r="AU183" s="144" t="s">
        <v>79</v>
      </c>
      <c r="AY183" s="14" t="s">
        <v>131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4" t="s">
        <v>77</v>
      </c>
      <c r="BK183" s="145">
        <f>ROUND(I183*H183,2)</f>
        <v>0</v>
      </c>
      <c r="BL183" s="14" t="s">
        <v>166</v>
      </c>
      <c r="BM183" s="144" t="s">
        <v>446</v>
      </c>
    </row>
    <row r="184" spans="1:65" s="2" customFormat="1" ht="21.75" customHeight="1">
      <c r="A184" s="26"/>
      <c r="B184" s="132"/>
      <c r="C184" s="133" t="s">
        <v>447</v>
      </c>
      <c r="D184" s="133" t="s">
        <v>132</v>
      </c>
      <c r="E184" s="134" t="s">
        <v>448</v>
      </c>
      <c r="F184" s="135" t="s">
        <v>449</v>
      </c>
      <c r="G184" s="136" t="s">
        <v>194</v>
      </c>
      <c r="H184" s="137">
        <v>6.4</v>
      </c>
      <c r="I184" s="138"/>
      <c r="J184" s="138">
        <f>ROUND(I184*H184,2)</f>
        <v>0</v>
      </c>
      <c r="K184" s="139"/>
      <c r="L184" s="27"/>
      <c r="M184" s="140" t="s">
        <v>1</v>
      </c>
      <c r="N184" s="141" t="s">
        <v>35</v>
      </c>
      <c r="O184" s="142">
        <v>0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4" t="s">
        <v>166</v>
      </c>
      <c r="AT184" s="144" t="s">
        <v>132</v>
      </c>
      <c r="AU184" s="144" t="s">
        <v>79</v>
      </c>
      <c r="AY184" s="14" t="s">
        <v>131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4" t="s">
        <v>77</v>
      </c>
      <c r="BK184" s="145">
        <f>ROUND(I184*H184,2)</f>
        <v>0</v>
      </c>
      <c r="BL184" s="14" t="s">
        <v>166</v>
      </c>
      <c r="BM184" s="144" t="s">
        <v>450</v>
      </c>
    </row>
    <row r="185" spans="1:65" s="2" customFormat="1" ht="33" customHeight="1">
      <c r="A185" s="26"/>
      <c r="B185" s="132"/>
      <c r="C185" s="156" t="s">
        <v>451</v>
      </c>
      <c r="D185" s="156" t="s">
        <v>366</v>
      </c>
      <c r="E185" s="157" t="s">
        <v>452</v>
      </c>
      <c r="F185" s="158" t="s">
        <v>453</v>
      </c>
      <c r="G185" s="159" t="s">
        <v>194</v>
      </c>
      <c r="H185" s="160">
        <v>10</v>
      </c>
      <c r="I185" s="161"/>
      <c r="J185" s="161">
        <f>ROUND(I185*H185,2)</f>
        <v>0</v>
      </c>
      <c r="K185" s="162"/>
      <c r="L185" s="163"/>
      <c r="M185" s="164" t="s">
        <v>1</v>
      </c>
      <c r="N185" s="165" t="s">
        <v>35</v>
      </c>
      <c r="O185" s="142">
        <v>0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4" t="s">
        <v>203</v>
      </c>
      <c r="AT185" s="144" t="s">
        <v>366</v>
      </c>
      <c r="AU185" s="144" t="s">
        <v>79</v>
      </c>
      <c r="AY185" s="14" t="s">
        <v>131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4" t="s">
        <v>77</v>
      </c>
      <c r="BK185" s="145">
        <f>ROUND(I185*H185,2)</f>
        <v>0</v>
      </c>
      <c r="BL185" s="14" t="s">
        <v>166</v>
      </c>
      <c r="BM185" s="144" t="s">
        <v>454</v>
      </c>
    </row>
    <row r="186" spans="1:65" s="2" customFormat="1" ht="21.75" customHeight="1">
      <c r="A186" s="26"/>
      <c r="B186" s="132"/>
      <c r="C186" s="133" t="s">
        <v>455</v>
      </c>
      <c r="D186" s="133" t="s">
        <v>132</v>
      </c>
      <c r="E186" s="134" t="s">
        <v>456</v>
      </c>
      <c r="F186" s="135" t="s">
        <v>457</v>
      </c>
      <c r="G186" s="136" t="s">
        <v>320</v>
      </c>
      <c r="H186" s="137">
        <v>0.076</v>
      </c>
      <c r="I186" s="138"/>
      <c r="J186" s="138">
        <f>ROUND(I186*H186,2)</f>
        <v>0</v>
      </c>
      <c r="K186" s="139"/>
      <c r="L186" s="27"/>
      <c r="M186" s="140" t="s">
        <v>1</v>
      </c>
      <c r="N186" s="141" t="s">
        <v>35</v>
      </c>
      <c r="O186" s="142">
        <v>1.567</v>
      </c>
      <c r="P186" s="142">
        <f>O186*H186</f>
        <v>0.11909199999999999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4" t="s">
        <v>166</v>
      </c>
      <c r="AT186" s="144" t="s">
        <v>132</v>
      </c>
      <c r="AU186" s="144" t="s">
        <v>79</v>
      </c>
      <c r="AY186" s="14" t="s">
        <v>131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4" t="s">
        <v>77</v>
      </c>
      <c r="BK186" s="145">
        <f>ROUND(I186*H186,2)</f>
        <v>0</v>
      </c>
      <c r="BL186" s="14" t="s">
        <v>166</v>
      </c>
      <c r="BM186" s="144" t="s">
        <v>458</v>
      </c>
    </row>
    <row r="187" spans="2:63" s="11" customFormat="1" ht="22.9" customHeight="1">
      <c r="B187" s="122"/>
      <c r="D187" s="123" t="s">
        <v>69</v>
      </c>
      <c r="E187" s="154" t="s">
        <v>459</v>
      </c>
      <c r="F187" s="154" t="s">
        <v>460</v>
      </c>
      <c r="J187" s="155">
        <f>BK187</f>
        <v>0</v>
      </c>
      <c r="L187" s="122"/>
      <c r="M187" s="126"/>
      <c r="N187" s="127"/>
      <c r="O187" s="127"/>
      <c r="P187" s="128">
        <f>SUM(P188:P194)</f>
        <v>0</v>
      </c>
      <c r="Q187" s="127"/>
      <c r="R187" s="128">
        <f>SUM(R188:R194)</f>
        <v>0</v>
      </c>
      <c r="S187" s="127"/>
      <c r="T187" s="129">
        <f>SUM(T188:T194)</f>
        <v>0</v>
      </c>
      <c r="AR187" s="123" t="s">
        <v>79</v>
      </c>
      <c r="AT187" s="130" t="s">
        <v>69</v>
      </c>
      <c r="AU187" s="130" t="s">
        <v>77</v>
      </c>
      <c r="AY187" s="123" t="s">
        <v>131</v>
      </c>
      <c r="BK187" s="131">
        <f>SUM(BK188:BK194)</f>
        <v>0</v>
      </c>
    </row>
    <row r="188" spans="1:65" s="2" customFormat="1" ht="159.75">
      <c r="A188" s="26"/>
      <c r="B188" s="132"/>
      <c r="C188" s="133" t="s">
        <v>461</v>
      </c>
      <c r="D188" s="133" t="s">
        <v>132</v>
      </c>
      <c r="E188" s="134" t="s">
        <v>462</v>
      </c>
      <c r="F188" s="189" t="s">
        <v>1347</v>
      </c>
      <c r="G188" s="136" t="s">
        <v>373</v>
      </c>
      <c r="H188" s="137">
        <v>1</v>
      </c>
      <c r="I188" s="138"/>
      <c r="J188" s="138">
        <f aca="true" t="shared" si="40" ref="J188:J194">ROUND(I188*H188,2)</f>
        <v>0</v>
      </c>
      <c r="K188" s="139"/>
      <c r="L188" s="27"/>
      <c r="M188" s="140" t="s">
        <v>1</v>
      </c>
      <c r="N188" s="141" t="s">
        <v>35</v>
      </c>
      <c r="O188" s="142">
        <v>0</v>
      </c>
      <c r="P188" s="142">
        <f aca="true" t="shared" si="41" ref="P188:P194">O188*H188</f>
        <v>0</v>
      </c>
      <c r="Q188" s="142">
        <v>0</v>
      </c>
      <c r="R188" s="142">
        <f aca="true" t="shared" si="42" ref="R188:R194">Q188*H188</f>
        <v>0</v>
      </c>
      <c r="S188" s="142">
        <v>0</v>
      </c>
      <c r="T188" s="143">
        <f aca="true" t="shared" si="43" ref="T188:T194"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4" t="s">
        <v>166</v>
      </c>
      <c r="AT188" s="144" t="s">
        <v>132</v>
      </c>
      <c r="AU188" s="144" t="s">
        <v>79</v>
      </c>
      <c r="AY188" s="14" t="s">
        <v>131</v>
      </c>
      <c r="BE188" s="145">
        <f aca="true" t="shared" si="44" ref="BE188:BE194">IF(N188="základní",J188,0)</f>
        <v>0</v>
      </c>
      <c r="BF188" s="145">
        <f aca="true" t="shared" si="45" ref="BF188:BF194">IF(N188="snížená",J188,0)</f>
        <v>0</v>
      </c>
      <c r="BG188" s="145">
        <f aca="true" t="shared" si="46" ref="BG188:BG194">IF(N188="zákl. přenesená",J188,0)</f>
        <v>0</v>
      </c>
      <c r="BH188" s="145">
        <f aca="true" t="shared" si="47" ref="BH188:BH194">IF(N188="sníž. přenesená",J188,0)</f>
        <v>0</v>
      </c>
      <c r="BI188" s="145">
        <f aca="true" t="shared" si="48" ref="BI188:BI194">IF(N188="nulová",J188,0)</f>
        <v>0</v>
      </c>
      <c r="BJ188" s="14" t="s">
        <v>77</v>
      </c>
      <c r="BK188" s="145">
        <f aca="true" t="shared" si="49" ref="BK188:BK194">ROUND(I188*H188,2)</f>
        <v>0</v>
      </c>
      <c r="BL188" s="14" t="s">
        <v>166</v>
      </c>
      <c r="BM188" s="144" t="s">
        <v>463</v>
      </c>
    </row>
    <row r="189" spans="1:65" s="2" customFormat="1" ht="45" customHeight="1">
      <c r="A189" s="26"/>
      <c r="B189" s="132"/>
      <c r="C189" s="133" t="s">
        <v>464</v>
      </c>
      <c r="D189" s="133" t="s">
        <v>132</v>
      </c>
      <c r="E189" s="134" t="s">
        <v>465</v>
      </c>
      <c r="F189" s="135" t="s">
        <v>466</v>
      </c>
      <c r="G189" s="136" t="s">
        <v>161</v>
      </c>
      <c r="H189" s="137">
        <v>1</v>
      </c>
      <c r="I189" s="138"/>
      <c r="J189" s="138">
        <f t="shared" si="40"/>
        <v>0</v>
      </c>
      <c r="K189" s="139"/>
      <c r="L189" s="27"/>
      <c r="M189" s="140" t="s">
        <v>1</v>
      </c>
      <c r="N189" s="141" t="s">
        <v>35</v>
      </c>
      <c r="O189" s="142">
        <v>0</v>
      </c>
      <c r="P189" s="142">
        <f t="shared" si="41"/>
        <v>0</v>
      </c>
      <c r="Q189" s="142">
        <v>0</v>
      </c>
      <c r="R189" s="142">
        <f t="shared" si="42"/>
        <v>0</v>
      </c>
      <c r="S189" s="142">
        <v>0</v>
      </c>
      <c r="T189" s="143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4" t="s">
        <v>166</v>
      </c>
      <c r="AT189" s="144" t="s">
        <v>132</v>
      </c>
      <c r="AU189" s="144" t="s">
        <v>79</v>
      </c>
      <c r="AY189" s="14" t="s">
        <v>131</v>
      </c>
      <c r="BE189" s="145">
        <f t="shared" si="44"/>
        <v>0</v>
      </c>
      <c r="BF189" s="145">
        <f t="shared" si="45"/>
        <v>0</v>
      </c>
      <c r="BG189" s="145">
        <f t="shared" si="46"/>
        <v>0</v>
      </c>
      <c r="BH189" s="145">
        <f t="shared" si="47"/>
        <v>0</v>
      </c>
      <c r="BI189" s="145">
        <f t="shared" si="48"/>
        <v>0</v>
      </c>
      <c r="BJ189" s="14" t="s">
        <v>77</v>
      </c>
      <c r="BK189" s="145">
        <f t="shared" si="49"/>
        <v>0</v>
      </c>
      <c r="BL189" s="14" t="s">
        <v>166</v>
      </c>
      <c r="BM189" s="144" t="s">
        <v>467</v>
      </c>
    </row>
    <row r="190" spans="1:65" s="2" customFormat="1" ht="48">
      <c r="A190" s="26"/>
      <c r="B190" s="132"/>
      <c r="C190" s="133" t="s">
        <v>469</v>
      </c>
      <c r="D190" s="133" t="s">
        <v>132</v>
      </c>
      <c r="E190" s="134" t="s">
        <v>470</v>
      </c>
      <c r="F190" s="188" t="s">
        <v>1346</v>
      </c>
      <c r="G190" s="136" t="s">
        <v>161</v>
      </c>
      <c r="H190" s="137">
        <v>1</v>
      </c>
      <c r="I190" s="138"/>
      <c r="J190" s="138">
        <f t="shared" si="40"/>
        <v>0</v>
      </c>
      <c r="K190" s="139"/>
      <c r="L190" s="27"/>
      <c r="M190" s="140" t="s">
        <v>1</v>
      </c>
      <c r="N190" s="141" t="s">
        <v>35</v>
      </c>
      <c r="O190" s="142">
        <v>0</v>
      </c>
      <c r="P190" s="142">
        <f t="shared" si="41"/>
        <v>0</v>
      </c>
      <c r="Q190" s="142">
        <v>0</v>
      </c>
      <c r="R190" s="142">
        <f t="shared" si="42"/>
        <v>0</v>
      </c>
      <c r="S190" s="142">
        <v>0</v>
      </c>
      <c r="T190" s="143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4" t="s">
        <v>166</v>
      </c>
      <c r="AT190" s="144" t="s">
        <v>132</v>
      </c>
      <c r="AU190" s="144" t="s">
        <v>79</v>
      </c>
      <c r="AY190" s="14" t="s">
        <v>131</v>
      </c>
      <c r="BE190" s="145">
        <f t="shared" si="44"/>
        <v>0</v>
      </c>
      <c r="BF190" s="145">
        <f t="shared" si="45"/>
        <v>0</v>
      </c>
      <c r="BG190" s="145">
        <f t="shared" si="46"/>
        <v>0</v>
      </c>
      <c r="BH190" s="145">
        <f t="shared" si="47"/>
        <v>0</v>
      </c>
      <c r="BI190" s="145">
        <f t="shared" si="48"/>
        <v>0</v>
      </c>
      <c r="BJ190" s="14" t="s">
        <v>77</v>
      </c>
      <c r="BK190" s="145">
        <f t="shared" si="49"/>
        <v>0</v>
      </c>
      <c r="BL190" s="14" t="s">
        <v>166</v>
      </c>
      <c r="BM190" s="144" t="s">
        <v>471</v>
      </c>
    </row>
    <row r="191" spans="1:65" s="2" customFormat="1" ht="26.25" customHeight="1">
      <c r="A191" s="26"/>
      <c r="B191" s="132"/>
      <c r="C191" s="133" t="s">
        <v>472</v>
      </c>
      <c r="D191" s="133" t="s">
        <v>132</v>
      </c>
      <c r="E191" s="134" t="s">
        <v>473</v>
      </c>
      <c r="F191" s="169" t="s">
        <v>1226</v>
      </c>
      <c r="G191" s="136" t="s">
        <v>161</v>
      </c>
      <c r="H191" s="137">
        <v>1</v>
      </c>
      <c r="I191" s="138"/>
      <c r="J191" s="138">
        <f t="shared" si="40"/>
        <v>0</v>
      </c>
      <c r="K191" s="139"/>
      <c r="L191" s="27"/>
      <c r="M191" s="140" t="s">
        <v>1</v>
      </c>
      <c r="N191" s="141" t="s">
        <v>35</v>
      </c>
      <c r="O191" s="142">
        <v>0</v>
      </c>
      <c r="P191" s="142">
        <f t="shared" si="41"/>
        <v>0</v>
      </c>
      <c r="Q191" s="142">
        <v>0</v>
      </c>
      <c r="R191" s="142">
        <f t="shared" si="42"/>
        <v>0</v>
      </c>
      <c r="S191" s="142">
        <v>0</v>
      </c>
      <c r="T191" s="143">
        <f t="shared" si="4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4" t="s">
        <v>166</v>
      </c>
      <c r="AT191" s="144" t="s">
        <v>132</v>
      </c>
      <c r="AU191" s="144" t="s">
        <v>79</v>
      </c>
      <c r="AY191" s="14" t="s">
        <v>131</v>
      </c>
      <c r="BE191" s="145">
        <f t="shared" si="44"/>
        <v>0</v>
      </c>
      <c r="BF191" s="145">
        <f t="shared" si="45"/>
        <v>0</v>
      </c>
      <c r="BG191" s="145">
        <f t="shared" si="46"/>
        <v>0</v>
      </c>
      <c r="BH191" s="145">
        <f t="shared" si="47"/>
        <v>0</v>
      </c>
      <c r="BI191" s="145">
        <f t="shared" si="48"/>
        <v>0</v>
      </c>
      <c r="BJ191" s="14" t="s">
        <v>77</v>
      </c>
      <c r="BK191" s="145">
        <f t="shared" si="49"/>
        <v>0</v>
      </c>
      <c r="BL191" s="14" t="s">
        <v>166</v>
      </c>
      <c r="BM191" s="144" t="s">
        <v>474</v>
      </c>
    </row>
    <row r="192" spans="1:65" s="2" customFormat="1" ht="21.75" customHeight="1">
      <c r="A192" s="26"/>
      <c r="B192" s="132"/>
      <c r="C192" s="133" t="s">
        <v>475</v>
      </c>
      <c r="D192" s="133" t="s">
        <v>132</v>
      </c>
      <c r="E192" s="134" t="s">
        <v>476</v>
      </c>
      <c r="F192" s="135" t="s">
        <v>477</v>
      </c>
      <c r="G192" s="136" t="s">
        <v>358</v>
      </c>
      <c r="H192" s="137">
        <v>1</v>
      </c>
      <c r="I192" s="138"/>
      <c r="J192" s="138">
        <f t="shared" si="40"/>
        <v>0</v>
      </c>
      <c r="K192" s="139"/>
      <c r="L192" s="27"/>
      <c r="M192" s="140" t="s">
        <v>1</v>
      </c>
      <c r="N192" s="141" t="s">
        <v>35</v>
      </c>
      <c r="O192" s="142">
        <v>0</v>
      </c>
      <c r="P192" s="142">
        <f t="shared" si="41"/>
        <v>0</v>
      </c>
      <c r="Q192" s="142">
        <v>0</v>
      </c>
      <c r="R192" s="142">
        <f t="shared" si="42"/>
        <v>0</v>
      </c>
      <c r="S192" s="142">
        <v>0</v>
      </c>
      <c r="T192" s="143">
        <f t="shared" si="4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4" t="s">
        <v>166</v>
      </c>
      <c r="AT192" s="144" t="s">
        <v>132</v>
      </c>
      <c r="AU192" s="144" t="s">
        <v>79</v>
      </c>
      <c r="AY192" s="14" t="s">
        <v>131</v>
      </c>
      <c r="BE192" s="145">
        <f t="shared" si="44"/>
        <v>0</v>
      </c>
      <c r="BF192" s="145">
        <f t="shared" si="45"/>
        <v>0</v>
      </c>
      <c r="BG192" s="145">
        <f t="shared" si="46"/>
        <v>0</v>
      </c>
      <c r="BH192" s="145">
        <f t="shared" si="47"/>
        <v>0</v>
      </c>
      <c r="BI192" s="145">
        <f t="shared" si="48"/>
        <v>0</v>
      </c>
      <c r="BJ192" s="14" t="s">
        <v>77</v>
      </c>
      <c r="BK192" s="145">
        <f t="shared" si="49"/>
        <v>0</v>
      </c>
      <c r="BL192" s="14" t="s">
        <v>166</v>
      </c>
      <c r="BM192" s="144" t="s">
        <v>478</v>
      </c>
    </row>
    <row r="193" spans="1:65" s="2" customFormat="1" ht="48">
      <c r="A193" s="26"/>
      <c r="B193" s="132"/>
      <c r="C193" s="133" t="s">
        <v>479</v>
      </c>
      <c r="D193" s="133" t="s">
        <v>132</v>
      </c>
      <c r="E193" s="134" t="s">
        <v>480</v>
      </c>
      <c r="F193" s="187" t="s">
        <v>1345</v>
      </c>
      <c r="G193" s="136" t="s">
        <v>358</v>
      </c>
      <c r="H193" s="137">
        <v>1</v>
      </c>
      <c r="I193" s="138"/>
      <c r="J193" s="138">
        <f t="shared" si="40"/>
        <v>0</v>
      </c>
      <c r="K193" s="139"/>
      <c r="L193" s="27"/>
      <c r="M193" s="140" t="s">
        <v>1</v>
      </c>
      <c r="N193" s="141" t="s">
        <v>35</v>
      </c>
      <c r="O193" s="142">
        <v>0</v>
      </c>
      <c r="P193" s="142">
        <f t="shared" si="41"/>
        <v>0</v>
      </c>
      <c r="Q193" s="142">
        <v>0</v>
      </c>
      <c r="R193" s="142">
        <f t="shared" si="42"/>
        <v>0</v>
      </c>
      <c r="S193" s="142">
        <v>0</v>
      </c>
      <c r="T193" s="143">
        <f t="shared" si="4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4" t="s">
        <v>166</v>
      </c>
      <c r="AT193" s="144" t="s">
        <v>132</v>
      </c>
      <c r="AU193" s="144" t="s">
        <v>79</v>
      </c>
      <c r="AY193" s="14" t="s">
        <v>131</v>
      </c>
      <c r="BE193" s="145">
        <f t="shared" si="44"/>
        <v>0</v>
      </c>
      <c r="BF193" s="145">
        <f t="shared" si="45"/>
        <v>0</v>
      </c>
      <c r="BG193" s="145">
        <f t="shared" si="46"/>
        <v>0</v>
      </c>
      <c r="BH193" s="145">
        <f t="shared" si="47"/>
        <v>0</v>
      </c>
      <c r="BI193" s="145">
        <f t="shared" si="48"/>
        <v>0</v>
      </c>
      <c r="BJ193" s="14" t="s">
        <v>77</v>
      </c>
      <c r="BK193" s="145">
        <f t="shared" si="49"/>
        <v>0</v>
      </c>
      <c r="BL193" s="14" t="s">
        <v>166</v>
      </c>
      <c r="BM193" s="144" t="s">
        <v>481</v>
      </c>
    </row>
    <row r="194" spans="1:65" s="2" customFormat="1" ht="24">
      <c r="A194" s="26"/>
      <c r="B194" s="132"/>
      <c r="C194" s="133" t="s">
        <v>482</v>
      </c>
      <c r="D194" s="133" t="s">
        <v>132</v>
      </c>
      <c r="E194" s="134" t="s">
        <v>483</v>
      </c>
      <c r="F194" s="186" t="s">
        <v>1344</v>
      </c>
      <c r="G194" s="136" t="s">
        <v>358</v>
      </c>
      <c r="H194" s="137">
        <v>1</v>
      </c>
      <c r="I194" s="138"/>
      <c r="J194" s="138">
        <f t="shared" si="40"/>
        <v>0</v>
      </c>
      <c r="K194" s="139"/>
      <c r="L194" s="27"/>
      <c r="M194" s="140" t="s">
        <v>1</v>
      </c>
      <c r="N194" s="141" t="s">
        <v>35</v>
      </c>
      <c r="O194" s="142">
        <v>0</v>
      </c>
      <c r="P194" s="142">
        <f t="shared" si="41"/>
        <v>0</v>
      </c>
      <c r="Q194" s="142">
        <v>0</v>
      </c>
      <c r="R194" s="142">
        <f t="shared" si="42"/>
        <v>0</v>
      </c>
      <c r="S194" s="142">
        <v>0</v>
      </c>
      <c r="T194" s="143">
        <f t="shared" si="4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4" t="s">
        <v>166</v>
      </c>
      <c r="AT194" s="144" t="s">
        <v>132</v>
      </c>
      <c r="AU194" s="144" t="s">
        <v>79</v>
      </c>
      <c r="AY194" s="14" t="s">
        <v>131</v>
      </c>
      <c r="BE194" s="145">
        <f t="shared" si="44"/>
        <v>0</v>
      </c>
      <c r="BF194" s="145">
        <f t="shared" si="45"/>
        <v>0</v>
      </c>
      <c r="BG194" s="145">
        <f t="shared" si="46"/>
        <v>0</v>
      </c>
      <c r="BH194" s="145">
        <f t="shared" si="47"/>
        <v>0</v>
      </c>
      <c r="BI194" s="145">
        <f t="shared" si="48"/>
        <v>0</v>
      </c>
      <c r="BJ194" s="14" t="s">
        <v>77</v>
      </c>
      <c r="BK194" s="145">
        <f t="shared" si="49"/>
        <v>0</v>
      </c>
      <c r="BL194" s="14" t="s">
        <v>166</v>
      </c>
      <c r="BM194" s="144" t="s">
        <v>484</v>
      </c>
    </row>
    <row r="195" spans="2:63" s="11" customFormat="1" ht="22.9" customHeight="1">
      <c r="B195" s="122"/>
      <c r="D195" s="123" t="s">
        <v>69</v>
      </c>
      <c r="E195" s="154" t="s">
        <v>485</v>
      </c>
      <c r="F195" s="154" t="s">
        <v>486</v>
      </c>
      <c r="J195" s="155">
        <f>BK195</f>
        <v>0</v>
      </c>
      <c r="L195" s="122"/>
      <c r="M195" s="126"/>
      <c r="N195" s="127"/>
      <c r="O195" s="127"/>
      <c r="P195" s="128">
        <f>SUM(P196:P201)</f>
        <v>0</v>
      </c>
      <c r="Q195" s="127"/>
      <c r="R195" s="128">
        <f>SUM(R196:R201)</f>
        <v>0.253</v>
      </c>
      <c r="S195" s="127"/>
      <c r="T195" s="129">
        <f>SUM(T196:T201)</f>
        <v>0</v>
      </c>
      <c r="AR195" s="123" t="s">
        <v>79</v>
      </c>
      <c r="AT195" s="130" t="s">
        <v>69</v>
      </c>
      <c r="AU195" s="130" t="s">
        <v>77</v>
      </c>
      <c r="AY195" s="123" t="s">
        <v>131</v>
      </c>
      <c r="BK195" s="131">
        <f>SUM(BK196:BK201)</f>
        <v>0</v>
      </c>
    </row>
    <row r="196" spans="1:65" s="2" customFormat="1" ht="21.75" customHeight="1">
      <c r="A196" s="26"/>
      <c r="B196" s="132"/>
      <c r="C196" s="133" t="s">
        <v>487</v>
      </c>
      <c r="D196" s="133" t="s">
        <v>132</v>
      </c>
      <c r="E196" s="134" t="s">
        <v>488</v>
      </c>
      <c r="F196" s="135" t="s">
        <v>489</v>
      </c>
      <c r="G196" s="136" t="s">
        <v>186</v>
      </c>
      <c r="H196" s="137">
        <v>265</v>
      </c>
      <c r="I196" s="138"/>
      <c r="J196" s="138">
        <f aca="true" t="shared" si="50" ref="J196:J201">ROUND(I196*H196,2)</f>
        <v>0</v>
      </c>
      <c r="K196" s="139"/>
      <c r="L196" s="27"/>
      <c r="M196" s="140" t="s">
        <v>1</v>
      </c>
      <c r="N196" s="141" t="s">
        <v>35</v>
      </c>
      <c r="O196" s="142">
        <v>0</v>
      </c>
      <c r="P196" s="142">
        <f aca="true" t="shared" si="51" ref="P196:P201">O196*H196</f>
        <v>0</v>
      </c>
      <c r="Q196" s="142">
        <v>0</v>
      </c>
      <c r="R196" s="142">
        <f aca="true" t="shared" si="52" ref="R196:R201">Q196*H196</f>
        <v>0</v>
      </c>
      <c r="S196" s="142">
        <v>0</v>
      </c>
      <c r="T196" s="143">
        <f aca="true" t="shared" si="53" ref="T196:T201"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4" t="s">
        <v>166</v>
      </c>
      <c r="AT196" s="144" t="s">
        <v>132</v>
      </c>
      <c r="AU196" s="144" t="s">
        <v>79</v>
      </c>
      <c r="AY196" s="14" t="s">
        <v>131</v>
      </c>
      <c r="BE196" s="145">
        <f aca="true" t="shared" si="54" ref="BE196:BE201">IF(N196="základní",J196,0)</f>
        <v>0</v>
      </c>
      <c r="BF196" s="145">
        <f aca="true" t="shared" si="55" ref="BF196:BF201">IF(N196="snížená",J196,0)</f>
        <v>0</v>
      </c>
      <c r="BG196" s="145">
        <f aca="true" t="shared" si="56" ref="BG196:BG201">IF(N196="zákl. přenesená",J196,0)</f>
        <v>0</v>
      </c>
      <c r="BH196" s="145">
        <f aca="true" t="shared" si="57" ref="BH196:BH201">IF(N196="sníž. přenesená",J196,0)</f>
        <v>0</v>
      </c>
      <c r="BI196" s="145">
        <f aca="true" t="shared" si="58" ref="BI196:BI201">IF(N196="nulová",J196,0)</f>
        <v>0</v>
      </c>
      <c r="BJ196" s="14" t="s">
        <v>77</v>
      </c>
      <c r="BK196" s="145">
        <f aca="true" t="shared" si="59" ref="BK196:BK201">ROUND(I196*H196,2)</f>
        <v>0</v>
      </c>
      <c r="BL196" s="14" t="s">
        <v>166</v>
      </c>
      <c r="BM196" s="144" t="s">
        <v>490</v>
      </c>
    </row>
    <row r="197" spans="1:65" s="2" customFormat="1" ht="16.5" customHeight="1">
      <c r="A197" s="26"/>
      <c r="B197" s="132"/>
      <c r="C197" s="156" t="s">
        <v>491</v>
      </c>
      <c r="D197" s="156" t="s">
        <v>366</v>
      </c>
      <c r="E197" s="157" t="s">
        <v>492</v>
      </c>
      <c r="F197" s="158" t="s">
        <v>493</v>
      </c>
      <c r="G197" s="159" t="s">
        <v>320</v>
      </c>
      <c r="H197" s="160">
        <v>0.253</v>
      </c>
      <c r="I197" s="161"/>
      <c r="J197" s="161">
        <f t="shared" si="50"/>
        <v>0</v>
      </c>
      <c r="K197" s="162"/>
      <c r="L197" s="163"/>
      <c r="M197" s="164" t="s">
        <v>1</v>
      </c>
      <c r="N197" s="165" t="s">
        <v>35</v>
      </c>
      <c r="O197" s="142">
        <v>0</v>
      </c>
      <c r="P197" s="142">
        <f t="shared" si="51"/>
        <v>0</v>
      </c>
      <c r="Q197" s="142">
        <v>1</v>
      </c>
      <c r="R197" s="142">
        <f t="shared" si="52"/>
        <v>0.253</v>
      </c>
      <c r="S197" s="142">
        <v>0</v>
      </c>
      <c r="T197" s="143">
        <f t="shared" si="5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4" t="s">
        <v>203</v>
      </c>
      <c r="AT197" s="144" t="s">
        <v>366</v>
      </c>
      <c r="AU197" s="144" t="s">
        <v>79</v>
      </c>
      <c r="AY197" s="14" t="s">
        <v>131</v>
      </c>
      <c r="BE197" s="145">
        <f t="shared" si="54"/>
        <v>0</v>
      </c>
      <c r="BF197" s="145">
        <f t="shared" si="55"/>
        <v>0</v>
      </c>
      <c r="BG197" s="145">
        <f t="shared" si="56"/>
        <v>0</v>
      </c>
      <c r="BH197" s="145">
        <f t="shared" si="57"/>
        <v>0</v>
      </c>
      <c r="BI197" s="145">
        <f t="shared" si="58"/>
        <v>0</v>
      </c>
      <c r="BJ197" s="14" t="s">
        <v>77</v>
      </c>
      <c r="BK197" s="145">
        <f t="shared" si="59"/>
        <v>0</v>
      </c>
      <c r="BL197" s="14" t="s">
        <v>166</v>
      </c>
      <c r="BM197" s="144" t="s">
        <v>494</v>
      </c>
    </row>
    <row r="198" spans="1:65" s="2" customFormat="1" ht="16.5" customHeight="1">
      <c r="A198" s="26"/>
      <c r="B198" s="132"/>
      <c r="C198" s="156" t="s">
        <v>495</v>
      </c>
      <c r="D198" s="156" t="s">
        <v>366</v>
      </c>
      <c r="E198" s="157" t="s">
        <v>496</v>
      </c>
      <c r="F198" s="158" t="s">
        <v>497</v>
      </c>
      <c r="G198" s="159" t="s">
        <v>373</v>
      </c>
      <c r="H198" s="160">
        <v>25</v>
      </c>
      <c r="I198" s="161"/>
      <c r="J198" s="161">
        <f t="shared" si="50"/>
        <v>0</v>
      </c>
      <c r="K198" s="162"/>
      <c r="L198" s="163"/>
      <c r="M198" s="164" t="s">
        <v>1</v>
      </c>
      <c r="N198" s="165" t="s">
        <v>35</v>
      </c>
      <c r="O198" s="142">
        <v>0</v>
      </c>
      <c r="P198" s="142">
        <f t="shared" si="51"/>
        <v>0</v>
      </c>
      <c r="Q198" s="142">
        <v>0</v>
      </c>
      <c r="R198" s="142">
        <f t="shared" si="52"/>
        <v>0</v>
      </c>
      <c r="S198" s="142">
        <v>0</v>
      </c>
      <c r="T198" s="143">
        <f t="shared" si="5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4" t="s">
        <v>203</v>
      </c>
      <c r="AT198" s="144" t="s">
        <v>366</v>
      </c>
      <c r="AU198" s="144" t="s">
        <v>79</v>
      </c>
      <c r="AY198" s="14" t="s">
        <v>131</v>
      </c>
      <c r="BE198" s="145">
        <f t="shared" si="54"/>
        <v>0</v>
      </c>
      <c r="BF198" s="145">
        <f t="shared" si="55"/>
        <v>0</v>
      </c>
      <c r="BG198" s="145">
        <f t="shared" si="56"/>
        <v>0</v>
      </c>
      <c r="BH198" s="145">
        <f t="shared" si="57"/>
        <v>0</v>
      </c>
      <c r="BI198" s="145">
        <f t="shared" si="58"/>
        <v>0</v>
      </c>
      <c r="BJ198" s="14" t="s">
        <v>77</v>
      </c>
      <c r="BK198" s="145">
        <f t="shared" si="59"/>
        <v>0</v>
      </c>
      <c r="BL198" s="14" t="s">
        <v>166</v>
      </c>
      <c r="BM198" s="144" t="s">
        <v>498</v>
      </c>
    </row>
    <row r="199" spans="1:65" s="2" customFormat="1" ht="16.5" customHeight="1">
      <c r="A199" s="26"/>
      <c r="B199" s="132"/>
      <c r="C199" s="156" t="s">
        <v>499</v>
      </c>
      <c r="D199" s="156" t="s">
        <v>366</v>
      </c>
      <c r="E199" s="157" t="s">
        <v>500</v>
      </c>
      <c r="F199" s="158" t="s">
        <v>501</v>
      </c>
      <c r="G199" s="159" t="s">
        <v>373</v>
      </c>
      <c r="H199" s="160">
        <v>2</v>
      </c>
      <c r="I199" s="161"/>
      <c r="J199" s="161">
        <f t="shared" si="50"/>
        <v>0</v>
      </c>
      <c r="K199" s="162"/>
      <c r="L199" s="163"/>
      <c r="M199" s="164" t="s">
        <v>1</v>
      </c>
      <c r="N199" s="165" t="s">
        <v>35</v>
      </c>
      <c r="O199" s="142">
        <v>0</v>
      </c>
      <c r="P199" s="142">
        <f t="shared" si="51"/>
        <v>0</v>
      </c>
      <c r="Q199" s="142">
        <v>0</v>
      </c>
      <c r="R199" s="142">
        <f t="shared" si="52"/>
        <v>0</v>
      </c>
      <c r="S199" s="142">
        <v>0</v>
      </c>
      <c r="T199" s="143">
        <f t="shared" si="5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4" t="s">
        <v>203</v>
      </c>
      <c r="AT199" s="144" t="s">
        <v>366</v>
      </c>
      <c r="AU199" s="144" t="s">
        <v>79</v>
      </c>
      <c r="AY199" s="14" t="s">
        <v>131</v>
      </c>
      <c r="BE199" s="145">
        <f t="shared" si="54"/>
        <v>0</v>
      </c>
      <c r="BF199" s="145">
        <f t="shared" si="55"/>
        <v>0</v>
      </c>
      <c r="BG199" s="145">
        <f t="shared" si="56"/>
        <v>0</v>
      </c>
      <c r="BH199" s="145">
        <f t="shared" si="57"/>
        <v>0</v>
      </c>
      <c r="BI199" s="145">
        <f t="shared" si="58"/>
        <v>0</v>
      </c>
      <c r="BJ199" s="14" t="s">
        <v>77</v>
      </c>
      <c r="BK199" s="145">
        <f t="shared" si="59"/>
        <v>0</v>
      </c>
      <c r="BL199" s="14" t="s">
        <v>166</v>
      </c>
      <c r="BM199" s="144" t="s">
        <v>502</v>
      </c>
    </row>
    <row r="200" spans="1:65" s="2" customFormat="1" ht="21.75" customHeight="1">
      <c r="A200" s="26"/>
      <c r="B200" s="132"/>
      <c r="C200" s="156" t="s">
        <v>503</v>
      </c>
      <c r="D200" s="156" t="s">
        <v>366</v>
      </c>
      <c r="E200" s="157" t="s">
        <v>504</v>
      </c>
      <c r="F200" s="158" t="s">
        <v>505</v>
      </c>
      <c r="G200" s="159" t="s">
        <v>373</v>
      </c>
      <c r="H200" s="160">
        <v>25</v>
      </c>
      <c r="I200" s="161"/>
      <c r="J200" s="161">
        <f t="shared" si="50"/>
        <v>0</v>
      </c>
      <c r="K200" s="162"/>
      <c r="L200" s="163"/>
      <c r="M200" s="164" t="s">
        <v>1</v>
      </c>
      <c r="N200" s="165" t="s">
        <v>35</v>
      </c>
      <c r="O200" s="142">
        <v>0</v>
      </c>
      <c r="P200" s="142">
        <f t="shared" si="51"/>
        <v>0</v>
      </c>
      <c r="Q200" s="142">
        <v>0</v>
      </c>
      <c r="R200" s="142">
        <f t="shared" si="52"/>
        <v>0</v>
      </c>
      <c r="S200" s="142">
        <v>0</v>
      </c>
      <c r="T200" s="143">
        <f t="shared" si="5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4" t="s">
        <v>203</v>
      </c>
      <c r="AT200" s="144" t="s">
        <v>366</v>
      </c>
      <c r="AU200" s="144" t="s">
        <v>79</v>
      </c>
      <c r="AY200" s="14" t="s">
        <v>131</v>
      </c>
      <c r="BE200" s="145">
        <f t="shared" si="54"/>
        <v>0</v>
      </c>
      <c r="BF200" s="145">
        <f t="shared" si="55"/>
        <v>0</v>
      </c>
      <c r="BG200" s="145">
        <f t="shared" si="56"/>
        <v>0</v>
      </c>
      <c r="BH200" s="145">
        <f t="shared" si="57"/>
        <v>0</v>
      </c>
      <c r="BI200" s="145">
        <f t="shared" si="58"/>
        <v>0</v>
      </c>
      <c r="BJ200" s="14" t="s">
        <v>77</v>
      </c>
      <c r="BK200" s="145">
        <f t="shared" si="59"/>
        <v>0</v>
      </c>
      <c r="BL200" s="14" t="s">
        <v>166</v>
      </c>
      <c r="BM200" s="144" t="s">
        <v>506</v>
      </c>
    </row>
    <row r="201" spans="1:65" s="2" customFormat="1" ht="21.75" customHeight="1">
      <c r="A201" s="26"/>
      <c r="B201" s="132"/>
      <c r="C201" s="133" t="s">
        <v>507</v>
      </c>
      <c r="D201" s="133" t="s">
        <v>132</v>
      </c>
      <c r="E201" s="134" t="s">
        <v>508</v>
      </c>
      <c r="F201" s="135" t="s">
        <v>509</v>
      </c>
      <c r="G201" s="136" t="s">
        <v>186</v>
      </c>
      <c r="H201" s="137">
        <v>89</v>
      </c>
      <c r="I201" s="138"/>
      <c r="J201" s="138">
        <f t="shared" si="50"/>
        <v>0</v>
      </c>
      <c r="K201" s="139"/>
      <c r="L201" s="27"/>
      <c r="M201" s="140" t="s">
        <v>1</v>
      </c>
      <c r="N201" s="141" t="s">
        <v>35</v>
      </c>
      <c r="O201" s="142">
        <v>0</v>
      </c>
      <c r="P201" s="142">
        <f t="shared" si="51"/>
        <v>0</v>
      </c>
      <c r="Q201" s="142">
        <v>0</v>
      </c>
      <c r="R201" s="142">
        <f t="shared" si="52"/>
        <v>0</v>
      </c>
      <c r="S201" s="142">
        <v>0</v>
      </c>
      <c r="T201" s="143">
        <f t="shared" si="5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4" t="s">
        <v>166</v>
      </c>
      <c r="AT201" s="144" t="s">
        <v>132</v>
      </c>
      <c r="AU201" s="144" t="s">
        <v>79</v>
      </c>
      <c r="AY201" s="14" t="s">
        <v>131</v>
      </c>
      <c r="BE201" s="145">
        <f t="shared" si="54"/>
        <v>0</v>
      </c>
      <c r="BF201" s="145">
        <f t="shared" si="55"/>
        <v>0</v>
      </c>
      <c r="BG201" s="145">
        <f t="shared" si="56"/>
        <v>0</v>
      </c>
      <c r="BH201" s="145">
        <f t="shared" si="57"/>
        <v>0</v>
      </c>
      <c r="BI201" s="145">
        <f t="shared" si="58"/>
        <v>0</v>
      </c>
      <c r="BJ201" s="14" t="s">
        <v>77</v>
      </c>
      <c r="BK201" s="145">
        <f t="shared" si="59"/>
        <v>0</v>
      </c>
      <c r="BL201" s="14" t="s">
        <v>166</v>
      </c>
      <c r="BM201" s="144" t="s">
        <v>510</v>
      </c>
    </row>
    <row r="202" spans="2:63" s="11" customFormat="1" ht="22.9" customHeight="1">
      <c r="B202" s="122"/>
      <c r="D202" s="123" t="s">
        <v>69</v>
      </c>
      <c r="E202" s="154" t="s">
        <v>511</v>
      </c>
      <c r="F202" s="154" t="s">
        <v>512</v>
      </c>
      <c r="J202" s="155">
        <f>BK202</f>
        <v>0</v>
      </c>
      <c r="L202" s="122"/>
      <c r="M202" s="126"/>
      <c r="N202" s="127"/>
      <c r="O202" s="127"/>
      <c r="P202" s="128">
        <f>P203</f>
        <v>0</v>
      </c>
      <c r="Q202" s="127"/>
      <c r="R202" s="128">
        <f>R203</f>
        <v>0</v>
      </c>
      <c r="S202" s="127"/>
      <c r="T202" s="129">
        <f>T203</f>
        <v>0</v>
      </c>
      <c r="AR202" s="123" t="s">
        <v>79</v>
      </c>
      <c r="AT202" s="130" t="s">
        <v>69</v>
      </c>
      <c r="AU202" s="130" t="s">
        <v>77</v>
      </c>
      <c r="AY202" s="123" t="s">
        <v>131</v>
      </c>
      <c r="BK202" s="131">
        <f>BK203</f>
        <v>0</v>
      </c>
    </row>
    <row r="203" spans="1:65" s="2" customFormat="1" ht="21.75" customHeight="1">
      <c r="A203" s="26"/>
      <c r="B203" s="132"/>
      <c r="C203" s="133" t="s">
        <v>513</v>
      </c>
      <c r="D203" s="133" t="s">
        <v>132</v>
      </c>
      <c r="E203" s="134" t="s">
        <v>514</v>
      </c>
      <c r="F203" s="135" t="s">
        <v>515</v>
      </c>
      <c r="G203" s="136" t="s">
        <v>194</v>
      </c>
      <c r="H203" s="137">
        <v>5.25</v>
      </c>
      <c r="I203" s="138"/>
      <c r="J203" s="138">
        <f>ROUND(I203*H203,2)</f>
        <v>0</v>
      </c>
      <c r="K203" s="139"/>
      <c r="L203" s="27"/>
      <c r="M203" s="140" t="s">
        <v>1</v>
      </c>
      <c r="N203" s="141" t="s">
        <v>35</v>
      </c>
      <c r="O203" s="142">
        <v>0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4" t="s">
        <v>166</v>
      </c>
      <c r="AT203" s="144" t="s">
        <v>132</v>
      </c>
      <c r="AU203" s="144" t="s">
        <v>79</v>
      </c>
      <c r="AY203" s="14" t="s">
        <v>131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4" t="s">
        <v>77</v>
      </c>
      <c r="BK203" s="145">
        <f>ROUND(I203*H203,2)</f>
        <v>0</v>
      </c>
      <c r="BL203" s="14" t="s">
        <v>166</v>
      </c>
      <c r="BM203" s="144" t="s">
        <v>516</v>
      </c>
    </row>
    <row r="204" spans="2:63" s="11" customFormat="1" ht="22.9" customHeight="1">
      <c r="B204" s="122"/>
      <c r="D204" s="123" t="s">
        <v>69</v>
      </c>
      <c r="E204" s="154" t="s">
        <v>517</v>
      </c>
      <c r="F204" s="154" t="s">
        <v>518</v>
      </c>
      <c r="J204" s="155">
        <f>BK204</f>
        <v>0</v>
      </c>
      <c r="L204" s="122"/>
      <c r="M204" s="126"/>
      <c r="N204" s="127"/>
      <c r="O204" s="127"/>
      <c r="P204" s="128">
        <f>SUM(P205:P209)</f>
        <v>0</v>
      </c>
      <c r="Q204" s="127"/>
      <c r="R204" s="128">
        <f>SUM(R205:R209)</f>
        <v>0</v>
      </c>
      <c r="S204" s="127"/>
      <c r="T204" s="129">
        <f>SUM(T205:T209)</f>
        <v>0</v>
      </c>
      <c r="AR204" s="123" t="s">
        <v>79</v>
      </c>
      <c r="AT204" s="130" t="s">
        <v>69</v>
      </c>
      <c r="AU204" s="130" t="s">
        <v>77</v>
      </c>
      <c r="AY204" s="123" t="s">
        <v>131</v>
      </c>
      <c r="BK204" s="131">
        <f>SUM(BK205:BK209)</f>
        <v>0</v>
      </c>
    </row>
    <row r="205" spans="1:65" s="2" customFormat="1" ht="21.75" customHeight="1">
      <c r="A205" s="26"/>
      <c r="B205" s="132"/>
      <c r="C205" s="133" t="s">
        <v>519</v>
      </c>
      <c r="D205" s="133" t="s">
        <v>132</v>
      </c>
      <c r="E205" s="134" t="s">
        <v>520</v>
      </c>
      <c r="F205" s="135" t="s">
        <v>521</v>
      </c>
      <c r="G205" s="136" t="s">
        <v>194</v>
      </c>
      <c r="H205" s="137">
        <v>20</v>
      </c>
      <c r="I205" s="138"/>
      <c r="J205" s="138">
        <f>ROUND(I205*H205,2)</f>
        <v>0</v>
      </c>
      <c r="K205" s="139"/>
      <c r="L205" s="27"/>
      <c r="M205" s="140" t="s">
        <v>1</v>
      </c>
      <c r="N205" s="141" t="s">
        <v>35</v>
      </c>
      <c r="O205" s="142">
        <v>0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4" t="s">
        <v>166</v>
      </c>
      <c r="AT205" s="144" t="s">
        <v>132</v>
      </c>
      <c r="AU205" s="144" t="s">
        <v>79</v>
      </c>
      <c r="AY205" s="14" t="s">
        <v>131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4" t="s">
        <v>77</v>
      </c>
      <c r="BK205" s="145">
        <f>ROUND(I205*H205,2)</f>
        <v>0</v>
      </c>
      <c r="BL205" s="14" t="s">
        <v>166</v>
      </c>
      <c r="BM205" s="144" t="s">
        <v>522</v>
      </c>
    </row>
    <row r="206" spans="1:65" s="2" customFormat="1" ht="21.75" customHeight="1">
      <c r="A206" s="26"/>
      <c r="B206" s="132"/>
      <c r="C206" s="133" t="s">
        <v>523</v>
      </c>
      <c r="D206" s="133" t="s">
        <v>132</v>
      </c>
      <c r="E206" s="134" t="s">
        <v>524</v>
      </c>
      <c r="F206" s="135" t="s">
        <v>525</v>
      </c>
      <c r="G206" s="136" t="s">
        <v>194</v>
      </c>
      <c r="H206" s="137">
        <v>20</v>
      </c>
      <c r="I206" s="138"/>
      <c r="J206" s="138">
        <f>ROUND(I206*H206,2)</f>
        <v>0</v>
      </c>
      <c r="K206" s="139"/>
      <c r="L206" s="27"/>
      <c r="M206" s="140" t="s">
        <v>1</v>
      </c>
      <c r="N206" s="141" t="s">
        <v>35</v>
      </c>
      <c r="O206" s="142">
        <v>0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4" t="s">
        <v>166</v>
      </c>
      <c r="AT206" s="144" t="s">
        <v>132</v>
      </c>
      <c r="AU206" s="144" t="s">
        <v>79</v>
      </c>
      <c r="AY206" s="14" t="s">
        <v>131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4" t="s">
        <v>77</v>
      </c>
      <c r="BK206" s="145">
        <f>ROUND(I206*H206,2)</f>
        <v>0</v>
      </c>
      <c r="BL206" s="14" t="s">
        <v>166</v>
      </c>
      <c r="BM206" s="144" t="s">
        <v>526</v>
      </c>
    </row>
    <row r="207" spans="1:65" s="2" customFormat="1" ht="21.75" customHeight="1">
      <c r="A207" s="26"/>
      <c r="B207" s="132"/>
      <c r="C207" s="133" t="s">
        <v>527</v>
      </c>
      <c r="D207" s="133" t="s">
        <v>132</v>
      </c>
      <c r="E207" s="134" t="s">
        <v>528</v>
      </c>
      <c r="F207" s="135" t="s">
        <v>529</v>
      </c>
      <c r="G207" s="136" t="s">
        <v>194</v>
      </c>
      <c r="H207" s="137">
        <v>20</v>
      </c>
      <c r="I207" s="138"/>
      <c r="J207" s="138">
        <f>ROUND(I207*H207,2)</f>
        <v>0</v>
      </c>
      <c r="K207" s="139"/>
      <c r="L207" s="27"/>
      <c r="M207" s="140" t="s">
        <v>1</v>
      </c>
      <c r="N207" s="141" t="s">
        <v>35</v>
      </c>
      <c r="O207" s="142">
        <v>0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4" t="s">
        <v>166</v>
      </c>
      <c r="AT207" s="144" t="s">
        <v>132</v>
      </c>
      <c r="AU207" s="144" t="s">
        <v>79</v>
      </c>
      <c r="AY207" s="14" t="s">
        <v>131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4" t="s">
        <v>77</v>
      </c>
      <c r="BK207" s="145">
        <f>ROUND(I207*H207,2)</f>
        <v>0</v>
      </c>
      <c r="BL207" s="14" t="s">
        <v>166</v>
      </c>
      <c r="BM207" s="144" t="s">
        <v>530</v>
      </c>
    </row>
    <row r="208" spans="1:65" s="2" customFormat="1" ht="21.75" customHeight="1">
      <c r="A208" s="26"/>
      <c r="B208" s="132"/>
      <c r="C208" s="133" t="s">
        <v>531</v>
      </c>
      <c r="D208" s="133" t="s">
        <v>132</v>
      </c>
      <c r="E208" s="134" t="s">
        <v>532</v>
      </c>
      <c r="F208" s="135" t="s">
        <v>533</v>
      </c>
      <c r="G208" s="136" t="s">
        <v>194</v>
      </c>
      <c r="H208" s="137">
        <v>20</v>
      </c>
      <c r="I208" s="138"/>
      <c r="J208" s="138">
        <f>ROUND(I208*H208,2)</f>
        <v>0</v>
      </c>
      <c r="K208" s="139"/>
      <c r="L208" s="27"/>
      <c r="M208" s="140" t="s">
        <v>1</v>
      </c>
      <c r="N208" s="141" t="s">
        <v>35</v>
      </c>
      <c r="O208" s="142">
        <v>0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4" t="s">
        <v>166</v>
      </c>
      <c r="AT208" s="144" t="s">
        <v>132</v>
      </c>
      <c r="AU208" s="144" t="s">
        <v>79</v>
      </c>
      <c r="AY208" s="14" t="s">
        <v>131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4" t="s">
        <v>77</v>
      </c>
      <c r="BK208" s="145">
        <f>ROUND(I208*H208,2)</f>
        <v>0</v>
      </c>
      <c r="BL208" s="14" t="s">
        <v>166</v>
      </c>
      <c r="BM208" s="144" t="s">
        <v>534</v>
      </c>
    </row>
    <row r="209" spans="1:65" s="2" customFormat="1" ht="21.75" customHeight="1">
      <c r="A209" s="26"/>
      <c r="B209" s="132"/>
      <c r="C209" s="133" t="s">
        <v>535</v>
      </c>
      <c r="D209" s="133" t="s">
        <v>132</v>
      </c>
      <c r="E209" s="134" t="s">
        <v>536</v>
      </c>
      <c r="F209" s="135" t="s">
        <v>537</v>
      </c>
      <c r="G209" s="136" t="s">
        <v>194</v>
      </c>
      <c r="H209" s="137">
        <v>20</v>
      </c>
      <c r="I209" s="138"/>
      <c r="J209" s="138">
        <f>ROUND(I209*H209,2)</f>
        <v>0</v>
      </c>
      <c r="K209" s="139"/>
      <c r="L209" s="27"/>
      <c r="M209" s="140" t="s">
        <v>1</v>
      </c>
      <c r="N209" s="141" t="s">
        <v>35</v>
      </c>
      <c r="O209" s="142">
        <v>0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4" t="s">
        <v>166</v>
      </c>
      <c r="AT209" s="144" t="s">
        <v>132</v>
      </c>
      <c r="AU209" s="144" t="s">
        <v>79</v>
      </c>
      <c r="AY209" s="14" t="s">
        <v>131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4" t="s">
        <v>77</v>
      </c>
      <c r="BK209" s="145">
        <f>ROUND(I209*H209,2)</f>
        <v>0</v>
      </c>
      <c r="BL209" s="14" t="s">
        <v>166</v>
      </c>
      <c r="BM209" s="144" t="s">
        <v>538</v>
      </c>
    </row>
    <row r="210" spans="2:63" s="11" customFormat="1" ht="22.9" customHeight="1">
      <c r="B210" s="122"/>
      <c r="D210" s="123" t="s">
        <v>69</v>
      </c>
      <c r="E210" s="154" t="s">
        <v>539</v>
      </c>
      <c r="F210" s="154" t="s">
        <v>540</v>
      </c>
      <c r="J210" s="155">
        <f>BK210</f>
        <v>0</v>
      </c>
      <c r="L210" s="122"/>
      <c r="M210" s="126"/>
      <c r="N210" s="127"/>
      <c r="O210" s="127"/>
      <c r="P210" s="128">
        <f>SUM(P211:P212)</f>
        <v>0</v>
      </c>
      <c r="Q210" s="127"/>
      <c r="R210" s="128">
        <f>SUM(R211:R212)</f>
        <v>0</v>
      </c>
      <c r="S210" s="127"/>
      <c r="T210" s="129">
        <f>SUM(T211:T212)</f>
        <v>0</v>
      </c>
      <c r="AR210" s="123" t="s">
        <v>79</v>
      </c>
      <c r="AT210" s="130" t="s">
        <v>69</v>
      </c>
      <c r="AU210" s="130" t="s">
        <v>77</v>
      </c>
      <c r="AY210" s="123" t="s">
        <v>131</v>
      </c>
      <c r="BK210" s="131">
        <f>SUM(BK211:BK212)</f>
        <v>0</v>
      </c>
    </row>
    <row r="211" spans="1:65" s="2" customFormat="1" ht="21.75" customHeight="1">
      <c r="A211" s="26"/>
      <c r="B211" s="132"/>
      <c r="C211" s="133" t="s">
        <v>541</v>
      </c>
      <c r="D211" s="133" t="s">
        <v>132</v>
      </c>
      <c r="E211" s="134" t="s">
        <v>542</v>
      </c>
      <c r="F211" s="135" t="s">
        <v>543</v>
      </c>
      <c r="G211" s="136" t="s">
        <v>194</v>
      </c>
      <c r="H211" s="137">
        <v>6</v>
      </c>
      <c r="I211" s="138"/>
      <c r="J211" s="138">
        <f>ROUND(I211*H211,2)</f>
        <v>0</v>
      </c>
      <c r="K211" s="139"/>
      <c r="L211" s="27"/>
      <c r="M211" s="140" t="s">
        <v>1</v>
      </c>
      <c r="N211" s="141" t="s">
        <v>35</v>
      </c>
      <c r="O211" s="142">
        <v>0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4" t="s">
        <v>166</v>
      </c>
      <c r="AT211" s="144" t="s">
        <v>132</v>
      </c>
      <c r="AU211" s="144" t="s">
        <v>79</v>
      </c>
      <c r="AY211" s="14" t="s">
        <v>131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4" t="s">
        <v>77</v>
      </c>
      <c r="BK211" s="145">
        <f>ROUND(I211*H211,2)</f>
        <v>0</v>
      </c>
      <c r="BL211" s="14" t="s">
        <v>166</v>
      </c>
      <c r="BM211" s="144" t="s">
        <v>544</v>
      </c>
    </row>
    <row r="212" spans="1:65" s="2" customFormat="1" ht="21.75" customHeight="1">
      <c r="A212" s="26"/>
      <c r="B212" s="132"/>
      <c r="C212" s="133" t="s">
        <v>545</v>
      </c>
      <c r="D212" s="133" t="s">
        <v>132</v>
      </c>
      <c r="E212" s="134" t="s">
        <v>546</v>
      </c>
      <c r="F212" s="135" t="s">
        <v>547</v>
      </c>
      <c r="G212" s="136" t="s">
        <v>194</v>
      </c>
      <c r="H212" s="137">
        <v>6</v>
      </c>
      <c r="I212" s="138"/>
      <c r="J212" s="138">
        <f>ROUND(I212*H212,2)</f>
        <v>0</v>
      </c>
      <c r="K212" s="139"/>
      <c r="L212" s="27"/>
      <c r="M212" s="140" t="s">
        <v>1</v>
      </c>
      <c r="N212" s="141" t="s">
        <v>35</v>
      </c>
      <c r="O212" s="142">
        <v>0</v>
      </c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4" t="s">
        <v>166</v>
      </c>
      <c r="AT212" s="144" t="s">
        <v>132</v>
      </c>
      <c r="AU212" s="144" t="s">
        <v>79</v>
      </c>
      <c r="AY212" s="14" t="s">
        <v>131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4" t="s">
        <v>77</v>
      </c>
      <c r="BK212" s="145">
        <f>ROUND(I212*H212,2)</f>
        <v>0</v>
      </c>
      <c r="BL212" s="14" t="s">
        <v>166</v>
      </c>
      <c r="BM212" s="144" t="s">
        <v>548</v>
      </c>
    </row>
    <row r="213" spans="2:63" s="11" customFormat="1" ht="22.9" customHeight="1">
      <c r="B213" s="122"/>
      <c r="D213" s="123" t="s">
        <v>69</v>
      </c>
      <c r="E213" s="154" t="s">
        <v>549</v>
      </c>
      <c r="F213" s="154" t="s">
        <v>550</v>
      </c>
      <c r="J213" s="155">
        <f>BK213</f>
        <v>0</v>
      </c>
      <c r="L213" s="122"/>
      <c r="M213" s="126"/>
      <c r="N213" s="127"/>
      <c r="O213" s="127"/>
      <c r="P213" s="128">
        <f>SUM(P214:P217)</f>
        <v>0</v>
      </c>
      <c r="Q213" s="127"/>
      <c r="R213" s="128">
        <f>SUM(R214:R217)</f>
        <v>0</v>
      </c>
      <c r="S213" s="127"/>
      <c r="T213" s="129">
        <f>SUM(T214:T217)</f>
        <v>0</v>
      </c>
      <c r="AR213" s="123" t="s">
        <v>79</v>
      </c>
      <c r="AT213" s="130" t="s">
        <v>69</v>
      </c>
      <c r="AU213" s="130" t="s">
        <v>77</v>
      </c>
      <c r="AY213" s="123" t="s">
        <v>131</v>
      </c>
      <c r="BK213" s="131">
        <f>SUM(BK214:BK217)</f>
        <v>0</v>
      </c>
    </row>
    <row r="214" spans="1:65" s="2" customFormat="1" ht="16.5" customHeight="1">
      <c r="A214" s="26"/>
      <c r="B214" s="132"/>
      <c r="C214" s="133" t="s">
        <v>551</v>
      </c>
      <c r="D214" s="133" t="s">
        <v>132</v>
      </c>
      <c r="E214" s="134" t="s">
        <v>552</v>
      </c>
      <c r="F214" s="135" t="s">
        <v>553</v>
      </c>
      <c r="G214" s="136" t="s">
        <v>194</v>
      </c>
      <c r="H214" s="137">
        <v>20</v>
      </c>
      <c r="I214" s="138"/>
      <c r="J214" s="138">
        <f>ROUND(I214*H214,2)</f>
        <v>0</v>
      </c>
      <c r="K214" s="139"/>
      <c r="L214" s="27"/>
      <c r="M214" s="140" t="s">
        <v>1</v>
      </c>
      <c r="N214" s="141" t="s">
        <v>35</v>
      </c>
      <c r="O214" s="142">
        <v>0</v>
      </c>
      <c r="P214" s="142">
        <f>O214*H214</f>
        <v>0</v>
      </c>
      <c r="Q214" s="142">
        <v>0</v>
      </c>
      <c r="R214" s="142">
        <f>Q214*H214</f>
        <v>0</v>
      </c>
      <c r="S214" s="142">
        <v>0</v>
      </c>
      <c r="T214" s="143">
        <f>S214*H214</f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4" t="s">
        <v>166</v>
      </c>
      <c r="AT214" s="144" t="s">
        <v>132</v>
      </c>
      <c r="AU214" s="144" t="s">
        <v>79</v>
      </c>
      <c r="AY214" s="14" t="s">
        <v>131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4" t="s">
        <v>77</v>
      </c>
      <c r="BK214" s="145">
        <f>ROUND(I214*H214,2)</f>
        <v>0</v>
      </c>
      <c r="BL214" s="14" t="s">
        <v>166</v>
      </c>
      <c r="BM214" s="144" t="s">
        <v>554</v>
      </c>
    </row>
    <row r="215" spans="1:65" s="2" customFormat="1" ht="16.5" customHeight="1">
      <c r="A215" s="26"/>
      <c r="B215" s="132"/>
      <c r="C215" s="156" t="s">
        <v>555</v>
      </c>
      <c r="D215" s="156" t="s">
        <v>366</v>
      </c>
      <c r="E215" s="157" t="s">
        <v>556</v>
      </c>
      <c r="F215" s="158" t="s">
        <v>557</v>
      </c>
      <c r="G215" s="159" t="s">
        <v>194</v>
      </c>
      <c r="H215" s="160">
        <v>30</v>
      </c>
      <c r="I215" s="161"/>
      <c r="J215" s="161">
        <f>ROUND(I215*H215,2)</f>
        <v>0</v>
      </c>
      <c r="K215" s="162"/>
      <c r="L215" s="163"/>
      <c r="M215" s="164" t="s">
        <v>1</v>
      </c>
      <c r="N215" s="165" t="s">
        <v>35</v>
      </c>
      <c r="O215" s="142">
        <v>0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4" t="s">
        <v>203</v>
      </c>
      <c r="AT215" s="144" t="s">
        <v>366</v>
      </c>
      <c r="AU215" s="144" t="s">
        <v>79</v>
      </c>
      <c r="AY215" s="14" t="s">
        <v>131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4" t="s">
        <v>77</v>
      </c>
      <c r="BK215" s="145">
        <f>ROUND(I215*H215,2)</f>
        <v>0</v>
      </c>
      <c r="BL215" s="14" t="s">
        <v>166</v>
      </c>
      <c r="BM215" s="144" t="s">
        <v>558</v>
      </c>
    </row>
    <row r="216" spans="1:65" s="2" customFormat="1" ht="21.75" customHeight="1">
      <c r="A216" s="26"/>
      <c r="B216" s="132"/>
      <c r="C216" s="133" t="s">
        <v>559</v>
      </c>
      <c r="D216" s="133" t="s">
        <v>132</v>
      </c>
      <c r="E216" s="134" t="s">
        <v>560</v>
      </c>
      <c r="F216" s="135" t="s">
        <v>561</v>
      </c>
      <c r="G216" s="136" t="s">
        <v>194</v>
      </c>
      <c r="H216" s="137">
        <v>40</v>
      </c>
      <c r="I216" s="138"/>
      <c r="J216" s="138">
        <f>ROUND(I216*H216,2)</f>
        <v>0</v>
      </c>
      <c r="K216" s="139"/>
      <c r="L216" s="27"/>
      <c r="M216" s="140" t="s">
        <v>1</v>
      </c>
      <c r="N216" s="141" t="s">
        <v>35</v>
      </c>
      <c r="O216" s="142">
        <v>0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4" t="s">
        <v>166</v>
      </c>
      <c r="AT216" s="144" t="s">
        <v>132</v>
      </c>
      <c r="AU216" s="144" t="s">
        <v>79</v>
      </c>
      <c r="AY216" s="14" t="s">
        <v>131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4" t="s">
        <v>77</v>
      </c>
      <c r="BK216" s="145">
        <f>ROUND(I216*H216,2)</f>
        <v>0</v>
      </c>
      <c r="BL216" s="14" t="s">
        <v>166</v>
      </c>
      <c r="BM216" s="144" t="s">
        <v>562</v>
      </c>
    </row>
    <row r="217" spans="1:65" s="2" customFormat="1" ht="21.75" customHeight="1">
      <c r="A217" s="26"/>
      <c r="B217" s="132"/>
      <c r="C217" s="133" t="s">
        <v>563</v>
      </c>
      <c r="D217" s="133" t="s">
        <v>132</v>
      </c>
      <c r="E217" s="134" t="s">
        <v>564</v>
      </c>
      <c r="F217" s="135" t="s">
        <v>565</v>
      </c>
      <c r="G217" s="136" t="s">
        <v>194</v>
      </c>
      <c r="H217" s="137">
        <v>40</v>
      </c>
      <c r="I217" s="138"/>
      <c r="J217" s="138">
        <f>ROUND(I217*H217,2)</f>
        <v>0</v>
      </c>
      <c r="K217" s="139"/>
      <c r="L217" s="27"/>
      <c r="M217" s="140" t="s">
        <v>1</v>
      </c>
      <c r="N217" s="141" t="s">
        <v>35</v>
      </c>
      <c r="O217" s="142">
        <v>0</v>
      </c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4" t="s">
        <v>166</v>
      </c>
      <c r="AT217" s="144" t="s">
        <v>132</v>
      </c>
      <c r="AU217" s="144" t="s">
        <v>79</v>
      </c>
      <c r="AY217" s="14" t="s">
        <v>131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4" t="s">
        <v>77</v>
      </c>
      <c r="BK217" s="145">
        <f>ROUND(I217*H217,2)</f>
        <v>0</v>
      </c>
      <c r="BL217" s="14" t="s">
        <v>166</v>
      </c>
      <c r="BM217" s="144" t="s">
        <v>566</v>
      </c>
    </row>
    <row r="218" spans="2:63" s="11" customFormat="1" ht="25.9" customHeight="1">
      <c r="B218" s="122"/>
      <c r="D218" s="123" t="s">
        <v>69</v>
      </c>
      <c r="E218" s="124" t="s">
        <v>567</v>
      </c>
      <c r="F218" s="124" t="s">
        <v>568</v>
      </c>
      <c r="J218" s="125">
        <f>J219+J221+J223+J228+J232</f>
        <v>0</v>
      </c>
      <c r="L218" s="122"/>
      <c r="M218" s="126"/>
      <c r="N218" s="127"/>
      <c r="O218" s="127"/>
      <c r="P218" s="128" t="e">
        <f>P219+P221+P223+#REF!+P228+P232</f>
        <v>#REF!</v>
      </c>
      <c r="Q218" s="127"/>
      <c r="R218" s="128" t="e">
        <f>R219+R221+R223+#REF!+R228+R232</f>
        <v>#REF!</v>
      </c>
      <c r="S218" s="127"/>
      <c r="T218" s="129" t="e">
        <f>T219+T221+T223+#REF!+T228+T232</f>
        <v>#REF!</v>
      </c>
      <c r="AR218" s="123" t="s">
        <v>569</v>
      </c>
      <c r="AT218" s="130" t="s">
        <v>69</v>
      </c>
      <c r="AU218" s="130" t="s">
        <v>70</v>
      </c>
      <c r="AY218" s="123" t="s">
        <v>131</v>
      </c>
      <c r="BK218" s="131" t="e">
        <f>BK219+BK221+BK223+#REF!+BK228+BK232</f>
        <v>#REF!</v>
      </c>
    </row>
    <row r="219" spans="2:63" s="11" customFormat="1" ht="22.9" customHeight="1">
      <c r="B219" s="122"/>
      <c r="D219" s="123" t="s">
        <v>69</v>
      </c>
      <c r="E219" s="154" t="s">
        <v>570</v>
      </c>
      <c r="F219" s="154" t="s">
        <v>571</v>
      </c>
      <c r="J219" s="155">
        <f>BK219</f>
        <v>0</v>
      </c>
      <c r="L219" s="122"/>
      <c r="M219" s="126"/>
      <c r="N219" s="127"/>
      <c r="O219" s="127"/>
      <c r="P219" s="128">
        <f>P220</f>
        <v>0</v>
      </c>
      <c r="Q219" s="127"/>
      <c r="R219" s="128">
        <f>R220</f>
        <v>0</v>
      </c>
      <c r="S219" s="127"/>
      <c r="T219" s="129">
        <f>T220</f>
        <v>0</v>
      </c>
      <c r="AR219" s="123" t="s">
        <v>569</v>
      </c>
      <c r="AT219" s="130" t="s">
        <v>69</v>
      </c>
      <c r="AU219" s="130" t="s">
        <v>77</v>
      </c>
      <c r="AY219" s="123" t="s">
        <v>131</v>
      </c>
      <c r="BK219" s="131">
        <f>BK220</f>
        <v>0</v>
      </c>
    </row>
    <row r="220" spans="1:65" s="2" customFormat="1" ht="16.5" customHeight="1">
      <c r="A220" s="26"/>
      <c r="B220" s="132"/>
      <c r="C220" s="133" t="s">
        <v>572</v>
      </c>
      <c r="D220" s="133" t="s">
        <v>132</v>
      </c>
      <c r="E220" s="134" t="s">
        <v>573</v>
      </c>
      <c r="F220" s="135" t="s">
        <v>574</v>
      </c>
      <c r="G220" s="170" t="s">
        <v>165</v>
      </c>
      <c r="H220" s="137">
        <v>19</v>
      </c>
      <c r="I220" s="138"/>
      <c r="J220" s="138">
        <f>ROUND(I220*H220,2)</f>
        <v>0</v>
      </c>
      <c r="K220" s="139"/>
      <c r="L220" s="27"/>
      <c r="M220" s="140" t="s">
        <v>1</v>
      </c>
      <c r="N220" s="141" t="s">
        <v>35</v>
      </c>
      <c r="O220" s="142">
        <v>0</v>
      </c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4" t="s">
        <v>136</v>
      </c>
      <c r="AT220" s="144" t="s">
        <v>132</v>
      </c>
      <c r="AU220" s="144" t="s">
        <v>79</v>
      </c>
      <c r="AY220" s="14" t="s">
        <v>131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4" t="s">
        <v>77</v>
      </c>
      <c r="BK220" s="145">
        <f>ROUND(I220*H220,2)</f>
        <v>0</v>
      </c>
      <c r="BL220" s="14" t="s">
        <v>136</v>
      </c>
      <c r="BM220" s="144" t="s">
        <v>575</v>
      </c>
    </row>
    <row r="221" spans="2:63" s="11" customFormat="1" ht="22.9" customHeight="1">
      <c r="B221" s="122"/>
      <c r="D221" s="123" t="s">
        <v>69</v>
      </c>
      <c r="E221" s="154" t="s">
        <v>576</v>
      </c>
      <c r="F221" s="154" t="s">
        <v>577</v>
      </c>
      <c r="J221" s="155">
        <f>BK221</f>
        <v>0</v>
      </c>
      <c r="L221" s="122"/>
      <c r="M221" s="126"/>
      <c r="N221" s="127"/>
      <c r="O221" s="127"/>
      <c r="P221" s="128">
        <f>P222</f>
        <v>0</v>
      </c>
      <c r="Q221" s="127"/>
      <c r="R221" s="128">
        <f>R222</f>
        <v>0</v>
      </c>
      <c r="S221" s="127"/>
      <c r="T221" s="129">
        <f>T222</f>
        <v>0</v>
      </c>
      <c r="AR221" s="123" t="s">
        <v>569</v>
      </c>
      <c r="AT221" s="130" t="s">
        <v>69</v>
      </c>
      <c r="AU221" s="130" t="s">
        <v>77</v>
      </c>
      <c r="AY221" s="123" t="s">
        <v>131</v>
      </c>
      <c r="BK221" s="131">
        <f>BK222</f>
        <v>0</v>
      </c>
    </row>
    <row r="222" spans="1:65" s="2" customFormat="1" ht="16.5" customHeight="1">
      <c r="A222" s="26"/>
      <c r="B222" s="132"/>
      <c r="C222" s="133" t="s">
        <v>578</v>
      </c>
      <c r="D222" s="133" t="s">
        <v>132</v>
      </c>
      <c r="E222" s="134" t="s">
        <v>579</v>
      </c>
      <c r="F222" s="135" t="s">
        <v>580</v>
      </c>
      <c r="G222" s="170" t="s">
        <v>165</v>
      </c>
      <c r="H222" s="137">
        <v>21</v>
      </c>
      <c r="I222" s="138"/>
      <c r="J222" s="138">
        <f>ROUND(I222*H222,2)</f>
        <v>0</v>
      </c>
      <c r="K222" s="139"/>
      <c r="L222" s="27"/>
      <c r="M222" s="140" t="s">
        <v>1</v>
      </c>
      <c r="N222" s="141" t="s">
        <v>35</v>
      </c>
      <c r="O222" s="142">
        <v>0</v>
      </c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4" t="s">
        <v>136</v>
      </c>
      <c r="AT222" s="144" t="s">
        <v>132</v>
      </c>
      <c r="AU222" s="144" t="s">
        <v>79</v>
      </c>
      <c r="AY222" s="14" t="s">
        <v>131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4" t="s">
        <v>77</v>
      </c>
      <c r="BK222" s="145">
        <f>ROUND(I222*H222,2)</f>
        <v>0</v>
      </c>
      <c r="BL222" s="14" t="s">
        <v>136</v>
      </c>
      <c r="BM222" s="144" t="s">
        <v>581</v>
      </c>
    </row>
    <row r="223" spans="2:63" s="11" customFormat="1" ht="22.9" customHeight="1">
      <c r="B223" s="122"/>
      <c r="D223" s="123" t="s">
        <v>69</v>
      </c>
      <c r="E223" s="154" t="s">
        <v>582</v>
      </c>
      <c r="F223" s="154" t="s">
        <v>583</v>
      </c>
      <c r="J223" s="155">
        <f>BK223</f>
        <v>0</v>
      </c>
      <c r="L223" s="122"/>
      <c r="M223" s="126"/>
      <c r="N223" s="127"/>
      <c r="O223" s="127"/>
      <c r="P223" s="128">
        <f>SUM(P224:P227)</f>
        <v>0</v>
      </c>
      <c r="Q223" s="127"/>
      <c r="R223" s="128">
        <f>SUM(R224:R227)</f>
        <v>0</v>
      </c>
      <c r="S223" s="127"/>
      <c r="T223" s="129">
        <f>SUM(T224:T227)</f>
        <v>0</v>
      </c>
      <c r="AR223" s="123" t="s">
        <v>569</v>
      </c>
      <c r="AT223" s="130" t="s">
        <v>69</v>
      </c>
      <c r="AU223" s="130" t="s">
        <v>77</v>
      </c>
      <c r="AY223" s="123" t="s">
        <v>131</v>
      </c>
      <c r="BK223" s="131">
        <f>SUM(BK224:BK227)</f>
        <v>0</v>
      </c>
    </row>
    <row r="224" spans="1:65" s="2" customFormat="1" ht="16.5" customHeight="1">
      <c r="A224" s="26"/>
      <c r="B224" s="132"/>
      <c r="C224" s="175" t="s">
        <v>584</v>
      </c>
      <c r="D224" s="175" t="s">
        <v>132</v>
      </c>
      <c r="E224" s="176" t="s">
        <v>585</v>
      </c>
      <c r="F224" s="177" t="s">
        <v>1253</v>
      </c>
      <c r="G224" s="178" t="s">
        <v>165</v>
      </c>
      <c r="H224" s="179">
        <v>120</v>
      </c>
      <c r="I224" s="180"/>
      <c r="J224" s="180">
        <f>ROUND(I224*H224,2)</f>
        <v>0</v>
      </c>
      <c r="K224" s="139"/>
      <c r="L224" s="27"/>
      <c r="M224" s="140" t="s">
        <v>1</v>
      </c>
      <c r="N224" s="141" t="s">
        <v>35</v>
      </c>
      <c r="O224" s="142">
        <v>0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4" t="s">
        <v>136</v>
      </c>
      <c r="AT224" s="144" t="s">
        <v>132</v>
      </c>
      <c r="AU224" s="144" t="s">
        <v>79</v>
      </c>
      <c r="AY224" s="14" t="s">
        <v>131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4" t="s">
        <v>77</v>
      </c>
      <c r="BK224" s="145">
        <f>ROUND(I224*H224,2)</f>
        <v>0</v>
      </c>
      <c r="BL224" s="14" t="s">
        <v>136</v>
      </c>
      <c r="BM224" s="144" t="s">
        <v>586</v>
      </c>
    </row>
    <row r="225" spans="1:65" s="2" customFormat="1" ht="21.75" customHeight="1">
      <c r="A225" s="26"/>
      <c r="B225" s="132"/>
      <c r="C225" s="133" t="s">
        <v>587</v>
      </c>
      <c r="D225" s="133" t="s">
        <v>132</v>
      </c>
      <c r="E225" s="134" t="s">
        <v>588</v>
      </c>
      <c r="F225" s="135" t="s">
        <v>1220</v>
      </c>
      <c r="G225" s="170" t="s">
        <v>165</v>
      </c>
      <c r="H225" s="137">
        <v>188</v>
      </c>
      <c r="I225" s="138"/>
      <c r="J225" s="138">
        <f>ROUND(I225*H225,2)</f>
        <v>0</v>
      </c>
      <c r="K225" s="139"/>
      <c r="L225" s="27"/>
      <c r="M225" s="140" t="s">
        <v>1</v>
      </c>
      <c r="N225" s="141" t="s">
        <v>35</v>
      </c>
      <c r="O225" s="142">
        <v>0</v>
      </c>
      <c r="P225" s="142">
        <f>O225*H225</f>
        <v>0</v>
      </c>
      <c r="Q225" s="142">
        <v>0</v>
      </c>
      <c r="R225" s="142">
        <f>Q225*H225</f>
        <v>0</v>
      </c>
      <c r="S225" s="142">
        <v>0</v>
      </c>
      <c r="T225" s="143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4" t="s">
        <v>136</v>
      </c>
      <c r="AT225" s="144" t="s">
        <v>132</v>
      </c>
      <c r="AU225" s="144" t="s">
        <v>79</v>
      </c>
      <c r="AY225" s="14" t="s">
        <v>131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4" t="s">
        <v>77</v>
      </c>
      <c r="BK225" s="145">
        <f>ROUND(I225*H225,2)</f>
        <v>0</v>
      </c>
      <c r="BL225" s="14" t="s">
        <v>136</v>
      </c>
      <c r="BM225" s="144" t="s">
        <v>589</v>
      </c>
    </row>
    <row r="226" spans="1:65" s="2" customFormat="1" ht="33" customHeight="1">
      <c r="A226" s="26"/>
      <c r="B226" s="132"/>
      <c r="C226" s="133" t="s">
        <v>590</v>
      </c>
      <c r="D226" s="133" t="s">
        <v>132</v>
      </c>
      <c r="E226" s="134" t="s">
        <v>591</v>
      </c>
      <c r="F226" s="135" t="s">
        <v>592</v>
      </c>
      <c r="G226" s="170" t="s">
        <v>165</v>
      </c>
      <c r="H226" s="137">
        <v>110</v>
      </c>
      <c r="I226" s="138"/>
      <c r="J226" s="138">
        <f>ROUND(I226*H226,2)</f>
        <v>0</v>
      </c>
      <c r="K226" s="139"/>
      <c r="L226" s="27"/>
      <c r="M226" s="140" t="s">
        <v>1</v>
      </c>
      <c r="N226" s="141" t="s">
        <v>35</v>
      </c>
      <c r="O226" s="142">
        <v>0</v>
      </c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4" t="s">
        <v>136</v>
      </c>
      <c r="AT226" s="144" t="s">
        <v>132</v>
      </c>
      <c r="AU226" s="144" t="s">
        <v>79</v>
      </c>
      <c r="AY226" s="14" t="s">
        <v>131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4" t="s">
        <v>77</v>
      </c>
      <c r="BK226" s="145">
        <f>ROUND(I226*H226,2)</f>
        <v>0</v>
      </c>
      <c r="BL226" s="14" t="s">
        <v>136</v>
      </c>
      <c r="BM226" s="144" t="s">
        <v>593</v>
      </c>
    </row>
    <row r="227" spans="1:65" s="2" customFormat="1" ht="33" customHeight="1">
      <c r="A227" s="26"/>
      <c r="B227" s="132"/>
      <c r="C227" s="133" t="s">
        <v>594</v>
      </c>
      <c r="D227" s="133" t="s">
        <v>132</v>
      </c>
      <c r="E227" s="134" t="s">
        <v>595</v>
      </c>
      <c r="F227" s="135" t="s">
        <v>1221</v>
      </c>
      <c r="G227" s="170" t="s">
        <v>165</v>
      </c>
      <c r="H227" s="137">
        <v>44</v>
      </c>
      <c r="I227" s="138"/>
      <c r="J227" s="138">
        <f>ROUND(I227*H227,2)</f>
        <v>0</v>
      </c>
      <c r="K227" s="139"/>
      <c r="L227" s="27"/>
      <c r="M227" s="140" t="s">
        <v>1</v>
      </c>
      <c r="N227" s="141" t="s">
        <v>35</v>
      </c>
      <c r="O227" s="142">
        <v>0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4" t="s">
        <v>136</v>
      </c>
      <c r="AT227" s="144" t="s">
        <v>132</v>
      </c>
      <c r="AU227" s="144" t="s">
        <v>79</v>
      </c>
      <c r="AY227" s="14" t="s">
        <v>131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4" t="s">
        <v>77</v>
      </c>
      <c r="BK227" s="145">
        <f>ROUND(I227*H227,2)</f>
        <v>0</v>
      </c>
      <c r="BL227" s="14" t="s">
        <v>136</v>
      </c>
      <c r="BM227" s="144" t="s">
        <v>596</v>
      </c>
    </row>
    <row r="228" spans="2:63" s="11" customFormat="1" ht="22.9" customHeight="1">
      <c r="B228" s="122"/>
      <c r="D228" s="123" t="s">
        <v>69</v>
      </c>
      <c r="E228" s="154" t="s">
        <v>598</v>
      </c>
      <c r="F228" s="154" t="s">
        <v>1227</v>
      </c>
      <c r="J228" s="155">
        <f>BK228</f>
        <v>0</v>
      </c>
      <c r="L228" s="122"/>
      <c r="M228" s="126"/>
      <c r="N228" s="127"/>
      <c r="O228" s="127"/>
      <c r="P228" s="128">
        <f>SUM(P229:P231)</f>
        <v>0</v>
      </c>
      <c r="Q228" s="127"/>
      <c r="R228" s="128">
        <f>SUM(R229:R231)</f>
        <v>0</v>
      </c>
      <c r="S228" s="127"/>
      <c r="T228" s="129">
        <f>SUM(T229:T231)</f>
        <v>0</v>
      </c>
      <c r="AR228" s="123" t="s">
        <v>569</v>
      </c>
      <c r="AT228" s="130" t="s">
        <v>69</v>
      </c>
      <c r="AU228" s="130" t="s">
        <v>77</v>
      </c>
      <c r="AY228" s="123" t="s">
        <v>131</v>
      </c>
      <c r="BK228" s="131">
        <f>SUM(BK229:BK231)</f>
        <v>0</v>
      </c>
    </row>
    <row r="229" spans="1:65" s="2" customFormat="1" ht="16.5" customHeight="1">
      <c r="A229" s="26"/>
      <c r="B229" s="132"/>
      <c r="C229" s="133" t="s">
        <v>599</v>
      </c>
      <c r="D229" s="133" t="s">
        <v>132</v>
      </c>
      <c r="E229" s="134" t="s">
        <v>600</v>
      </c>
      <c r="F229" s="135" t="s">
        <v>1229</v>
      </c>
      <c r="G229" s="136" t="s">
        <v>161</v>
      </c>
      <c r="H229" s="137">
        <v>1</v>
      </c>
      <c r="I229" s="138"/>
      <c r="J229" s="138">
        <f>ROUND(I229*H229,2)</f>
        <v>0</v>
      </c>
      <c r="K229" s="139"/>
      <c r="L229" s="27"/>
      <c r="M229" s="140" t="s">
        <v>1</v>
      </c>
      <c r="N229" s="141" t="s">
        <v>35</v>
      </c>
      <c r="O229" s="142">
        <v>0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4" t="s">
        <v>136</v>
      </c>
      <c r="AT229" s="144" t="s">
        <v>132</v>
      </c>
      <c r="AU229" s="144" t="s">
        <v>79</v>
      </c>
      <c r="AY229" s="14" t="s">
        <v>131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4" t="s">
        <v>77</v>
      </c>
      <c r="BK229" s="145">
        <f>ROUND(I229*H229,2)</f>
        <v>0</v>
      </c>
      <c r="BL229" s="14" t="s">
        <v>136</v>
      </c>
      <c r="BM229" s="144" t="s">
        <v>601</v>
      </c>
    </row>
    <row r="230" spans="1:65" s="2" customFormat="1" ht="21.75" customHeight="1">
      <c r="A230" s="26"/>
      <c r="B230" s="132"/>
      <c r="C230" s="133" t="s">
        <v>602</v>
      </c>
      <c r="D230" s="133" t="s">
        <v>132</v>
      </c>
      <c r="E230" s="134" t="s">
        <v>603</v>
      </c>
      <c r="F230" s="135" t="s">
        <v>1228</v>
      </c>
      <c r="G230" s="136" t="s">
        <v>161</v>
      </c>
      <c r="H230" s="137">
        <v>1</v>
      </c>
      <c r="I230" s="138"/>
      <c r="J230" s="138">
        <f>ROUND(I230*H230,2)</f>
        <v>0</v>
      </c>
      <c r="K230" s="139"/>
      <c r="L230" s="27"/>
      <c r="M230" s="140" t="s">
        <v>1</v>
      </c>
      <c r="N230" s="141" t="s">
        <v>35</v>
      </c>
      <c r="O230" s="142">
        <v>0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4" t="s">
        <v>136</v>
      </c>
      <c r="AT230" s="144" t="s">
        <v>132</v>
      </c>
      <c r="AU230" s="144" t="s">
        <v>79</v>
      </c>
      <c r="AY230" s="14" t="s">
        <v>131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4" t="s">
        <v>77</v>
      </c>
      <c r="BK230" s="145">
        <f>ROUND(I230*H230,2)</f>
        <v>0</v>
      </c>
      <c r="BL230" s="14" t="s">
        <v>136</v>
      </c>
      <c r="BM230" s="144" t="s">
        <v>604</v>
      </c>
    </row>
    <row r="231" spans="1:65" s="2" customFormat="1" ht="42" customHeight="1">
      <c r="A231" s="26"/>
      <c r="B231" s="132"/>
      <c r="C231" s="133" t="s">
        <v>605</v>
      </c>
      <c r="D231" s="133" t="s">
        <v>132</v>
      </c>
      <c r="E231" s="134" t="s">
        <v>606</v>
      </c>
      <c r="F231" s="135" t="s">
        <v>1230</v>
      </c>
      <c r="G231" s="136" t="s">
        <v>165</v>
      </c>
      <c r="H231" s="227">
        <f>62</f>
        <v>62</v>
      </c>
      <c r="I231" s="138"/>
      <c r="J231" s="138">
        <f>ROUND(I231*H231,2)</f>
        <v>0</v>
      </c>
      <c r="K231" s="139"/>
      <c r="L231" s="27"/>
      <c r="M231" s="140" t="s">
        <v>1</v>
      </c>
      <c r="N231" s="141" t="s">
        <v>35</v>
      </c>
      <c r="O231" s="142">
        <v>0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4" t="s">
        <v>136</v>
      </c>
      <c r="AT231" s="144" t="s">
        <v>132</v>
      </c>
      <c r="AU231" s="144" t="s">
        <v>79</v>
      </c>
      <c r="AY231" s="14" t="s">
        <v>131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4" t="s">
        <v>77</v>
      </c>
      <c r="BK231" s="145">
        <f>ROUND(I231*H231,2)</f>
        <v>0</v>
      </c>
      <c r="BL231" s="14" t="s">
        <v>136</v>
      </c>
      <c r="BM231" s="144" t="s">
        <v>607</v>
      </c>
    </row>
    <row r="232" spans="2:63" s="11" customFormat="1" ht="22.9" customHeight="1">
      <c r="B232" s="122"/>
      <c r="D232" s="123" t="s">
        <v>69</v>
      </c>
      <c r="E232" s="154" t="s">
        <v>608</v>
      </c>
      <c r="F232" s="154" t="s">
        <v>609</v>
      </c>
      <c r="J232" s="155">
        <f>J233</f>
        <v>0</v>
      </c>
      <c r="L232" s="122"/>
      <c r="M232" s="126"/>
      <c r="N232" s="127"/>
      <c r="O232" s="127"/>
      <c r="P232" s="128">
        <f>P233</f>
        <v>0</v>
      </c>
      <c r="Q232" s="127"/>
      <c r="R232" s="128">
        <f>R233</f>
        <v>0</v>
      </c>
      <c r="S232" s="127"/>
      <c r="T232" s="129">
        <f>T233</f>
        <v>0</v>
      </c>
      <c r="AR232" s="123" t="s">
        <v>569</v>
      </c>
      <c r="AT232" s="130" t="s">
        <v>69</v>
      </c>
      <c r="AU232" s="130" t="s">
        <v>77</v>
      </c>
      <c r="AY232" s="123" t="s">
        <v>131</v>
      </c>
      <c r="BK232" s="131">
        <f>BK233</f>
        <v>0</v>
      </c>
    </row>
    <row r="233" spans="1:65" s="2" customFormat="1" ht="16.5" customHeight="1">
      <c r="A233" s="26"/>
      <c r="B233" s="132"/>
      <c r="C233" s="133" t="s">
        <v>610</v>
      </c>
      <c r="D233" s="133" t="s">
        <v>132</v>
      </c>
      <c r="E233" s="134" t="s">
        <v>611</v>
      </c>
      <c r="F233" s="135" t="s">
        <v>612</v>
      </c>
      <c r="G233" s="136" t="s">
        <v>161</v>
      </c>
      <c r="H233" s="137">
        <v>1</v>
      </c>
      <c r="I233" s="138"/>
      <c r="J233" s="138">
        <f>ROUND(I233*H233,2)</f>
        <v>0</v>
      </c>
      <c r="K233" s="139"/>
      <c r="L233" s="27"/>
      <c r="M233" s="146" t="s">
        <v>1</v>
      </c>
      <c r="N233" s="147" t="s">
        <v>35</v>
      </c>
      <c r="O233" s="148">
        <v>0</v>
      </c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4" t="s">
        <v>136</v>
      </c>
      <c r="AT233" s="144" t="s">
        <v>132</v>
      </c>
      <c r="AU233" s="144" t="s">
        <v>79</v>
      </c>
      <c r="AY233" s="14" t="s">
        <v>131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4" t="s">
        <v>77</v>
      </c>
      <c r="BK233" s="145">
        <f>ROUND(I233*H233,2)</f>
        <v>0</v>
      </c>
      <c r="BL233" s="14" t="s">
        <v>136</v>
      </c>
      <c r="BM233" s="144" t="s">
        <v>613</v>
      </c>
    </row>
    <row r="234" spans="1:31" s="2" customFormat="1" ht="6.95" customHeight="1">
      <c r="A234" s="26"/>
      <c r="B234" s="41"/>
      <c r="C234" s="42"/>
      <c r="D234" s="42"/>
      <c r="E234" s="42"/>
      <c r="F234" s="42"/>
      <c r="G234" s="42"/>
      <c r="H234" s="42"/>
      <c r="I234" s="42"/>
      <c r="J234" s="42"/>
      <c r="K234" s="42"/>
      <c r="L234" s="27"/>
      <c r="M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</row>
  </sheetData>
  <autoFilter ref="C136:K233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27"/>
  <sheetViews>
    <sheetView showGridLines="0" workbookViewId="0" topLeftCell="A101">
      <selection activeCell="J134" sqref="J13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19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82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25" t="str">
        <f>'Rekapitulace stavby'!K6</f>
        <v>Kogenerační jednotka</v>
      </c>
      <c r="F7" s="226"/>
      <c r="G7" s="226"/>
      <c r="H7" s="226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90" t="s">
        <v>614</v>
      </c>
      <c r="F9" s="224"/>
      <c r="G9" s="224"/>
      <c r="H9" s="224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24</v>
      </c>
      <c r="G12" s="26"/>
      <c r="H12" s="26"/>
      <c r="I12" s="23" t="s">
        <v>18</v>
      </c>
      <c r="J12" s="49">
        <f>'Rekapitulace stavby'!AN8</f>
        <v>44280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IF('Rekapitulace stavby'!AN10="","",'Rekapitulace stavby'!AN10)</f>
        <v>00380385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SŠIPF BRNO </v>
      </c>
      <c r="F15" s="26"/>
      <c r="G15" s="26"/>
      <c r="H15" s="26"/>
      <c r="I15" s="23" t="s">
        <v>22</v>
      </c>
      <c r="J15" s="21" t="str">
        <f>IF('Rekapitulace stavby'!AN11="","",'Rekapitulace stavby'!AN11)</f>
        <v>CZ00380385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2" t="str">
        <f>'Rekapitulace stavby'!E14</f>
        <v xml:space="preserve"> </v>
      </c>
      <c r="F18" s="212"/>
      <c r="G18" s="212"/>
      <c r="H18" s="212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>
        <f>IF('Rekapitulace stavby'!AN16="","",'Rekapitulace stavby'!AN16)</f>
        <v>27272168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>TH projekt s.r.o.</v>
      </c>
      <c r="F21" s="26"/>
      <c r="G21" s="26"/>
      <c r="H21" s="26"/>
      <c r="I21" s="23" t="s">
        <v>22</v>
      </c>
      <c r="J21" s="21" t="str">
        <f>IF('Rekapitulace stavby'!AN17="","",'Rekapitulace stavby'!AN17)</f>
        <v>CZ27272168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>TH projekt s.r.o.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15" t="s">
        <v>1</v>
      </c>
      <c r="F27" s="215"/>
      <c r="G27" s="215"/>
      <c r="H27" s="21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ROUND(J118,2)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ROUND((SUM(BE118:BE126)),2)</f>
        <v>0</v>
      </c>
      <c r="G33" s="26"/>
      <c r="H33" s="26"/>
      <c r="I33" s="95">
        <v>0.21</v>
      </c>
      <c r="J33" s="94">
        <f>ROUND(((SUM(BE118:BE126))*I33),2)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ROUND((SUM(BF118:BF126)),2)</f>
        <v>0</v>
      </c>
      <c r="G34" s="26"/>
      <c r="H34" s="26"/>
      <c r="I34" s="95">
        <v>0.15</v>
      </c>
      <c r="J34" s="94">
        <f>ROUND(((SUM(BF118:BF126))*I34),2)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4">
        <f>ROUND((SUM(BG118:BG126)),2)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4">
        <f>ROUND((SUM(BH118:BH126)),2)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4">
        <f>ROUND((SUM(BI118:BI126)),2)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5" t="str">
        <f>E7</f>
        <v>Kogenerační jednotka</v>
      </c>
      <c r="F85" s="226"/>
      <c r="G85" s="226"/>
      <c r="H85" s="22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90" t="str">
        <f>E9</f>
        <v>A4/01320MaR - MaR Dispečink s převodníkem</v>
      </c>
      <c r="F87" s="224"/>
      <c r="G87" s="224"/>
      <c r="H87" s="224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>
        <f>IF(J12="","",J12)</f>
        <v>44280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SŠIPF BRNO </v>
      </c>
      <c r="G91" s="26"/>
      <c r="H91" s="26"/>
      <c r="I91" s="23" t="s">
        <v>25</v>
      </c>
      <c r="J91" s="24" t="str">
        <f>E21</f>
        <v>TH projekt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TH projekt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615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2:12" s="9" customFormat="1" ht="24.95" customHeight="1">
      <c r="B98" s="107"/>
      <c r="D98" s="108" t="s">
        <v>616</v>
      </c>
      <c r="E98" s="109"/>
      <c r="F98" s="109"/>
      <c r="G98" s="109"/>
      <c r="H98" s="109"/>
      <c r="I98" s="109"/>
      <c r="J98" s="110">
        <f>J121</f>
        <v>0</v>
      </c>
      <c r="L98" s="107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116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25" t="str">
        <f>E7</f>
        <v>Kogenerační jednotka</v>
      </c>
      <c r="F108" s="226"/>
      <c r="G108" s="226"/>
      <c r="H108" s="2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94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90" t="str">
        <f>E9</f>
        <v>A4/01320MaR - MaR Dispečink s převodníkem</v>
      </c>
      <c r="F110" s="224"/>
      <c r="G110" s="224"/>
      <c r="H110" s="224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16</v>
      </c>
      <c r="D112" s="26"/>
      <c r="E112" s="26"/>
      <c r="F112" s="21" t="str">
        <f>F12</f>
        <v xml:space="preserve"> </v>
      </c>
      <c r="G112" s="26"/>
      <c r="H112" s="26"/>
      <c r="I112" s="23" t="s">
        <v>18</v>
      </c>
      <c r="J112" s="49">
        <f>IF(J12="","",J12)</f>
        <v>44280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5.2" customHeight="1">
      <c r="A114" s="26"/>
      <c r="B114" s="27"/>
      <c r="C114" s="23" t="s">
        <v>19</v>
      </c>
      <c r="D114" s="26"/>
      <c r="E114" s="26"/>
      <c r="F114" s="21" t="str">
        <f>E15</f>
        <v xml:space="preserve">SŠIPF BRNO </v>
      </c>
      <c r="G114" s="26"/>
      <c r="H114" s="26"/>
      <c r="I114" s="23" t="s">
        <v>25</v>
      </c>
      <c r="J114" s="24" t="str">
        <f>E21</f>
        <v>TH projekt s.r.o.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5.2" customHeight="1">
      <c r="A115" s="26"/>
      <c r="B115" s="27"/>
      <c r="C115" s="23" t="s">
        <v>23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28</v>
      </c>
      <c r="J115" s="24" t="str">
        <f>E24</f>
        <v>TH projekt s.r.o.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10" customFormat="1" ht="29.25" customHeight="1">
      <c r="A117" s="111"/>
      <c r="B117" s="112"/>
      <c r="C117" s="113" t="s">
        <v>117</v>
      </c>
      <c r="D117" s="114" t="s">
        <v>55</v>
      </c>
      <c r="E117" s="114" t="s">
        <v>51</v>
      </c>
      <c r="F117" s="114" t="s">
        <v>52</v>
      </c>
      <c r="G117" s="114" t="s">
        <v>118</v>
      </c>
      <c r="H117" s="114" t="s">
        <v>119</v>
      </c>
      <c r="I117" s="114" t="s">
        <v>120</v>
      </c>
      <c r="J117" s="115" t="s">
        <v>98</v>
      </c>
      <c r="K117" s="116" t="s">
        <v>121</v>
      </c>
      <c r="L117" s="117"/>
      <c r="M117" s="56" t="s">
        <v>1</v>
      </c>
      <c r="N117" s="57" t="s">
        <v>34</v>
      </c>
      <c r="O117" s="57" t="s">
        <v>122</v>
      </c>
      <c r="P117" s="57" t="s">
        <v>123</v>
      </c>
      <c r="Q117" s="57" t="s">
        <v>124</v>
      </c>
      <c r="R117" s="57" t="s">
        <v>125</v>
      </c>
      <c r="S117" s="57" t="s">
        <v>126</v>
      </c>
      <c r="T117" s="58" t="s">
        <v>127</v>
      </c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</row>
    <row r="118" spans="1:63" s="2" customFormat="1" ht="22.9" customHeight="1">
      <c r="A118" s="26"/>
      <c r="B118" s="27"/>
      <c r="C118" s="63" t="s">
        <v>128</v>
      </c>
      <c r="D118" s="26"/>
      <c r="E118" s="26"/>
      <c r="F118" s="26"/>
      <c r="G118" s="26"/>
      <c r="H118" s="26"/>
      <c r="I118" s="26"/>
      <c r="J118" s="118">
        <f>BK118</f>
        <v>0</v>
      </c>
      <c r="K118" s="26"/>
      <c r="L118" s="27"/>
      <c r="M118" s="59"/>
      <c r="N118" s="50"/>
      <c r="O118" s="60"/>
      <c r="P118" s="119">
        <f>P119+P121</f>
        <v>0</v>
      </c>
      <c r="Q118" s="60"/>
      <c r="R118" s="119">
        <f>R119+R121</f>
        <v>0</v>
      </c>
      <c r="S118" s="60"/>
      <c r="T118" s="120">
        <f>T119+T121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69</v>
      </c>
      <c r="AU118" s="14" t="s">
        <v>100</v>
      </c>
      <c r="BK118" s="121">
        <f>BK119+BK121</f>
        <v>0</v>
      </c>
    </row>
    <row r="119" spans="2:63" s="11" customFormat="1" ht="25.9" customHeight="1">
      <c r="B119" s="122"/>
      <c r="D119" s="123" t="s">
        <v>69</v>
      </c>
      <c r="E119" s="124" t="s">
        <v>129</v>
      </c>
      <c r="F119" s="124" t="s">
        <v>617</v>
      </c>
      <c r="J119" s="125">
        <f>BK119</f>
        <v>0</v>
      </c>
      <c r="L119" s="122"/>
      <c r="M119" s="126"/>
      <c r="N119" s="127"/>
      <c r="O119" s="127"/>
      <c r="P119" s="128">
        <f>P120</f>
        <v>0</v>
      </c>
      <c r="Q119" s="127"/>
      <c r="R119" s="128">
        <f>R120</f>
        <v>0</v>
      </c>
      <c r="S119" s="127"/>
      <c r="T119" s="129">
        <f>T120</f>
        <v>0</v>
      </c>
      <c r="AR119" s="123" t="s">
        <v>77</v>
      </c>
      <c r="AT119" s="130" t="s">
        <v>69</v>
      </c>
      <c r="AU119" s="130" t="s">
        <v>70</v>
      </c>
      <c r="AY119" s="123" t="s">
        <v>131</v>
      </c>
      <c r="BK119" s="131">
        <f>BK120</f>
        <v>0</v>
      </c>
    </row>
    <row r="120" spans="1:65" s="2" customFormat="1" ht="16.5" customHeight="1">
      <c r="A120" s="26"/>
      <c r="B120" s="132"/>
      <c r="C120" s="133" t="s">
        <v>70</v>
      </c>
      <c r="D120" s="133" t="s">
        <v>132</v>
      </c>
      <c r="E120" s="134" t="s">
        <v>618</v>
      </c>
      <c r="F120" s="135" t="s">
        <v>619</v>
      </c>
      <c r="G120" s="136" t="s">
        <v>149</v>
      </c>
      <c r="H120" s="137">
        <v>1</v>
      </c>
      <c r="I120" s="138"/>
      <c r="J120" s="138">
        <f>ROUND(I120*H120,2)</f>
        <v>0</v>
      </c>
      <c r="K120" s="139"/>
      <c r="L120" s="27"/>
      <c r="M120" s="140" t="s">
        <v>1</v>
      </c>
      <c r="N120" s="141" t="s">
        <v>35</v>
      </c>
      <c r="O120" s="142">
        <v>0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44" t="s">
        <v>136</v>
      </c>
      <c r="AT120" s="144" t="s">
        <v>132</v>
      </c>
      <c r="AU120" s="144" t="s">
        <v>77</v>
      </c>
      <c r="AY120" s="14" t="s">
        <v>131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4" t="s">
        <v>77</v>
      </c>
      <c r="BK120" s="145">
        <f>ROUND(I120*H120,2)</f>
        <v>0</v>
      </c>
      <c r="BL120" s="14" t="s">
        <v>136</v>
      </c>
      <c r="BM120" s="144" t="s">
        <v>79</v>
      </c>
    </row>
    <row r="121" spans="2:63" s="11" customFormat="1" ht="25.9" customHeight="1">
      <c r="B121" s="122"/>
      <c r="D121" s="123" t="s">
        <v>69</v>
      </c>
      <c r="E121" s="124" t="s">
        <v>145</v>
      </c>
      <c r="F121" s="124" t="s">
        <v>620</v>
      </c>
      <c r="J121" s="125">
        <f>BK121</f>
        <v>0</v>
      </c>
      <c r="L121" s="122"/>
      <c r="M121" s="126"/>
      <c r="N121" s="127"/>
      <c r="O121" s="127"/>
      <c r="P121" s="128">
        <f>SUM(P122:P126)</f>
        <v>0</v>
      </c>
      <c r="Q121" s="127"/>
      <c r="R121" s="128">
        <f>SUM(R122:R126)</f>
        <v>0</v>
      </c>
      <c r="S121" s="127"/>
      <c r="T121" s="129">
        <f>SUM(T122:T126)</f>
        <v>0</v>
      </c>
      <c r="AR121" s="123" t="s">
        <v>77</v>
      </c>
      <c r="AT121" s="130" t="s">
        <v>69</v>
      </c>
      <c r="AU121" s="130" t="s">
        <v>70</v>
      </c>
      <c r="AY121" s="123" t="s">
        <v>131</v>
      </c>
      <c r="BK121" s="131">
        <f>SUM(BK122:BK126)</f>
        <v>0</v>
      </c>
    </row>
    <row r="122" spans="1:65" s="2" customFormat="1" ht="16.5" customHeight="1">
      <c r="A122" s="26"/>
      <c r="B122" s="132"/>
      <c r="C122" s="133" t="s">
        <v>70</v>
      </c>
      <c r="D122" s="133" t="s">
        <v>132</v>
      </c>
      <c r="E122" s="134" t="s">
        <v>621</v>
      </c>
      <c r="F122" s="135" t="s">
        <v>622</v>
      </c>
      <c r="G122" s="136" t="s">
        <v>165</v>
      </c>
      <c r="H122" s="137">
        <v>2</v>
      </c>
      <c r="I122" s="138"/>
      <c r="J122" s="138">
        <f>ROUND(I122*H122,2)</f>
        <v>0</v>
      </c>
      <c r="K122" s="139"/>
      <c r="L122" s="27"/>
      <c r="M122" s="140" t="s">
        <v>1</v>
      </c>
      <c r="N122" s="141" t="s">
        <v>35</v>
      </c>
      <c r="O122" s="142">
        <v>0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4" t="s">
        <v>136</v>
      </c>
      <c r="AT122" s="144" t="s">
        <v>132</v>
      </c>
      <c r="AU122" s="144" t="s">
        <v>77</v>
      </c>
      <c r="AY122" s="14" t="s">
        <v>131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4" t="s">
        <v>77</v>
      </c>
      <c r="BK122" s="145">
        <f>ROUND(I122*H122,2)</f>
        <v>0</v>
      </c>
      <c r="BL122" s="14" t="s">
        <v>136</v>
      </c>
      <c r="BM122" s="144" t="s">
        <v>136</v>
      </c>
    </row>
    <row r="123" spans="1:65" s="2" customFormat="1" ht="27.75" customHeight="1">
      <c r="A123" s="26"/>
      <c r="B123" s="132"/>
      <c r="C123" s="133" t="s">
        <v>70</v>
      </c>
      <c r="D123" s="133" t="s">
        <v>132</v>
      </c>
      <c r="E123" s="134" t="s">
        <v>623</v>
      </c>
      <c r="F123" s="169" t="s">
        <v>1231</v>
      </c>
      <c r="G123" s="136" t="s">
        <v>161</v>
      </c>
      <c r="H123" s="137">
        <v>1</v>
      </c>
      <c r="I123" s="138"/>
      <c r="J123" s="138">
        <f>ROUND(I123*H123,2)</f>
        <v>0</v>
      </c>
      <c r="K123" s="139"/>
      <c r="L123" s="27"/>
      <c r="M123" s="140" t="s">
        <v>1</v>
      </c>
      <c r="N123" s="141" t="s">
        <v>35</v>
      </c>
      <c r="O123" s="142">
        <v>0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4" t="s">
        <v>136</v>
      </c>
      <c r="AT123" s="144" t="s">
        <v>132</v>
      </c>
      <c r="AU123" s="144" t="s">
        <v>77</v>
      </c>
      <c r="AY123" s="14" t="s">
        <v>131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4" t="s">
        <v>77</v>
      </c>
      <c r="BK123" s="145">
        <f>ROUND(I123*H123,2)</f>
        <v>0</v>
      </c>
      <c r="BL123" s="14" t="s">
        <v>136</v>
      </c>
      <c r="BM123" s="144" t="s">
        <v>141</v>
      </c>
    </row>
    <row r="124" spans="1:65" s="2" customFormat="1" ht="16.5" customHeight="1">
      <c r="A124" s="26"/>
      <c r="B124" s="132"/>
      <c r="C124" s="133" t="s">
        <v>70</v>
      </c>
      <c r="D124" s="133" t="s">
        <v>132</v>
      </c>
      <c r="E124" s="134" t="s">
        <v>624</v>
      </c>
      <c r="F124" s="169" t="s">
        <v>1213</v>
      </c>
      <c r="G124" s="136" t="s">
        <v>161</v>
      </c>
      <c r="H124" s="137">
        <v>1</v>
      </c>
      <c r="I124" s="138"/>
      <c r="J124" s="138">
        <f>ROUND(I124*H124,2)</f>
        <v>0</v>
      </c>
      <c r="K124" s="139"/>
      <c r="L124" s="27"/>
      <c r="M124" s="140" t="s">
        <v>1</v>
      </c>
      <c r="N124" s="141" t="s">
        <v>35</v>
      </c>
      <c r="O124" s="142">
        <v>0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4" t="s">
        <v>136</v>
      </c>
      <c r="AT124" s="144" t="s">
        <v>132</v>
      </c>
      <c r="AU124" s="144" t="s">
        <v>77</v>
      </c>
      <c r="AY124" s="14" t="s">
        <v>131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4" t="s">
        <v>77</v>
      </c>
      <c r="BK124" s="145">
        <f>ROUND(I124*H124,2)</f>
        <v>0</v>
      </c>
      <c r="BL124" s="14" t="s">
        <v>136</v>
      </c>
      <c r="BM124" s="144" t="s">
        <v>144</v>
      </c>
    </row>
    <row r="125" spans="1:65" s="2" customFormat="1" ht="16.5" customHeight="1">
      <c r="A125" s="26"/>
      <c r="B125" s="132"/>
      <c r="C125" s="133" t="s">
        <v>70</v>
      </c>
      <c r="D125" s="133" t="s">
        <v>132</v>
      </c>
      <c r="E125" s="134" t="s">
        <v>625</v>
      </c>
      <c r="F125" s="169" t="s">
        <v>1214</v>
      </c>
      <c r="G125" s="170" t="s">
        <v>165</v>
      </c>
      <c r="H125" s="137">
        <v>40</v>
      </c>
      <c r="I125" s="138"/>
      <c r="J125" s="138">
        <f>ROUND(I125*H125,2)</f>
        <v>0</v>
      </c>
      <c r="K125" s="139"/>
      <c r="L125" s="27"/>
      <c r="M125" s="140" t="s">
        <v>1</v>
      </c>
      <c r="N125" s="141" t="s">
        <v>35</v>
      </c>
      <c r="O125" s="142">
        <v>0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4" t="s">
        <v>136</v>
      </c>
      <c r="AT125" s="144" t="s">
        <v>132</v>
      </c>
      <c r="AU125" s="144" t="s">
        <v>77</v>
      </c>
      <c r="AY125" s="14" t="s">
        <v>131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4" t="s">
        <v>77</v>
      </c>
      <c r="BK125" s="145">
        <f>ROUND(I125*H125,2)</f>
        <v>0</v>
      </c>
      <c r="BL125" s="14" t="s">
        <v>136</v>
      </c>
      <c r="BM125" s="144" t="s">
        <v>150</v>
      </c>
    </row>
    <row r="126" spans="1:65" s="2" customFormat="1" ht="16.5" customHeight="1">
      <c r="A126" s="26"/>
      <c r="B126" s="132"/>
      <c r="C126" s="133" t="s">
        <v>70</v>
      </c>
      <c r="D126" s="133" t="s">
        <v>132</v>
      </c>
      <c r="E126" s="134" t="s">
        <v>626</v>
      </c>
      <c r="F126" s="135" t="s">
        <v>627</v>
      </c>
      <c r="G126" s="170" t="s">
        <v>165</v>
      </c>
      <c r="H126" s="137">
        <v>1</v>
      </c>
      <c r="I126" s="138"/>
      <c r="J126" s="138">
        <f>ROUND(I126*H126,2)</f>
        <v>0</v>
      </c>
      <c r="K126" s="139"/>
      <c r="L126" s="27"/>
      <c r="M126" s="146" t="s">
        <v>1</v>
      </c>
      <c r="N126" s="147" t="s">
        <v>35</v>
      </c>
      <c r="O126" s="148">
        <v>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4" t="s">
        <v>136</v>
      </c>
      <c r="AT126" s="144" t="s">
        <v>132</v>
      </c>
      <c r="AU126" s="144" t="s">
        <v>77</v>
      </c>
      <c r="AY126" s="14" t="s">
        <v>131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4" t="s">
        <v>77</v>
      </c>
      <c r="BK126" s="145">
        <f>ROUND(I126*H126,2)</f>
        <v>0</v>
      </c>
      <c r="BL126" s="14" t="s">
        <v>136</v>
      </c>
      <c r="BM126" s="144" t="s">
        <v>156</v>
      </c>
    </row>
    <row r="127" spans="1:31" s="2" customFormat="1" ht="6.95" customHeight="1">
      <c r="A127" s="26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7"/>
      <c r="M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</sheetData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46"/>
  <sheetViews>
    <sheetView showGridLines="0" workbookViewId="0" topLeftCell="A113">
      <selection activeCell="I121" sqref="I121:I1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19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25" t="str">
        <f>'Rekapitulace stavby'!K6</f>
        <v>Kogenerační jednotka</v>
      </c>
      <c r="F7" s="226"/>
      <c r="G7" s="226"/>
      <c r="H7" s="226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90" t="s">
        <v>628</v>
      </c>
      <c r="F9" s="224"/>
      <c r="G9" s="224"/>
      <c r="H9" s="224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24</v>
      </c>
      <c r="G12" s="26"/>
      <c r="H12" s="26"/>
      <c r="I12" s="23" t="s">
        <v>18</v>
      </c>
      <c r="J12" s="49">
        <f>'Rekapitulace stavby'!AN8</f>
        <v>44280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IF('Rekapitulace stavby'!AN10="","",'Rekapitulace stavby'!AN10)</f>
        <v>00380385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SŠIPF BRNO </v>
      </c>
      <c r="F15" s="26"/>
      <c r="G15" s="26"/>
      <c r="H15" s="26"/>
      <c r="I15" s="23" t="s">
        <v>22</v>
      </c>
      <c r="J15" s="21" t="str">
        <f>IF('Rekapitulace stavby'!AN11="","",'Rekapitulace stavby'!AN11)</f>
        <v>CZ00380385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2" t="str">
        <f>'Rekapitulace stavby'!E14</f>
        <v xml:space="preserve"> </v>
      </c>
      <c r="F18" s="212"/>
      <c r="G18" s="212"/>
      <c r="H18" s="212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>
        <f>IF('Rekapitulace stavby'!AN16="","",'Rekapitulace stavby'!AN16)</f>
        <v>27272168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>TH projekt s.r.o.</v>
      </c>
      <c r="F21" s="26"/>
      <c r="G21" s="26"/>
      <c r="H21" s="26"/>
      <c r="I21" s="23" t="s">
        <v>22</v>
      </c>
      <c r="J21" s="21" t="str">
        <f>IF('Rekapitulace stavby'!AN17="","",'Rekapitulace stavby'!AN17)</f>
        <v>CZ27272168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>TH projekt s.r.o.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15" t="s">
        <v>1</v>
      </c>
      <c r="F27" s="215"/>
      <c r="G27" s="215"/>
      <c r="H27" s="21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ROUND(J119,2)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ROUND((SUM(BE119:BE141)),2)</f>
        <v>0</v>
      </c>
      <c r="G33" s="26"/>
      <c r="H33" s="26"/>
      <c r="I33" s="95">
        <v>0.21</v>
      </c>
      <c r="J33" s="94">
        <f>ROUND(((SUM(BE119:BE141))*I33),2)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ROUND((SUM(BF119:BF141)),2)</f>
        <v>0</v>
      </c>
      <c r="G34" s="26"/>
      <c r="H34" s="26"/>
      <c r="I34" s="95">
        <v>0.15</v>
      </c>
      <c r="J34" s="94">
        <f>ROUND(((SUM(BF119:BF141))*I34),2)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4">
        <f>ROUND((SUM(BG119:BG141)),2)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4">
        <f>ROUND((SUM(BH119:BH141)),2)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4">
        <f>ROUND((SUM(BI119:BI141)),2)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5" t="str">
        <f>E7</f>
        <v>Kogenerační jednotka</v>
      </c>
      <c r="F85" s="226"/>
      <c r="G85" s="226"/>
      <c r="H85" s="22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90" t="str">
        <f>E9</f>
        <v>A4/01320MaRKJ - MaR pro Kogenerační jednotku</v>
      </c>
      <c r="F87" s="224"/>
      <c r="G87" s="224"/>
      <c r="H87" s="224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>
        <f>IF(J12="","",J12)</f>
        <v>44280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SŠIPF BRNO </v>
      </c>
      <c r="G91" s="26"/>
      <c r="H91" s="26"/>
      <c r="I91" s="23" t="s">
        <v>25</v>
      </c>
      <c r="J91" s="24" t="str">
        <f>E21</f>
        <v>TH projekt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TH projekt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J119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615</v>
      </c>
      <c r="E97" s="109"/>
      <c r="F97" s="109"/>
      <c r="G97" s="109"/>
      <c r="H97" s="109"/>
      <c r="I97" s="109"/>
      <c r="J97" s="110">
        <f>J120</f>
        <v>0</v>
      </c>
      <c r="L97" s="107"/>
    </row>
    <row r="98" spans="2:12" s="9" customFormat="1" ht="24.95" customHeight="1">
      <c r="B98" s="107"/>
      <c r="D98" s="108" t="s">
        <v>629</v>
      </c>
      <c r="E98" s="109"/>
      <c r="F98" s="109"/>
      <c r="G98" s="109"/>
      <c r="H98" s="109"/>
      <c r="I98" s="109"/>
      <c r="J98" s="110">
        <f>J125</f>
        <v>0</v>
      </c>
      <c r="L98" s="107"/>
    </row>
    <row r="99" spans="2:12" s="9" customFormat="1" ht="24.95" customHeight="1">
      <c r="B99" s="107"/>
      <c r="D99" s="108" t="s">
        <v>630</v>
      </c>
      <c r="E99" s="109"/>
      <c r="F99" s="109"/>
      <c r="G99" s="109"/>
      <c r="H99" s="109"/>
      <c r="I99" s="109"/>
      <c r="J99" s="110">
        <f>J135</f>
        <v>0</v>
      </c>
      <c r="L99" s="107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5" customHeight="1">
      <c r="A105" s="26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116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25" t="str">
        <f>E7</f>
        <v>Kogenerační jednotka</v>
      </c>
      <c r="F109" s="226"/>
      <c r="G109" s="226"/>
      <c r="H109" s="2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94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90" t="str">
        <f>E9</f>
        <v>A4/01320MaRKJ - MaR pro Kogenerační jednotku</v>
      </c>
      <c r="F111" s="224"/>
      <c r="G111" s="224"/>
      <c r="H111" s="224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3" t="s">
        <v>16</v>
      </c>
      <c r="D113" s="26"/>
      <c r="E113" s="26"/>
      <c r="F113" s="21" t="str">
        <f>F12</f>
        <v xml:space="preserve"> </v>
      </c>
      <c r="G113" s="26"/>
      <c r="H113" s="26"/>
      <c r="I113" s="23" t="s">
        <v>18</v>
      </c>
      <c r="J113" s="49">
        <f>IF(J12="","",J12)</f>
        <v>44280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5.2" customHeight="1">
      <c r="A115" s="26"/>
      <c r="B115" s="27"/>
      <c r="C115" s="23" t="s">
        <v>19</v>
      </c>
      <c r="D115" s="26"/>
      <c r="E115" s="26"/>
      <c r="F115" s="21" t="str">
        <f>E15</f>
        <v xml:space="preserve">SŠIPF BRNO </v>
      </c>
      <c r="G115" s="26"/>
      <c r="H115" s="26"/>
      <c r="I115" s="23" t="s">
        <v>25</v>
      </c>
      <c r="J115" s="24" t="str">
        <f>E21</f>
        <v>TH projekt s.r.o.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5.2" customHeight="1">
      <c r="A116" s="26"/>
      <c r="B116" s="27"/>
      <c r="C116" s="23" t="s">
        <v>23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28</v>
      </c>
      <c r="J116" s="24" t="str">
        <f>E24</f>
        <v>TH projekt s.r.o.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0" customFormat="1" ht="29.25" customHeight="1">
      <c r="A118" s="111"/>
      <c r="B118" s="112"/>
      <c r="C118" s="113" t="s">
        <v>117</v>
      </c>
      <c r="D118" s="114" t="s">
        <v>55</v>
      </c>
      <c r="E118" s="114" t="s">
        <v>51</v>
      </c>
      <c r="F118" s="114" t="s">
        <v>52</v>
      </c>
      <c r="G118" s="114" t="s">
        <v>118</v>
      </c>
      <c r="H118" s="114" t="s">
        <v>119</v>
      </c>
      <c r="I118" s="114" t="s">
        <v>120</v>
      </c>
      <c r="J118" s="115" t="s">
        <v>98</v>
      </c>
      <c r="K118" s="116" t="s">
        <v>121</v>
      </c>
      <c r="L118" s="117"/>
      <c r="M118" s="56" t="s">
        <v>1</v>
      </c>
      <c r="N118" s="57" t="s">
        <v>34</v>
      </c>
      <c r="O118" s="57" t="s">
        <v>122</v>
      </c>
      <c r="P118" s="57" t="s">
        <v>123</v>
      </c>
      <c r="Q118" s="57" t="s">
        <v>124</v>
      </c>
      <c r="R118" s="57" t="s">
        <v>125</v>
      </c>
      <c r="S118" s="57" t="s">
        <v>126</v>
      </c>
      <c r="T118" s="58" t="s">
        <v>127</v>
      </c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</row>
    <row r="119" spans="1:63" s="2" customFormat="1" ht="22.9" customHeight="1">
      <c r="A119" s="26"/>
      <c r="B119" s="27"/>
      <c r="C119" s="63" t="s">
        <v>128</v>
      </c>
      <c r="D119" s="26"/>
      <c r="E119" s="26"/>
      <c r="F119" s="26"/>
      <c r="G119" s="26"/>
      <c r="H119" s="26"/>
      <c r="I119" s="26"/>
      <c r="J119" s="118">
        <f>BK119</f>
        <v>0</v>
      </c>
      <c r="K119" s="26"/>
      <c r="L119" s="27"/>
      <c r="M119" s="59"/>
      <c r="N119" s="50"/>
      <c r="O119" s="60"/>
      <c r="P119" s="119">
        <f>P120+P125+P135</f>
        <v>0</v>
      </c>
      <c r="Q119" s="60"/>
      <c r="R119" s="119">
        <f>R120+R125+R135</f>
        <v>0</v>
      </c>
      <c r="S119" s="60"/>
      <c r="T119" s="120">
        <f>T120+T125+T135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69</v>
      </c>
      <c r="AU119" s="14" t="s">
        <v>100</v>
      </c>
      <c r="BK119" s="121">
        <f>BK120+BK125+BK135</f>
        <v>0</v>
      </c>
    </row>
    <row r="120" spans="2:63" s="11" customFormat="1" ht="25.9" customHeight="1">
      <c r="B120" s="122"/>
      <c r="D120" s="123" t="s">
        <v>69</v>
      </c>
      <c r="E120" s="124" t="s">
        <v>129</v>
      </c>
      <c r="F120" s="124" t="s">
        <v>617</v>
      </c>
      <c r="J120" s="125">
        <f>BK120</f>
        <v>0</v>
      </c>
      <c r="L120" s="122"/>
      <c r="M120" s="126"/>
      <c r="N120" s="127"/>
      <c r="O120" s="127"/>
      <c r="P120" s="128">
        <f>SUM(P121:P124)</f>
        <v>0</v>
      </c>
      <c r="Q120" s="127"/>
      <c r="R120" s="128">
        <f>SUM(R121:R124)</f>
        <v>0</v>
      </c>
      <c r="S120" s="127"/>
      <c r="T120" s="129">
        <f>SUM(T121:T124)</f>
        <v>0</v>
      </c>
      <c r="AR120" s="123" t="s">
        <v>77</v>
      </c>
      <c r="AT120" s="130" t="s">
        <v>69</v>
      </c>
      <c r="AU120" s="130" t="s">
        <v>70</v>
      </c>
      <c r="AY120" s="123" t="s">
        <v>131</v>
      </c>
      <c r="BK120" s="131">
        <f>SUM(BK121:BK124)</f>
        <v>0</v>
      </c>
    </row>
    <row r="121" spans="1:65" s="2" customFormat="1" ht="16.5" customHeight="1">
      <c r="A121" s="26"/>
      <c r="B121" s="132"/>
      <c r="C121" s="133" t="s">
        <v>70</v>
      </c>
      <c r="D121" s="133" t="s">
        <v>132</v>
      </c>
      <c r="E121" s="134" t="s">
        <v>631</v>
      </c>
      <c r="F121" s="135" t="s">
        <v>632</v>
      </c>
      <c r="G121" s="136" t="s">
        <v>161</v>
      </c>
      <c r="H121" s="137">
        <v>1</v>
      </c>
      <c r="I121" s="138"/>
      <c r="J121" s="138">
        <f>ROUND(I121*H121,2)</f>
        <v>0</v>
      </c>
      <c r="K121" s="139"/>
      <c r="L121" s="27"/>
      <c r="M121" s="140" t="s">
        <v>1</v>
      </c>
      <c r="N121" s="141" t="s">
        <v>35</v>
      </c>
      <c r="O121" s="142">
        <v>0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4" t="s">
        <v>136</v>
      </c>
      <c r="AT121" s="144" t="s">
        <v>132</v>
      </c>
      <c r="AU121" s="144" t="s">
        <v>77</v>
      </c>
      <c r="AY121" s="14" t="s">
        <v>131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4" t="s">
        <v>77</v>
      </c>
      <c r="BK121" s="145">
        <f>ROUND(I121*H121,2)</f>
        <v>0</v>
      </c>
      <c r="BL121" s="14" t="s">
        <v>136</v>
      </c>
      <c r="BM121" s="144" t="s">
        <v>79</v>
      </c>
    </row>
    <row r="122" spans="1:65" s="2" customFormat="1" ht="16.5" customHeight="1">
      <c r="A122" s="26"/>
      <c r="B122" s="132"/>
      <c r="C122" s="133" t="s">
        <v>70</v>
      </c>
      <c r="D122" s="133" t="s">
        <v>132</v>
      </c>
      <c r="E122" s="134" t="s">
        <v>633</v>
      </c>
      <c r="F122" s="169" t="s">
        <v>1233</v>
      </c>
      <c r="G122" s="136" t="s">
        <v>149</v>
      </c>
      <c r="H122" s="137">
        <v>1</v>
      </c>
      <c r="I122" s="138"/>
      <c r="J122" s="138">
        <f>ROUND(I122*H122,2)</f>
        <v>0</v>
      </c>
      <c r="K122" s="139"/>
      <c r="L122" s="27"/>
      <c r="M122" s="140" t="s">
        <v>1</v>
      </c>
      <c r="N122" s="141" t="s">
        <v>35</v>
      </c>
      <c r="O122" s="142">
        <v>0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4" t="s">
        <v>136</v>
      </c>
      <c r="AT122" s="144" t="s">
        <v>132</v>
      </c>
      <c r="AU122" s="144" t="s">
        <v>77</v>
      </c>
      <c r="AY122" s="14" t="s">
        <v>131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4" t="s">
        <v>77</v>
      </c>
      <c r="BK122" s="145">
        <f>ROUND(I122*H122,2)</f>
        <v>0</v>
      </c>
      <c r="BL122" s="14" t="s">
        <v>136</v>
      </c>
      <c r="BM122" s="144" t="s">
        <v>136</v>
      </c>
    </row>
    <row r="123" spans="1:65" s="2" customFormat="1" ht="16.5" customHeight="1">
      <c r="A123" s="26"/>
      <c r="B123" s="132"/>
      <c r="C123" s="133" t="s">
        <v>70</v>
      </c>
      <c r="D123" s="133" t="s">
        <v>132</v>
      </c>
      <c r="E123" s="134" t="s">
        <v>634</v>
      </c>
      <c r="F123" s="169" t="s">
        <v>1232</v>
      </c>
      <c r="G123" s="136" t="s">
        <v>149</v>
      </c>
      <c r="H123" s="137">
        <v>1</v>
      </c>
      <c r="I123" s="138"/>
      <c r="J123" s="138">
        <f>ROUND(I123*H123,2)</f>
        <v>0</v>
      </c>
      <c r="K123" s="139"/>
      <c r="L123" s="27"/>
      <c r="M123" s="140" t="s">
        <v>1</v>
      </c>
      <c r="N123" s="141" t="s">
        <v>35</v>
      </c>
      <c r="O123" s="142">
        <v>0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4" t="s">
        <v>136</v>
      </c>
      <c r="AT123" s="144" t="s">
        <v>132</v>
      </c>
      <c r="AU123" s="144" t="s">
        <v>77</v>
      </c>
      <c r="AY123" s="14" t="s">
        <v>131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4" t="s">
        <v>77</v>
      </c>
      <c r="BK123" s="145">
        <f>ROUND(I123*H123,2)</f>
        <v>0</v>
      </c>
      <c r="BL123" s="14" t="s">
        <v>136</v>
      </c>
      <c r="BM123" s="144" t="s">
        <v>141</v>
      </c>
    </row>
    <row r="124" spans="1:65" s="2" customFormat="1" ht="16.5" customHeight="1">
      <c r="A124" s="26"/>
      <c r="B124" s="132"/>
      <c r="C124" s="133" t="s">
        <v>70</v>
      </c>
      <c r="D124" s="133" t="s">
        <v>132</v>
      </c>
      <c r="E124" s="134" t="s">
        <v>635</v>
      </c>
      <c r="F124" s="169" t="s">
        <v>1232</v>
      </c>
      <c r="G124" s="136" t="s">
        <v>149</v>
      </c>
      <c r="H124" s="137">
        <v>1</v>
      </c>
      <c r="I124" s="138"/>
      <c r="J124" s="138">
        <f>ROUND(I124*H124,2)</f>
        <v>0</v>
      </c>
      <c r="K124" s="139"/>
      <c r="L124" s="27"/>
      <c r="M124" s="140" t="s">
        <v>1</v>
      </c>
      <c r="N124" s="141" t="s">
        <v>35</v>
      </c>
      <c r="O124" s="142">
        <v>0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4" t="s">
        <v>136</v>
      </c>
      <c r="AT124" s="144" t="s">
        <v>132</v>
      </c>
      <c r="AU124" s="144" t="s">
        <v>77</v>
      </c>
      <c r="AY124" s="14" t="s">
        <v>131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4" t="s">
        <v>77</v>
      </c>
      <c r="BK124" s="145">
        <f>ROUND(I124*H124,2)</f>
        <v>0</v>
      </c>
      <c r="BL124" s="14" t="s">
        <v>136</v>
      </c>
      <c r="BM124" s="144" t="s">
        <v>144</v>
      </c>
    </row>
    <row r="125" spans="2:63" s="11" customFormat="1" ht="25.9" customHeight="1">
      <c r="B125" s="122"/>
      <c r="D125" s="123" t="s">
        <v>69</v>
      </c>
      <c r="E125" s="124" t="s">
        <v>145</v>
      </c>
      <c r="F125" s="124" t="s">
        <v>636</v>
      </c>
      <c r="J125" s="125">
        <f>BK125</f>
        <v>0</v>
      </c>
      <c r="L125" s="122"/>
      <c r="M125" s="126"/>
      <c r="N125" s="127"/>
      <c r="O125" s="127"/>
      <c r="P125" s="128">
        <f>SUM(P126:P134)</f>
        <v>0</v>
      </c>
      <c r="Q125" s="127"/>
      <c r="R125" s="128">
        <f>SUM(R126:R134)</f>
        <v>0</v>
      </c>
      <c r="S125" s="127"/>
      <c r="T125" s="129">
        <f>SUM(T126:T134)</f>
        <v>0</v>
      </c>
      <c r="AR125" s="123" t="s">
        <v>77</v>
      </c>
      <c r="AT125" s="130" t="s">
        <v>69</v>
      </c>
      <c r="AU125" s="130" t="s">
        <v>70</v>
      </c>
      <c r="AY125" s="123" t="s">
        <v>131</v>
      </c>
      <c r="BK125" s="131">
        <f>SUM(BK126:BK134)</f>
        <v>0</v>
      </c>
    </row>
    <row r="126" spans="1:65" s="2" customFormat="1" ht="16.5" customHeight="1">
      <c r="A126" s="26"/>
      <c r="B126" s="132"/>
      <c r="C126" s="133" t="s">
        <v>70</v>
      </c>
      <c r="D126" s="133" t="s">
        <v>132</v>
      </c>
      <c r="E126" s="134" t="s">
        <v>637</v>
      </c>
      <c r="F126" s="135" t="s">
        <v>638</v>
      </c>
      <c r="G126" s="136" t="s">
        <v>171</v>
      </c>
      <c r="H126" s="137">
        <v>40</v>
      </c>
      <c r="I126" s="138"/>
      <c r="J126" s="138">
        <f aca="true" t="shared" si="0" ref="J126:J134">ROUND(I126*H126,2)</f>
        <v>0</v>
      </c>
      <c r="K126" s="139"/>
      <c r="L126" s="27"/>
      <c r="M126" s="140" t="s">
        <v>1</v>
      </c>
      <c r="N126" s="141" t="s">
        <v>35</v>
      </c>
      <c r="O126" s="142">
        <v>0</v>
      </c>
      <c r="P126" s="142">
        <f aca="true" t="shared" si="1" ref="P126:P134">O126*H126</f>
        <v>0</v>
      </c>
      <c r="Q126" s="142">
        <v>0</v>
      </c>
      <c r="R126" s="142">
        <f aca="true" t="shared" si="2" ref="R126:R134">Q126*H126</f>
        <v>0</v>
      </c>
      <c r="S126" s="142">
        <v>0</v>
      </c>
      <c r="T126" s="143">
        <f aca="true" t="shared" si="3" ref="T126:T134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4" t="s">
        <v>136</v>
      </c>
      <c r="AT126" s="144" t="s">
        <v>132</v>
      </c>
      <c r="AU126" s="144" t="s">
        <v>77</v>
      </c>
      <c r="AY126" s="14" t="s">
        <v>131</v>
      </c>
      <c r="BE126" s="145">
        <f aca="true" t="shared" si="4" ref="BE126:BE134">IF(N126="základní",J126,0)</f>
        <v>0</v>
      </c>
      <c r="BF126" s="145">
        <f aca="true" t="shared" si="5" ref="BF126:BF134">IF(N126="snížená",J126,0)</f>
        <v>0</v>
      </c>
      <c r="BG126" s="145">
        <f aca="true" t="shared" si="6" ref="BG126:BG134">IF(N126="zákl. přenesená",J126,0)</f>
        <v>0</v>
      </c>
      <c r="BH126" s="145">
        <f aca="true" t="shared" si="7" ref="BH126:BH134">IF(N126="sníž. přenesená",J126,0)</f>
        <v>0</v>
      </c>
      <c r="BI126" s="145">
        <f aca="true" t="shared" si="8" ref="BI126:BI134">IF(N126="nulová",J126,0)</f>
        <v>0</v>
      </c>
      <c r="BJ126" s="14" t="s">
        <v>77</v>
      </c>
      <c r="BK126" s="145">
        <f aca="true" t="shared" si="9" ref="BK126:BK134">ROUND(I126*H126,2)</f>
        <v>0</v>
      </c>
      <c r="BL126" s="14" t="s">
        <v>136</v>
      </c>
      <c r="BM126" s="144" t="s">
        <v>150</v>
      </c>
    </row>
    <row r="127" spans="1:65" s="2" customFormat="1" ht="16.5" customHeight="1">
      <c r="A127" s="26"/>
      <c r="B127" s="132"/>
      <c r="C127" s="133" t="s">
        <v>70</v>
      </c>
      <c r="D127" s="133" t="s">
        <v>132</v>
      </c>
      <c r="E127" s="134" t="s">
        <v>639</v>
      </c>
      <c r="F127" s="135" t="s">
        <v>640</v>
      </c>
      <c r="G127" s="136" t="s">
        <v>171</v>
      </c>
      <c r="H127" s="137">
        <v>110</v>
      </c>
      <c r="I127" s="138"/>
      <c r="J127" s="138">
        <f t="shared" si="0"/>
        <v>0</v>
      </c>
      <c r="K127" s="139"/>
      <c r="L127" s="27"/>
      <c r="M127" s="140" t="s">
        <v>1</v>
      </c>
      <c r="N127" s="141" t="s">
        <v>35</v>
      </c>
      <c r="O127" s="142">
        <v>0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4" t="s">
        <v>136</v>
      </c>
      <c r="AT127" s="144" t="s">
        <v>132</v>
      </c>
      <c r="AU127" s="144" t="s">
        <v>77</v>
      </c>
      <c r="AY127" s="14" t="s">
        <v>131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4" t="s">
        <v>77</v>
      </c>
      <c r="BK127" s="145">
        <f t="shared" si="9"/>
        <v>0</v>
      </c>
      <c r="BL127" s="14" t="s">
        <v>136</v>
      </c>
      <c r="BM127" s="144" t="s">
        <v>156</v>
      </c>
    </row>
    <row r="128" spans="1:65" s="2" customFormat="1" ht="16.5" customHeight="1">
      <c r="A128" s="26"/>
      <c r="B128" s="132"/>
      <c r="C128" s="133" t="s">
        <v>70</v>
      </c>
      <c r="D128" s="133" t="s">
        <v>132</v>
      </c>
      <c r="E128" s="134" t="s">
        <v>641</v>
      </c>
      <c r="F128" s="135" t="s">
        <v>642</v>
      </c>
      <c r="G128" s="136" t="s">
        <v>171</v>
      </c>
      <c r="H128" s="137">
        <v>60</v>
      </c>
      <c r="I128" s="138"/>
      <c r="J128" s="138">
        <f t="shared" si="0"/>
        <v>0</v>
      </c>
      <c r="K128" s="139"/>
      <c r="L128" s="27"/>
      <c r="M128" s="140" t="s">
        <v>1</v>
      </c>
      <c r="N128" s="141" t="s">
        <v>35</v>
      </c>
      <c r="O128" s="142">
        <v>0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4" t="s">
        <v>136</v>
      </c>
      <c r="AT128" s="144" t="s">
        <v>132</v>
      </c>
      <c r="AU128" s="144" t="s">
        <v>77</v>
      </c>
      <c r="AY128" s="14" t="s">
        <v>131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4" t="s">
        <v>77</v>
      </c>
      <c r="BK128" s="145">
        <f t="shared" si="9"/>
        <v>0</v>
      </c>
      <c r="BL128" s="14" t="s">
        <v>136</v>
      </c>
      <c r="BM128" s="144" t="s">
        <v>162</v>
      </c>
    </row>
    <row r="129" spans="1:65" s="2" customFormat="1" ht="16.5" customHeight="1">
      <c r="A129" s="26"/>
      <c r="B129" s="132"/>
      <c r="C129" s="133" t="s">
        <v>70</v>
      </c>
      <c r="D129" s="133" t="s">
        <v>132</v>
      </c>
      <c r="E129" s="134" t="s">
        <v>643</v>
      </c>
      <c r="F129" s="135" t="s">
        <v>644</v>
      </c>
      <c r="G129" s="136" t="s">
        <v>171</v>
      </c>
      <c r="H129" s="137">
        <v>100</v>
      </c>
      <c r="I129" s="138"/>
      <c r="J129" s="138">
        <f t="shared" si="0"/>
        <v>0</v>
      </c>
      <c r="K129" s="139"/>
      <c r="L129" s="27"/>
      <c r="M129" s="140" t="s">
        <v>1</v>
      </c>
      <c r="N129" s="141" t="s">
        <v>35</v>
      </c>
      <c r="O129" s="142">
        <v>0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4" t="s">
        <v>136</v>
      </c>
      <c r="AT129" s="144" t="s">
        <v>132</v>
      </c>
      <c r="AU129" s="144" t="s">
        <v>77</v>
      </c>
      <c r="AY129" s="14" t="s">
        <v>131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4" t="s">
        <v>77</v>
      </c>
      <c r="BK129" s="145">
        <f t="shared" si="9"/>
        <v>0</v>
      </c>
      <c r="BL129" s="14" t="s">
        <v>136</v>
      </c>
      <c r="BM129" s="144" t="s">
        <v>166</v>
      </c>
    </row>
    <row r="130" spans="1:65" s="2" customFormat="1" ht="16.5" customHeight="1">
      <c r="A130" s="26"/>
      <c r="B130" s="132"/>
      <c r="C130" s="133" t="s">
        <v>70</v>
      </c>
      <c r="D130" s="133" t="s">
        <v>132</v>
      </c>
      <c r="E130" s="134" t="s">
        <v>645</v>
      </c>
      <c r="F130" s="135" t="s">
        <v>646</v>
      </c>
      <c r="G130" s="136" t="s">
        <v>161</v>
      </c>
      <c r="H130" s="137">
        <v>1</v>
      </c>
      <c r="I130" s="138"/>
      <c r="J130" s="138">
        <f t="shared" si="0"/>
        <v>0</v>
      </c>
      <c r="K130" s="139"/>
      <c r="L130" s="27"/>
      <c r="M130" s="140" t="s">
        <v>1</v>
      </c>
      <c r="N130" s="141" t="s">
        <v>35</v>
      </c>
      <c r="O130" s="142">
        <v>0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4" t="s">
        <v>136</v>
      </c>
      <c r="AT130" s="144" t="s">
        <v>132</v>
      </c>
      <c r="AU130" s="144" t="s">
        <v>77</v>
      </c>
      <c r="AY130" s="14" t="s">
        <v>131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4" t="s">
        <v>77</v>
      </c>
      <c r="BK130" s="145">
        <f t="shared" si="9"/>
        <v>0</v>
      </c>
      <c r="BL130" s="14" t="s">
        <v>136</v>
      </c>
      <c r="BM130" s="144" t="s">
        <v>172</v>
      </c>
    </row>
    <row r="131" spans="1:65" s="2" customFormat="1" ht="16.5" customHeight="1">
      <c r="A131" s="26"/>
      <c r="B131" s="132"/>
      <c r="C131" s="133" t="s">
        <v>70</v>
      </c>
      <c r="D131" s="133" t="s">
        <v>132</v>
      </c>
      <c r="E131" s="134" t="s">
        <v>647</v>
      </c>
      <c r="F131" s="169" t="s">
        <v>648</v>
      </c>
      <c r="G131" s="136" t="s">
        <v>149</v>
      </c>
      <c r="H131" s="137">
        <v>2</v>
      </c>
      <c r="I131" s="138"/>
      <c r="J131" s="138">
        <f t="shared" si="0"/>
        <v>0</v>
      </c>
      <c r="K131" s="139"/>
      <c r="L131" s="27"/>
      <c r="M131" s="140" t="s">
        <v>1</v>
      </c>
      <c r="N131" s="141" t="s">
        <v>35</v>
      </c>
      <c r="O131" s="142">
        <v>0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4" t="s">
        <v>136</v>
      </c>
      <c r="AT131" s="144" t="s">
        <v>132</v>
      </c>
      <c r="AU131" s="144" t="s">
        <v>77</v>
      </c>
      <c r="AY131" s="14" t="s">
        <v>131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4" t="s">
        <v>77</v>
      </c>
      <c r="BK131" s="145">
        <f t="shared" si="9"/>
        <v>0</v>
      </c>
      <c r="BL131" s="14" t="s">
        <v>136</v>
      </c>
      <c r="BM131" s="144" t="s">
        <v>177</v>
      </c>
    </row>
    <row r="132" spans="1:65" s="2" customFormat="1" ht="16.5" customHeight="1">
      <c r="A132" s="174"/>
      <c r="B132" s="132"/>
      <c r="C132" s="133">
        <v>0</v>
      </c>
      <c r="D132" s="181" t="s">
        <v>132</v>
      </c>
      <c r="E132" s="171" t="s">
        <v>1254</v>
      </c>
      <c r="F132" s="169" t="s">
        <v>1255</v>
      </c>
      <c r="G132" s="170" t="s">
        <v>149</v>
      </c>
      <c r="H132" s="137">
        <v>2</v>
      </c>
      <c r="I132" s="138"/>
      <c r="J132" s="138">
        <f t="shared" si="0"/>
        <v>0</v>
      </c>
      <c r="K132" s="139"/>
      <c r="L132" s="27"/>
      <c r="M132" s="140"/>
      <c r="N132" s="141"/>
      <c r="O132" s="142"/>
      <c r="P132" s="142"/>
      <c r="Q132" s="142"/>
      <c r="R132" s="142"/>
      <c r="S132" s="142"/>
      <c r="T132" s="143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R132" s="144"/>
      <c r="AT132" s="144"/>
      <c r="AU132" s="144"/>
      <c r="AY132" s="14"/>
      <c r="BE132" s="145"/>
      <c r="BF132" s="145"/>
      <c r="BG132" s="145"/>
      <c r="BH132" s="145"/>
      <c r="BI132" s="145"/>
      <c r="BJ132" s="14"/>
      <c r="BK132" s="145">
        <f t="shared" si="9"/>
        <v>0</v>
      </c>
      <c r="BL132" s="14"/>
      <c r="BM132" s="144"/>
    </row>
    <row r="133" spans="1:65" s="2" customFormat="1" ht="16.5" customHeight="1">
      <c r="A133" s="26"/>
      <c r="B133" s="132"/>
      <c r="C133" s="133" t="s">
        <v>70</v>
      </c>
      <c r="D133" s="133" t="s">
        <v>132</v>
      </c>
      <c r="E133" s="134" t="s">
        <v>649</v>
      </c>
      <c r="F133" s="135" t="s">
        <v>650</v>
      </c>
      <c r="G133" s="136" t="s">
        <v>149</v>
      </c>
      <c r="H133" s="137">
        <v>1</v>
      </c>
      <c r="I133" s="138"/>
      <c r="J133" s="138">
        <f t="shared" si="0"/>
        <v>0</v>
      </c>
      <c r="K133" s="139"/>
      <c r="L133" s="27"/>
      <c r="M133" s="140" t="s">
        <v>1</v>
      </c>
      <c r="N133" s="141" t="s">
        <v>35</v>
      </c>
      <c r="O133" s="142">
        <v>0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4" t="s">
        <v>136</v>
      </c>
      <c r="AT133" s="144" t="s">
        <v>132</v>
      </c>
      <c r="AU133" s="144" t="s">
        <v>77</v>
      </c>
      <c r="AY133" s="14" t="s">
        <v>131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4" t="s">
        <v>77</v>
      </c>
      <c r="BK133" s="145">
        <f t="shared" si="9"/>
        <v>0</v>
      </c>
      <c r="BL133" s="14" t="s">
        <v>136</v>
      </c>
      <c r="BM133" s="144" t="s">
        <v>181</v>
      </c>
    </row>
    <row r="134" spans="1:65" s="2" customFormat="1" ht="16.5" customHeight="1">
      <c r="A134" s="26"/>
      <c r="B134" s="132"/>
      <c r="C134" s="133" t="s">
        <v>70</v>
      </c>
      <c r="D134" s="133" t="s">
        <v>132</v>
      </c>
      <c r="E134" s="134" t="s">
        <v>651</v>
      </c>
      <c r="F134" s="169" t="s">
        <v>1215</v>
      </c>
      <c r="G134" s="136" t="s">
        <v>149</v>
      </c>
      <c r="H134" s="137">
        <v>2</v>
      </c>
      <c r="I134" s="138"/>
      <c r="J134" s="138">
        <f t="shared" si="0"/>
        <v>0</v>
      </c>
      <c r="K134" s="139"/>
      <c r="L134" s="27"/>
      <c r="M134" s="140" t="s">
        <v>1</v>
      </c>
      <c r="N134" s="141" t="s">
        <v>35</v>
      </c>
      <c r="O134" s="142">
        <v>0</v>
      </c>
      <c r="P134" s="142">
        <f t="shared" si="1"/>
        <v>0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4" t="s">
        <v>136</v>
      </c>
      <c r="AT134" s="144" t="s">
        <v>132</v>
      </c>
      <c r="AU134" s="144" t="s">
        <v>77</v>
      </c>
      <c r="AY134" s="14" t="s">
        <v>131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4" t="s">
        <v>77</v>
      </c>
      <c r="BK134" s="145">
        <f t="shared" si="9"/>
        <v>0</v>
      </c>
      <c r="BL134" s="14" t="s">
        <v>136</v>
      </c>
      <c r="BM134" s="144" t="s">
        <v>187</v>
      </c>
    </row>
    <row r="135" spans="2:63" s="11" customFormat="1" ht="25.9" customHeight="1">
      <c r="B135" s="122"/>
      <c r="D135" s="123" t="s">
        <v>69</v>
      </c>
      <c r="E135" s="124" t="s">
        <v>151</v>
      </c>
      <c r="F135" s="124" t="s">
        <v>620</v>
      </c>
      <c r="J135" s="125">
        <f>BK135</f>
        <v>0</v>
      </c>
      <c r="L135" s="122"/>
      <c r="M135" s="126"/>
      <c r="N135" s="127"/>
      <c r="O135" s="127"/>
      <c r="P135" s="128">
        <f>SUM(P136:P141)</f>
        <v>0</v>
      </c>
      <c r="Q135" s="127"/>
      <c r="R135" s="128">
        <f>SUM(R136:R141)</f>
        <v>0</v>
      </c>
      <c r="S135" s="127"/>
      <c r="T135" s="129">
        <f>SUM(T136:T141)</f>
        <v>0</v>
      </c>
      <c r="AR135" s="123" t="s">
        <v>77</v>
      </c>
      <c r="AT135" s="130" t="s">
        <v>69</v>
      </c>
      <c r="AU135" s="130" t="s">
        <v>70</v>
      </c>
      <c r="AY135" s="123" t="s">
        <v>131</v>
      </c>
      <c r="BK135" s="131">
        <f>SUM(BK136:BK141)</f>
        <v>0</v>
      </c>
    </row>
    <row r="136" spans="1:65" s="2" customFormat="1" ht="16.5" customHeight="1">
      <c r="A136" s="26"/>
      <c r="B136" s="132"/>
      <c r="C136" s="133" t="s">
        <v>70</v>
      </c>
      <c r="D136" s="133" t="s">
        <v>132</v>
      </c>
      <c r="E136" s="134" t="s">
        <v>652</v>
      </c>
      <c r="F136" s="135" t="s">
        <v>653</v>
      </c>
      <c r="G136" s="136" t="s">
        <v>165</v>
      </c>
      <c r="H136" s="137">
        <v>12</v>
      </c>
      <c r="I136" s="138"/>
      <c r="J136" s="138">
        <f aca="true" t="shared" si="10" ref="J136:J141">ROUND(I136*H136,2)</f>
        <v>0</v>
      </c>
      <c r="K136" s="139"/>
      <c r="L136" s="27"/>
      <c r="M136" s="140" t="s">
        <v>1</v>
      </c>
      <c r="N136" s="141" t="s">
        <v>35</v>
      </c>
      <c r="O136" s="142">
        <v>0</v>
      </c>
      <c r="P136" s="142">
        <f aca="true" t="shared" si="11" ref="P136:P141">O136*H136</f>
        <v>0</v>
      </c>
      <c r="Q136" s="142">
        <v>0</v>
      </c>
      <c r="R136" s="142">
        <f aca="true" t="shared" si="12" ref="R136:R141">Q136*H136</f>
        <v>0</v>
      </c>
      <c r="S136" s="142">
        <v>0</v>
      </c>
      <c r="T136" s="143">
        <f aca="true" t="shared" si="13" ref="T136:T141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4" t="s">
        <v>136</v>
      </c>
      <c r="AT136" s="144" t="s">
        <v>132</v>
      </c>
      <c r="AU136" s="144" t="s">
        <v>77</v>
      </c>
      <c r="AY136" s="14" t="s">
        <v>131</v>
      </c>
      <c r="BE136" s="145">
        <f aca="true" t="shared" si="14" ref="BE136:BE141">IF(N136="základní",J136,0)</f>
        <v>0</v>
      </c>
      <c r="BF136" s="145">
        <f aca="true" t="shared" si="15" ref="BF136:BF141">IF(N136="snížená",J136,0)</f>
        <v>0</v>
      </c>
      <c r="BG136" s="145">
        <f aca="true" t="shared" si="16" ref="BG136:BG141">IF(N136="zákl. přenesená",J136,0)</f>
        <v>0</v>
      </c>
      <c r="BH136" s="145">
        <f aca="true" t="shared" si="17" ref="BH136:BH141">IF(N136="sníž. přenesená",J136,0)</f>
        <v>0</v>
      </c>
      <c r="BI136" s="145">
        <f aca="true" t="shared" si="18" ref="BI136:BI141">IF(N136="nulová",J136,0)</f>
        <v>0</v>
      </c>
      <c r="BJ136" s="14" t="s">
        <v>77</v>
      </c>
      <c r="BK136" s="145">
        <f aca="true" t="shared" si="19" ref="BK136:BK141">ROUND(I136*H136,2)</f>
        <v>0</v>
      </c>
      <c r="BL136" s="14" t="s">
        <v>136</v>
      </c>
      <c r="BM136" s="144" t="s">
        <v>189</v>
      </c>
    </row>
    <row r="137" spans="1:65" s="2" customFormat="1" ht="16.5" customHeight="1">
      <c r="A137" s="26"/>
      <c r="B137" s="132"/>
      <c r="C137" s="133" t="s">
        <v>70</v>
      </c>
      <c r="D137" s="133" t="s">
        <v>132</v>
      </c>
      <c r="E137" s="134" t="s">
        <v>654</v>
      </c>
      <c r="F137" s="135" t="s">
        <v>655</v>
      </c>
      <c r="G137" s="136" t="s">
        <v>165</v>
      </c>
      <c r="H137" s="137">
        <v>36</v>
      </c>
      <c r="I137" s="138"/>
      <c r="J137" s="138">
        <f t="shared" si="10"/>
        <v>0</v>
      </c>
      <c r="K137" s="139"/>
      <c r="L137" s="27"/>
      <c r="M137" s="140" t="s">
        <v>1</v>
      </c>
      <c r="N137" s="141" t="s">
        <v>35</v>
      </c>
      <c r="O137" s="142">
        <v>0</v>
      </c>
      <c r="P137" s="142">
        <f t="shared" si="11"/>
        <v>0</v>
      </c>
      <c r="Q137" s="142">
        <v>0</v>
      </c>
      <c r="R137" s="142">
        <f t="shared" si="12"/>
        <v>0</v>
      </c>
      <c r="S137" s="142">
        <v>0</v>
      </c>
      <c r="T137" s="143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4" t="s">
        <v>136</v>
      </c>
      <c r="AT137" s="144" t="s">
        <v>132</v>
      </c>
      <c r="AU137" s="144" t="s">
        <v>77</v>
      </c>
      <c r="AY137" s="14" t="s">
        <v>131</v>
      </c>
      <c r="BE137" s="145">
        <f t="shared" si="14"/>
        <v>0</v>
      </c>
      <c r="BF137" s="145">
        <f t="shared" si="15"/>
        <v>0</v>
      </c>
      <c r="BG137" s="145">
        <f t="shared" si="16"/>
        <v>0</v>
      </c>
      <c r="BH137" s="145">
        <f t="shared" si="17"/>
        <v>0</v>
      </c>
      <c r="BI137" s="145">
        <f t="shared" si="18"/>
        <v>0</v>
      </c>
      <c r="BJ137" s="14" t="s">
        <v>77</v>
      </c>
      <c r="BK137" s="145">
        <f t="shared" si="19"/>
        <v>0</v>
      </c>
      <c r="BL137" s="14" t="s">
        <v>136</v>
      </c>
      <c r="BM137" s="144" t="s">
        <v>195</v>
      </c>
    </row>
    <row r="138" spans="1:65" s="2" customFormat="1" ht="16.5" customHeight="1">
      <c r="A138" s="26"/>
      <c r="B138" s="132"/>
      <c r="C138" s="133" t="s">
        <v>70</v>
      </c>
      <c r="D138" s="133" t="s">
        <v>132</v>
      </c>
      <c r="E138" s="134" t="s">
        <v>656</v>
      </c>
      <c r="F138" s="169" t="s">
        <v>1234</v>
      </c>
      <c r="G138" s="136" t="s">
        <v>165</v>
      </c>
      <c r="H138" s="137">
        <v>30</v>
      </c>
      <c r="I138" s="138"/>
      <c r="J138" s="138">
        <f t="shared" si="10"/>
        <v>0</v>
      </c>
      <c r="K138" s="139"/>
      <c r="L138" s="27"/>
      <c r="M138" s="140" t="s">
        <v>1</v>
      </c>
      <c r="N138" s="141" t="s">
        <v>35</v>
      </c>
      <c r="O138" s="142">
        <v>0</v>
      </c>
      <c r="P138" s="142">
        <f t="shared" si="11"/>
        <v>0</v>
      </c>
      <c r="Q138" s="142">
        <v>0</v>
      </c>
      <c r="R138" s="142">
        <f t="shared" si="12"/>
        <v>0</v>
      </c>
      <c r="S138" s="142">
        <v>0</v>
      </c>
      <c r="T138" s="143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4" t="s">
        <v>136</v>
      </c>
      <c r="AT138" s="144" t="s">
        <v>132</v>
      </c>
      <c r="AU138" s="144" t="s">
        <v>77</v>
      </c>
      <c r="AY138" s="14" t="s">
        <v>131</v>
      </c>
      <c r="BE138" s="145">
        <f t="shared" si="14"/>
        <v>0</v>
      </c>
      <c r="BF138" s="145">
        <f t="shared" si="15"/>
        <v>0</v>
      </c>
      <c r="BG138" s="145">
        <f t="shared" si="16"/>
        <v>0</v>
      </c>
      <c r="BH138" s="145">
        <f t="shared" si="17"/>
        <v>0</v>
      </c>
      <c r="BI138" s="145">
        <f t="shared" si="18"/>
        <v>0</v>
      </c>
      <c r="BJ138" s="14" t="s">
        <v>77</v>
      </c>
      <c r="BK138" s="145">
        <f t="shared" si="19"/>
        <v>0</v>
      </c>
      <c r="BL138" s="14" t="s">
        <v>136</v>
      </c>
      <c r="BM138" s="144" t="s">
        <v>200</v>
      </c>
    </row>
    <row r="139" spans="1:65" s="2" customFormat="1" ht="16.5" customHeight="1">
      <c r="A139" s="26"/>
      <c r="B139" s="132"/>
      <c r="C139" s="133" t="s">
        <v>70</v>
      </c>
      <c r="D139" s="133" t="s">
        <v>132</v>
      </c>
      <c r="E139" s="134" t="s">
        <v>657</v>
      </c>
      <c r="F139" s="135" t="s">
        <v>658</v>
      </c>
      <c r="G139" s="136" t="s">
        <v>165</v>
      </c>
      <c r="H139" s="137">
        <v>8</v>
      </c>
      <c r="I139" s="138"/>
      <c r="J139" s="138">
        <f t="shared" si="10"/>
        <v>0</v>
      </c>
      <c r="K139" s="139"/>
      <c r="L139" s="27"/>
      <c r="M139" s="140" t="s">
        <v>1</v>
      </c>
      <c r="N139" s="141" t="s">
        <v>35</v>
      </c>
      <c r="O139" s="142">
        <v>0</v>
      </c>
      <c r="P139" s="142">
        <f t="shared" si="11"/>
        <v>0</v>
      </c>
      <c r="Q139" s="142">
        <v>0</v>
      </c>
      <c r="R139" s="142">
        <f t="shared" si="12"/>
        <v>0</v>
      </c>
      <c r="S139" s="142">
        <v>0</v>
      </c>
      <c r="T139" s="143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4" t="s">
        <v>136</v>
      </c>
      <c r="AT139" s="144" t="s">
        <v>132</v>
      </c>
      <c r="AU139" s="144" t="s">
        <v>77</v>
      </c>
      <c r="AY139" s="14" t="s">
        <v>131</v>
      </c>
      <c r="BE139" s="145">
        <f t="shared" si="14"/>
        <v>0</v>
      </c>
      <c r="BF139" s="145">
        <f t="shared" si="15"/>
        <v>0</v>
      </c>
      <c r="BG139" s="145">
        <f t="shared" si="16"/>
        <v>0</v>
      </c>
      <c r="BH139" s="145">
        <f t="shared" si="17"/>
        <v>0</v>
      </c>
      <c r="BI139" s="145">
        <f t="shared" si="18"/>
        <v>0</v>
      </c>
      <c r="BJ139" s="14" t="s">
        <v>77</v>
      </c>
      <c r="BK139" s="145">
        <f t="shared" si="19"/>
        <v>0</v>
      </c>
      <c r="BL139" s="14" t="s">
        <v>136</v>
      </c>
      <c r="BM139" s="144" t="s">
        <v>203</v>
      </c>
    </row>
    <row r="140" spans="1:65" s="2" customFormat="1" ht="16.5" customHeight="1">
      <c r="A140" s="26"/>
      <c r="B140" s="132"/>
      <c r="C140" s="133" t="s">
        <v>70</v>
      </c>
      <c r="D140" s="133" t="s">
        <v>132</v>
      </c>
      <c r="E140" s="134" t="s">
        <v>659</v>
      </c>
      <c r="F140" s="135" t="s">
        <v>660</v>
      </c>
      <c r="G140" s="136" t="s">
        <v>165</v>
      </c>
      <c r="H140" s="137">
        <v>8</v>
      </c>
      <c r="I140" s="138"/>
      <c r="J140" s="138">
        <f t="shared" si="10"/>
        <v>0</v>
      </c>
      <c r="K140" s="139"/>
      <c r="L140" s="27"/>
      <c r="M140" s="140" t="s">
        <v>1</v>
      </c>
      <c r="N140" s="141" t="s">
        <v>35</v>
      </c>
      <c r="O140" s="142">
        <v>0</v>
      </c>
      <c r="P140" s="142">
        <f t="shared" si="11"/>
        <v>0</v>
      </c>
      <c r="Q140" s="142">
        <v>0</v>
      </c>
      <c r="R140" s="142">
        <f t="shared" si="12"/>
        <v>0</v>
      </c>
      <c r="S140" s="142">
        <v>0</v>
      </c>
      <c r="T140" s="143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4" t="s">
        <v>136</v>
      </c>
      <c r="AT140" s="144" t="s">
        <v>132</v>
      </c>
      <c r="AU140" s="144" t="s">
        <v>77</v>
      </c>
      <c r="AY140" s="14" t="s">
        <v>131</v>
      </c>
      <c r="BE140" s="145">
        <f t="shared" si="14"/>
        <v>0</v>
      </c>
      <c r="BF140" s="145">
        <f t="shared" si="15"/>
        <v>0</v>
      </c>
      <c r="BG140" s="145">
        <f t="shared" si="16"/>
        <v>0</v>
      </c>
      <c r="BH140" s="145">
        <f t="shared" si="17"/>
        <v>0</v>
      </c>
      <c r="BI140" s="145">
        <f t="shared" si="18"/>
        <v>0</v>
      </c>
      <c r="BJ140" s="14" t="s">
        <v>77</v>
      </c>
      <c r="BK140" s="145">
        <f t="shared" si="19"/>
        <v>0</v>
      </c>
      <c r="BL140" s="14" t="s">
        <v>136</v>
      </c>
      <c r="BM140" s="144" t="s">
        <v>210</v>
      </c>
    </row>
    <row r="141" spans="1:65" s="2" customFormat="1" ht="16.5" customHeight="1">
      <c r="A141" s="26"/>
      <c r="B141" s="132"/>
      <c r="C141" s="133" t="s">
        <v>70</v>
      </c>
      <c r="D141" s="133" t="s">
        <v>132</v>
      </c>
      <c r="E141" s="134" t="s">
        <v>661</v>
      </c>
      <c r="F141" s="135" t="s">
        <v>627</v>
      </c>
      <c r="G141" s="136" t="s">
        <v>165</v>
      </c>
      <c r="H141" s="137">
        <v>5</v>
      </c>
      <c r="I141" s="138"/>
      <c r="J141" s="138">
        <f t="shared" si="10"/>
        <v>0</v>
      </c>
      <c r="K141" s="139"/>
      <c r="L141" s="27"/>
      <c r="M141" s="146" t="s">
        <v>1</v>
      </c>
      <c r="N141" s="147" t="s">
        <v>35</v>
      </c>
      <c r="O141" s="148">
        <v>0</v>
      </c>
      <c r="P141" s="148">
        <f t="shared" si="11"/>
        <v>0</v>
      </c>
      <c r="Q141" s="148">
        <v>0</v>
      </c>
      <c r="R141" s="148">
        <f t="shared" si="12"/>
        <v>0</v>
      </c>
      <c r="S141" s="148">
        <v>0</v>
      </c>
      <c r="T141" s="149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4" t="s">
        <v>136</v>
      </c>
      <c r="AT141" s="144" t="s">
        <v>132</v>
      </c>
      <c r="AU141" s="144" t="s">
        <v>77</v>
      </c>
      <c r="AY141" s="14" t="s">
        <v>131</v>
      </c>
      <c r="BE141" s="145">
        <f t="shared" si="14"/>
        <v>0</v>
      </c>
      <c r="BF141" s="145">
        <f t="shared" si="15"/>
        <v>0</v>
      </c>
      <c r="BG141" s="145">
        <f t="shared" si="16"/>
        <v>0</v>
      </c>
      <c r="BH141" s="145">
        <f t="shared" si="17"/>
        <v>0</v>
      </c>
      <c r="BI141" s="145">
        <f t="shared" si="18"/>
        <v>0</v>
      </c>
      <c r="BJ141" s="14" t="s">
        <v>77</v>
      </c>
      <c r="BK141" s="145">
        <f t="shared" si="19"/>
        <v>0</v>
      </c>
      <c r="BL141" s="14" t="s">
        <v>136</v>
      </c>
      <c r="BM141" s="144" t="s">
        <v>213</v>
      </c>
    </row>
    <row r="142" spans="1:31" s="2" customFormat="1" ht="6.95" customHeight="1">
      <c r="A142" s="26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27"/>
      <c r="M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6" ht="12">
      <c r="I146" s="1" t="s">
        <v>1218</v>
      </c>
    </row>
  </sheetData>
  <autoFilter ref="C118:K14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26"/>
  <sheetViews>
    <sheetView showGridLines="0" workbookViewId="0" topLeftCell="A214">
      <selection activeCell="I138" sqref="I138:I2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19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25" t="str">
        <f>'Rekapitulace stavby'!K6</f>
        <v>Kogenerační jednotka</v>
      </c>
      <c r="F7" s="226"/>
      <c r="G7" s="226"/>
      <c r="H7" s="226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90" t="s">
        <v>662</v>
      </c>
      <c r="F9" s="224"/>
      <c r="G9" s="224"/>
      <c r="H9" s="224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24</v>
      </c>
      <c r="G12" s="26"/>
      <c r="H12" s="26"/>
      <c r="I12" s="23" t="s">
        <v>18</v>
      </c>
      <c r="J12" s="49">
        <f>'Rekapitulace stavby'!AN8</f>
        <v>44280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IF('Rekapitulace stavby'!AN10="","",'Rekapitulace stavby'!AN10)</f>
        <v>00380385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SŠIPF BRNO </v>
      </c>
      <c r="F15" s="26"/>
      <c r="G15" s="26"/>
      <c r="H15" s="26"/>
      <c r="I15" s="23" t="s">
        <v>22</v>
      </c>
      <c r="J15" s="21" t="str">
        <f>IF('Rekapitulace stavby'!AN11="","",'Rekapitulace stavby'!AN11)</f>
        <v>CZ00380385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2" t="str">
        <f>'Rekapitulace stavby'!E14</f>
        <v xml:space="preserve"> </v>
      </c>
      <c r="F18" s="212"/>
      <c r="G18" s="212"/>
      <c r="H18" s="212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>
        <f>IF('Rekapitulace stavby'!AN16="","",'Rekapitulace stavby'!AN16)</f>
        <v>27272168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>TH projekt s.r.o.</v>
      </c>
      <c r="F21" s="26"/>
      <c r="G21" s="26"/>
      <c r="H21" s="26"/>
      <c r="I21" s="23" t="s">
        <v>22</v>
      </c>
      <c r="J21" s="21" t="str">
        <f>IF('Rekapitulace stavby'!AN17="","",'Rekapitulace stavby'!AN17)</f>
        <v>CZ27272168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>TH projekt s.r.o.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15" t="s">
        <v>1</v>
      </c>
      <c r="F27" s="215"/>
      <c r="G27" s="215"/>
      <c r="H27" s="21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ROUND(J136,2)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ROUND(J30,2)</f>
        <v>0</v>
      </c>
      <c r="G33" s="26"/>
      <c r="H33" s="26"/>
      <c r="I33" s="95">
        <v>0.21</v>
      </c>
      <c r="J33" s="94">
        <f>ROUND(F33*I33,2)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ROUND((SUM(BF136:BF225)),2)</f>
        <v>0</v>
      </c>
      <c r="G34" s="26"/>
      <c r="H34" s="26"/>
      <c r="I34" s="95">
        <v>0.15</v>
      </c>
      <c r="J34" s="94">
        <f>ROUND(((SUM(BF136:BF225))*I34),2)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4">
        <f>ROUND((SUM(BG136:BG225)),2)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4">
        <f>ROUND((SUM(BH136:BH225)),2)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4">
        <f>ROUND((SUM(BI136:BI225)),2)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5" t="str">
        <f>E7</f>
        <v>Kogenerační jednotka</v>
      </c>
      <c r="F85" s="226"/>
      <c r="G85" s="226"/>
      <c r="H85" s="22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90" t="str">
        <f>E9</f>
        <v>A4/01320PZ - Vnitřní Plynovod</v>
      </c>
      <c r="F87" s="224"/>
      <c r="G87" s="224"/>
      <c r="H87" s="224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>
        <f>IF(J12="","",J12)</f>
        <v>44280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SŠIPF BRNO </v>
      </c>
      <c r="G91" s="26"/>
      <c r="H91" s="26"/>
      <c r="I91" s="23" t="s">
        <v>25</v>
      </c>
      <c r="J91" s="24" t="str">
        <f>E21</f>
        <v>TH projekt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TH projekt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J136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663</v>
      </c>
      <c r="E97" s="109"/>
      <c r="F97" s="109"/>
      <c r="G97" s="109"/>
      <c r="H97" s="109"/>
      <c r="I97" s="109"/>
      <c r="J97" s="110">
        <f>J137</f>
        <v>0</v>
      </c>
      <c r="L97" s="107"/>
    </row>
    <row r="98" spans="2:12" s="9" customFormat="1" ht="24.95" customHeight="1">
      <c r="B98" s="107"/>
      <c r="D98" s="108" t="s">
        <v>664</v>
      </c>
      <c r="E98" s="109"/>
      <c r="F98" s="109"/>
      <c r="G98" s="109"/>
      <c r="H98" s="109"/>
      <c r="I98" s="109"/>
      <c r="J98" s="110">
        <f>J140</f>
        <v>0</v>
      </c>
      <c r="L98" s="107"/>
    </row>
    <row r="99" spans="2:12" s="9" customFormat="1" ht="24.95" customHeight="1">
      <c r="B99" s="107"/>
      <c r="D99" s="108" t="s">
        <v>665</v>
      </c>
      <c r="E99" s="109"/>
      <c r="F99" s="109"/>
      <c r="G99" s="109"/>
      <c r="H99" s="109"/>
      <c r="I99" s="109"/>
      <c r="J99" s="110">
        <f>J147</f>
        <v>0</v>
      </c>
      <c r="L99" s="107"/>
    </row>
    <row r="100" spans="2:12" s="9" customFormat="1" ht="24.95" customHeight="1">
      <c r="B100" s="107"/>
      <c r="D100" s="108" t="s">
        <v>666</v>
      </c>
      <c r="E100" s="109"/>
      <c r="F100" s="109"/>
      <c r="G100" s="109"/>
      <c r="H100" s="109"/>
      <c r="I100" s="109"/>
      <c r="J100" s="110">
        <f>J151</f>
        <v>0</v>
      </c>
      <c r="L100" s="107"/>
    </row>
    <row r="101" spans="2:12" s="9" customFormat="1" ht="24.95" customHeight="1">
      <c r="B101" s="107"/>
      <c r="D101" s="108" t="s">
        <v>667</v>
      </c>
      <c r="E101" s="109"/>
      <c r="F101" s="109"/>
      <c r="G101" s="109"/>
      <c r="H101" s="109"/>
      <c r="I101" s="109"/>
      <c r="J101" s="110">
        <f>J155</f>
        <v>0</v>
      </c>
      <c r="L101" s="107"/>
    </row>
    <row r="102" spans="2:12" s="9" customFormat="1" ht="24.95" customHeight="1">
      <c r="B102" s="107"/>
      <c r="D102" s="108" t="s">
        <v>668</v>
      </c>
      <c r="E102" s="109"/>
      <c r="F102" s="109"/>
      <c r="G102" s="109"/>
      <c r="H102" s="109"/>
      <c r="I102" s="109"/>
      <c r="J102" s="110">
        <f>J157</f>
        <v>0</v>
      </c>
      <c r="L102" s="107"/>
    </row>
    <row r="103" spans="2:12" s="9" customFormat="1" ht="24.95" customHeight="1">
      <c r="B103" s="107"/>
      <c r="D103" s="108" t="s">
        <v>669</v>
      </c>
      <c r="E103" s="109"/>
      <c r="F103" s="109"/>
      <c r="G103" s="109"/>
      <c r="H103" s="109"/>
      <c r="I103" s="109"/>
      <c r="J103" s="110">
        <f>J161</f>
        <v>0</v>
      </c>
      <c r="L103" s="107"/>
    </row>
    <row r="104" spans="2:12" s="9" customFormat="1" ht="24.95" customHeight="1">
      <c r="B104" s="107"/>
      <c r="D104" s="108" t="s">
        <v>670</v>
      </c>
      <c r="E104" s="109"/>
      <c r="F104" s="109"/>
      <c r="G104" s="109"/>
      <c r="H104" s="109"/>
      <c r="I104" s="109"/>
      <c r="J104" s="110">
        <f>J164</f>
        <v>0</v>
      </c>
      <c r="L104" s="107"/>
    </row>
    <row r="105" spans="2:12" s="9" customFormat="1" ht="24.95" customHeight="1">
      <c r="B105" s="107"/>
      <c r="D105" s="108" t="s">
        <v>671</v>
      </c>
      <c r="E105" s="109"/>
      <c r="F105" s="109"/>
      <c r="G105" s="109"/>
      <c r="H105" s="109"/>
      <c r="I105" s="109"/>
      <c r="J105" s="110">
        <f>J187</f>
        <v>0</v>
      </c>
      <c r="L105" s="107"/>
    </row>
    <row r="106" spans="2:12" s="9" customFormat="1" ht="24.95" customHeight="1">
      <c r="B106" s="107"/>
      <c r="D106" s="108" t="s">
        <v>672</v>
      </c>
      <c r="E106" s="109"/>
      <c r="F106" s="109"/>
      <c r="G106" s="109"/>
      <c r="H106" s="109"/>
      <c r="I106" s="109"/>
      <c r="J106" s="110">
        <f>J189</f>
        <v>0</v>
      </c>
      <c r="L106" s="107"/>
    </row>
    <row r="107" spans="2:12" s="9" customFormat="1" ht="24.95" customHeight="1">
      <c r="B107" s="107"/>
      <c r="D107" s="108" t="s">
        <v>673</v>
      </c>
      <c r="E107" s="109"/>
      <c r="F107" s="109"/>
      <c r="G107" s="109"/>
      <c r="H107" s="109"/>
      <c r="I107" s="109"/>
      <c r="J107" s="110">
        <f>J191</f>
        <v>0</v>
      </c>
      <c r="L107" s="107"/>
    </row>
    <row r="108" spans="2:12" s="9" customFormat="1" ht="24.95" customHeight="1">
      <c r="B108" s="107"/>
      <c r="D108" s="108" t="s">
        <v>674</v>
      </c>
      <c r="E108" s="109"/>
      <c r="F108" s="109"/>
      <c r="G108" s="109"/>
      <c r="H108" s="109"/>
      <c r="I108" s="109"/>
      <c r="J108" s="110">
        <f>J193</f>
        <v>0</v>
      </c>
      <c r="L108" s="107"/>
    </row>
    <row r="109" spans="2:12" s="9" customFormat="1" ht="24.95" customHeight="1">
      <c r="B109" s="107"/>
      <c r="D109" s="108" t="s">
        <v>675</v>
      </c>
      <c r="E109" s="109"/>
      <c r="F109" s="109"/>
      <c r="G109" s="109"/>
      <c r="H109" s="109"/>
      <c r="I109" s="109"/>
      <c r="J109" s="110">
        <f>J198</f>
        <v>0</v>
      </c>
      <c r="L109" s="107"/>
    </row>
    <row r="110" spans="2:12" s="9" customFormat="1" ht="24.95" customHeight="1">
      <c r="B110" s="107"/>
      <c r="D110" s="108" t="s">
        <v>676</v>
      </c>
      <c r="E110" s="109"/>
      <c r="F110" s="109"/>
      <c r="G110" s="109"/>
      <c r="H110" s="109"/>
      <c r="I110" s="109"/>
      <c r="J110" s="110">
        <f>J201</f>
        <v>0</v>
      </c>
      <c r="L110" s="107"/>
    </row>
    <row r="111" spans="2:12" s="9" customFormat="1" ht="24.95" customHeight="1">
      <c r="B111" s="107"/>
      <c r="D111" s="108" t="s">
        <v>677</v>
      </c>
      <c r="E111" s="109"/>
      <c r="F111" s="109"/>
      <c r="G111" s="109"/>
      <c r="H111" s="109"/>
      <c r="I111" s="109"/>
      <c r="J111" s="110">
        <f>J204</f>
        <v>0</v>
      </c>
      <c r="L111" s="107"/>
    </row>
    <row r="112" spans="2:12" s="9" customFormat="1" ht="24.95" customHeight="1">
      <c r="B112" s="107"/>
      <c r="D112" s="108" t="s">
        <v>678</v>
      </c>
      <c r="E112" s="109"/>
      <c r="F112" s="109"/>
      <c r="G112" s="109"/>
      <c r="H112" s="109"/>
      <c r="I112" s="109"/>
      <c r="J112" s="110">
        <f>J207</f>
        <v>0</v>
      </c>
      <c r="L112" s="107"/>
    </row>
    <row r="113" spans="2:12" s="9" customFormat="1" ht="24.95" customHeight="1">
      <c r="B113" s="107"/>
      <c r="D113" s="108" t="s">
        <v>679</v>
      </c>
      <c r="E113" s="109"/>
      <c r="F113" s="109"/>
      <c r="G113" s="109"/>
      <c r="H113" s="109"/>
      <c r="I113" s="109"/>
      <c r="J113" s="110">
        <f>J210</f>
        <v>0</v>
      </c>
      <c r="L113" s="107"/>
    </row>
    <row r="114" spans="2:12" s="9" customFormat="1" ht="24.95" customHeight="1">
      <c r="B114" s="107"/>
      <c r="D114" s="108" t="s">
        <v>680</v>
      </c>
      <c r="E114" s="109"/>
      <c r="F114" s="109"/>
      <c r="G114" s="109"/>
      <c r="H114" s="109"/>
      <c r="I114" s="109"/>
      <c r="J114" s="110">
        <f>J212</f>
        <v>0</v>
      </c>
      <c r="L114" s="107"/>
    </row>
    <row r="115" spans="2:12" s="9" customFormat="1" ht="24.95" customHeight="1">
      <c r="B115" s="107"/>
      <c r="D115" s="108" t="s">
        <v>681</v>
      </c>
      <c r="E115" s="109"/>
      <c r="F115" s="109"/>
      <c r="G115" s="109"/>
      <c r="H115" s="109"/>
      <c r="I115" s="109"/>
      <c r="J115" s="110">
        <f>J217</f>
        <v>0</v>
      </c>
      <c r="L115" s="107"/>
    </row>
    <row r="116" spans="2:12" s="9" customFormat="1" ht="24.95" customHeight="1">
      <c r="B116" s="107"/>
      <c r="D116" s="108" t="s">
        <v>682</v>
      </c>
      <c r="E116" s="109"/>
      <c r="F116" s="109"/>
      <c r="G116" s="109"/>
      <c r="H116" s="109"/>
      <c r="I116" s="109"/>
      <c r="J116" s="110">
        <f>J219</f>
        <v>0</v>
      </c>
      <c r="L116" s="107"/>
    </row>
    <row r="117" spans="1:31" s="2" customFormat="1" ht="21.7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22" spans="1:31" s="2" customFormat="1" ht="6.95" customHeight="1">
      <c r="A122" s="26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24.95" customHeight="1">
      <c r="A123" s="26"/>
      <c r="B123" s="27"/>
      <c r="C123" s="18" t="s">
        <v>116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13</v>
      </c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6.5" customHeight="1">
      <c r="A126" s="26"/>
      <c r="B126" s="27"/>
      <c r="C126" s="26"/>
      <c r="D126" s="26"/>
      <c r="E126" s="225" t="str">
        <f>E7</f>
        <v>Kogenerační jednotka</v>
      </c>
      <c r="F126" s="226"/>
      <c r="G126" s="226"/>
      <c r="H126" s="2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94</v>
      </c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190" t="str">
        <f>E9</f>
        <v>A4/01320PZ - Vnitřní Plynovod</v>
      </c>
      <c r="F128" s="224"/>
      <c r="G128" s="224"/>
      <c r="H128" s="224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12" customHeight="1">
      <c r="A130" s="26"/>
      <c r="B130" s="27"/>
      <c r="C130" s="23" t="s">
        <v>16</v>
      </c>
      <c r="D130" s="26"/>
      <c r="E130" s="26"/>
      <c r="F130" s="21" t="str">
        <f>F12</f>
        <v xml:space="preserve"> </v>
      </c>
      <c r="G130" s="26"/>
      <c r="H130" s="26"/>
      <c r="I130" s="23" t="s">
        <v>18</v>
      </c>
      <c r="J130" s="49">
        <f>IF(J12="","",J12)</f>
        <v>44280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6.9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15.2" customHeight="1">
      <c r="A132" s="26"/>
      <c r="B132" s="27"/>
      <c r="C132" s="23" t="s">
        <v>19</v>
      </c>
      <c r="D132" s="26"/>
      <c r="E132" s="26"/>
      <c r="F132" s="21" t="str">
        <f>E15</f>
        <v xml:space="preserve">SŠIPF BRNO </v>
      </c>
      <c r="G132" s="26"/>
      <c r="H132" s="26"/>
      <c r="I132" s="23" t="s">
        <v>25</v>
      </c>
      <c r="J132" s="24" t="str">
        <f>E21</f>
        <v>TH projekt s.r.o.</v>
      </c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15.2" customHeight="1">
      <c r="A133" s="26"/>
      <c r="B133" s="27"/>
      <c r="C133" s="23" t="s">
        <v>23</v>
      </c>
      <c r="D133" s="26"/>
      <c r="E133" s="26"/>
      <c r="F133" s="21" t="str">
        <f>IF(E18="","",E18)</f>
        <v xml:space="preserve"> </v>
      </c>
      <c r="G133" s="26"/>
      <c r="H133" s="26"/>
      <c r="I133" s="23" t="s">
        <v>28</v>
      </c>
      <c r="J133" s="24" t="str">
        <f>E24</f>
        <v>TH projekt s.r.o.</v>
      </c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10.3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10" customFormat="1" ht="29.25" customHeight="1">
      <c r="A135" s="111"/>
      <c r="B135" s="112"/>
      <c r="C135" s="113" t="s">
        <v>117</v>
      </c>
      <c r="D135" s="114" t="s">
        <v>55</v>
      </c>
      <c r="E135" s="114" t="s">
        <v>51</v>
      </c>
      <c r="F135" s="114" t="s">
        <v>52</v>
      </c>
      <c r="G135" s="114" t="s">
        <v>118</v>
      </c>
      <c r="H135" s="114" t="s">
        <v>119</v>
      </c>
      <c r="I135" s="114" t="s">
        <v>120</v>
      </c>
      <c r="J135" s="115" t="s">
        <v>98</v>
      </c>
      <c r="K135" s="116" t="s">
        <v>121</v>
      </c>
      <c r="L135" s="117"/>
      <c r="M135" s="56" t="s">
        <v>1</v>
      </c>
      <c r="N135" s="57" t="s">
        <v>34</v>
      </c>
      <c r="O135" s="57" t="s">
        <v>122</v>
      </c>
      <c r="P135" s="57" t="s">
        <v>123</v>
      </c>
      <c r="Q135" s="57" t="s">
        <v>124</v>
      </c>
      <c r="R135" s="57" t="s">
        <v>125</v>
      </c>
      <c r="S135" s="57" t="s">
        <v>126</v>
      </c>
      <c r="T135" s="58" t="s">
        <v>127</v>
      </c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</row>
    <row r="136" spans="1:63" s="2" customFormat="1" ht="22.9" customHeight="1">
      <c r="A136" s="26"/>
      <c r="B136" s="27"/>
      <c r="C136" s="63" t="s">
        <v>128</v>
      </c>
      <c r="D136" s="26"/>
      <c r="E136" s="26"/>
      <c r="F136" s="26"/>
      <c r="G136" s="26"/>
      <c r="H136" s="26"/>
      <c r="I136" s="26"/>
      <c r="J136" s="118">
        <f>J137+J140+J147+J151+J155+J157+J161+J164+J187+J189+J191+J193+J198+J201+J204+J207+J210+J212+J217+J219</f>
        <v>0</v>
      </c>
      <c r="K136" s="26"/>
      <c r="L136" s="27"/>
      <c r="M136" s="59"/>
      <c r="N136" s="50"/>
      <c r="O136" s="60"/>
      <c r="P136" s="119">
        <f>P137+P140+P147+P151+P155+P157+P161+P164+P187+P189+P191+P193+P198+P201+P204+P207+P210+P212+P217+P219</f>
        <v>0</v>
      </c>
      <c r="Q136" s="60"/>
      <c r="R136" s="119">
        <f>R137+R140+R147+R151+R155+R157+R161+R164+R187+R189+R191+R193+R198+R201+R204+R207+R210+R212+R217+R219</f>
        <v>0</v>
      </c>
      <c r="S136" s="60"/>
      <c r="T136" s="120">
        <f>T137+T140+T147+T151+T155+T157+T161+T164+T187+T189+T191+T193+T198+T201+T204+T207+T210+T212+T217+T219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T136" s="14" t="s">
        <v>69</v>
      </c>
      <c r="AU136" s="14" t="s">
        <v>100</v>
      </c>
      <c r="BK136" s="121">
        <f>BK137+BK140+BK147+BK151+BK155+BK157+BK161+BK164+BK187+BK189+BK191+BK193+BK198+BK201+BK204+BK207+BK210+BK212+BK217+BK219</f>
        <v>0</v>
      </c>
    </row>
    <row r="137" spans="2:63" s="11" customFormat="1" ht="25.9" customHeight="1">
      <c r="B137" s="122"/>
      <c r="D137" s="123" t="s">
        <v>69</v>
      </c>
      <c r="E137" s="124" t="s">
        <v>129</v>
      </c>
      <c r="F137" s="124" t="s">
        <v>683</v>
      </c>
      <c r="J137" s="125">
        <f>SUM(J138:J139)</f>
        <v>0</v>
      </c>
      <c r="L137" s="122"/>
      <c r="M137" s="126"/>
      <c r="N137" s="127"/>
      <c r="O137" s="127"/>
      <c r="P137" s="128">
        <f>P139</f>
        <v>0</v>
      </c>
      <c r="Q137" s="127"/>
      <c r="R137" s="128">
        <f>R139</f>
        <v>0</v>
      </c>
      <c r="S137" s="127"/>
      <c r="T137" s="129">
        <f>T139</f>
        <v>0</v>
      </c>
      <c r="AR137" s="123" t="s">
        <v>77</v>
      </c>
      <c r="AT137" s="130" t="s">
        <v>69</v>
      </c>
      <c r="AU137" s="130" t="s">
        <v>70</v>
      </c>
      <c r="AY137" s="123" t="s">
        <v>131</v>
      </c>
      <c r="BK137" s="131">
        <f>BK139</f>
        <v>0</v>
      </c>
    </row>
    <row r="138" spans="2:63" s="11" customFormat="1" ht="17.25" customHeight="1">
      <c r="B138" s="122"/>
      <c r="C138" s="133">
        <v>1</v>
      </c>
      <c r="D138" s="133" t="s">
        <v>132</v>
      </c>
      <c r="E138" s="134" t="s">
        <v>1268</v>
      </c>
      <c r="F138" s="135" t="s">
        <v>938</v>
      </c>
      <c r="G138" s="136" t="s">
        <v>171</v>
      </c>
      <c r="H138" s="137">
        <v>1</v>
      </c>
      <c r="I138" s="138"/>
      <c r="J138" s="138">
        <f>ROUND(I138*H138,2)</f>
        <v>0</v>
      </c>
      <c r="L138" s="122"/>
      <c r="M138" s="126"/>
      <c r="N138" s="127"/>
      <c r="O138" s="127"/>
      <c r="P138" s="128"/>
      <c r="Q138" s="127"/>
      <c r="R138" s="128"/>
      <c r="S138" s="127"/>
      <c r="T138" s="129"/>
      <c r="AR138" s="123"/>
      <c r="AT138" s="130"/>
      <c r="AU138" s="130"/>
      <c r="AY138" s="123"/>
      <c r="BK138" s="131"/>
    </row>
    <row r="139" spans="1:65" s="2" customFormat="1" ht="16.5" customHeight="1">
      <c r="A139" s="26"/>
      <c r="B139" s="132"/>
      <c r="C139" s="133">
        <v>2</v>
      </c>
      <c r="D139" s="133" t="s">
        <v>132</v>
      </c>
      <c r="E139" s="134" t="s">
        <v>684</v>
      </c>
      <c r="F139" s="135" t="s">
        <v>685</v>
      </c>
      <c r="G139" s="136" t="s">
        <v>171</v>
      </c>
      <c r="H139" s="137">
        <v>48</v>
      </c>
      <c r="I139" s="138"/>
      <c r="J139" s="138">
        <f>ROUND(I139*H139,2)</f>
        <v>0</v>
      </c>
      <c r="K139" s="139"/>
      <c r="L139" s="27"/>
      <c r="M139" s="140" t="s">
        <v>1</v>
      </c>
      <c r="N139" s="141" t="s">
        <v>35</v>
      </c>
      <c r="O139" s="142">
        <v>0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4" t="s">
        <v>136</v>
      </c>
      <c r="AT139" s="144" t="s">
        <v>132</v>
      </c>
      <c r="AU139" s="144" t="s">
        <v>77</v>
      </c>
      <c r="AY139" s="14" t="s">
        <v>131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4" t="s">
        <v>77</v>
      </c>
      <c r="BK139" s="145">
        <f>ROUND(I139*H139,2)</f>
        <v>0</v>
      </c>
      <c r="BL139" s="14" t="s">
        <v>136</v>
      </c>
      <c r="BM139" s="144" t="s">
        <v>79</v>
      </c>
    </row>
    <row r="140" spans="2:63" s="11" customFormat="1" ht="25.9" customHeight="1">
      <c r="B140" s="122"/>
      <c r="D140" s="123" t="s">
        <v>69</v>
      </c>
      <c r="E140" s="124" t="s">
        <v>145</v>
      </c>
      <c r="F140" s="124" t="s">
        <v>686</v>
      </c>
      <c r="J140" s="125">
        <f>SUM(J141:J146)</f>
        <v>0</v>
      </c>
      <c r="L140" s="122"/>
      <c r="M140" s="126"/>
      <c r="N140" s="127"/>
      <c r="O140" s="127"/>
      <c r="P140" s="128">
        <f>SUM(P141:P146)</f>
        <v>0</v>
      </c>
      <c r="Q140" s="127"/>
      <c r="R140" s="128">
        <f>SUM(R141:R146)</f>
        <v>0</v>
      </c>
      <c r="S140" s="127"/>
      <c r="T140" s="129">
        <f>SUM(T141:T146)</f>
        <v>0</v>
      </c>
      <c r="AR140" s="123" t="s">
        <v>77</v>
      </c>
      <c r="AT140" s="130" t="s">
        <v>69</v>
      </c>
      <c r="AU140" s="130" t="s">
        <v>70</v>
      </c>
      <c r="AY140" s="123" t="s">
        <v>131</v>
      </c>
      <c r="BK140" s="131">
        <f>SUM(BK141:BK146)</f>
        <v>0</v>
      </c>
    </row>
    <row r="141" spans="1:65" s="2" customFormat="1" ht="16.5" customHeight="1">
      <c r="A141" s="26"/>
      <c r="B141" s="132"/>
      <c r="C141" s="133">
        <v>3</v>
      </c>
      <c r="D141" s="133" t="s">
        <v>132</v>
      </c>
      <c r="E141" s="134" t="s">
        <v>687</v>
      </c>
      <c r="F141" s="135" t="s">
        <v>688</v>
      </c>
      <c r="G141" s="136" t="s">
        <v>171</v>
      </c>
      <c r="H141" s="137">
        <v>3</v>
      </c>
      <c r="I141" s="138"/>
      <c r="J141" s="138">
        <f aca="true" t="shared" si="0" ref="J141:J146">ROUND(I141*H141,2)</f>
        <v>0</v>
      </c>
      <c r="K141" s="139"/>
      <c r="L141" s="27"/>
      <c r="M141" s="140" t="s">
        <v>1</v>
      </c>
      <c r="N141" s="141" t="s">
        <v>35</v>
      </c>
      <c r="O141" s="142">
        <v>0</v>
      </c>
      <c r="P141" s="142">
        <f aca="true" t="shared" si="1" ref="P141:P146">O141*H141</f>
        <v>0</v>
      </c>
      <c r="Q141" s="142">
        <v>0</v>
      </c>
      <c r="R141" s="142">
        <f aca="true" t="shared" si="2" ref="R141:R146">Q141*H141</f>
        <v>0</v>
      </c>
      <c r="S141" s="142">
        <v>0</v>
      </c>
      <c r="T141" s="143">
        <f aca="true" t="shared" si="3" ref="T141:T146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4" t="s">
        <v>136</v>
      </c>
      <c r="AT141" s="144" t="s">
        <v>132</v>
      </c>
      <c r="AU141" s="144" t="s">
        <v>77</v>
      </c>
      <c r="AY141" s="14" t="s">
        <v>131</v>
      </c>
      <c r="BE141" s="145">
        <f aca="true" t="shared" si="4" ref="BE141:BE146">IF(N141="základní",J141,0)</f>
        <v>0</v>
      </c>
      <c r="BF141" s="145">
        <f aca="true" t="shared" si="5" ref="BF141:BF146">IF(N141="snížená",J141,0)</f>
        <v>0</v>
      </c>
      <c r="BG141" s="145">
        <f aca="true" t="shared" si="6" ref="BG141:BG146">IF(N141="zákl. přenesená",J141,0)</f>
        <v>0</v>
      </c>
      <c r="BH141" s="145">
        <f aca="true" t="shared" si="7" ref="BH141:BH146">IF(N141="sníž. přenesená",J141,0)</f>
        <v>0</v>
      </c>
      <c r="BI141" s="145">
        <f aca="true" t="shared" si="8" ref="BI141:BI146">IF(N141="nulová",J141,0)</f>
        <v>0</v>
      </c>
      <c r="BJ141" s="14" t="s">
        <v>77</v>
      </c>
      <c r="BK141" s="145">
        <f aca="true" t="shared" si="9" ref="BK141:BK146">ROUND(I141*H141,2)</f>
        <v>0</v>
      </c>
      <c r="BL141" s="14" t="s">
        <v>136</v>
      </c>
      <c r="BM141" s="144" t="s">
        <v>136</v>
      </c>
    </row>
    <row r="142" spans="1:65" s="2" customFormat="1" ht="16.5" customHeight="1">
      <c r="A142" s="26"/>
      <c r="B142" s="132"/>
      <c r="C142" s="133">
        <v>4</v>
      </c>
      <c r="D142" s="133" t="s">
        <v>132</v>
      </c>
      <c r="E142" s="134" t="s">
        <v>689</v>
      </c>
      <c r="F142" s="135" t="s">
        <v>690</v>
      </c>
      <c r="G142" s="136" t="s">
        <v>171</v>
      </c>
      <c r="H142" s="137">
        <v>12</v>
      </c>
      <c r="I142" s="138"/>
      <c r="J142" s="138">
        <f t="shared" si="0"/>
        <v>0</v>
      </c>
      <c r="K142" s="139"/>
      <c r="L142" s="27"/>
      <c r="M142" s="140" t="s">
        <v>1</v>
      </c>
      <c r="N142" s="141" t="s">
        <v>35</v>
      </c>
      <c r="O142" s="142">
        <v>0</v>
      </c>
      <c r="P142" s="142">
        <f t="shared" si="1"/>
        <v>0</v>
      </c>
      <c r="Q142" s="142">
        <v>0</v>
      </c>
      <c r="R142" s="142">
        <f t="shared" si="2"/>
        <v>0</v>
      </c>
      <c r="S142" s="142">
        <v>0</v>
      </c>
      <c r="T142" s="143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4" t="s">
        <v>136</v>
      </c>
      <c r="AT142" s="144" t="s">
        <v>132</v>
      </c>
      <c r="AU142" s="144" t="s">
        <v>77</v>
      </c>
      <c r="AY142" s="14" t="s">
        <v>131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4" t="s">
        <v>77</v>
      </c>
      <c r="BK142" s="145">
        <f t="shared" si="9"/>
        <v>0</v>
      </c>
      <c r="BL142" s="14" t="s">
        <v>136</v>
      </c>
      <c r="BM142" s="144" t="s">
        <v>141</v>
      </c>
    </row>
    <row r="143" spans="1:65" s="2" customFormat="1" ht="16.5" customHeight="1">
      <c r="A143" s="26"/>
      <c r="B143" s="132"/>
      <c r="C143" s="133">
        <v>5</v>
      </c>
      <c r="D143" s="133" t="s">
        <v>132</v>
      </c>
      <c r="E143" s="134" t="s">
        <v>691</v>
      </c>
      <c r="F143" s="135" t="s">
        <v>692</v>
      </c>
      <c r="G143" s="136" t="s">
        <v>171</v>
      </c>
      <c r="H143" s="137">
        <v>10</v>
      </c>
      <c r="I143" s="138"/>
      <c r="J143" s="138">
        <f t="shared" si="0"/>
        <v>0</v>
      </c>
      <c r="K143" s="139"/>
      <c r="L143" s="27"/>
      <c r="M143" s="140" t="s">
        <v>1</v>
      </c>
      <c r="N143" s="141" t="s">
        <v>35</v>
      </c>
      <c r="O143" s="142">
        <v>0</v>
      </c>
      <c r="P143" s="142">
        <f t="shared" si="1"/>
        <v>0</v>
      </c>
      <c r="Q143" s="142">
        <v>0</v>
      </c>
      <c r="R143" s="142">
        <f t="shared" si="2"/>
        <v>0</v>
      </c>
      <c r="S143" s="142">
        <v>0</v>
      </c>
      <c r="T143" s="143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4" t="s">
        <v>136</v>
      </c>
      <c r="AT143" s="144" t="s">
        <v>132</v>
      </c>
      <c r="AU143" s="144" t="s">
        <v>77</v>
      </c>
      <c r="AY143" s="14" t="s">
        <v>131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4" t="s">
        <v>77</v>
      </c>
      <c r="BK143" s="145">
        <f t="shared" si="9"/>
        <v>0</v>
      </c>
      <c r="BL143" s="14" t="s">
        <v>136</v>
      </c>
      <c r="BM143" s="144" t="s">
        <v>144</v>
      </c>
    </row>
    <row r="144" spans="1:65" s="2" customFormat="1" ht="16.5" customHeight="1">
      <c r="A144" s="26"/>
      <c r="B144" s="132"/>
      <c r="C144" s="133" t="s">
        <v>141</v>
      </c>
      <c r="D144" s="133" t="s">
        <v>132</v>
      </c>
      <c r="E144" s="134" t="s">
        <v>694</v>
      </c>
      <c r="F144" s="135" t="s">
        <v>695</v>
      </c>
      <c r="G144" s="136" t="s">
        <v>171</v>
      </c>
      <c r="H144" s="137">
        <v>12</v>
      </c>
      <c r="I144" s="138"/>
      <c r="J144" s="138">
        <f t="shared" si="0"/>
        <v>0</v>
      </c>
      <c r="K144" s="139"/>
      <c r="L144" s="27"/>
      <c r="M144" s="140" t="s">
        <v>1</v>
      </c>
      <c r="N144" s="141" t="s">
        <v>35</v>
      </c>
      <c r="O144" s="142">
        <v>0</v>
      </c>
      <c r="P144" s="142">
        <f t="shared" si="1"/>
        <v>0</v>
      </c>
      <c r="Q144" s="142">
        <v>0</v>
      </c>
      <c r="R144" s="142">
        <f t="shared" si="2"/>
        <v>0</v>
      </c>
      <c r="S144" s="142">
        <v>0</v>
      </c>
      <c r="T144" s="143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4" t="s">
        <v>136</v>
      </c>
      <c r="AT144" s="144" t="s">
        <v>132</v>
      </c>
      <c r="AU144" s="144" t="s">
        <v>77</v>
      </c>
      <c r="AY144" s="14" t="s">
        <v>131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4" t="s">
        <v>77</v>
      </c>
      <c r="BK144" s="145">
        <f t="shared" si="9"/>
        <v>0</v>
      </c>
      <c r="BL144" s="14" t="s">
        <v>136</v>
      </c>
      <c r="BM144" s="144" t="s">
        <v>156</v>
      </c>
    </row>
    <row r="145" spans="1:65" s="2" customFormat="1" ht="16.5" customHeight="1">
      <c r="A145" s="184"/>
      <c r="B145" s="132"/>
      <c r="C145" s="133">
        <v>7</v>
      </c>
      <c r="D145" s="133" t="s">
        <v>132</v>
      </c>
      <c r="E145" s="134"/>
      <c r="F145" s="135" t="s">
        <v>1269</v>
      </c>
      <c r="G145" s="136" t="s">
        <v>149</v>
      </c>
      <c r="H145" s="137">
        <v>2</v>
      </c>
      <c r="I145" s="138"/>
      <c r="J145" s="138">
        <f t="shared" si="0"/>
        <v>0</v>
      </c>
      <c r="K145" s="139"/>
      <c r="L145" s="27"/>
      <c r="M145" s="140"/>
      <c r="N145" s="141"/>
      <c r="O145" s="142"/>
      <c r="P145" s="142"/>
      <c r="Q145" s="142"/>
      <c r="R145" s="142"/>
      <c r="S145" s="142"/>
      <c r="T145" s="143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R145" s="144"/>
      <c r="AT145" s="144"/>
      <c r="AU145" s="144"/>
      <c r="AY145" s="14"/>
      <c r="BE145" s="145"/>
      <c r="BF145" s="145"/>
      <c r="BG145" s="145"/>
      <c r="BH145" s="145"/>
      <c r="BI145" s="145"/>
      <c r="BJ145" s="14"/>
      <c r="BK145" s="145"/>
      <c r="BL145" s="14"/>
      <c r="BM145" s="144"/>
    </row>
    <row r="146" spans="1:65" s="2" customFormat="1" ht="16.5" customHeight="1">
      <c r="A146" s="26"/>
      <c r="B146" s="132"/>
      <c r="C146" s="133">
        <v>8</v>
      </c>
      <c r="D146" s="133" t="s">
        <v>132</v>
      </c>
      <c r="E146" s="134"/>
      <c r="F146" s="135" t="s">
        <v>697</v>
      </c>
      <c r="G146" s="136" t="s">
        <v>698</v>
      </c>
      <c r="H146" s="137">
        <v>1</v>
      </c>
      <c r="I146" s="138"/>
      <c r="J146" s="138">
        <f t="shared" si="0"/>
        <v>0</v>
      </c>
      <c r="K146" s="139"/>
      <c r="L146" s="27"/>
      <c r="M146" s="140" t="s">
        <v>1</v>
      </c>
      <c r="N146" s="141" t="s">
        <v>35</v>
      </c>
      <c r="O146" s="142">
        <v>0</v>
      </c>
      <c r="P146" s="142">
        <f t="shared" si="1"/>
        <v>0</v>
      </c>
      <c r="Q146" s="142">
        <v>0</v>
      </c>
      <c r="R146" s="142">
        <f t="shared" si="2"/>
        <v>0</v>
      </c>
      <c r="S146" s="142">
        <v>0</v>
      </c>
      <c r="T146" s="143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4" t="s">
        <v>136</v>
      </c>
      <c r="AT146" s="144" t="s">
        <v>132</v>
      </c>
      <c r="AU146" s="144" t="s">
        <v>77</v>
      </c>
      <c r="AY146" s="14" t="s">
        <v>131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4" t="s">
        <v>77</v>
      </c>
      <c r="BK146" s="145">
        <f t="shared" si="9"/>
        <v>0</v>
      </c>
      <c r="BL146" s="14" t="s">
        <v>136</v>
      </c>
      <c r="BM146" s="144" t="s">
        <v>162</v>
      </c>
    </row>
    <row r="147" spans="2:63" s="11" customFormat="1" ht="25.9" customHeight="1">
      <c r="B147" s="122"/>
      <c r="D147" s="123" t="s">
        <v>69</v>
      </c>
      <c r="E147" s="124" t="s">
        <v>151</v>
      </c>
      <c r="F147" s="124" t="s">
        <v>699</v>
      </c>
      <c r="J147" s="125">
        <f>SUM(J148:J150)</f>
        <v>0</v>
      </c>
      <c r="L147" s="122"/>
      <c r="M147" s="126"/>
      <c r="N147" s="127"/>
      <c r="O147" s="127"/>
      <c r="P147" s="128">
        <f>SUM(P148:P149)</f>
        <v>0</v>
      </c>
      <c r="Q147" s="127"/>
      <c r="R147" s="128">
        <f>SUM(R148:R149)</f>
        <v>0</v>
      </c>
      <c r="S147" s="127"/>
      <c r="T147" s="129">
        <f>SUM(T148:T149)</f>
        <v>0</v>
      </c>
      <c r="AR147" s="123" t="s">
        <v>77</v>
      </c>
      <c r="AT147" s="130" t="s">
        <v>69</v>
      </c>
      <c r="AU147" s="130" t="s">
        <v>70</v>
      </c>
      <c r="AY147" s="123" t="s">
        <v>131</v>
      </c>
      <c r="BK147" s="131">
        <f>SUM(BK148:BK149)</f>
        <v>0</v>
      </c>
    </row>
    <row r="148" spans="1:65" s="2" customFormat="1" ht="16.5" customHeight="1">
      <c r="A148" s="26"/>
      <c r="B148" s="132"/>
      <c r="C148" s="133">
        <v>9</v>
      </c>
      <c r="D148" s="133" t="s">
        <v>132</v>
      </c>
      <c r="E148" s="134" t="s">
        <v>700</v>
      </c>
      <c r="F148" s="135" t="s">
        <v>701</v>
      </c>
      <c r="G148" s="136" t="s">
        <v>373</v>
      </c>
      <c r="H148" s="137">
        <v>1</v>
      </c>
      <c r="I148" s="138"/>
      <c r="J148" s="138">
        <f>ROUND(I148*H148,2)</f>
        <v>0</v>
      </c>
      <c r="K148" s="139"/>
      <c r="L148" s="27"/>
      <c r="M148" s="140" t="s">
        <v>1</v>
      </c>
      <c r="N148" s="141" t="s">
        <v>35</v>
      </c>
      <c r="O148" s="142">
        <v>0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4" t="s">
        <v>136</v>
      </c>
      <c r="AT148" s="144" t="s">
        <v>132</v>
      </c>
      <c r="AU148" s="144" t="s">
        <v>77</v>
      </c>
      <c r="AY148" s="14" t="s">
        <v>131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4" t="s">
        <v>77</v>
      </c>
      <c r="BK148" s="145">
        <f>ROUND(I148*H148,2)</f>
        <v>0</v>
      </c>
      <c r="BL148" s="14" t="s">
        <v>136</v>
      </c>
      <c r="BM148" s="144" t="s">
        <v>166</v>
      </c>
    </row>
    <row r="149" spans="1:65" s="2" customFormat="1" ht="16.5" customHeight="1">
      <c r="A149" s="26"/>
      <c r="B149" s="132"/>
      <c r="C149" s="133">
        <v>10</v>
      </c>
      <c r="D149" s="133" t="s">
        <v>132</v>
      </c>
      <c r="E149" s="134" t="s">
        <v>702</v>
      </c>
      <c r="F149" s="135" t="s">
        <v>703</v>
      </c>
      <c r="G149" s="136" t="s">
        <v>373</v>
      </c>
      <c r="H149" s="137">
        <v>2</v>
      </c>
      <c r="I149" s="138"/>
      <c r="J149" s="138">
        <f>ROUND(I149*H149,2)</f>
        <v>0</v>
      </c>
      <c r="K149" s="139"/>
      <c r="L149" s="27"/>
      <c r="M149" s="140" t="s">
        <v>1</v>
      </c>
      <c r="N149" s="141" t="s">
        <v>35</v>
      </c>
      <c r="O149" s="142">
        <v>0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4" t="s">
        <v>136</v>
      </c>
      <c r="AT149" s="144" t="s">
        <v>132</v>
      </c>
      <c r="AU149" s="144" t="s">
        <v>77</v>
      </c>
      <c r="AY149" s="14" t="s">
        <v>131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4" t="s">
        <v>77</v>
      </c>
      <c r="BK149" s="145">
        <f>ROUND(I149*H149,2)</f>
        <v>0</v>
      </c>
      <c r="BL149" s="14" t="s">
        <v>136</v>
      </c>
      <c r="BM149" s="144" t="s">
        <v>177</v>
      </c>
    </row>
    <row r="150" spans="1:65" s="2" customFormat="1" ht="16.5" customHeight="1">
      <c r="A150" s="184"/>
      <c r="B150" s="132"/>
      <c r="C150" s="133">
        <v>11</v>
      </c>
      <c r="D150" s="133" t="s">
        <v>132</v>
      </c>
      <c r="E150" s="134"/>
      <c r="F150" s="135" t="s">
        <v>1270</v>
      </c>
      <c r="G150" s="136" t="s">
        <v>171</v>
      </c>
      <c r="H150" s="137">
        <v>3</v>
      </c>
      <c r="I150" s="138"/>
      <c r="J150" s="138">
        <f>ROUND(I150*H150,2)</f>
        <v>0</v>
      </c>
      <c r="K150" s="185"/>
      <c r="L150" s="27"/>
      <c r="M150" s="140"/>
      <c r="N150" s="141"/>
      <c r="O150" s="142"/>
      <c r="P150" s="142"/>
      <c r="Q150" s="142"/>
      <c r="R150" s="142"/>
      <c r="S150" s="142"/>
      <c r="T150" s="143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R150" s="144"/>
      <c r="AT150" s="144"/>
      <c r="AU150" s="144"/>
      <c r="AY150" s="14"/>
      <c r="BE150" s="145"/>
      <c r="BF150" s="145"/>
      <c r="BG150" s="145"/>
      <c r="BH150" s="145"/>
      <c r="BI150" s="145"/>
      <c r="BJ150" s="14"/>
      <c r="BK150" s="145"/>
      <c r="BL150" s="14"/>
      <c r="BM150" s="144"/>
    </row>
    <row r="151" spans="2:63" s="11" customFormat="1" ht="25.9" customHeight="1">
      <c r="B151" s="122"/>
      <c r="D151" s="123" t="s">
        <v>69</v>
      </c>
      <c r="E151" s="124" t="s">
        <v>152</v>
      </c>
      <c r="F151" s="124" t="s">
        <v>1271</v>
      </c>
      <c r="J151" s="125">
        <f>J152+J153+J154</f>
        <v>0</v>
      </c>
      <c r="L151" s="122"/>
      <c r="M151" s="126"/>
      <c r="N151" s="127"/>
      <c r="O151" s="127"/>
      <c r="P151" s="128">
        <f>P154</f>
        <v>0</v>
      </c>
      <c r="Q151" s="127"/>
      <c r="R151" s="128">
        <f>R154</f>
        <v>0</v>
      </c>
      <c r="S151" s="127"/>
      <c r="T151" s="129">
        <f>T154</f>
        <v>0</v>
      </c>
      <c r="AR151" s="123" t="s">
        <v>77</v>
      </c>
      <c r="AT151" s="130" t="s">
        <v>69</v>
      </c>
      <c r="AU151" s="130" t="s">
        <v>70</v>
      </c>
      <c r="AY151" s="123" t="s">
        <v>131</v>
      </c>
      <c r="BK151" s="131">
        <f>BK154</f>
        <v>0</v>
      </c>
    </row>
    <row r="152" spans="2:63" s="11" customFormat="1" ht="16.5" customHeight="1">
      <c r="B152" s="122"/>
      <c r="C152" s="133" t="s">
        <v>156</v>
      </c>
      <c r="D152" s="133" t="s">
        <v>132</v>
      </c>
      <c r="E152" s="134" t="s">
        <v>704</v>
      </c>
      <c r="F152" s="135" t="s">
        <v>1272</v>
      </c>
      <c r="G152" s="136" t="s">
        <v>706</v>
      </c>
      <c r="H152" s="137">
        <v>1</v>
      </c>
      <c r="I152" s="138"/>
      <c r="J152" s="138">
        <f>ROUND(I152*H152,2)</f>
        <v>0</v>
      </c>
      <c r="L152" s="122"/>
      <c r="M152" s="126"/>
      <c r="N152" s="127"/>
      <c r="O152" s="127"/>
      <c r="P152" s="128"/>
      <c r="Q152" s="127"/>
      <c r="R152" s="128"/>
      <c r="S152" s="127"/>
      <c r="T152" s="129"/>
      <c r="AR152" s="123"/>
      <c r="AT152" s="130"/>
      <c r="AU152" s="130"/>
      <c r="AY152" s="123"/>
      <c r="BK152" s="131"/>
    </row>
    <row r="153" spans="2:63" s="11" customFormat="1" ht="17.25" customHeight="1">
      <c r="B153" s="122"/>
      <c r="C153" s="133">
        <v>13</v>
      </c>
      <c r="D153" s="133" t="s">
        <v>132</v>
      </c>
      <c r="E153" s="134" t="s">
        <v>704</v>
      </c>
      <c r="F153" s="135" t="s">
        <v>1273</v>
      </c>
      <c r="G153" s="136" t="s">
        <v>706</v>
      </c>
      <c r="H153" s="137">
        <v>1</v>
      </c>
      <c r="I153" s="138"/>
      <c r="J153" s="138">
        <f>ROUND(I153*H153,2)</f>
        <v>0</v>
      </c>
      <c r="L153" s="122"/>
      <c r="M153" s="126"/>
      <c r="N153" s="127"/>
      <c r="O153" s="127"/>
      <c r="P153" s="128"/>
      <c r="Q153" s="127"/>
      <c r="R153" s="128"/>
      <c r="S153" s="127"/>
      <c r="T153" s="129"/>
      <c r="AR153" s="123"/>
      <c r="AT153" s="130"/>
      <c r="AU153" s="130"/>
      <c r="AY153" s="123"/>
      <c r="BK153" s="131"/>
    </row>
    <row r="154" spans="1:65" s="2" customFormat="1" ht="16.5" customHeight="1">
      <c r="A154" s="26"/>
      <c r="B154" s="132"/>
      <c r="C154" s="133">
        <v>14</v>
      </c>
      <c r="D154" s="133" t="s">
        <v>132</v>
      </c>
      <c r="E154" s="134" t="s">
        <v>704</v>
      </c>
      <c r="F154" s="135" t="s">
        <v>705</v>
      </c>
      <c r="G154" s="136" t="s">
        <v>706</v>
      </c>
      <c r="H154" s="137">
        <v>1</v>
      </c>
      <c r="I154" s="138"/>
      <c r="J154" s="138">
        <f>ROUND(I154*H154,2)</f>
        <v>0</v>
      </c>
      <c r="K154" s="139"/>
      <c r="L154" s="27"/>
      <c r="M154" s="140" t="s">
        <v>1</v>
      </c>
      <c r="N154" s="141" t="s">
        <v>35</v>
      </c>
      <c r="O154" s="142">
        <v>0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4" t="s">
        <v>136</v>
      </c>
      <c r="AT154" s="144" t="s">
        <v>132</v>
      </c>
      <c r="AU154" s="144" t="s">
        <v>77</v>
      </c>
      <c r="AY154" s="14" t="s">
        <v>131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4" t="s">
        <v>77</v>
      </c>
      <c r="BK154" s="145">
        <f>ROUND(I154*H154,2)</f>
        <v>0</v>
      </c>
      <c r="BL154" s="14" t="s">
        <v>136</v>
      </c>
      <c r="BM154" s="144" t="s">
        <v>187</v>
      </c>
    </row>
    <row r="155" spans="2:63" s="11" customFormat="1" ht="25.9" customHeight="1">
      <c r="B155" s="122"/>
      <c r="D155" s="123" t="s">
        <v>69</v>
      </c>
      <c r="E155" s="124" t="s">
        <v>157</v>
      </c>
      <c r="F155" s="124" t="s">
        <v>707</v>
      </c>
      <c r="J155" s="125">
        <f>J156</f>
        <v>0</v>
      </c>
      <c r="L155" s="122"/>
      <c r="M155" s="126"/>
      <c r="N155" s="127"/>
      <c r="O155" s="127"/>
      <c r="P155" s="128">
        <f>P156</f>
        <v>0</v>
      </c>
      <c r="Q155" s="127"/>
      <c r="R155" s="128">
        <f>R156</f>
        <v>0</v>
      </c>
      <c r="S155" s="127"/>
      <c r="T155" s="129">
        <f>T156</f>
        <v>0</v>
      </c>
      <c r="AR155" s="123" t="s">
        <v>77</v>
      </c>
      <c r="AT155" s="130" t="s">
        <v>69</v>
      </c>
      <c r="AU155" s="130" t="s">
        <v>70</v>
      </c>
      <c r="AY155" s="123" t="s">
        <v>131</v>
      </c>
      <c r="BK155" s="131">
        <f>BK156</f>
        <v>0</v>
      </c>
    </row>
    <row r="156" spans="1:65" s="2" customFormat="1" ht="16.5" customHeight="1">
      <c r="A156" s="26"/>
      <c r="B156" s="132"/>
      <c r="C156" s="133">
        <v>15</v>
      </c>
      <c r="D156" s="133" t="s">
        <v>132</v>
      </c>
      <c r="E156" s="134" t="s">
        <v>708</v>
      </c>
      <c r="F156" s="135" t="s">
        <v>709</v>
      </c>
      <c r="G156" s="136" t="s">
        <v>373</v>
      </c>
      <c r="H156" s="137">
        <v>3</v>
      </c>
      <c r="I156" s="138"/>
      <c r="J156" s="138">
        <f>ROUND(I156*H156,2)</f>
        <v>0</v>
      </c>
      <c r="K156" s="139"/>
      <c r="L156" s="27"/>
      <c r="M156" s="140" t="s">
        <v>1</v>
      </c>
      <c r="N156" s="141" t="s">
        <v>35</v>
      </c>
      <c r="O156" s="142">
        <v>0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4" t="s">
        <v>136</v>
      </c>
      <c r="AT156" s="144" t="s">
        <v>132</v>
      </c>
      <c r="AU156" s="144" t="s">
        <v>77</v>
      </c>
      <c r="AY156" s="14" t="s">
        <v>131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4" t="s">
        <v>77</v>
      </c>
      <c r="BK156" s="145">
        <f>ROUND(I156*H156,2)</f>
        <v>0</v>
      </c>
      <c r="BL156" s="14" t="s">
        <v>136</v>
      </c>
      <c r="BM156" s="144" t="s">
        <v>189</v>
      </c>
    </row>
    <row r="157" spans="2:63" s="11" customFormat="1" ht="25.9" customHeight="1">
      <c r="B157" s="122"/>
      <c r="D157" s="123" t="s">
        <v>69</v>
      </c>
      <c r="E157" s="124" t="s">
        <v>167</v>
      </c>
      <c r="F157" s="124" t="s">
        <v>710</v>
      </c>
      <c r="J157" s="125">
        <f>J158+J159+J160</f>
        <v>0</v>
      </c>
      <c r="L157" s="122"/>
      <c r="M157" s="126"/>
      <c r="N157" s="127"/>
      <c r="O157" s="127"/>
      <c r="P157" s="128">
        <f>SUM(P158:P160)</f>
        <v>0</v>
      </c>
      <c r="Q157" s="127"/>
      <c r="R157" s="128">
        <f>SUM(R158:R160)</f>
        <v>0</v>
      </c>
      <c r="S157" s="127"/>
      <c r="T157" s="129">
        <f>SUM(T158:T160)</f>
        <v>0</v>
      </c>
      <c r="AR157" s="123" t="s">
        <v>77</v>
      </c>
      <c r="AT157" s="130" t="s">
        <v>69</v>
      </c>
      <c r="AU157" s="130" t="s">
        <v>70</v>
      </c>
      <c r="AY157" s="123" t="s">
        <v>131</v>
      </c>
      <c r="BK157" s="131">
        <f>SUM(BK158:BK160)</f>
        <v>0</v>
      </c>
    </row>
    <row r="158" spans="1:65" s="2" customFormat="1" ht="16.5" customHeight="1">
      <c r="A158" s="26"/>
      <c r="B158" s="132"/>
      <c r="C158" s="133">
        <v>16</v>
      </c>
      <c r="D158" s="133" t="s">
        <v>132</v>
      </c>
      <c r="E158" s="134" t="s">
        <v>711</v>
      </c>
      <c r="F158" s="135" t="s">
        <v>712</v>
      </c>
      <c r="G158" s="136" t="s">
        <v>373</v>
      </c>
      <c r="H158" s="137">
        <v>1</v>
      </c>
      <c r="I158" s="138"/>
      <c r="J158" s="138">
        <f>ROUND(I158*H158,2)</f>
        <v>0</v>
      </c>
      <c r="K158" s="139"/>
      <c r="L158" s="27"/>
      <c r="M158" s="140" t="s">
        <v>1</v>
      </c>
      <c r="N158" s="141" t="s">
        <v>35</v>
      </c>
      <c r="O158" s="142">
        <v>0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4" t="s">
        <v>136</v>
      </c>
      <c r="AT158" s="144" t="s">
        <v>132</v>
      </c>
      <c r="AU158" s="144" t="s">
        <v>77</v>
      </c>
      <c r="AY158" s="14" t="s">
        <v>131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4" t="s">
        <v>77</v>
      </c>
      <c r="BK158" s="145">
        <f>ROUND(I158*H158,2)</f>
        <v>0</v>
      </c>
      <c r="BL158" s="14" t="s">
        <v>136</v>
      </c>
      <c r="BM158" s="144" t="s">
        <v>195</v>
      </c>
    </row>
    <row r="159" spans="1:65" s="2" customFormat="1" ht="16.5" customHeight="1">
      <c r="A159" s="26"/>
      <c r="B159" s="132"/>
      <c r="C159" s="133">
        <v>17</v>
      </c>
      <c r="D159" s="133" t="s">
        <v>132</v>
      </c>
      <c r="E159" s="134" t="s">
        <v>713</v>
      </c>
      <c r="F159" s="135" t="s">
        <v>714</v>
      </c>
      <c r="G159" s="136" t="s">
        <v>373</v>
      </c>
      <c r="H159" s="137">
        <v>2</v>
      </c>
      <c r="I159" s="138"/>
      <c r="J159" s="138">
        <f>ROUND(I159*H159,2)</f>
        <v>0</v>
      </c>
      <c r="K159" s="139"/>
      <c r="L159" s="27"/>
      <c r="M159" s="140" t="s">
        <v>1</v>
      </c>
      <c r="N159" s="141" t="s">
        <v>35</v>
      </c>
      <c r="O159" s="142">
        <v>0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4" t="s">
        <v>136</v>
      </c>
      <c r="AT159" s="144" t="s">
        <v>132</v>
      </c>
      <c r="AU159" s="144" t="s">
        <v>77</v>
      </c>
      <c r="AY159" s="14" t="s">
        <v>131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4" t="s">
        <v>77</v>
      </c>
      <c r="BK159" s="145">
        <f>ROUND(I159*H159,2)</f>
        <v>0</v>
      </c>
      <c r="BL159" s="14" t="s">
        <v>136</v>
      </c>
      <c r="BM159" s="144" t="s">
        <v>200</v>
      </c>
    </row>
    <row r="160" spans="1:65" s="2" customFormat="1" ht="16.5" customHeight="1">
      <c r="A160" s="26"/>
      <c r="B160" s="132"/>
      <c r="C160" s="133">
        <v>18</v>
      </c>
      <c r="D160" s="133" t="s">
        <v>132</v>
      </c>
      <c r="E160" s="134" t="s">
        <v>715</v>
      </c>
      <c r="F160" s="135" t="s">
        <v>716</v>
      </c>
      <c r="G160" s="136" t="s">
        <v>373</v>
      </c>
      <c r="H160" s="137">
        <v>2</v>
      </c>
      <c r="I160" s="138"/>
      <c r="J160" s="138">
        <f>ROUND(I160*H160,2)</f>
        <v>0</v>
      </c>
      <c r="K160" s="139"/>
      <c r="L160" s="27"/>
      <c r="M160" s="140" t="s">
        <v>1</v>
      </c>
      <c r="N160" s="141" t="s">
        <v>35</v>
      </c>
      <c r="O160" s="142">
        <v>0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4" t="s">
        <v>136</v>
      </c>
      <c r="AT160" s="144" t="s">
        <v>132</v>
      </c>
      <c r="AU160" s="144" t="s">
        <v>77</v>
      </c>
      <c r="AY160" s="14" t="s">
        <v>131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4" t="s">
        <v>77</v>
      </c>
      <c r="BK160" s="145">
        <f>ROUND(I160*H160,2)</f>
        <v>0</v>
      </c>
      <c r="BL160" s="14" t="s">
        <v>136</v>
      </c>
      <c r="BM160" s="144" t="s">
        <v>203</v>
      </c>
    </row>
    <row r="161" spans="2:63" s="11" customFormat="1" ht="25.9" customHeight="1">
      <c r="B161" s="122"/>
      <c r="D161" s="123" t="s">
        <v>69</v>
      </c>
      <c r="E161" s="124" t="s">
        <v>173</v>
      </c>
      <c r="F161" s="124" t="s">
        <v>718</v>
      </c>
      <c r="J161" s="125">
        <f>J162+J163</f>
        <v>0</v>
      </c>
      <c r="L161" s="122"/>
      <c r="M161" s="126"/>
      <c r="N161" s="127"/>
      <c r="O161" s="127"/>
      <c r="P161" s="128">
        <f>SUM(P162:P163)</f>
        <v>0</v>
      </c>
      <c r="Q161" s="127"/>
      <c r="R161" s="128">
        <f>SUM(R162:R163)</f>
        <v>0</v>
      </c>
      <c r="S161" s="127"/>
      <c r="T161" s="129">
        <f>SUM(T162:T163)</f>
        <v>0</v>
      </c>
      <c r="AR161" s="123" t="s">
        <v>77</v>
      </c>
      <c r="AT161" s="130" t="s">
        <v>69</v>
      </c>
      <c r="AU161" s="130" t="s">
        <v>70</v>
      </c>
      <c r="AY161" s="123" t="s">
        <v>131</v>
      </c>
      <c r="BK161" s="131">
        <f>SUM(BK162:BK163)</f>
        <v>0</v>
      </c>
    </row>
    <row r="162" spans="1:65" s="2" customFormat="1" ht="16.5" customHeight="1">
      <c r="A162" s="26"/>
      <c r="B162" s="132"/>
      <c r="C162" s="133">
        <v>19</v>
      </c>
      <c r="D162" s="133" t="s">
        <v>132</v>
      </c>
      <c r="E162" s="134" t="s">
        <v>719</v>
      </c>
      <c r="F162" s="135" t="s">
        <v>720</v>
      </c>
      <c r="G162" s="136" t="s">
        <v>373</v>
      </c>
      <c r="H162" s="137">
        <v>2</v>
      </c>
      <c r="I162" s="138"/>
      <c r="J162" s="138">
        <f>ROUND(I162*H162,2)</f>
        <v>0</v>
      </c>
      <c r="K162" s="139"/>
      <c r="L162" s="27"/>
      <c r="M162" s="140" t="s">
        <v>1</v>
      </c>
      <c r="N162" s="141" t="s">
        <v>35</v>
      </c>
      <c r="O162" s="142">
        <v>0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4" t="s">
        <v>136</v>
      </c>
      <c r="AT162" s="144" t="s">
        <v>132</v>
      </c>
      <c r="AU162" s="144" t="s">
        <v>77</v>
      </c>
      <c r="AY162" s="14" t="s">
        <v>131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4" t="s">
        <v>77</v>
      </c>
      <c r="BK162" s="145">
        <f>ROUND(I162*H162,2)</f>
        <v>0</v>
      </c>
      <c r="BL162" s="14" t="s">
        <v>136</v>
      </c>
      <c r="BM162" s="144" t="s">
        <v>213</v>
      </c>
    </row>
    <row r="163" spans="1:65" s="2" customFormat="1" ht="16.5" customHeight="1">
      <c r="A163" s="26"/>
      <c r="B163" s="132"/>
      <c r="C163" s="133">
        <v>20</v>
      </c>
      <c r="D163" s="133" t="s">
        <v>132</v>
      </c>
      <c r="E163" s="134" t="s">
        <v>721</v>
      </c>
      <c r="F163" s="135" t="s">
        <v>722</v>
      </c>
      <c r="G163" s="136" t="s">
        <v>373</v>
      </c>
      <c r="H163" s="137">
        <v>3</v>
      </c>
      <c r="I163" s="138"/>
      <c r="J163" s="138">
        <f>ROUND(I163*H163,2)</f>
        <v>0</v>
      </c>
      <c r="K163" s="139"/>
      <c r="L163" s="27"/>
      <c r="M163" s="140" t="s">
        <v>1</v>
      </c>
      <c r="N163" s="141" t="s">
        <v>35</v>
      </c>
      <c r="O163" s="142">
        <v>0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4" t="s">
        <v>136</v>
      </c>
      <c r="AT163" s="144" t="s">
        <v>132</v>
      </c>
      <c r="AU163" s="144" t="s">
        <v>77</v>
      </c>
      <c r="AY163" s="14" t="s">
        <v>131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4" t="s">
        <v>77</v>
      </c>
      <c r="BK163" s="145">
        <f>ROUND(I163*H163,2)</f>
        <v>0</v>
      </c>
      <c r="BL163" s="14" t="s">
        <v>136</v>
      </c>
      <c r="BM163" s="144" t="s">
        <v>218</v>
      </c>
    </row>
    <row r="164" spans="2:63" s="11" customFormat="1" ht="25.9" customHeight="1">
      <c r="B164" s="122"/>
      <c r="D164" s="123" t="s">
        <v>69</v>
      </c>
      <c r="E164" s="124" t="s">
        <v>178</v>
      </c>
      <c r="F164" s="124" t="s">
        <v>723</v>
      </c>
      <c r="J164" s="125">
        <f>SUM(J165:J186)</f>
        <v>0</v>
      </c>
      <c r="L164" s="122"/>
      <c r="M164" s="126"/>
      <c r="N164" s="127"/>
      <c r="O164" s="127"/>
      <c r="P164" s="128">
        <f>SUM(P165:P186)</f>
        <v>0</v>
      </c>
      <c r="Q164" s="127"/>
      <c r="R164" s="128">
        <f>SUM(R165:R186)</f>
        <v>0</v>
      </c>
      <c r="S164" s="127"/>
      <c r="T164" s="129">
        <f>SUM(T165:T186)</f>
        <v>0</v>
      </c>
      <c r="AR164" s="123" t="s">
        <v>77</v>
      </c>
      <c r="AT164" s="130" t="s">
        <v>69</v>
      </c>
      <c r="AU164" s="130" t="s">
        <v>70</v>
      </c>
      <c r="AY164" s="123" t="s">
        <v>131</v>
      </c>
      <c r="BK164" s="131">
        <f>SUM(BK165:BK186)</f>
        <v>0</v>
      </c>
    </row>
    <row r="165" spans="1:65" s="2" customFormat="1" ht="16.5" customHeight="1">
      <c r="A165" s="26"/>
      <c r="B165" s="132"/>
      <c r="C165" s="133">
        <v>21</v>
      </c>
      <c r="D165" s="133" t="s">
        <v>132</v>
      </c>
      <c r="E165" s="134" t="s">
        <v>724</v>
      </c>
      <c r="F165" s="135" t="s">
        <v>725</v>
      </c>
      <c r="G165" s="136" t="s">
        <v>373</v>
      </c>
      <c r="H165" s="137">
        <v>1</v>
      </c>
      <c r="I165" s="138"/>
      <c r="J165" s="138">
        <f aca="true" t="shared" si="10" ref="J165:J186">ROUND(I165*H165,2)</f>
        <v>0</v>
      </c>
      <c r="K165" s="139"/>
      <c r="L165" s="27"/>
      <c r="M165" s="140" t="s">
        <v>1</v>
      </c>
      <c r="N165" s="141" t="s">
        <v>35</v>
      </c>
      <c r="O165" s="142">
        <v>0</v>
      </c>
      <c r="P165" s="142">
        <f aca="true" t="shared" si="11" ref="P165:P186">O165*H165</f>
        <v>0</v>
      </c>
      <c r="Q165" s="142">
        <v>0</v>
      </c>
      <c r="R165" s="142">
        <f aca="true" t="shared" si="12" ref="R165:R186">Q165*H165</f>
        <v>0</v>
      </c>
      <c r="S165" s="142">
        <v>0</v>
      </c>
      <c r="T165" s="143">
        <f aca="true" t="shared" si="13" ref="T165:T186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4" t="s">
        <v>136</v>
      </c>
      <c r="AT165" s="144" t="s">
        <v>132</v>
      </c>
      <c r="AU165" s="144" t="s">
        <v>77</v>
      </c>
      <c r="AY165" s="14" t="s">
        <v>131</v>
      </c>
      <c r="BE165" s="145">
        <f aca="true" t="shared" si="14" ref="BE165:BE186">IF(N165="základní",J165,0)</f>
        <v>0</v>
      </c>
      <c r="BF165" s="145">
        <f aca="true" t="shared" si="15" ref="BF165:BF186">IF(N165="snížená",J165,0)</f>
        <v>0</v>
      </c>
      <c r="BG165" s="145">
        <f aca="true" t="shared" si="16" ref="BG165:BG186">IF(N165="zákl. přenesená",J165,0)</f>
        <v>0</v>
      </c>
      <c r="BH165" s="145">
        <f aca="true" t="shared" si="17" ref="BH165:BH186">IF(N165="sníž. přenesená",J165,0)</f>
        <v>0</v>
      </c>
      <c r="BI165" s="145">
        <f aca="true" t="shared" si="18" ref="BI165:BI186">IF(N165="nulová",J165,0)</f>
        <v>0</v>
      </c>
      <c r="BJ165" s="14" t="s">
        <v>77</v>
      </c>
      <c r="BK165" s="145">
        <f aca="true" t="shared" si="19" ref="BK165:BK186">ROUND(I165*H165,2)</f>
        <v>0</v>
      </c>
      <c r="BL165" s="14" t="s">
        <v>136</v>
      </c>
      <c r="BM165" s="144" t="s">
        <v>223</v>
      </c>
    </row>
    <row r="166" spans="1:65" s="2" customFormat="1" ht="16.5" customHeight="1">
      <c r="A166" s="26"/>
      <c r="B166" s="132"/>
      <c r="C166" s="133">
        <v>22</v>
      </c>
      <c r="D166" s="133" t="s">
        <v>132</v>
      </c>
      <c r="E166" s="134" t="s">
        <v>726</v>
      </c>
      <c r="F166" s="135" t="s">
        <v>727</v>
      </c>
      <c r="G166" s="136" t="s">
        <v>373</v>
      </c>
      <c r="H166" s="137">
        <v>3</v>
      </c>
      <c r="I166" s="138"/>
      <c r="J166" s="138">
        <f t="shared" si="10"/>
        <v>0</v>
      </c>
      <c r="K166" s="139"/>
      <c r="L166" s="27"/>
      <c r="M166" s="140" t="s">
        <v>1</v>
      </c>
      <c r="N166" s="141" t="s">
        <v>35</v>
      </c>
      <c r="O166" s="142">
        <v>0</v>
      </c>
      <c r="P166" s="142">
        <f t="shared" si="11"/>
        <v>0</v>
      </c>
      <c r="Q166" s="142">
        <v>0</v>
      </c>
      <c r="R166" s="142">
        <f t="shared" si="12"/>
        <v>0</v>
      </c>
      <c r="S166" s="142">
        <v>0</v>
      </c>
      <c r="T166" s="143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4" t="s">
        <v>136</v>
      </c>
      <c r="AT166" s="144" t="s">
        <v>132</v>
      </c>
      <c r="AU166" s="144" t="s">
        <v>77</v>
      </c>
      <c r="AY166" s="14" t="s">
        <v>131</v>
      </c>
      <c r="BE166" s="145">
        <f t="shared" si="14"/>
        <v>0</v>
      </c>
      <c r="BF166" s="145">
        <f t="shared" si="15"/>
        <v>0</v>
      </c>
      <c r="BG166" s="145">
        <f t="shared" si="16"/>
        <v>0</v>
      </c>
      <c r="BH166" s="145">
        <f t="shared" si="17"/>
        <v>0</v>
      </c>
      <c r="BI166" s="145">
        <f t="shared" si="18"/>
        <v>0</v>
      </c>
      <c r="BJ166" s="14" t="s">
        <v>77</v>
      </c>
      <c r="BK166" s="145">
        <f t="shared" si="19"/>
        <v>0</v>
      </c>
      <c r="BL166" s="14" t="s">
        <v>136</v>
      </c>
      <c r="BM166" s="144" t="s">
        <v>228</v>
      </c>
    </row>
    <row r="167" spans="1:65" s="2" customFormat="1" ht="16.5" customHeight="1">
      <c r="A167" s="184"/>
      <c r="B167" s="132"/>
      <c r="C167" s="133">
        <v>23</v>
      </c>
      <c r="D167" s="133" t="s">
        <v>132</v>
      </c>
      <c r="E167" s="134"/>
      <c r="F167" s="135" t="s">
        <v>1274</v>
      </c>
      <c r="G167" s="136" t="s">
        <v>149</v>
      </c>
      <c r="H167" s="137">
        <v>1</v>
      </c>
      <c r="I167" s="138"/>
      <c r="J167" s="138">
        <f aca="true" t="shared" si="20" ref="J167">ROUND(I167*H167,2)</f>
        <v>0</v>
      </c>
      <c r="K167" s="139"/>
      <c r="L167" s="27"/>
      <c r="M167" s="140"/>
      <c r="N167" s="141"/>
      <c r="O167" s="142"/>
      <c r="P167" s="142"/>
      <c r="Q167" s="142"/>
      <c r="R167" s="142"/>
      <c r="S167" s="142"/>
      <c r="T167" s="143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R167" s="144"/>
      <c r="AT167" s="144"/>
      <c r="AU167" s="144"/>
      <c r="AY167" s="14"/>
      <c r="BE167" s="145"/>
      <c r="BF167" s="145"/>
      <c r="BG167" s="145"/>
      <c r="BH167" s="145"/>
      <c r="BI167" s="145"/>
      <c r="BJ167" s="14"/>
      <c r="BK167" s="145"/>
      <c r="BL167" s="14"/>
      <c r="BM167" s="144"/>
    </row>
    <row r="168" spans="1:65" s="2" customFormat="1" ht="16.5" customHeight="1">
      <c r="A168" s="26"/>
      <c r="B168" s="132"/>
      <c r="C168" s="133">
        <v>24</v>
      </c>
      <c r="D168" s="133" t="s">
        <v>132</v>
      </c>
      <c r="E168" s="134" t="s">
        <v>728</v>
      </c>
      <c r="F168" s="135" t="s">
        <v>1276</v>
      </c>
      <c r="G168" s="136" t="s">
        <v>161</v>
      </c>
      <c r="H168" s="137">
        <v>3</v>
      </c>
      <c r="I168" s="138"/>
      <c r="J168" s="138">
        <f t="shared" si="10"/>
        <v>0</v>
      </c>
      <c r="K168" s="139"/>
      <c r="L168" s="27"/>
      <c r="M168" s="140" t="s">
        <v>1</v>
      </c>
      <c r="N168" s="141" t="s">
        <v>35</v>
      </c>
      <c r="O168" s="142">
        <v>0</v>
      </c>
      <c r="P168" s="142">
        <f t="shared" si="11"/>
        <v>0</v>
      </c>
      <c r="Q168" s="142">
        <v>0</v>
      </c>
      <c r="R168" s="142">
        <f t="shared" si="12"/>
        <v>0</v>
      </c>
      <c r="S168" s="142">
        <v>0</v>
      </c>
      <c r="T168" s="143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4" t="s">
        <v>136</v>
      </c>
      <c r="AT168" s="144" t="s">
        <v>132</v>
      </c>
      <c r="AU168" s="144" t="s">
        <v>77</v>
      </c>
      <c r="AY168" s="14" t="s">
        <v>131</v>
      </c>
      <c r="BE168" s="145">
        <f t="shared" si="14"/>
        <v>0</v>
      </c>
      <c r="BF168" s="145">
        <f t="shared" si="15"/>
        <v>0</v>
      </c>
      <c r="BG168" s="145">
        <f t="shared" si="16"/>
        <v>0</v>
      </c>
      <c r="BH168" s="145">
        <f t="shared" si="17"/>
        <v>0</v>
      </c>
      <c r="BI168" s="145">
        <f t="shared" si="18"/>
        <v>0</v>
      </c>
      <c r="BJ168" s="14" t="s">
        <v>77</v>
      </c>
      <c r="BK168" s="145">
        <f t="shared" si="19"/>
        <v>0</v>
      </c>
      <c r="BL168" s="14" t="s">
        <v>136</v>
      </c>
      <c r="BM168" s="144" t="s">
        <v>231</v>
      </c>
    </row>
    <row r="169" spans="1:65" s="2" customFormat="1" ht="16.5" customHeight="1">
      <c r="A169" s="26"/>
      <c r="B169" s="132"/>
      <c r="C169" s="133">
        <v>25</v>
      </c>
      <c r="D169" s="133" t="s">
        <v>132</v>
      </c>
      <c r="E169" s="134" t="s">
        <v>729</v>
      </c>
      <c r="F169" s="135" t="s">
        <v>1275</v>
      </c>
      <c r="G169" s="136" t="s">
        <v>161</v>
      </c>
      <c r="H169" s="137">
        <v>4</v>
      </c>
      <c r="I169" s="138"/>
      <c r="J169" s="138">
        <f t="shared" si="10"/>
        <v>0</v>
      </c>
      <c r="K169" s="139"/>
      <c r="L169" s="27"/>
      <c r="M169" s="140" t="s">
        <v>1</v>
      </c>
      <c r="N169" s="141" t="s">
        <v>35</v>
      </c>
      <c r="O169" s="142">
        <v>0</v>
      </c>
      <c r="P169" s="142">
        <f t="shared" si="11"/>
        <v>0</v>
      </c>
      <c r="Q169" s="142">
        <v>0</v>
      </c>
      <c r="R169" s="142">
        <f t="shared" si="12"/>
        <v>0</v>
      </c>
      <c r="S169" s="142">
        <v>0</v>
      </c>
      <c r="T169" s="143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4" t="s">
        <v>136</v>
      </c>
      <c r="AT169" s="144" t="s">
        <v>132</v>
      </c>
      <c r="AU169" s="144" t="s">
        <v>77</v>
      </c>
      <c r="AY169" s="14" t="s">
        <v>131</v>
      </c>
      <c r="BE169" s="145">
        <f t="shared" si="14"/>
        <v>0</v>
      </c>
      <c r="BF169" s="145">
        <f t="shared" si="15"/>
        <v>0</v>
      </c>
      <c r="BG169" s="145">
        <f t="shared" si="16"/>
        <v>0</v>
      </c>
      <c r="BH169" s="145">
        <f t="shared" si="17"/>
        <v>0</v>
      </c>
      <c r="BI169" s="145">
        <f t="shared" si="18"/>
        <v>0</v>
      </c>
      <c r="BJ169" s="14" t="s">
        <v>77</v>
      </c>
      <c r="BK169" s="145">
        <f t="shared" si="19"/>
        <v>0</v>
      </c>
      <c r="BL169" s="14" t="s">
        <v>136</v>
      </c>
      <c r="BM169" s="144" t="s">
        <v>234</v>
      </c>
    </row>
    <row r="170" spans="1:65" s="2" customFormat="1" ht="16.5" customHeight="1">
      <c r="A170" s="26"/>
      <c r="B170" s="132"/>
      <c r="C170" s="133">
        <v>26</v>
      </c>
      <c r="D170" s="133" t="s">
        <v>132</v>
      </c>
      <c r="E170" s="134" t="s">
        <v>730</v>
      </c>
      <c r="F170" s="135" t="s">
        <v>1277</v>
      </c>
      <c r="G170" s="136" t="s">
        <v>161</v>
      </c>
      <c r="H170" s="137">
        <v>2</v>
      </c>
      <c r="I170" s="138"/>
      <c r="J170" s="138">
        <f t="shared" si="10"/>
        <v>0</v>
      </c>
      <c r="K170" s="139"/>
      <c r="L170" s="27"/>
      <c r="M170" s="140" t="s">
        <v>1</v>
      </c>
      <c r="N170" s="141" t="s">
        <v>35</v>
      </c>
      <c r="O170" s="142">
        <v>0</v>
      </c>
      <c r="P170" s="142">
        <f t="shared" si="11"/>
        <v>0</v>
      </c>
      <c r="Q170" s="142">
        <v>0</v>
      </c>
      <c r="R170" s="142">
        <f t="shared" si="12"/>
        <v>0</v>
      </c>
      <c r="S170" s="142">
        <v>0</v>
      </c>
      <c r="T170" s="143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4" t="s">
        <v>136</v>
      </c>
      <c r="AT170" s="144" t="s">
        <v>132</v>
      </c>
      <c r="AU170" s="144" t="s">
        <v>77</v>
      </c>
      <c r="AY170" s="14" t="s">
        <v>131</v>
      </c>
      <c r="BE170" s="145">
        <f t="shared" si="14"/>
        <v>0</v>
      </c>
      <c r="BF170" s="145">
        <f t="shared" si="15"/>
        <v>0</v>
      </c>
      <c r="BG170" s="145">
        <f t="shared" si="16"/>
        <v>0</v>
      </c>
      <c r="BH170" s="145">
        <f t="shared" si="17"/>
        <v>0</v>
      </c>
      <c r="BI170" s="145">
        <f t="shared" si="18"/>
        <v>0</v>
      </c>
      <c r="BJ170" s="14" t="s">
        <v>77</v>
      </c>
      <c r="BK170" s="145">
        <f t="shared" si="19"/>
        <v>0</v>
      </c>
      <c r="BL170" s="14" t="s">
        <v>136</v>
      </c>
      <c r="BM170" s="144" t="s">
        <v>237</v>
      </c>
    </row>
    <row r="171" spans="1:65" s="2" customFormat="1" ht="16.5" customHeight="1">
      <c r="A171" s="26"/>
      <c r="B171" s="132"/>
      <c r="C171" s="133">
        <v>27</v>
      </c>
      <c r="D171" s="133" t="s">
        <v>132</v>
      </c>
      <c r="E171" s="134" t="s">
        <v>731</v>
      </c>
      <c r="F171" s="135" t="s">
        <v>732</v>
      </c>
      <c r="G171" s="136" t="s">
        <v>161</v>
      </c>
      <c r="H171" s="137">
        <v>1</v>
      </c>
      <c r="I171" s="138"/>
      <c r="J171" s="138">
        <f t="shared" si="10"/>
        <v>0</v>
      </c>
      <c r="K171" s="139"/>
      <c r="L171" s="27"/>
      <c r="M171" s="140" t="s">
        <v>1</v>
      </c>
      <c r="N171" s="141" t="s">
        <v>35</v>
      </c>
      <c r="O171" s="142">
        <v>0</v>
      </c>
      <c r="P171" s="142">
        <f t="shared" si="11"/>
        <v>0</v>
      </c>
      <c r="Q171" s="142">
        <v>0</v>
      </c>
      <c r="R171" s="142">
        <f t="shared" si="12"/>
        <v>0</v>
      </c>
      <c r="S171" s="142">
        <v>0</v>
      </c>
      <c r="T171" s="143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4" t="s">
        <v>136</v>
      </c>
      <c r="AT171" s="144" t="s">
        <v>132</v>
      </c>
      <c r="AU171" s="144" t="s">
        <v>77</v>
      </c>
      <c r="AY171" s="14" t="s">
        <v>131</v>
      </c>
      <c r="BE171" s="145">
        <f t="shared" si="14"/>
        <v>0</v>
      </c>
      <c r="BF171" s="145">
        <f t="shared" si="15"/>
        <v>0</v>
      </c>
      <c r="BG171" s="145">
        <f t="shared" si="16"/>
        <v>0</v>
      </c>
      <c r="BH171" s="145">
        <f t="shared" si="17"/>
        <v>0</v>
      </c>
      <c r="BI171" s="145">
        <f t="shared" si="18"/>
        <v>0</v>
      </c>
      <c r="BJ171" s="14" t="s">
        <v>77</v>
      </c>
      <c r="BK171" s="145">
        <f t="shared" si="19"/>
        <v>0</v>
      </c>
      <c r="BL171" s="14" t="s">
        <v>136</v>
      </c>
      <c r="BM171" s="144" t="s">
        <v>243</v>
      </c>
    </row>
    <row r="172" spans="1:65" s="2" customFormat="1" ht="16.5" customHeight="1">
      <c r="A172" s="26"/>
      <c r="B172" s="132"/>
      <c r="C172" s="133">
        <v>28</v>
      </c>
      <c r="D172" s="133" t="s">
        <v>132</v>
      </c>
      <c r="E172" s="134" t="s">
        <v>734</v>
      </c>
      <c r="F172" s="135" t="s">
        <v>735</v>
      </c>
      <c r="G172" s="136" t="s">
        <v>161</v>
      </c>
      <c r="H172" s="137">
        <v>1</v>
      </c>
      <c r="I172" s="138"/>
      <c r="J172" s="138">
        <f t="shared" si="10"/>
        <v>0</v>
      </c>
      <c r="K172" s="139"/>
      <c r="L172" s="27"/>
      <c r="M172" s="140" t="s">
        <v>1</v>
      </c>
      <c r="N172" s="141" t="s">
        <v>35</v>
      </c>
      <c r="O172" s="142">
        <v>0</v>
      </c>
      <c r="P172" s="142">
        <f t="shared" si="11"/>
        <v>0</v>
      </c>
      <c r="Q172" s="142">
        <v>0</v>
      </c>
      <c r="R172" s="142">
        <f t="shared" si="12"/>
        <v>0</v>
      </c>
      <c r="S172" s="142">
        <v>0</v>
      </c>
      <c r="T172" s="143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4" t="s">
        <v>136</v>
      </c>
      <c r="AT172" s="144" t="s">
        <v>132</v>
      </c>
      <c r="AU172" s="144" t="s">
        <v>77</v>
      </c>
      <c r="AY172" s="14" t="s">
        <v>131</v>
      </c>
      <c r="BE172" s="145">
        <f t="shared" si="14"/>
        <v>0</v>
      </c>
      <c r="BF172" s="145">
        <f t="shared" si="15"/>
        <v>0</v>
      </c>
      <c r="BG172" s="145">
        <f t="shared" si="16"/>
        <v>0</v>
      </c>
      <c r="BH172" s="145">
        <f t="shared" si="17"/>
        <v>0</v>
      </c>
      <c r="BI172" s="145">
        <f t="shared" si="18"/>
        <v>0</v>
      </c>
      <c r="BJ172" s="14" t="s">
        <v>77</v>
      </c>
      <c r="BK172" s="145">
        <f t="shared" si="19"/>
        <v>0</v>
      </c>
      <c r="BL172" s="14" t="s">
        <v>136</v>
      </c>
      <c r="BM172" s="144" t="s">
        <v>246</v>
      </c>
    </row>
    <row r="173" spans="1:65" s="2" customFormat="1" ht="16.5" customHeight="1">
      <c r="A173" s="26"/>
      <c r="B173" s="132"/>
      <c r="C173" s="133">
        <v>29</v>
      </c>
      <c r="D173" s="133" t="s">
        <v>132</v>
      </c>
      <c r="E173" s="134" t="s">
        <v>736</v>
      </c>
      <c r="F173" s="135" t="s">
        <v>737</v>
      </c>
      <c r="G173" s="136" t="s">
        <v>149</v>
      </c>
      <c r="H173" s="137">
        <v>1</v>
      </c>
      <c r="I173" s="138"/>
      <c r="J173" s="138">
        <f t="shared" si="10"/>
        <v>0</v>
      </c>
      <c r="K173" s="139"/>
      <c r="L173" s="27"/>
      <c r="M173" s="140" t="s">
        <v>1</v>
      </c>
      <c r="N173" s="141" t="s">
        <v>35</v>
      </c>
      <c r="O173" s="142">
        <v>0</v>
      </c>
      <c r="P173" s="142">
        <f t="shared" si="11"/>
        <v>0</v>
      </c>
      <c r="Q173" s="142">
        <v>0</v>
      </c>
      <c r="R173" s="142">
        <f t="shared" si="12"/>
        <v>0</v>
      </c>
      <c r="S173" s="142">
        <v>0</v>
      </c>
      <c r="T173" s="143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4" t="s">
        <v>136</v>
      </c>
      <c r="AT173" s="144" t="s">
        <v>132</v>
      </c>
      <c r="AU173" s="144" t="s">
        <v>77</v>
      </c>
      <c r="AY173" s="14" t="s">
        <v>131</v>
      </c>
      <c r="BE173" s="145">
        <f t="shared" si="14"/>
        <v>0</v>
      </c>
      <c r="BF173" s="145">
        <f t="shared" si="15"/>
        <v>0</v>
      </c>
      <c r="BG173" s="145">
        <f t="shared" si="16"/>
        <v>0</v>
      </c>
      <c r="BH173" s="145">
        <f t="shared" si="17"/>
        <v>0</v>
      </c>
      <c r="BI173" s="145">
        <f t="shared" si="18"/>
        <v>0</v>
      </c>
      <c r="BJ173" s="14" t="s">
        <v>77</v>
      </c>
      <c r="BK173" s="145">
        <f t="shared" si="19"/>
        <v>0</v>
      </c>
      <c r="BL173" s="14" t="s">
        <v>136</v>
      </c>
      <c r="BM173" s="144" t="s">
        <v>249</v>
      </c>
    </row>
    <row r="174" spans="1:65" s="2" customFormat="1" ht="16.5" customHeight="1">
      <c r="A174" s="26"/>
      <c r="B174" s="132"/>
      <c r="C174" s="133" t="s">
        <v>200</v>
      </c>
      <c r="D174" s="133" t="s">
        <v>132</v>
      </c>
      <c r="E174" s="134" t="s">
        <v>740</v>
      </c>
      <c r="F174" s="135" t="s">
        <v>1278</v>
      </c>
      <c r="G174" s="136" t="s">
        <v>161</v>
      </c>
      <c r="H174" s="137">
        <v>1</v>
      </c>
      <c r="I174" s="138"/>
      <c r="J174" s="138">
        <f t="shared" si="10"/>
        <v>0</v>
      </c>
      <c r="K174" s="139"/>
      <c r="L174" s="27"/>
      <c r="M174" s="140" t="s">
        <v>1</v>
      </c>
      <c r="N174" s="141" t="s">
        <v>35</v>
      </c>
      <c r="O174" s="142">
        <v>0</v>
      </c>
      <c r="P174" s="142">
        <f t="shared" si="11"/>
        <v>0</v>
      </c>
      <c r="Q174" s="142">
        <v>0</v>
      </c>
      <c r="R174" s="142">
        <f t="shared" si="12"/>
        <v>0</v>
      </c>
      <c r="S174" s="142">
        <v>0</v>
      </c>
      <c r="T174" s="143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4" t="s">
        <v>136</v>
      </c>
      <c r="AT174" s="144" t="s">
        <v>132</v>
      </c>
      <c r="AU174" s="144" t="s">
        <v>77</v>
      </c>
      <c r="AY174" s="14" t="s">
        <v>131</v>
      </c>
      <c r="BE174" s="145">
        <f t="shared" si="14"/>
        <v>0</v>
      </c>
      <c r="BF174" s="145">
        <f t="shared" si="15"/>
        <v>0</v>
      </c>
      <c r="BG174" s="145">
        <f t="shared" si="16"/>
        <v>0</v>
      </c>
      <c r="BH174" s="145">
        <f t="shared" si="17"/>
        <v>0</v>
      </c>
      <c r="BI174" s="145">
        <f t="shared" si="18"/>
        <v>0</v>
      </c>
      <c r="BJ174" s="14" t="s">
        <v>77</v>
      </c>
      <c r="BK174" s="145">
        <f t="shared" si="19"/>
        <v>0</v>
      </c>
      <c r="BL174" s="14" t="s">
        <v>136</v>
      </c>
      <c r="BM174" s="144" t="s">
        <v>257</v>
      </c>
    </row>
    <row r="175" spans="1:65" s="2" customFormat="1" ht="16.5" customHeight="1">
      <c r="A175" s="26"/>
      <c r="B175" s="132"/>
      <c r="C175" s="133" t="s">
        <v>741</v>
      </c>
      <c r="D175" s="133" t="s">
        <v>132</v>
      </c>
      <c r="E175" s="134" t="s">
        <v>742</v>
      </c>
      <c r="F175" s="135" t="s">
        <v>1279</v>
      </c>
      <c r="G175" s="136" t="s">
        <v>161</v>
      </c>
      <c r="H175" s="137">
        <v>4</v>
      </c>
      <c r="I175" s="138"/>
      <c r="J175" s="138">
        <f t="shared" si="10"/>
        <v>0</v>
      </c>
      <c r="K175" s="139"/>
      <c r="L175" s="27"/>
      <c r="M175" s="140" t="s">
        <v>1</v>
      </c>
      <c r="N175" s="141" t="s">
        <v>35</v>
      </c>
      <c r="O175" s="142">
        <v>0</v>
      </c>
      <c r="P175" s="142">
        <f t="shared" si="11"/>
        <v>0</v>
      </c>
      <c r="Q175" s="142">
        <v>0</v>
      </c>
      <c r="R175" s="142">
        <f t="shared" si="12"/>
        <v>0</v>
      </c>
      <c r="S175" s="142">
        <v>0</v>
      </c>
      <c r="T175" s="143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4" t="s">
        <v>136</v>
      </c>
      <c r="AT175" s="144" t="s">
        <v>132</v>
      </c>
      <c r="AU175" s="144" t="s">
        <v>77</v>
      </c>
      <c r="AY175" s="14" t="s">
        <v>131</v>
      </c>
      <c r="BE175" s="145">
        <f t="shared" si="14"/>
        <v>0</v>
      </c>
      <c r="BF175" s="145">
        <f t="shared" si="15"/>
        <v>0</v>
      </c>
      <c r="BG175" s="145">
        <f t="shared" si="16"/>
        <v>0</v>
      </c>
      <c r="BH175" s="145">
        <f t="shared" si="17"/>
        <v>0</v>
      </c>
      <c r="BI175" s="145">
        <f t="shared" si="18"/>
        <v>0</v>
      </c>
      <c r="BJ175" s="14" t="s">
        <v>77</v>
      </c>
      <c r="BK175" s="145">
        <f t="shared" si="19"/>
        <v>0</v>
      </c>
      <c r="BL175" s="14" t="s">
        <v>136</v>
      </c>
      <c r="BM175" s="144" t="s">
        <v>260</v>
      </c>
    </row>
    <row r="176" spans="1:65" s="2" customFormat="1" ht="16.5" customHeight="1">
      <c r="A176" s="26"/>
      <c r="B176" s="132"/>
      <c r="C176" s="133" t="s">
        <v>203</v>
      </c>
      <c r="D176" s="133" t="s">
        <v>132</v>
      </c>
      <c r="E176" s="134" t="s">
        <v>743</v>
      </c>
      <c r="F176" s="135" t="s">
        <v>744</v>
      </c>
      <c r="G176" s="136" t="s">
        <v>161</v>
      </c>
      <c r="H176" s="137">
        <v>4</v>
      </c>
      <c r="I176" s="138"/>
      <c r="J176" s="138">
        <f t="shared" si="10"/>
        <v>0</v>
      </c>
      <c r="K176" s="139"/>
      <c r="L176" s="27"/>
      <c r="M176" s="140" t="s">
        <v>1</v>
      </c>
      <c r="N176" s="141" t="s">
        <v>35</v>
      </c>
      <c r="O176" s="142">
        <v>0</v>
      </c>
      <c r="P176" s="142">
        <f t="shared" si="11"/>
        <v>0</v>
      </c>
      <c r="Q176" s="142">
        <v>0</v>
      </c>
      <c r="R176" s="142">
        <f t="shared" si="12"/>
        <v>0</v>
      </c>
      <c r="S176" s="142">
        <v>0</v>
      </c>
      <c r="T176" s="143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4" t="s">
        <v>136</v>
      </c>
      <c r="AT176" s="144" t="s">
        <v>132</v>
      </c>
      <c r="AU176" s="144" t="s">
        <v>77</v>
      </c>
      <c r="AY176" s="14" t="s">
        <v>131</v>
      </c>
      <c r="BE176" s="145">
        <f t="shared" si="14"/>
        <v>0</v>
      </c>
      <c r="BF176" s="145">
        <f t="shared" si="15"/>
        <v>0</v>
      </c>
      <c r="BG176" s="145">
        <f t="shared" si="16"/>
        <v>0</v>
      </c>
      <c r="BH176" s="145">
        <f t="shared" si="17"/>
        <v>0</v>
      </c>
      <c r="BI176" s="145">
        <f t="shared" si="18"/>
        <v>0</v>
      </c>
      <c r="BJ176" s="14" t="s">
        <v>77</v>
      </c>
      <c r="BK176" s="145">
        <f t="shared" si="19"/>
        <v>0</v>
      </c>
      <c r="BL176" s="14" t="s">
        <v>136</v>
      </c>
      <c r="BM176" s="144" t="s">
        <v>263</v>
      </c>
    </row>
    <row r="177" spans="1:65" s="2" customFormat="1" ht="16.5" customHeight="1">
      <c r="A177" s="26"/>
      <c r="B177" s="132"/>
      <c r="C177" s="133" t="s">
        <v>745</v>
      </c>
      <c r="D177" s="133" t="s">
        <v>132</v>
      </c>
      <c r="E177" s="134" t="s">
        <v>746</v>
      </c>
      <c r="F177" s="135" t="s">
        <v>1260</v>
      </c>
      <c r="G177" s="136" t="s">
        <v>149</v>
      </c>
      <c r="H177" s="137">
        <v>4</v>
      </c>
      <c r="I177" s="138"/>
      <c r="J177" s="138">
        <f t="shared" si="10"/>
        <v>0</v>
      </c>
      <c r="K177" s="139"/>
      <c r="L177" s="27"/>
      <c r="M177" s="140" t="s">
        <v>1</v>
      </c>
      <c r="N177" s="141" t="s">
        <v>35</v>
      </c>
      <c r="O177" s="142">
        <v>0</v>
      </c>
      <c r="P177" s="142">
        <f t="shared" si="11"/>
        <v>0</v>
      </c>
      <c r="Q177" s="142">
        <v>0</v>
      </c>
      <c r="R177" s="142">
        <f t="shared" si="12"/>
        <v>0</v>
      </c>
      <c r="S177" s="142">
        <v>0</v>
      </c>
      <c r="T177" s="143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4" t="s">
        <v>136</v>
      </c>
      <c r="AT177" s="144" t="s">
        <v>132</v>
      </c>
      <c r="AU177" s="144" t="s">
        <v>77</v>
      </c>
      <c r="AY177" s="14" t="s">
        <v>131</v>
      </c>
      <c r="BE177" s="145">
        <f t="shared" si="14"/>
        <v>0</v>
      </c>
      <c r="BF177" s="145">
        <f t="shared" si="15"/>
        <v>0</v>
      </c>
      <c r="BG177" s="145">
        <f t="shared" si="16"/>
        <v>0</v>
      </c>
      <c r="BH177" s="145">
        <f t="shared" si="17"/>
        <v>0</v>
      </c>
      <c r="BI177" s="145">
        <f t="shared" si="18"/>
        <v>0</v>
      </c>
      <c r="BJ177" s="14" t="s">
        <v>77</v>
      </c>
      <c r="BK177" s="145">
        <f t="shared" si="19"/>
        <v>0</v>
      </c>
      <c r="BL177" s="14" t="s">
        <v>136</v>
      </c>
      <c r="BM177" s="144" t="s">
        <v>747</v>
      </c>
    </row>
    <row r="178" spans="1:65" s="2" customFormat="1" ht="16.5" customHeight="1">
      <c r="A178" s="26"/>
      <c r="B178" s="132"/>
      <c r="C178" s="133" t="s">
        <v>210</v>
      </c>
      <c r="D178" s="133" t="s">
        <v>132</v>
      </c>
      <c r="E178" s="134" t="s">
        <v>748</v>
      </c>
      <c r="F178" s="135" t="s">
        <v>1259</v>
      </c>
      <c r="G178" s="136" t="s">
        <v>161</v>
      </c>
      <c r="H178" s="137">
        <v>1</v>
      </c>
      <c r="I178" s="138"/>
      <c r="J178" s="138">
        <f t="shared" si="10"/>
        <v>0</v>
      </c>
      <c r="K178" s="139"/>
      <c r="L178" s="27"/>
      <c r="M178" s="140" t="s">
        <v>1</v>
      </c>
      <c r="N178" s="141" t="s">
        <v>35</v>
      </c>
      <c r="O178" s="142">
        <v>0</v>
      </c>
      <c r="P178" s="142">
        <f t="shared" si="11"/>
        <v>0</v>
      </c>
      <c r="Q178" s="142">
        <v>0</v>
      </c>
      <c r="R178" s="142">
        <f t="shared" si="12"/>
        <v>0</v>
      </c>
      <c r="S178" s="142">
        <v>0</v>
      </c>
      <c r="T178" s="143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4" t="s">
        <v>136</v>
      </c>
      <c r="AT178" s="144" t="s">
        <v>132</v>
      </c>
      <c r="AU178" s="144" t="s">
        <v>77</v>
      </c>
      <c r="AY178" s="14" t="s">
        <v>131</v>
      </c>
      <c r="BE178" s="145">
        <f t="shared" si="14"/>
        <v>0</v>
      </c>
      <c r="BF178" s="145">
        <f t="shared" si="15"/>
        <v>0</v>
      </c>
      <c r="BG178" s="145">
        <f t="shared" si="16"/>
        <v>0</v>
      </c>
      <c r="BH178" s="145">
        <f t="shared" si="17"/>
        <v>0</v>
      </c>
      <c r="BI178" s="145">
        <f t="shared" si="18"/>
        <v>0</v>
      </c>
      <c r="BJ178" s="14" t="s">
        <v>77</v>
      </c>
      <c r="BK178" s="145">
        <f t="shared" si="19"/>
        <v>0</v>
      </c>
      <c r="BL178" s="14" t="s">
        <v>136</v>
      </c>
      <c r="BM178" s="144" t="s">
        <v>749</v>
      </c>
    </row>
    <row r="179" spans="1:65" s="2" customFormat="1" ht="16.5" customHeight="1">
      <c r="A179" s="26"/>
      <c r="B179" s="132"/>
      <c r="C179" s="133" t="s">
        <v>750</v>
      </c>
      <c r="D179" s="133" t="s">
        <v>132</v>
      </c>
      <c r="E179" s="134" t="s">
        <v>751</v>
      </c>
      <c r="F179" s="135" t="s">
        <v>1261</v>
      </c>
      <c r="G179" s="136" t="s">
        <v>161</v>
      </c>
      <c r="H179" s="137">
        <v>1</v>
      </c>
      <c r="I179" s="138"/>
      <c r="J179" s="138">
        <f t="shared" si="10"/>
        <v>0</v>
      </c>
      <c r="K179" s="139"/>
      <c r="L179" s="27"/>
      <c r="M179" s="140" t="s">
        <v>1</v>
      </c>
      <c r="N179" s="141" t="s">
        <v>35</v>
      </c>
      <c r="O179" s="142">
        <v>0</v>
      </c>
      <c r="P179" s="142">
        <f t="shared" si="11"/>
        <v>0</v>
      </c>
      <c r="Q179" s="142">
        <v>0</v>
      </c>
      <c r="R179" s="142">
        <f t="shared" si="12"/>
        <v>0</v>
      </c>
      <c r="S179" s="142">
        <v>0</v>
      </c>
      <c r="T179" s="143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4" t="s">
        <v>136</v>
      </c>
      <c r="AT179" s="144" t="s">
        <v>132</v>
      </c>
      <c r="AU179" s="144" t="s">
        <v>77</v>
      </c>
      <c r="AY179" s="14" t="s">
        <v>131</v>
      </c>
      <c r="BE179" s="145">
        <f t="shared" si="14"/>
        <v>0</v>
      </c>
      <c r="BF179" s="145">
        <f t="shared" si="15"/>
        <v>0</v>
      </c>
      <c r="BG179" s="145">
        <f t="shared" si="16"/>
        <v>0</v>
      </c>
      <c r="BH179" s="145">
        <f t="shared" si="17"/>
        <v>0</v>
      </c>
      <c r="BI179" s="145">
        <f t="shared" si="18"/>
        <v>0</v>
      </c>
      <c r="BJ179" s="14" t="s">
        <v>77</v>
      </c>
      <c r="BK179" s="145">
        <f t="shared" si="19"/>
        <v>0</v>
      </c>
      <c r="BL179" s="14" t="s">
        <v>136</v>
      </c>
      <c r="BM179" s="144" t="s">
        <v>752</v>
      </c>
    </row>
    <row r="180" spans="1:65" s="2" customFormat="1" ht="16.5" customHeight="1">
      <c r="A180" s="26"/>
      <c r="B180" s="132"/>
      <c r="C180" s="133" t="s">
        <v>755</v>
      </c>
      <c r="D180" s="133" t="s">
        <v>132</v>
      </c>
      <c r="E180" s="134" t="s">
        <v>756</v>
      </c>
      <c r="F180" s="135" t="s">
        <v>757</v>
      </c>
      <c r="G180" s="136" t="s">
        <v>149</v>
      </c>
      <c r="H180" s="137">
        <v>2</v>
      </c>
      <c r="I180" s="138"/>
      <c r="J180" s="138">
        <f t="shared" si="10"/>
        <v>0</v>
      </c>
      <c r="K180" s="139"/>
      <c r="L180" s="27"/>
      <c r="M180" s="140" t="s">
        <v>1</v>
      </c>
      <c r="N180" s="141" t="s">
        <v>35</v>
      </c>
      <c r="O180" s="142">
        <v>0</v>
      </c>
      <c r="P180" s="142">
        <f t="shared" si="11"/>
        <v>0</v>
      </c>
      <c r="Q180" s="142">
        <v>0</v>
      </c>
      <c r="R180" s="142">
        <f t="shared" si="12"/>
        <v>0</v>
      </c>
      <c r="S180" s="142">
        <v>0</v>
      </c>
      <c r="T180" s="143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4" t="s">
        <v>136</v>
      </c>
      <c r="AT180" s="144" t="s">
        <v>132</v>
      </c>
      <c r="AU180" s="144" t="s">
        <v>77</v>
      </c>
      <c r="AY180" s="14" t="s">
        <v>131</v>
      </c>
      <c r="BE180" s="145">
        <f t="shared" si="14"/>
        <v>0</v>
      </c>
      <c r="BF180" s="145">
        <f t="shared" si="15"/>
        <v>0</v>
      </c>
      <c r="BG180" s="145">
        <f t="shared" si="16"/>
        <v>0</v>
      </c>
      <c r="BH180" s="145">
        <f t="shared" si="17"/>
        <v>0</v>
      </c>
      <c r="BI180" s="145">
        <f t="shared" si="18"/>
        <v>0</v>
      </c>
      <c r="BJ180" s="14" t="s">
        <v>77</v>
      </c>
      <c r="BK180" s="145">
        <f t="shared" si="19"/>
        <v>0</v>
      </c>
      <c r="BL180" s="14" t="s">
        <v>136</v>
      </c>
      <c r="BM180" s="144" t="s">
        <v>758</v>
      </c>
    </row>
    <row r="181" spans="1:65" s="2" customFormat="1" ht="16.5" customHeight="1">
      <c r="A181" s="26"/>
      <c r="B181" s="132"/>
      <c r="C181" s="133" t="s">
        <v>218</v>
      </c>
      <c r="D181" s="133" t="s">
        <v>132</v>
      </c>
      <c r="E181" s="134" t="s">
        <v>759</v>
      </c>
      <c r="F181" s="135" t="s">
        <v>1280</v>
      </c>
      <c r="G181" s="136" t="s">
        <v>161</v>
      </c>
      <c r="H181" s="137">
        <v>1</v>
      </c>
      <c r="I181" s="138"/>
      <c r="J181" s="138">
        <f t="shared" si="10"/>
        <v>0</v>
      </c>
      <c r="K181" s="139"/>
      <c r="L181" s="27"/>
      <c r="M181" s="140" t="s">
        <v>1</v>
      </c>
      <c r="N181" s="141" t="s">
        <v>35</v>
      </c>
      <c r="O181" s="142">
        <v>0</v>
      </c>
      <c r="P181" s="142">
        <f t="shared" si="11"/>
        <v>0</v>
      </c>
      <c r="Q181" s="142">
        <v>0</v>
      </c>
      <c r="R181" s="142">
        <f t="shared" si="12"/>
        <v>0</v>
      </c>
      <c r="S181" s="142">
        <v>0</v>
      </c>
      <c r="T181" s="143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4" t="s">
        <v>136</v>
      </c>
      <c r="AT181" s="144" t="s">
        <v>132</v>
      </c>
      <c r="AU181" s="144" t="s">
        <v>77</v>
      </c>
      <c r="AY181" s="14" t="s">
        <v>131</v>
      </c>
      <c r="BE181" s="145">
        <f t="shared" si="14"/>
        <v>0</v>
      </c>
      <c r="BF181" s="145">
        <f t="shared" si="15"/>
        <v>0</v>
      </c>
      <c r="BG181" s="145">
        <f t="shared" si="16"/>
        <v>0</v>
      </c>
      <c r="BH181" s="145">
        <f t="shared" si="17"/>
        <v>0</v>
      </c>
      <c r="BI181" s="145">
        <f t="shared" si="18"/>
        <v>0</v>
      </c>
      <c r="BJ181" s="14" t="s">
        <v>77</v>
      </c>
      <c r="BK181" s="145">
        <f t="shared" si="19"/>
        <v>0</v>
      </c>
      <c r="BL181" s="14" t="s">
        <v>136</v>
      </c>
      <c r="BM181" s="144" t="s">
        <v>760</v>
      </c>
    </row>
    <row r="182" spans="1:65" s="2" customFormat="1" ht="16.5" customHeight="1">
      <c r="A182" s="26"/>
      <c r="B182" s="132"/>
      <c r="C182" s="133">
        <v>39</v>
      </c>
      <c r="D182" s="133" t="s">
        <v>132</v>
      </c>
      <c r="E182" s="134" t="s">
        <v>765</v>
      </c>
      <c r="F182" s="135" t="s">
        <v>766</v>
      </c>
      <c r="G182" s="136" t="s">
        <v>149</v>
      </c>
      <c r="H182" s="137">
        <v>4</v>
      </c>
      <c r="I182" s="138"/>
      <c r="J182" s="138">
        <f t="shared" si="10"/>
        <v>0</v>
      </c>
      <c r="K182" s="139"/>
      <c r="L182" s="27"/>
      <c r="M182" s="140" t="s">
        <v>1</v>
      </c>
      <c r="N182" s="141" t="s">
        <v>35</v>
      </c>
      <c r="O182" s="142">
        <v>0</v>
      </c>
      <c r="P182" s="142">
        <f t="shared" si="11"/>
        <v>0</v>
      </c>
      <c r="Q182" s="142">
        <v>0</v>
      </c>
      <c r="R182" s="142">
        <f t="shared" si="12"/>
        <v>0</v>
      </c>
      <c r="S182" s="142">
        <v>0</v>
      </c>
      <c r="T182" s="143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4" t="s">
        <v>136</v>
      </c>
      <c r="AT182" s="144" t="s">
        <v>132</v>
      </c>
      <c r="AU182" s="144" t="s">
        <v>77</v>
      </c>
      <c r="AY182" s="14" t="s">
        <v>131</v>
      </c>
      <c r="BE182" s="145">
        <f t="shared" si="14"/>
        <v>0</v>
      </c>
      <c r="BF182" s="145">
        <f t="shared" si="15"/>
        <v>0</v>
      </c>
      <c r="BG182" s="145">
        <f t="shared" si="16"/>
        <v>0</v>
      </c>
      <c r="BH182" s="145">
        <f t="shared" si="17"/>
        <v>0</v>
      </c>
      <c r="BI182" s="145">
        <f t="shared" si="18"/>
        <v>0</v>
      </c>
      <c r="BJ182" s="14" t="s">
        <v>77</v>
      </c>
      <c r="BK182" s="145">
        <f t="shared" si="19"/>
        <v>0</v>
      </c>
      <c r="BL182" s="14" t="s">
        <v>136</v>
      </c>
      <c r="BM182" s="144" t="s">
        <v>767</v>
      </c>
    </row>
    <row r="183" spans="1:65" s="2" customFormat="1" ht="16.5" customHeight="1">
      <c r="A183" s="26"/>
      <c r="B183" s="132"/>
      <c r="C183" s="133">
        <v>40</v>
      </c>
      <c r="D183" s="133" t="s">
        <v>132</v>
      </c>
      <c r="E183" s="134" t="s">
        <v>768</v>
      </c>
      <c r="F183" s="135" t="s">
        <v>769</v>
      </c>
      <c r="G183" s="136" t="s">
        <v>149</v>
      </c>
      <c r="H183" s="137">
        <v>1</v>
      </c>
      <c r="I183" s="138"/>
      <c r="J183" s="138">
        <f t="shared" si="10"/>
        <v>0</v>
      </c>
      <c r="K183" s="139"/>
      <c r="L183" s="27"/>
      <c r="M183" s="140" t="s">
        <v>1</v>
      </c>
      <c r="N183" s="141" t="s">
        <v>35</v>
      </c>
      <c r="O183" s="142">
        <v>0</v>
      </c>
      <c r="P183" s="142">
        <f t="shared" si="11"/>
        <v>0</v>
      </c>
      <c r="Q183" s="142">
        <v>0</v>
      </c>
      <c r="R183" s="142">
        <f t="shared" si="12"/>
        <v>0</v>
      </c>
      <c r="S183" s="142">
        <v>0</v>
      </c>
      <c r="T183" s="143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4" t="s">
        <v>136</v>
      </c>
      <c r="AT183" s="144" t="s">
        <v>132</v>
      </c>
      <c r="AU183" s="144" t="s">
        <v>77</v>
      </c>
      <c r="AY183" s="14" t="s">
        <v>131</v>
      </c>
      <c r="BE183" s="145">
        <f t="shared" si="14"/>
        <v>0</v>
      </c>
      <c r="BF183" s="145">
        <f t="shared" si="15"/>
        <v>0</v>
      </c>
      <c r="BG183" s="145">
        <f t="shared" si="16"/>
        <v>0</v>
      </c>
      <c r="BH183" s="145">
        <f t="shared" si="17"/>
        <v>0</v>
      </c>
      <c r="BI183" s="145">
        <f t="shared" si="18"/>
        <v>0</v>
      </c>
      <c r="BJ183" s="14" t="s">
        <v>77</v>
      </c>
      <c r="BK183" s="145">
        <f t="shared" si="19"/>
        <v>0</v>
      </c>
      <c r="BL183" s="14" t="s">
        <v>136</v>
      </c>
      <c r="BM183" s="144" t="s">
        <v>365</v>
      </c>
    </row>
    <row r="184" spans="1:65" s="2" customFormat="1" ht="16.5" customHeight="1">
      <c r="A184" s="26"/>
      <c r="B184" s="132"/>
      <c r="C184" s="133">
        <v>41</v>
      </c>
      <c r="D184" s="133" t="s">
        <v>132</v>
      </c>
      <c r="E184" s="134" t="s">
        <v>775</v>
      </c>
      <c r="F184" s="135" t="s">
        <v>1281</v>
      </c>
      <c r="G184" s="136" t="s">
        <v>161</v>
      </c>
      <c r="H184" s="137">
        <v>1</v>
      </c>
      <c r="I184" s="138"/>
      <c r="J184" s="138">
        <f t="shared" si="10"/>
        <v>0</v>
      </c>
      <c r="K184" s="139"/>
      <c r="L184" s="27"/>
      <c r="M184" s="140" t="s">
        <v>1</v>
      </c>
      <c r="N184" s="141" t="s">
        <v>35</v>
      </c>
      <c r="O184" s="142">
        <v>0</v>
      </c>
      <c r="P184" s="142">
        <f t="shared" si="11"/>
        <v>0</v>
      </c>
      <c r="Q184" s="142">
        <v>0</v>
      </c>
      <c r="R184" s="142">
        <f t="shared" si="12"/>
        <v>0</v>
      </c>
      <c r="S184" s="142">
        <v>0</v>
      </c>
      <c r="T184" s="143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4" t="s">
        <v>136</v>
      </c>
      <c r="AT184" s="144" t="s">
        <v>132</v>
      </c>
      <c r="AU184" s="144" t="s">
        <v>77</v>
      </c>
      <c r="AY184" s="14" t="s">
        <v>131</v>
      </c>
      <c r="BE184" s="145">
        <f t="shared" si="14"/>
        <v>0</v>
      </c>
      <c r="BF184" s="145">
        <f t="shared" si="15"/>
        <v>0</v>
      </c>
      <c r="BG184" s="145">
        <f t="shared" si="16"/>
        <v>0</v>
      </c>
      <c r="BH184" s="145">
        <f t="shared" si="17"/>
        <v>0</v>
      </c>
      <c r="BI184" s="145">
        <f t="shared" si="18"/>
        <v>0</v>
      </c>
      <c r="BJ184" s="14" t="s">
        <v>77</v>
      </c>
      <c r="BK184" s="145">
        <f t="shared" si="19"/>
        <v>0</v>
      </c>
      <c r="BL184" s="14" t="s">
        <v>136</v>
      </c>
      <c r="BM184" s="144" t="s">
        <v>776</v>
      </c>
    </row>
    <row r="185" spans="1:65" s="2" customFormat="1" ht="16.5" customHeight="1">
      <c r="A185" s="26"/>
      <c r="B185" s="132"/>
      <c r="C185" s="133">
        <v>42</v>
      </c>
      <c r="D185" s="133" t="s">
        <v>132</v>
      </c>
      <c r="E185" s="134" t="s">
        <v>783</v>
      </c>
      <c r="F185" s="135" t="s">
        <v>1258</v>
      </c>
      <c r="G185" s="136" t="s">
        <v>161</v>
      </c>
      <c r="H185" s="137">
        <v>1</v>
      </c>
      <c r="I185" s="138"/>
      <c r="J185" s="138">
        <f t="shared" si="10"/>
        <v>0</v>
      </c>
      <c r="K185" s="139"/>
      <c r="L185" s="27"/>
      <c r="M185" s="140" t="s">
        <v>1</v>
      </c>
      <c r="N185" s="141" t="s">
        <v>35</v>
      </c>
      <c r="O185" s="142">
        <v>0</v>
      </c>
      <c r="P185" s="142">
        <f t="shared" si="11"/>
        <v>0</v>
      </c>
      <c r="Q185" s="142">
        <v>0</v>
      </c>
      <c r="R185" s="142">
        <f t="shared" si="12"/>
        <v>0</v>
      </c>
      <c r="S185" s="142">
        <v>0</v>
      </c>
      <c r="T185" s="143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4" t="s">
        <v>136</v>
      </c>
      <c r="AT185" s="144" t="s">
        <v>132</v>
      </c>
      <c r="AU185" s="144" t="s">
        <v>77</v>
      </c>
      <c r="AY185" s="14" t="s">
        <v>131</v>
      </c>
      <c r="BE185" s="145">
        <f t="shared" si="14"/>
        <v>0</v>
      </c>
      <c r="BF185" s="145">
        <f t="shared" si="15"/>
        <v>0</v>
      </c>
      <c r="BG185" s="145">
        <f t="shared" si="16"/>
        <v>0</v>
      </c>
      <c r="BH185" s="145">
        <f t="shared" si="17"/>
        <v>0</v>
      </c>
      <c r="BI185" s="145">
        <f t="shared" si="18"/>
        <v>0</v>
      </c>
      <c r="BJ185" s="14" t="s">
        <v>77</v>
      </c>
      <c r="BK185" s="145">
        <f t="shared" si="19"/>
        <v>0</v>
      </c>
      <c r="BL185" s="14" t="s">
        <v>136</v>
      </c>
      <c r="BM185" s="144" t="s">
        <v>401</v>
      </c>
    </row>
    <row r="186" spans="1:65" s="2" customFormat="1" ht="16.5" customHeight="1">
      <c r="A186" s="26"/>
      <c r="B186" s="132"/>
      <c r="C186" s="133">
        <v>43</v>
      </c>
      <c r="D186" s="133" t="s">
        <v>132</v>
      </c>
      <c r="E186" s="134" t="s">
        <v>784</v>
      </c>
      <c r="F186" s="135" t="s">
        <v>1282</v>
      </c>
      <c r="G186" s="136" t="s">
        <v>161</v>
      </c>
      <c r="H186" s="137">
        <v>1</v>
      </c>
      <c r="I186" s="138"/>
      <c r="J186" s="138">
        <f t="shared" si="10"/>
        <v>0</v>
      </c>
      <c r="K186" s="139"/>
      <c r="L186" s="27"/>
      <c r="M186" s="140" t="s">
        <v>1</v>
      </c>
      <c r="N186" s="141" t="s">
        <v>35</v>
      </c>
      <c r="O186" s="142">
        <v>0</v>
      </c>
      <c r="P186" s="142">
        <f t="shared" si="11"/>
        <v>0</v>
      </c>
      <c r="Q186" s="142">
        <v>0</v>
      </c>
      <c r="R186" s="142">
        <f t="shared" si="12"/>
        <v>0</v>
      </c>
      <c r="S186" s="142">
        <v>0</v>
      </c>
      <c r="T186" s="143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4" t="s">
        <v>136</v>
      </c>
      <c r="AT186" s="144" t="s">
        <v>132</v>
      </c>
      <c r="AU186" s="144" t="s">
        <v>77</v>
      </c>
      <c r="AY186" s="14" t="s">
        <v>131</v>
      </c>
      <c r="BE186" s="145">
        <f t="shared" si="14"/>
        <v>0</v>
      </c>
      <c r="BF186" s="145">
        <f t="shared" si="15"/>
        <v>0</v>
      </c>
      <c r="BG186" s="145">
        <f t="shared" si="16"/>
        <v>0</v>
      </c>
      <c r="BH186" s="145">
        <f t="shared" si="17"/>
        <v>0</v>
      </c>
      <c r="BI186" s="145">
        <f t="shared" si="18"/>
        <v>0</v>
      </c>
      <c r="BJ186" s="14" t="s">
        <v>77</v>
      </c>
      <c r="BK186" s="145">
        <f t="shared" si="19"/>
        <v>0</v>
      </c>
      <c r="BL186" s="14" t="s">
        <v>136</v>
      </c>
      <c r="BM186" s="144" t="s">
        <v>409</v>
      </c>
    </row>
    <row r="187" spans="2:63" s="11" customFormat="1" ht="25.9" customHeight="1">
      <c r="B187" s="122"/>
      <c r="D187" s="123" t="s">
        <v>69</v>
      </c>
      <c r="E187" s="124" t="s">
        <v>182</v>
      </c>
      <c r="F187" s="124" t="s">
        <v>785</v>
      </c>
      <c r="J187" s="125">
        <f>J188</f>
        <v>0</v>
      </c>
      <c r="L187" s="122"/>
      <c r="M187" s="126"/>
      <c r="N187" s="127"/>
      <c r="O187" s="127"/>
      <c r="P187" s="128">
        <f>P188</f>
        <v>0</v>
      </c>
      <c r="Q187" s="127"/>
      <c r="R187" s="128">
        <f>R188</f>
        <v>0</v>
      </c>
      <c r="S187" s="127"/>
      <c r="T187" s="129">
        <f>T188</f>
        <v>0</v>
      </c>
      <c r="AR187" s="123" t="s">
        <v>77</v>
      </c>
      <c r="AT187" s="130" t="s">
        <v>69</v>
      </c>
      <c r="AU187" s="130" t="s">
        <v>70</v>
      </c>
      <c r="AY187" s="123" t="s">
        <v>131</v>
      </c>
      <c r="BK187" s="131">
        <f>BK188</f>
        <v>0</v>
      </c>
    </row>
    <row r="188" spans="1:65" s="2" customFormat="1" ht="16.5" customHeight="1">
      <c r="A188" s="26"/>
      <c r="B188" s="132"/>
      <c r="C188" s="133">
        <v>44</v>
      </c>
      <c r="D188" s="133" t="s">
        <v>132</v>
      </c>
      <c r="E188" s="134" t="s">
        <v>786</v>
      </c>
      <c r="F188" s="135" t="s">
        <v>1262</v>
      </c>
      <c r="G188" s="136" t="s">
        <v>161</v>
      </c>
      <c r="H188" s="137">
        <v>13800</v>
      </c>
      <c r="I188" s="138"/>
      <c r="J188" s="138">
        <f>ROUND(I188*H188,2)</f>
        <v>0</v>
      </c>
      <c r="K188" s="139"/>
      <c r="L188" s="27"/>
      <c r="M188" s="140" t="s">
        <v>1</v>
      </c>
      <c r="N188" s="141" t="s">
        <v>35</v>
      </c>
      <c r="O188" s="142">
        <v>0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4" t="s">
        <v>136</v>
      </c>
      <c r="AT188" s="144" t="s">
        <v>132</v>
      </c>
      <c r="AU188" s="144" t="s">
        <v>77</v>
      </c>
      <c r="AY188" s="14" t="s">
        <v>131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4" t="s">
        <v>77</v>
      </c>
      <c r="BK188" s="145">
        <f>ROUND(I188*H188,2)</f>
        <v>0</v>
      </c>
      <c r="BL188" s="14" t="s">
        <v>136</v>
      </c>
      <c r="BM188" s="144" t="s">
        <v>417</v>
      </c>
    </row>
    <row r="189" spans="2:63" s="11" customFormat="1" ht="25.9" customHeight="1">
      <c r="B189" s="122"/>
      <c r="D189" s="123" t="s">
        <v>69</v>
      </c>
      <c r="E189" s="124" t="s">
        <v>190</v>
      </c>
      <c r="F189" s="124" t="s">
        <v>787</v>
      </c>
      <c r="J189" s="125">
        <f>J190</f>
        <v>0</v>
      </c>
      <c r="L189" s="122"/>
      <c r="M189" s="126"/>
      <c r="N189" s="127"/>
      <c r="O189" s="127"/>
      <c r="P189" s="128">
        <f>P190</f>
        <v>0</v>
      </c>
      <c r="Q189" s="127"/>
      <c r="R189" s="128">
        <f>R190</f>
        <v>0</v>
      </c>
      <c r="S189" s="127"/>
      <c r="T189" s="129">
        <f>T190</f>
        <v>0</v>
      </c>
      <c r="AR189" s="123" t="s">
        <v>77</v>
      </c>
      <c r="AT189" s="130" t="s">
        <v>69</v>
      </c>
      <c r="AU189" s="130" t="s">
        <v>70</v>
      </c>
      <c r="AY189" s="123" t="s">
        <v>131</v>
      </c>
      <c r="BK189" s="131">
        <f>BK190</f>
        <v>0</v>
      </c>
    </row>
    <row r="190" spans="1:65" s="2" customFormat="1" ht="16.5" customHeight="1">
      <c r="A190" s="26"/>
      <c r="B190" s="132"/>
      <c r="C190" s="133">
        <v>45</v>
      </c>
      <c r="D190" s="133" t="s">
        <v>132</v>
      </c>
      <c r="E190" s="134" t="s">
        <v>788</v>
      </c>
      <c r="F190" s="135" t="s">
        <v>789</v>
      </c>
      <c r="G190" s="136" t="s">
        <v>790</v>
      </c>
      <c r="H190" s="137">
        <v>2194.53</v>
      </c>
      <c r="I190" s="138"/>
      <c r="J190" s="138">
        <f>ROUND(I190*H190,2)</f>
        <v>0</v>
      </c>
      <c r="K190" s="139"/>
      <c r="L190" s="27"/>
      <c r="M190" s="140" t="s">
        <v>1</v>
      </c>
      <c r="N190" s="141" t="s">
        <v>35</v>
      </c>
      <c r="O190" s="142">
        <v>0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4" t="s">
        <v>136</v>
      </c>
      <c r="AT190" s="144" t="s">
        <v>132</v>
      </c>
      <c r="AU190" s="144" t="s">
        <v>77</v>
      </c>
      <c r="AY190" s="14" t="s">
        <v>131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4" t="s">
        <v>77</v>
      </c>
      <c r="BK190" s="145">
        <f>ROUND(I190*H190,2)</f>
        <v>0</v>
      </c>
      <c r="BL190" s="14" t="s">
        <v>136</v>
      </c>
      <c r="BM190" s="144" t="s">
        <v>791</v>
      </c>
    </row>
    <row r="191" spans="2:63" s="11" customFormat="1" ht="25.9" customHeight="1">
      <c r="B191" s="122"/>
      <c r="D191" s="123" t="s">
        <v>69</v>
      </c>
      <c r="E191" s="124" t="s">
        <v>196</v>
      </c>
      <c r="F191" s="124" t="s">
        <v>792</v>
      </c>
      <c r="J191" s="125">
        <f>J192</f>
        <v>0</v>
      </c>
      <c r="L191" s="122"/>
      <c r="M191" s="126"/>
      <c r="N191" s="127"/>
      <c r="O191" s="127"/>
      <c r="P191" s="128">
        <f>P192</f>
        <v>0</v>
      </c>
      <c r="Q191" s="127"/>
      <c r="R191" s="128">
        <f>R192</f>
        <v>0</v>
      </c>
      <c r="S191" s="127"/>
      <c r="T191" s="129">
        <f>T192</f>
        <v>0</v>
      </c>
      <c r="AR191" s="123" t="s">
        <v>77</v>
      </c>
      <c r="AT191" s="130" t="s">
        <v>69</v>
      </c>
      <c r="AU191" s="130" t="s">
        <v>70</v>
      </c>
      <c r="AY191" s="123" t="s">
        <v>131</v>
      </c>
      <c r="BK191" s="131">
        <f>BK192</f>
        <v>0</v>
      </c>
    </row>
    <row r="192" spans="1:65" s="2" customFormat="1" ht="16.5" customHeight="1">
      <c r="A192" s="26"/>
      <c r="B192" s="132"/>
      <c r="C192" s="133">
        <v>46</v>
      </c>
      <c r="D192" s="133" t="s">
        <v>132</v>
      </c>
      <c r="E192" s="134" t="s">
        <v>793</v>
      </c>
      <c r="F192" s="135" t="s">
        <v>794</v>
      </c>
      <c r="G192" s="136" t="s">
        <v>171</v>
      </c>
      <c r="H192" s="137">
        <v>1</v>
      </c>
      <c r="I192" s="138"/>
      <c r="J192" s="138">
        <f>ROUND(I192*H192,2)</f>
        <v>0</v>
      </c>
      <c r="K192" s="139"/>
      <c r="L192" s="27"/>
      <c r="M192" s="140" t="s">
        <v>1</v>
      </c>
      <c r="N192" s="141" t="s">
        <v>35</v>
      </c>
      <c r="O192" s="142">
        <v>0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4" t="s">
        <v>136</v>
      </c>
      <c r="AT192" s="144" t="s">
        <v>132</v>
      </c>
      <c r="AU192" s="144" t="s">
        <v>77</v>
      </c>
      <c r="AY192" s="14" t="s">
        <v>131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4" t="s">
        <v>77</v>
      </c>
      <c r="BK192" s="145">
        <f>ROUND(I192*H192,2)</f>
        <v>0</v>
      </c>
      <c r="BL192" s="14" t="s">
        <v>136</v>
      </c>
      <c r="BM192" s="144" t="s">
        <v>431</v>
      </c>
    </row>
    <row r="193" spans="2:63" s="11" customFormat="1" ht="25.9" customHeight="1">
      <c r="B193" s="122"/>
      <c r="D193" s="123" t="s">
        <v>69</v>
      </c>
      <c r="E193" s="124" t="s">
        <v>204</v>
      </c>
      <c r="F193" s="124" t="s">
        <v>917</v>
      </c>
      <c r="J193" s="125">
        <f>J194+J195+J196+J197</f>
        <v>0</v>
      </c>
      <c r="L193" s="122"/>
      <c r="M193" s="126"/>
      <c r="N193" s="127"/>
      <c r="O193" s="127"/>
      <c r="P193" s="128">
        <f>P194</f>
        <v>0</v>
      </c>
      <c r="Q193" s="127"/>
      <c r="R193" s="128">
        <f>R194</f>
        <v>0</v>
      </c>
      <c r="S193" s="127"/>
      <c r="T193" s="129">
        <f>T194</f>
        <v>0</v>
      </c>
      <c r="AR193" s="123" t="s">
        <v>77</v>
      </c>
      <c r="AT193" s="130" t="s">
        <v>69</v>
      </c>
      <c r="AU193" s="130" t="s">
        <v>70</v>
      </c>
      <c r="AY193" s="123" t="s">
        <v>131</v>
      </c>
      <c r="BK193" s="131">
        <f>BK194</f>
        <v>0</v>
      </c>
    </row>
    <row r="194" spans="1:65" s="2" customFormat="1" ht="16.5" customHeight="1">
      <c r="A194" s="26"/>
      <c r="B194" s="132"/>
      <c r="C194" s="133">
        <v>47</v>
      </c>
      <c r="D194" s="133" t="s">
        <v>132</v>
      </c>
      <c r="E194" s="134" t="s">
        <v>795</v>
      </c>
      <c r="F194" s="135" t="s">
        <v>1283</v>
      </c>
      <c r="G194" s="136" t="s">
        <v>161</v>
      </c>
      <c r="H194" s="137">
        <v>1</v>
      </c>
      <c r="I194" s="138"/>
      <c r="J194" s="138">
        <f>ROUND(I194*H194,2)</f>
        <v>0</v>
      </c>
      <c r="K194" s="139"/>
      <c r="L194" s="27"/>
      <c r="M194" s="140" t="s">
        <v>1</v>
      </c>
      <c r="N194" s="141" t="s">
        <v>35</v>
      </c>
      <c r="O194" s="142">
        <v>0</v>
      </c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4" t="s">
        <v>136</v>
      </c>
      <c r="AT194" s="144" t="s">
        <v>132</v>
      </c>
      <c r="AU194" s="144" t="s">
        <v>77</v>
      </c>
      <c r="AY194" s="14" t="s">
        <v>131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4" t="s">
        <v>77</v>
      </c>
      <c r="BK194" s="145">
        <f>ROUND(I194*H194,2)</f>
        <v>0</v>
      </c>
      <c r="BL194" s="14" t="s">
        <v>136</v>
      </c>
      <c r="BM194" s="144" t="s">
        <v>443</v>
      </c>
    </row>
    <row r="195" spans="1:65" s="2" customFormat="1" ht="16.5" customHeight="1">
      <c r="A195" s="184"/>
      <c r="B195" s="132"/>
      <c r="C195" s="133">
        <v>48</v>
      </c>
      <c r="D195" s="133" t="s">
        <v>132</v>
      </c>
      <c r="E195" s="134"/>
      <c r="F195" s="135" t="s">
        <v>1284</v>
      </c>
      <c r="G195" s="136" t="s">
        <v>186</v>
      </c>
      <c r="H195" s="137">
        <v>8</v>
      </c>
      <c r="I195" s="138"/>
      <c r="J195" s="138">
        <f>ROUND(I195*H195,2)</f>
        <v>0</v>
      </c>
      <c r="K195" s="185"/>
      <c r="L195" s="27"/>
      <c r="M195" s="140"/>
      <c r="N195" s="141"/>
      <c r="O195" s="142"/>
      <c r="P195" s="142"/>
      <c r="Q195" s="142"/>
      <c r="R195" s="142"/>
      <c r="S195" s="142"/>
      <c r="T195" s="143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R195" s="144"/>
      <c r="AT195" s="144"/>
      <c r="AU195" s="144"/>
      <c r="AY195" s="14"/>
      <c r="BE195" s="145"/>
      <c r="BF195" s="145"/>
      <c r="BG195" s="145"/>
      <c r="BH195" s="145"/>
      <c r="BI195" s="145"/>
      <c r="BJ195" s="14"/>
      <c r="BK195" s="145"/>
      <c r="BL195" s="14"/>
      <c r="BM195" s="144"/>
    </row>
    <row r="196" spans="1:65" s="2" customFormat="1" ht="16.5" customHeight="1">
      <c r="A196" s="184"/>
      <c r="B196" s="132"/>
      <c r="C196" s="133">
        <v>49</v>
      </c>
      <c r="D196" s="133" t="s">
        <v>132</v>
      </c>
      <c r="E196" s="134"/>
      <c r="F196" s="135" t="s">
        <v>1285</v>
      </c>
      <c r="G196" s="136" t="s">
        <v>320</v>
      </c>
      <c r="H196" s="137">
        <v>0.01</v>
      </c>
      <c r="I196" s="138"/>
      <c r="J196" s="138">
        <f>ROUND(I196*H196,2)</f>
        <v>0</v>
      </c>
      <c r="K196" s="185"/>
      <c r="L196" s="27"/>
      <c r="M196" s="140"/>
      <c r="N196" s="141"/>
      <c r="O196" s="142"/>
      <c r="P196" s="142"/>
      <c r="Q196" s="142"/>
      <c r="R196" s="142"/>
      <c r="S196" s="142"/>
      <c r="T196" s="143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R196" s="144"/>
      <c r="AT196" s="144"/>
      <c r="AU196" s="144"/>
      <c r="AY196" s="14"/>
      <c r="BE196" s="145"/>
      <c r="BF196" s="145"/>
      <c r="BG196" s="145"/>
      <c r="BH196" s="145"/>
      <c r="BI196" s="145"/>
      <c r="BJ196" s="14"/>
      <c r="BK196" s="145"/>
      <c r="BL196" s="14"/>
      <c r="BM196" s="144"/>
    </row>
    <row r="197" spans="1:65" s="2" customFormat="1" ht="16.5" customHeight="1">
      <c r="A197" s="184"/>
      <c r="B197" s="132"/>
      <c r="C197" s="133">
        <v>50</v>
      </c>
      <c r="D197" s="133" t="s">
        <v>132</v>
      </c>
      <c r="E197" s="134"/>
      <c r="F197" s="135" t="s">
        <v>1286</v>
      </c>
      <c r="G197" s="136" t="s">
        <v>790</v>
      </c>
      <c r="H197" s="137">
        <v>9.7994</v>
      </c>
      <c r="I197" s="138"/>
      <c r="J197" s="138">
        <f>ROUND(I197*H197,2)</f>
        <v>0</v>
      </c>
      <c r="K197" s="185"/>
      <c r="L197" s="27"/>
      <c r="M197" s="140"/>
      <c r="N197" s="141"/>
      <c r="O197" s="142"/>
      <c r="P197" s="142"/>
      <c r="Q197" s="142"/>
      <c r="R197" s="142"/>
      <c r="S197" s="142"/>
      <c r="T197" s="143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R197" s="144"/>
      <c r="AT197" s="144"/>
      <c r="AU197" s="144"/>
      <c r="AY197" s="14"/>
      <c r="BE197" s="145"/>
      <c r="BF197" s="145"/>
      <c r="BG197" s="145"/>
      <c r="BH197" s="145"/>
      <c r="BI197" s="145"/>
      <c r="BJ197" s="14"/>
      <c r="BK197" s="145"/>
      <c r="BL197" s="14"/>
      <c r="BM197" s="144"/>
    </row>
    <row r="198" spans="2:63" s="11" customFormat="1" ht="25.9" customHeight="1">
      <c r="B198" s="122"/>
      <c r="D198" s="123" t="s">
        <v>69</v>
      </c>
      <c r="E198" s="124" t="s">
        <v>206</v>
      </c>
      <c r="F198" s="124" t="s">
        <v>796</v>
      </c>
      <c r="J198" s="125">
        <f>J199+J200</f>
        <v>0</v>
      </c>
      <c r="L198" s="122"/>
      <c r="M198" s="126"/>
      <c r="N198" s="127"/>
      <c r="O198" s="127"/>
      <c r="P198" s="128">
        <f>SUM(P199:P200)</f>
        <v>0</v>
      </c>
      <c r="Q198" s="127"/>
      <c r="R198" s="128">
        <f>SUM(R199:R200)</f>
        <v>0</v>
      </c>
      <c r="S198" s="127"/>
      <c r="T198" s="129">
        <f>SUM(T199:T200)</f>
        <v>0</v>
      </c>
      <c r="AR198" s="123" t="s">
        <v>77</v>
      </c>
      <c r="AT198" s="130" t="s">
        <v>69</v>
      </c>
      <c r="AU198" s="130" t="s">
        <v>70</v>
      </c>
      <c r="AY198" s="123" t="s">
        <v>131</v>
      </c>
      <c r="BK198" s="131">
        <f>SUM(BK199:BK200)</f>
        <v>0</v>
      </c>
    </row>
    <row r="199" spans="1:65" s="2" customFormat="1" ht="16.5" customHeight="1">
      <c r="A199" s="26"/>
      <c r="B199" s="132"/>
      <c r="C199" s="133">
        <v>51</v>
      </c>
      <c r="D199" s="133" t="s">
        <v>132</v>
      </c>
      <c r="E199" s="134" t="s">
        <v>797</v>
      </c>
      <c r="F199" s="135" t="s">
        <v>798</v>
      </c>
      <c r="G199" s="136" t="s">
        <v>373</v>
      </c>
      <c r="H199" s="137">
        <v>4</v>
      </c>
      <c r="I199" s="138"/>
      <c r="J199" s="138">
        <f>ROUND(I199*H199,2)</f>
        <v>0</v>
      </c>
      <c r="K199" s="139"/>
      <c r="L199" s="27"/>
      <c r="M199" s="140" t="s">
        <v>1</v>
      </c>
      <c r="N199" s="141" t="s">
        <v>35</v>
      </c>
      <c r="O199" s="142">
        <v>0</v>
      </c>
      <c r="P199" s="142">
        <f>O199*H199</f>
        <v>0</v>
      </c>
      <c r="Q199" s="142">
        <v>0</v>
      </c>
      <c r="R199" s="142">
        <f>Q199*H199</f>
        <v>0</v>
      </c>
      <c r="S199" s="142">
        <v>0</v>
      </c>
      <c r="T199" s="143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4" t="s">
        <v>136</v>
      </c>
      <c r="AT199" s="144" t="s">
        <v>132</v>
      </c>
      <c r="AU199" s="144" t="s">
        <v>77</v>
      </c>
      <c r="AY199" s="14" t="s">
        <v>131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4" t="s">
        <v>77</v>
      </c>
      <c r="BK199" s="145">
        <f>ROUND(I199*H199,2)</f>
        <v>0</v>
      </c>
      <c r="BL199" s="14" t="s">
        <v>136</v>
      </c>
      <c r="BM199" s="144" t="s">
        <v>451</v>
      </c>
    </row>
    <row r="200" spans="1:65" s="2" customFormat="1" ht="16.5" customHeight="1">
      <c r="A200" s="26"/>
      <c r="B200" s="132"/>
      <c r="C200" s="133">
        <v>52</v>
      </c>
      <c r="D200" s="133" t="s">
        <v>132</v>
      </c>
      <c r="E200" s="134" t="s">
        <v>799</v>
      </c>
      <c r="F200" s="135" t="s">
        <v>800</v>
      </c>
      <c r="G200" s="136" t="s">
        <v>373</v>
      </c>
      <c r="H200" s="137">
        <v>4</v>
      </c>
      <c r="I200" s="138"/>
      <c r="J200" s="138">
        <f>ROUND(I200*H200,2)</f>
        <v>0</v>
      </c>
      <c r="K200" s="139"/>
      <c r="L200" s="27"/>
      <c r="M200" s="140" t="s">
        <v>1</v>
      </c>
      <c r="N200" s="141" t="s">
        <v>35</v>
      </c>
      <c r="O200" s="142">
        <v>0</v>
      </c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4" t="s">
        <v>136</v>
      </c>
      <c r="AT200" s="144" t="s">
        <v>132</v>
      </c>
      <c r="AU200" s="144" t="s">
        <v>77</v>
      </c>
      <c r="AY200" s="14" t="s">
        <v>131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4" t="s">
        <v>77</v>
      </c>
      <c r="BK200" s="145">
        <f>ROUND(I200*H200,2)</f>
        <v>0</v>
      </c>
      <c r="BL200" s="14" t="s">
        <v>136</v>
      </c>
      <c r="BM200" s="144" t="s">
        <v>801</v>
      </c>
    </row>
    <row r="201" spans="2:63" s="11" customFormat="1" ht="25.9" customHeight="1">
      <c r="B201" s="122"/>
      <c r="D201" s="123" t="s">
        <v>69</v>
      </c>
      <c r="E201" s="124" t="s">
        <v>214</v>
      </c>
      <c r="F201" s="124" t="s">
        <v>802</v>
      </c>
      <c r="J201" s="125">
        <f>J202+J203</f>
        <v>0</v>
      </c>
      <c r="L201" s="122"/>
      <c r="M201" s="126"/>
      <c r="N201" s="127"/>
      <c r="O201" s="127"/>
      <c r="P201" s="128">
        <f>SUM(P202:P203)</f>
        <v>0</v>
      </c>
      <c r="Q201" s="127"/>
      <c r="R201" s="128">
        <f>SUM(R202:R203)</f>
        <v>0</v>
      </c>
      <c r="S201" s="127"/>
      <c r="T201" s="129">
        <f>SUM(T202:T203)</f>
        <v>0</v>
      </c>
      <c r="AR201" s="123" t="s">
        <v>77</v>
      </c>
      <c r="AT201" s="130" t="s">
        <v>69</v>
      </c>
      <c r="AU201" s="130" t="s">
        <v>70</v>
      </c>
      <c r="AY201" s="123" t="s">
        <v>131</v>
      </c>
      <c r="BK201" s="131">
        <f>SUM(BK202:BK203)</f>
        <v>0</v>
      </c>
    </row>
    <row r="202" spans="1:65" s="2" customFormat="1" ht="16.5" customHeight="1">
      <c r="A202" s="26"/>
      <c r="B202" s="132"/>
      <c r="C202" s="133">
        <v>53</v>
      </c>
      <c r="D202" s="133" t="s">
        <v>132</v>
      </c>
      <c r="E202" s="134" t="s">
        <v>803</v>
      </c>
      <c r="F202" s="135" t="s">
        <v>798</v>
      </c>
      <c r="G202" s="136" t="s">
        <v>171</v>
      </c>
      <c r="H202" s="137">
        <v>51</v>
      </c>
      <c r="I202" s="138"/>
      <c r="J202" s="138">
        <f>ROUND(I202*H202,2)</f>
        <v>0</v>
      </c>
      <c r="K202" s="139"/>
      <c r="L202" s="27"/>
      <c r="M202" s="140" t="s">
        <v>1</v>
      </c>
      <c r="N202" s="141" t="s">
        <v>35</v>
      </c>
      <c r="O202" s="142">
        <v>0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4" t="s">
        <v>136</v>
      </c>
      <c r="AT202" s="144" t="s">
        <v>132</v>
      </c>
      <c r="AU202" s="144" t="s">
        <v>77</v>
      </c>
      <c r="AY202" s="14" t="s">
        <v>131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4" t="s">
        <v>77</v>
      </c>
      <c r="BK202" s="145">
        <f>ROUND(I202*H202,2)</f>
        <v>0</v>
      </c>
      <c r="BL202" s="14" t="s">
        <v>136</v>
      </c>
      <c r="BM202" s="144" t="s">
        <v>804</v>
      </c>
    </row>
    <row r="203" spans="1:65" s="2" customFormat="1" ht="16.5" customHeight="1">
      <c r="A203" s="26"/>
      <c r="B203" s="132"/>
      <c r="C203" s="133">
        <v>54</v>
      </c>
      <c r="D203" s="133" t="s">
        <v>132</v>
      </c>
      <c r="E203" s="134" t="s">
        <v>805</v>
      </c>
      <c r="F203" s="135" t="s">
        <v>800</v>
      </c>
      <c r="G203" s="136" t="s">
        <v>171</v>
      </c>
      <c r="H203" s="137">
        <v>102</v>
      </c>
      <c r="I203" s="138"/>
      <c r="J203" s="138">
        <f>ROUND(I203*H203,2)</f>
        <v>0</v>
      </c>
      <c r="K203" s="139"/>
      <c r="L203" s="27"/>
      <c r="M203" s="140" t="s">
        <v>1</v>
      </c>
      <c r="N203" s="141" t="s">
        <v>35</v>
      </c>
      <c r="O203" s="142">
        <v>0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4" t="s">
        <v>136</v>
      </c>
      <c r="AT203" s="144" t="s">
        <v>132</v>
      </c>
      <c r="AU203" s="144" t="s">
        <v>77</v>
      </c>
      <c r="AY203" s="14" t="s">
        <v>131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4" t="s">
        <v>77</v>
      </c>
      <c r="BK203" s="145">
        <f>ROUND(I203*H203,2)</f>
        <v>0</v>
      </c>
      <c r="BL203" s="14" t="s">
        <v>136</v>
      </c>
      <c r="BM203" s="144" t="s">
        <v>806</v>
      </c>
    </row>
    <row r="204" spans="2:63" s="11" customFormat="1" ht="25.9" customHeight="1">
      <c r="B204" s="122"/>
      <c r="D204" s="123" t="s">
        <v>69</v>
      </c>
      <c r="E204" s="124" t="s">
        <v>219</v>
      </c>
      <c r="F204" s="124" t="s">
        <v>807</v>
      </c>
      <c r="J204" s="125">
        <f>J205+J206</f>
        <v>0</v>
      </c>
      <c r="L204" s="122"/>
      <c r="M204" s="126"/>
      <c r="N204" s="127"/>
      <c r="O204" s="127"/>
      <c r="P204" s="128">
        <f>SUM(P205:P206)</f>
        <v>0</v>
      </c>
      <c r="Q204" s="127"/>
      <c r="R204" s="128">
        <f>SUM(R205:R206)</f>
        <v>0</v>
      </c>
      <c r="S204" s="127"/>
      <c r="T204" s="129">
        <f>SUM(T205:T206)</f>
        <v>0</v>
      </c>
      <c r="AR204" s="123" t="s">
        <v>77</v>
      </c>
      <c r="AT204" s="130" t="s">
        <v>69</v>
      </c>
      <c r="AU204" s="130" t="s">
        <v>70</v>
      </c>
      <c r="AY204" s="123" t="s">
        <v>131</v>
      </c>
      <c r="BK204" s="131">
        <f>SUM(BK205:BK206)</f>
        <v>0</v>
      </c>
    </row>
    <row r="205" spans="1:65" s="2" customFormat="1" ht="16.5" customHeight="1">
      <c r="A205" s="26"/>
      <c r="B205" s="132"/>
      <c r="C205" s="133">
        <v>55</v>
      </c>
      <c r="D205" s="133" t="s">
        <v>132</v>
      </c>
      <c r="E205" s="134" t="s">
        <v>808</v>
      </c>
      <c r="F205" s="135" t="s">
        <v>798</v>
      </c>
      <c r="G205" s="136" t="s">
        <v>171</v>
      </c>
      <c r="H205" s="137">
        <v>10</v>
      </c>
      <c r="I205" s="138"/>
      <c r="J205" s="138">
        <f>ROUND(I205*H205,2)</f>
        <v>0</v>
      </c>
      <c r="K205" s="139"/>
      <c r="L205" s="27"/>
      <c r="M205" s="140" t="s">
        <v>1</v>
      </c>
      <c r="N205" s="141" t="s">
        <v>35</v>
      </c>
      <c r="O205" s="142">
        <v>0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4" t="s">
        <v>136</v>
      </c>
      <c r="AT205" s="144" t="s">
        <v>132</v>
      </c>
      <c r="AU205" s="144" t="s">
        <v>77</v>
      </c>
      <c r="AY205" s="14" t="s">
        <v>131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4" t="s">
        <v>77</v>
      </c>
      <c r="BK205" s="145">
        <f>ROUND(I205*H205,2)</f>
        <v>0</v>
      </c>
      <c r="BL205" s="14" t="s">
        <v>136</v>
      </c>
      <c r="BM205" s="144" t="s">
        <v>461</v>
      </c>
    </row>
    <row r="206" spans="1:65" s="2" customFormat="1" ht="16.5" customHeight="1">
      <c r="A206" s="26"/>
      <c r="B206" s="132"/>
      <c r="C206" s="133">
        <v>56</v>
      </c>
      <c r="D206" s="133" t="s">
        <v>132</v>
      </c>
      <c r="E206" s="134" t="s">
        <v>809</v>
      </c>
      <c r="F206" s="135" t="s">
        <v>800</v>
      </c>
      <c r="G206" s="136" t="s">
        <v>171</v>
      </c>
      <c r="H206" s="137">
        <v>20</v>
      </c>
      <c r="I206" s="138"/>
      <c r="J206" s="138">
        <f>ROUND(I206*H206,2)</f>
        <v>0</v>
      </c>
      <c r="K206" s="139"/>
      <c r="L206" s="27"/>
      <c r="M206" s="140" t="s">
        <v>1</v>
      </c>
      <c r="N206" s="141" t="s">
        <v>35</v>
      </c>
      <c r="O206" s="142">
        <v>0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4" t="s">
        <v>136</v>
      </c>
      <c r="AT206" s="144" t="s">
        <v>132</v>
      </c>
      <c r="AU206" s="144" t="s">
        <v>77</v>
      </c>
      <c r="AY206" s="14" t="s">
        <v>131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4" t="s">
        <v>77</v>
      </c>
      <c r="BK206" s="145">
        <f>ROUND(I206*H206,2)</f>
        <v>0</v>
      </c>
      <c r="BL206" s="14" t="s">
        <v>136</v>
      </c>
      <c r="BM206" s="144" t="s">
        <v>468</v>
      </c>
    </row>
    <row r="207" spans="2:63" s="11" customFormat="1" ht="25.9" customHeight="1">
      <c r="B207" s="122"/>
      <c r="D207" s="123" t="s">
        <v>69</v>
      </c>
      <c r="E207" s="124" t="s">
        <v>224</v>
      </c>
      <c r="F207" s="124" t="s">
        <v>810</v>
      </c>
      <c r="J207" s="125">
        <f>J208+J209</f>
        <v>0</v>
      </c>
      <c r="L207" s="122"/>
      <c r="M207" s="126"/>
      <c r="N207" s="127"/>
      <c r="O207" s="127"/>
      <c r="P207" s="128">
        <f>SUM(P208:P209)</f>
        <v>0</v>
      </c>
      <c r="Q207" s="127"/>
      <c r="R207" s="128">
        <f>SUM(R208:R209)</f>
        <v>0</v>
      </c>
      <c r="S207" s="127"/>
      <c r="T207" s="129">
        <f>SUM(T208:T209)</f>
        <v>0</v>
      </c>
      <c r="AR207" s="123" t="s">
        <v>77</v>
      </c>
      <c r="AT207" s="130" t="s">
        <v>69</v>
      </c>
      <c r="AU207" s="130" t="s">
        <v>70</v>
      </c>
      <c r="AY207" s="123" t="s">
        <v>131</v>
      </c>
      <c r="BK207" s="131">
        <f>SUM(BK208:BK209)</f>
        <v>0</v>
      </c>
    </row>
    <row r="208" spans="1:65" s="2" customFormat="1" ht="16.5" customHeight="1">
      <c r="A208" s="26"/>
      <c r="B208" s="132"/>
      <c r="C208" s="133">
        <v>57</v>
      </c>
      <c r="D208" s="133" t="s">
        <v>132</v>
      </c>
      <c r="E208" s="134" t="s">
        <v>811</v>
      </c>
      <c r="F208" s="135" t="s">
        <v>798</v>
      </c>
      <c r="G208" s="136" t="s">
        <v>171</v>
      </c>
      <c r="H208" s="137">
        <v>24</v>
      </c>
      <c r="I208" s="138"/>
      <c r="J208" s="138">
        <f>ROUND(I208*H208,2)</f>
        <v>0</v>
      </c>
      <c r="K208" s="139"/>
      <c r="L208" s="27"/>
      <c r="M208" s="140" t="s">
        <v>1</v>
      </c>
      <c r="N208" s="141" t="s">
        <v>35</v>
      </c>
      <c r="O208" s="142">
        <v>0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4" t="s">
        <v>136</v>
      </c>
      <c r="AT208" s="144" t="s">
        <v>132</v>
      </c>
      <c r="AU208" s="144" t="s">
        <v>77</v>
      </c>
      <c r="AY208" s="14" t="s">
        <v>131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4" t="s">
        <v>77</v>
      </c>
      <c r="BK208" s="145">
        <f>ROUND(I208*H208,2)</f>
        <v>0</v>
      </c>
      <c r="BL208" s="14" t="s">
        <v>136</v>
      </c>
      <c r="BM208" s="144" t="s">
        <v>472</v>
      </c>
    </row>
    <row r="209" spans="1:65" s="2" customFormat="1" ht="16.5" customHeight="1">
      <c r="A209" s="26"/>
      <c r="B209" s="132"/>
      <c r="C209" s="133">
        <v>58</v>
      </c>
      <c r="D209" s="133" t="s">
        <v>132</v>
      </c>
      <c r="E209" s="134" t="s">
        <v>812</v>
      </c>
      <c r="F209" s="135" t="s">
        <v>800</v>
      </c>
      <c r="G209" s="136" t="s">
        <v>171</v>
      </c>
      <c r="H209" s="137">
        <v>48</v>
      </c>
      <c r="I209" s="138"/>
      <c r="J209" s="138">
        <f>ROUND(I209*H209,2)</f>
        <v>0</v>
      </c>
      <c r="K209" s="139"/>
      <c r="L209" s="27"/>
      <c r="M209" s="140" t="s">
        <v>1</v>
      </c>
      <c r="N209" s="141" t="s">
        <v>35</v>
      </c>
      <c r="O209" s="142">
        <v>0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4" t="s">
        <v>136</v>
      </c>
      <c r="AT209" s="144" t="s">
        <v>132</v>
      </c>
      <c r="AU209" s="144" t="s">
        <v>77</v>
      </c>
      <c r="AY209" s="14" t="s">
        <v>131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4" t="s">
        <v>77</v>
      </c>
      <c r="BK209" s="145">
        <f>ROUND(I209*H209,2)</f>
        <v>0</v>
      </c>
      <c r="BL209" s="14" t="s">
        <v>136</v>
      </c>
      <c r="BM209" s="144" t="s">
        <v>813</v>
      </c>
    </row>
    <row r="210" spans="2:63" s="11" customFormat="1" ht="25.9" customHeight="1">
      <c r="B210" s="122"/>
      <c r="D210" s="123" t="s">
        <v>69</v>
      </c>
      <c r="E210" s="124" t="s">
        <v>253</v>
      </c>
      <c r="F210" s="124" t="s">
        <v>814</v>
      </c>
      <c r="J210" s="125">
        <f>J211</f>
        <v>0</v>
      </c>
      <c r="L210" s="122"/>
      <c r="M210" s="126"/>
      <c r="N210" s="127"/>
      <c r="O210" s="127"/>
      <c r="P210" s="128">
        <f>P211</f>
        <v>0</v>
      </c>
      <c r="Q210" s="127"/>
      <c r="R210" s="128">
        <f>R211</f>
        <v>0</v>
      </c>
      <c r="S210" s="127"/>
      <c r="T210" s="129">
        <f>T211</f>
        <v>0</v>
      </c>
      <c r="AR210" s="123" t="s">
        <v>77</v>
      </c>
      <c r="AT210" s="130" t="s">
        <v>69</v>
      </c>
      <c r="AU210" s="130" t="s">
        <v>70</v>
      </c>
      <c r="AY210" s="123" t="s">
        <v>131</v>
      </c>
      <c r="BK210" s="131">
        <f>BK211</f>
        <v>0</v>
      </c>
    </row>
    <row r="211" spans="1:65" s="2" customFormat="1" ht="16.5" customHeight="1">
      <c r="A211" s="26"/>
      <c r="B211" s="132"/>
      <c r="C211" s="133">
        <v>59</v>
      </c>
      <c r="D211" s="133" t="s">
        <v>132</v>
      </c>
      <c r="E211" s="134" t="s">
        <v>815</v>
      </c>
      <c r="F211" s="135" t="s">
        <v>816</v>
      </c>
      <c r="G211" s="136" t="s">
        <v>165</v>
      </c>
      <c r="H211" s="137">
        <v>8</v>
      </c>
      <c r="I211" s="138"/>
      <c r="J211" s="138">
        <f>ROUND(I211*H211,2)</f>
        <v>0</v>
      </c>
      <c r="K211" s="139"/>
      <c r="L211" s="27"/>
      <c r="M211" s="140" t="s">
        <v>1</v>
      </c>
      <c r="N211" s="141" t="s">
        <v>35</v>
      </c>
      <c r="O211" s="142">
        <v>0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4" t="s">
        <v>136</v>
      </c>
      <c r="AT211" s="144" t="s">
        <v>132</v>
      </c>
      <c r="AU211" s="144" t="s">
        <v>77</v>
      </c>
      <c r="AY211" s="14" t="s">
        <v>131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4" t="s">
        <v>77</v>
      </c>
      <c r="BK211" s="145">
        <f>ROUND(I211*H211,2)</f>
        <v>0</v>
      </c>
      <c r="BL211" s="14" t="s">
        <v>136</v>
      </c>
      <c r="BM211" s="144" t="s">
        <v>817</v>
      </c>
    </row>
    <row r="212" spans="2:63" s="11" customFormat="1" ht="25.9" customHeight="1">
      <c r="B212" s="122"/>
      <c r="D212" s="123" t="s">
        <v>69</v>
      </c>
      <c r="E212" s="124" t="s">
        <v>818</v>
      </c>
      <c r="F212" s="124" t="s">
        <v>819</v>
      </c>
      <c r="J212" s="125">
        <f>J213+J214+J215+J216</f>
        <v>0</v>
      </c>
      <c r="L212" s="122"/>
      <c r="M212" s="126"/>
      <c r="N212" s="127"/>
      <c r="O212" s="127"/>
      <c r="P212" s="128">
        <f>SUM(P213:P216)</f>
        <v>0</v>
      </c>
      <c r="Q212" s="127"/>
      <c r="R212" s="128">
        <f>SUM(R213:R216)</f>
        <v>0</v>
      </c>
      <c r="S212" s="127"/>
      <c r="T212" s="129">
        <f>SUM(T213:T216)</f>
        <v>0</v>
      </c>
      <c r="AR212" s="123" t="s">
        <v>77</v>
      </c>
      <c r="AT212" s="130" t="s">
        <v>69</v>
      </c>
      <c r="AU212" s="130" t="s">
        <v>70</v>
      </c>
      <c r="AY212" s="123" t="s">
        <v>131</v>
      </c>
      <c r="BK212" s="131">
        <f>SUM(BK213:BK216)</f>
        <v>0</v>
      </c>
    </row>
    <row r="213" spans="1:65" s="2" customFormat="1" ht="16.5" customHeight="1">
      <c r="A213" s="26"/>
      <c r="B213" s="132"/>
      <c r="C213" s="133">
        <v>60</v>
      </c>
      <c r="D213" s="133" t="s">
        <v>132</v>
      </c>
      <c r="E213" s="134" t="s">
        <v>820</v>
      </c>
      <c r="F213" s="135" t="s">
        <v>821</v>
      </c>
      <c r="G213" s="136" t="s">
        <v>165</v>
      </c>
      <c r="H213" s="137">
        <v>4</v>
      </c>
      <c r="I213" s="138"/>
      <c r="J213" s="138">
        <f aca="true" t="shared" si="21" ref="J213:J216">ROUND(I213*H213,2)</f>
        <v>0</v>
      </c>
      <c r="K213" s="139"/>
      <c r="L213" s="27"/>
      <c r="M213" s="140" t="s">
        <v>1</v>
      </c>
      <c r="N213" s="141" t="s">
        <v>35</v>
      </c>
      <c r="O213" s="142">
        <v>0</v>
      </c>
      <c r="P213" s="142">
        <f aca="true" t="shared" si="22" ref="P213:P216">O213*H213</f>
        <v>0</v>
      </c>
      <c r="Q213" s="142">
        <v>0</v>
      </c>
      <c r="R213" s="142">
        <f aca="true" t="shared" si="23" ref="R213:R216">Q213*H213</f>
        <v>0</v>
      </c>
      <c r="S213" s="142">
        <v>0</v>
      </c>
      <c r="T213" s="143">
        <f aca="true" t="shared" si="24" ref="T213:T216"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4" t="s">
        <v>136</v>
      </c>
      <c r="AT213" s="144" t="s">
        <v>132</v>
      </c>
      <c r="AU213" s="144" t="s">
        <v>77</v>
      </c>
      <c r="AY213" s="14" t="s">
        <v>131</v>
      </c>
      <c r="BE213" s="145">
        <f aca="true" t="shared" si="25" ref="BE213:BE216">IF(N213="základní",J213,0)</f>
        <v>0</v>
      </c>
      <c r="BF213" s="145">
        <f aca="true" t="shared" si="26" ref="BF213:BF216">IF(N213="snížená",J213,0)</f>
        <v>0</v>
      </c>
      <c r="BG213" s="145">
        <f aca="true" t="shared" si="27" ref="BG213:BG216">IF(N213="zákl. přenesená",J213,0)</f>
        <v>0</v>
      </c>
      <c r="BH213" s="145">
        <f aca="true" t="shared" si="28" ref="BH213:BH216">IF(N213="sníž. přenesená",J213,0)</f>
        <v>0</v>
      </c>
      <c r="BI213" s="145">
        <f aca="true" t="shared" si="29" ref="BI213:BI216">IF(N213="nulová",J213,0)</f>
        <v>0</v>
      </c>
      <c r="BJ213" s="14" t="s">
        <v>77</v>
      </c>
      <c r="BK213" s="145">
        <f aca="true" t="shared" si="30" ref="BK213:BK216">ROUND(I213*H213,2)</f>
        <v>0</v>
      </c>
      <c r="BL213" s="14" t="s">
        <v>136</v>
      </c>
      <c r="BM213" s="144" t="s">
        <v>822</v>
      </c>
    </row>
    <row r="214" spans="1:65" s="2" customFormat="1" ht="16.5" customHeight="1">
      <c r="A214" s="26"/>
      <c r="B214" s="132"/>
      <c r="C214" s="133">
        <v>61</v>
      </c>
      <c r="D214" s="133" t="s">
        <v>132</v>
      </c>
      <c r="E214" s="134" t="s">
        <v>826</v>
      </c>
      <c r="F214" s="135" t="s">
        <v>827</v>
      </c>
      <c r="G214" s="136" t="s">
        <v>823</v>
      </c>
      <c r="H214" s="137">
        <v>4</v>
      </c>
      <c r="I214" s="138"/>
      <c r="J214" s="138">
        <f t="shared" si="21"/>
        <v>0</v>
      </c>
      <c r="K214" s="139"/>
      <c r="L214" s="27"/>
      <c r="M214" s="140" t="s">
        <v>1</v>
      </c>
      <c r="N214" s="141" t="s">
        <v>35</v>
      </c>
      <c r="O214" s="142">
        <v>0</v>
      </c>
      <c r="P214" s="142">
        <f t="shared" si="22"/>
        <v>0</v>
      </c>
      <c r="Q214" s="142">
        <v>0</v>
      </c>
      <c r="R214" s="142">
        <f t="shared" si="23"/>
        <v>0</v>
      </c>
      <c r="S214" s="142">
        <v>0</v>
      </c>
      <c r="T214" s="143">
        <f t="shared" si="24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4" t="s">
        <v>136</v>
      </c>
      <c r="AT214" s="144" t="s">
        <v>132</v>
      </c>
      <c r="AU214" s="144" t="s">
        <v>77</v>
      </c>
      <c r="AY214" s="14" t="s">
        <v>131</v>
      </c>
      <c r="BE214" s="145">
        <f t="shared" si="25"/>
        <v>0</v>
      </c>
      <c r="BF214" s="145">
        <f t="shared" si="26"/>
        <v>0</v>
      </c>
      <c r="BG214" s="145">
        <f t="shared" si="27"/>
        <v>0</v>
      </c>
      <c r="BH214" s="145">
        <f t="shared" si="28"/>
        <v>0</v>
      </c>
      <c r="BI214" s="145">
        <f t="shared" si="29"/>
        <v>0</v>
      </c>
      <c r="BJ214" s="14" t="s">
        <v>77</v>
      </c>
      <c r="BK214" s="145">
        <f t="shared" si="30"/>
        <v>0</v>
      </c>
      <c r="BL214" s="14" t="s">
        <v>136</v>
      </c>
      <c r="BM214" s="144" t="s">
        <v>828</v>
      </c>
    </row>
    <row r="215" spans="1:65" s="2" customFormat="1" ht="16.5" customHeight="1">
      <c r="A215" s="26"/>
      <c r="B215" s="132"/>
      <c r="C215" s="133">
        <v>62</v>
      </c>
      <c r="D215" s="133" t="s">
        <v>132</v>
      </c>
      <c r="E215" s="134" t="s">
        <v>829</v>
      </c>
      <c r="F215" s="135" t="s">
        <v>830</v>
      </c>
      <c r="G215" s="136" t="s">
        <v>823</v>
      </c>
      <c r="H215" s="137">
        <v>4</v>
      </c>
      <c r="I215" s="138"/>
      <c r="J215" s="138">
        <f t="shared" si="21"/>
        <v>0</v>
      </c>
      <c r="K215" s="139"/>
      <c r="L215" s="27"/>
      <c r="M215" s="140" t="s">
        <v>1</v>
      </c>
      <c r="N215" s="141" t="s">
        <v>35</v>
      </c>
      <c r="O215" s="142">
        <v>0</v>
      </c>
      <c r="P215" s="142">
        <f t="shared" si="22"/>
        <v>0</v>
      </c>
      <c r="Q215" s="142">
        <v>0</v>
      </c>
      <c r="R215" s="142">
        <f t="shared" si="23"/>
        <v>0</v>
      </c>
      <c r="S215" s="142">
        <v>0</v>
      </c>
      <c r="T215" s="143">
        <f t="shared" si="24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4" t="s">
        <v>136</v>
      </c>
      <c r="AT215" s="144" t="s">
        <v>132</v>
      </c>
      <c r="AU215" s="144" t="s">
        <v>77</v>
      </c>
      <c r="AY215" s="14" t="s">
        <v>131</v>
      </c>
      <c r="BE215" s="145">
        <f t="shared" si="25"/>
        <v>0</v>
      </c>
      <c r="BF215" s="145">
        <f t="shared" si="26"/>
        <v>0</v>
      </c>
      <c r="BG215" s="145">
        <f t="shared" si="27"/>
        <v>0</v>
      </c>
      <c r="BH215" s="145">
        <f t="shared" si="28"/>
        <v>0</v>
      </c>
      <c r="BI215" s="145">
        <f t="shared" si="29"/>
        <v>0</v>
      </c>
      <c r="BJ215" s="14" t="s">
        <v>77</v>
      </c>
      <c r="BK215" s="145">
        <f t="shared" si="30"/>
        <v>0</v>
      </c>
      <c r="BL215" s="14" t="s">
        <v>136</v>
      </c>
      <c r="BM215" s="144" t="s">
        <v>831</v>
      </c>
    </row>
    <row r="216" spans="1:65" s="2" customFormat="1" ht="16.5" customHeight="1">
      <c r="A216" s="26"/>
      <c r="B216" s="132"/>
      <c r="C216" s="133">
        <v>63</v>
      </c>
      <c r="D216" s="133" t="s">
        <v>132</v>
      </c>
      <c r="E216" s="134" t="s">
        <v>833</v>
      </c>
      <c r="F216" s="135" t="s">
        <v>834</v>
      </c>
      <c r="G216" s="136" t="s">
        <v>165</v>
      </c>
      <c r="H216" s="137">
        <v>8</v>
      </c>
      <c r="I216" s="138"/>
      <c r="J216" s="138">
        <f t="shared" si="21"/>
        <v>0</v>
      </c>
      <c r="K216" s="139"/>
      <c r="L216" s="27"/>
      <c r="M216" s="140" t="s">
        <v>1</v>
      </c>
      <c r="N216" s="141" t="s">
        <v>35</v>
      </c>
      <c r="O216" s="142">
        <v>0</v>
      </c>
      <c r="P216" s="142">
        <f t="shared" si="22"/>
        <v>0</v>
      </c>
      <c r="Q216" s="142">
        <v>0</v>
      </c>
      <c r="R216" s="142">
        <f t="shared" si="23"/>
        <v>0</v>
      </c>
      <c r="S216" s="142">
        <v>0</v>
      </c>
      <c r="T216" s="143">
        <f t="shared" si="24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4" t="s">
        <v>136</v>
      </c>
      <c r="AT216" s="144" t="s">
        <v>132</v>
      </c>
      <c r="AU216" s="144" t="s">
        <v>77</v>
      </c>
      <c r="AY216" s="14" t="s">
        <v>131</v>
      </c>
      <c r="BE216" s="145">
        <f t="shared" si="25"/>
        <v>0</v>
      </c>
      <c r="BF216" s="145">
        <f t="shared" si="26"/>
        <v>0</v>
      </c>
      <c r="BG216" s="145">
        <f t="shared" si="27"/>
        <v>0</v>
      </c>
      <c r="BH216" s="145">
        <f t="shared" si="28"/>
        <v>0</v>
      </c>
      <c r="BI216" s="145">
        <f t="shared" si="29"/>
        <v>0</v>
      </c>
      <c r="BJ216" s="14" t="s">
        <v>77</v>
      </c>
      <c r="BK216" s="145">
        <f t="shared" si="30"/>
        <v>0</v>
      </c>
      <c r="BL216" s="14" t="s">
        <v>136</v>
      </c>
      <c r="BM216" s="144" t="s">
        <v>835</v>
      </c>
    </row>
    <row r="217" spans="2:63" s="11" customFormat="1" ht="25.9" customHeight="1">
      <c r="B217" s="122"/>
      <c r="D217" s="123" t="s">
        <v>69</v>
      </c>
      <c r="E217" s="124" t="s">
        <v>836</v>
      </c>
      <c r="F217" s="124" t="s">
        <v>837</v>
      </c>
      <c r="J217" s="125">
        <f>J218</f>
        <v>0</v>
      </c>
      <c r="L217" s="122"/>
      <c r="M217" s="126"/>
      <c r="N217" s="127"/>
      <c r="O217" s="127"/>
      <c r="P217" s="128">
        <f>P218</f>
        <v>0</v>
      </c>
      <c r="Q217" s="127"/>
      <c r="R217" s="128">
        <f>R218</f>
        <v>0</v>
      </c>
      <c r="S217" s="127"/>
      <c r="T217" s="129">
        <f>T218</f>
        <v>0</v>
      </c>
      <c r="AR217" s="123" t="s">
        <v>77</v>
      </c>
      <c r="AT217" s="130" t="s">
        <v>69</v>
      </c>
      <c r="AU217" s="130" t="s">
        <v>70</v>
      </c>
      <c r="AY217" s="123" t="s">
        <v>131</v>
      </c>
      <c r="BK217" s="131">
        <f>BK218</f>
        <v>0</v>
      </c>
    </row>
    <row r="218" spans="1:65" s="2" customFormat="1" ht="16.5" customHeight="1">
      <c r="A218" s="26"/>
      <c r="B218" s="132"/>
      <c r="C218" s="133">
        <v>64</v>
      </c>
      <c r="D218" s="133" t="s">
        <v>132</v>
      </c>
      <c r="E218" s="134" t="s">
        <v>838</v>
      </c>
      <c r="F218" s="135" t="s">
        <v>839</v>
      </c>
      <c r="G218" s="136" t="s">
        <v>165</v>
      </c>
      <c r="H218" s="137">
        <v>8</v>
      </c>
      <c r="I218" s="138"/>
      <c r="J218" s="138">
        <f>ROUND(I218*H218,2)</f>
        <v>0</v>
      </c>
      <c r="K218" s="139"/>
      <c r="L218" s="27"/>
      <c r="M218" s="140" t="s">
        <v>1</v>
      </c>
      <c r="N218" s="141" t="s">
        <v>35</v>
      </c>
      <c r="O218" s="142">
        <v>0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4" t="s">
        <v>136</v>
      </c>
      <c r="AT218" s="144" t="s">
        <v>132</v>
      </c>
      <c r="AU218" s="144" t="s">
        <v>77</v>
      </c>
      <c r="AY218" s="14" t="s">
        <v>131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4" t="s">
        <v>77</v>
      </c>
      <c r="BK218" s="145">
        <f>ROUND(I218*H218,2)</f>
        <v>0</v>
      </c>
      <c r="BL218" s="14" t="s">
        <v>136</v>
      </c>
      <c r="BM218" s="144" t="s">
        <v>840</v>
      </c>
    </row>
    <row r="219" spans="2:63" s="11" customFormat="1" ht="25.9" customHeight="1">
      <c r="B219" s="122"/>
      <c r="D219" s="123" t="s">
        <v>69</v>
      </c>
      <c r="E219" s="124" t="s">
        <v>841</v>
      </c>
      <c r="F219" s="124" t="s">
        <v>842</v>
      </c>
      <c r="J219" s="125">
        <f>J220+J222+J221+J223+J224+J225</f>
        <v>0</v>
      </c>
      <c r="L219" s="122"/>
      <c r="M219" s="126"/>
      <c r="N219" s="127"/>
      <c r="O219" s="127"/>
      <c r="P219" s="128">
        <f>SUM(P220:P225)</f>
        <v>0</v>
      </c>
      <c r="Q219" s="127"/>
      <c r="R219" s="128">
        <f>SUM(R220:R225)</f>
        <v>0</v>
      </c>
      <c r="S219" s="127"/>
      <c r="T219" s="129">
        <f>SUM(T220:T225)</f>
        <v>0</v>
      </c>
      <c r="AR219" s="123" t="s">
        <v>77</v>
      </c>
      <c r="AT219" s="130" t="s">
        <v>69</v>
      </c>
      <c r="AU219" s="130" t="s">
        <v>70</v>
      </c>
      <c r="AY219" s="123" t="s">
        <v>131</v>
      </c>
      <c r="BK219" s="131">
        <f>SUM(BK220:BK225)</f>
        <v>0</v>
      </c>
    </row>
    <row r="220" spans="1:65" s="2" customFormat="1" ht="16.5" customHeight="1">
      <c r="A220" s="26"/>
      <c r="B220" s="132"/>
      <c r="C220" s="133">
        <v>65</v>
      </c>
      <c r="D220" s="133" t="s">
        <v>132</v>
      </c>
      <c r="E220" s="134" t="s">
        <v>843</v>
      </c>
      <c r="F220" s="135" t="s">
        <v>844</v>
      </c>
      <c r="G220" s="136" t="s">
        <v>165</v>
      </c>
      <c r="H220" s="137">
        <v>16</v>
      </c>
      <c r="I220" s="138"/>
      <c r="J220" s="138">
        <f aca="true" t="shared" si="31" ref="J220:J225">ROUND(I220*H220,2)</f>
        <v>0</v>
      </c>
      <c r="K220" s="139"/>
      <c r="L220" s="27"/>
      <c r="M220" s="140" t="s">
        <v>1</v>
      </c>
      <c r="N220" s="141" t="s">
        <v>35</v>
      </c>
      <c r="O220" s="142">
        <v>0</v>
      </c>
      <c r="P220" s="142">
        <f aca="true" t="shared" si="32" ref="P220:P225">O220*H220</f>
        <v>0</v>
      </c>
      <c r="Q220" s="142">
        <v>0</v>
      </c>
      <c r="R220" s="142">
        <f aca="true" t="shared" si="33" ref="R220:R225">Q220*H220</f>
        <v>0</v>
      </c>
      <c r="S220" s="142">
        <v>0</v>
      </c>
      <c r="T220" s="143">
        <f aca="true" t="shared" si="34" ref="T220:T225">S220*H220</f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4" t="s">
        <v>136</v>
      </c>
      <c r="AT220" s="144" t="s">
        <v>132</v>
      </c>
      <c r="AU220" s="144" t="s">
        <v>77</v>
      </c>
      <c r="AY220" s="14" t="s">
        <v>131</v>
      </c>
      <c r="BE220" s="145">
        <f aca="true" t="shared" si="35" ref="BE220:BE225">IF(N220="základní",J220,0)</f>
        <v>0</v>
      </c>
      <c r="BF220" s="145">
        <f aca="true" t="shared" si="36" ref="BF220:BF225">IF(N220="snížená",J220,0)</f>
        <v>0</v>
      </c>
      <c r="BG220" s="145">
        <f aca="true" t="shared" si="37" ref="BG220:BG225">IF(N220="zákl. přenesená",J220,0)</f>
        <v>0</v>
      </c>
      <c r="BH220" s="145">
        <f aca="true" t="shared" si="38" ref="BH220:BH225">IF(N220="sníž. přenesená",J220,0)</f>
        <v>0</v>
      </c>
      <c r="BI220" s="145">
        <f aca="true" t="shared" si="39" ref="BI220:BI225">IF(N220="nulová",J220,0)</f>
        <v>0</v>
      </c>
      <c r="BJ220" s="14" t="s">
        <v>77</v>
      </c>
      <c r="BK220" s="145">
        <f aca="true" t="shared" si="40" ref="BK220:BK225">ROUND(I220*H220,2)</f>
        <v>0</v>
      </c>
      <c r="BL220" s="14" t="s">
        <v>136</v>
      </c>
      <c r="BM220" s="144" t="s">
        <v>845</v>
      </c>
    </row>
    <row r="221" spans="1:65" s="2" customFormat="1" ht="16.5" customHeight="1">
      <c r="A221" s="26"/>
      <c r="B221" s="132"/>
      <c r="C221" s="133">
        <v>66</v>
      </c>
      <c r="D221" s="133" t="s">
        <v>132</v>
      </c>
      <c r="E221" s="134" t="s">
        <v>846</v>
      </c>
      <c r="F221" s="135" t="s">
        <v>847</v>
      </c>
      <c r="G221" s="136" t="s">
        <v>165</v>
      </c>
      <c r="H221" s="137">
        <v>60</v>
      </c>
      <c r="I221" s="138"/>
      <c r="J221" s="138">
        <f t="shared" si="31"/>
        <v>0</v>
      </c>
      <c r="K221" s="139"/>
      <c r="L221" s="27"/>
      <c r="M221" s="140" t="s">
        <v>1</v>
      </c>
      <c r="N221" s="141" t="s">
        <v>35</v>
      </c>
      <c r="O221" s="142">
        <v>0</v>
      </c>
      <c r="P221" s="142">
        <f t="shared" si="32"/>
        <v>0</v>
      </c>
      <c r="Q221" s="142">
        <v>0</v>
      </c>
      <c r="R221" s="142">
        <f t="shared" si="33"/>
        <v>0</v>
      </c>
      <c r="S221" s="142">
        <v>0</v>
      </c>
      <c r="T221" s="143">
        <f t="shared" si="34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4" t="s">
        <v>136</v>
      </c>
      <c r="AT221" s="144" t="s">
        <v>132</v>
      </c>
      <c r="AU221" s="144" t="s">
        <v>77</v>
      </c>
      <c r="AY221" s="14" t="s">
        <v>131</v>
      </c>
      <c r="BE221" s="145">
        <f t="shared" si="35"/>
        <v>0</v>
      </c>
      <c r="BF221" s="145">
        <f t="shared" si="36"/>
        <v>0</v>
      </c>
      <c r="BG221" s="145">
        <f t="shared" si="37"/>
        <v>0</v>
      </c>
      <c r="BH221" s="145">
        <f t="shared" si="38"/>
        <v>0</v>
      </c>
      <c r="BI221" s="145">
        <f t="shared" si="39"/>
        <v>0</v>
      </c>
      <c r="BJ221" s="14" t="s">
        <v>77</v>
      </c>
      <c r="BK221" s="145">
        <f t="shared" si="40"/>
        <v>0</v>
      </c>
      <c r="BL221" s="14" t="s">
        <v>136</v>
      </c>
      <c r="BM221" s="144" t="s">
        <v>499</v>
      </c>
    </row>
    <row r="222" spans="1:65" s="2" customFormat="1" ht="16.5" customHeight="1">
      <c r="A222" s="26"/>
      <c r="B222" s="132"/>
      <c r="C222" s="133">
        <v>67</v>
      </c>
      <c r="D222" s="133" t="s">
        <v>132</v>
      </c>
      <c r="E222" s="134" t="s">
        <v>848</v>
      </c>
      <c r="F222" s="135" t="s">
        <v>849</v>
      </c>
      <c r="G222" s="136" t="s">
        <v>165</v>
      </c>
      <c r="H222" s="137">
        <v>6</v>
      </c>
      <c r="I222" s="138"/>
      <c r="J222" s="138">
        <f t="shared" si="31"/>
        <v>0</v>
      </c>
      <c r="K222" s="139"/>
      <c r="L222" s="27"/>
      <c r="M222" s="140" t="s">
        <v>1</v>
      </c>
      <c r="N222" s="141" t="s">
        <v>35</v>
      </c>
      <c r="O222" s="142">
        <v>0</v>
      </c>
      <c r="P222" s="142">
        <f t="shared" si="32"/>
        <v>0</v>
      </c>
      <c r="Q222" s="142">
        <v>0</v>
      </c>
      <c r="R222" s="142">
        <f t="shared" si="33"/>
        <v>0</v>
      </c>
      <c r="S222" s="142">
        <v>0</v>
      </c>
      <c r="T222" s="143">
        <f t="shared" si="34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4" t="s">
        <v>136</v>
      </c>
      <c r="AT222" s="144" t="s">
        <v>132</v>
      </c>
      <c r="AU222" s="144" t="s">
        <v>77</v>
      </c>
      <c r="AY222" s="14" t="s">
        <v>131</v>
      </c>
      <c r="BE222" s="145">
        <f t="shared" si="35"/>
        <v>0</v>
      </c>
      <c r="BF222" s="145">
        <f t="shared" si="36"/>
        <v>0</v>
      </c>
      <c r="BG222" s="145">
        <f t="shared" si="37"/>
        <v>0</v>
      </c>
      <c r="BH222" s="145">
        <f t="shared" si="38"/>
        <v>0</v>
      </c>
      <c r="BI222" s="145">
        <f t="shared" si="39"/>
        <v>0</v>
      </c>
      <c r="BJ222" s="14" t="s">
        <v>77</v>
      </c>
      <c r="BK222" s="145">
        <f t="shared" si="40"/>
        <v>0</v>
      </c>
      <c r="BL222" s="14" t="s">
        <v>136</v>
      </c>
      <c r="BM222" s="144" t="s">
        <v>507</v>
      </c>
    </row>
    <row r="223" spans="1:65" s="2" customFormat="1" ht="16.5" customHeight="1">
      <c r="A223" s="26"/>
      <c r="B223" s="132"/>
      <c r="C223" s="133">
        <v>68</v>
      </c>
      <c r="D223" s="133" t="s">
        <v>132</v>
      </c>
      <c r="E223" s="134" t="s">
        <v>850</v>
      </c>
      <c r="F223" s="135" t="s">
        <v>851</v>
      </c>
      <c r="G223" s="136" t="s">
        <v>165</v>
      </c>
      <c r="H223" s="137">
        <v>2</v>
      </c>
      <c r="I223" s="138"/>
      <c r="J223" s="138">
        <f t="shared" si="31"/>
        <v>0</v>
      </c>
      <c r="K223" s="139"/>
      <c r="L223" s="27" t="s">
        <v>24</v>
      </c>
      <c r="M223" s="140" t="s">
        <v>1</v>
      </c>
      <c r="N223" s="141" t="s">
        <v>35</v>
      </c>
      <c r="O223" s="142">
        <v>0</v>
      </c>
      <c r="P223" s="142">
        <f t="shared" si="32"/>
        <v>0</v>
      </c>
      <c r="Q223" s="142">
        <v>0</v>
      </c>
      <c r="R223" s="142">
        <f t="shared" si="33"/>
        <v>0</v>
      </c>
      <c r="S223" s="142">
        <v>0</v>
      </c>
      <c r="T223" s="143">
        <f t="shared" si="34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4" t="s">
        <v>136</v>
      </c>
      <c r="AT223" s="144" t="s">
        <v>132</v>
      </c>
      <c r="AU223" s="144" t="s">
        <v>77</v>
      </c>
      <c r="AY223" s="14" t="s">
        <v>131</v>
      </c>
      <c r="BE223" s="145">
        <f t="shared" si="35"/>
        <v>0</v>
      </c>
      <c r="BF223" s="145">
        <f t="shared" si="36"/>
        <v>0</v>
      </c>
      <c r="BG223" s="145">
        <f t="shared" si="37"/>
        <v>0</v>
      </c>
      <c r="BH223" s="145">
        <f t="shared" si="38"/>
        <v>0</v>
      </c>
      <c r="BI223" s="145">
        <f t="shared" si="39"/>
        <v>0</v>
      </c>
      <c r="BJ223" s="14" t="s">
        <v>77</v>
      </c>
      <c r="BK223" s="145">
        <f t="shared" si="40"/>
        <v>0</v>
      </c>
      <c r="BL223" s="14" t="s">
        <v>136</v>
      </c>
      <c r="BM223" s="144" t="s">
        <v>852</v>
      </c>
    </row>
    <row r="224" spans="1:65" s="2" customFormat="1" ht="16.5" customHeight="1">
      <c r="A224" s="26"/>
      <c r="B224" s="132"/>
      <c r="C224" s="133">
        <v>69</v>
      </c>
      <c r="D224" s="133" t="s">
        <v>132</v>
      </c>
      <c r="E224" s="134" t="s">
        <v>853</v>
      </c>
      <c r="F224" s="135" t="s">
        <v>854</v>
      </c>
      <c r="G224" s="136" t="s">
        <v>165</v>
      </c>
      <c r="H224" s="137">
        <v>1</v>
      </c>
      <c r="I224" s="138"/>
      <c r="J224" s="138">
        <f t="shared" si="31"/>
        <v>0</v>
      </c>
      <c r="K224" s="139"/>
      <c r="L224" s="27"/>
      <c r="M224" s="140" t="s">
        <v>1</v>
      </c>
      <c r="N224" s="141" t="s">
        <v>35</v>
      </c>
      <c r="O224" s="142">
        <v>0</v>
      </c>
      <c r="P224" s="142">
        <f t="shared" si="32"/>
        <v>0</v>
      </c>
      <c r="Q224" s="142">
        <v>0</v>
      </c>
      <c r="R224" s="142">
        <f t="shared" si="33"/>
        <v>0</v>
      </c>
      <c r="S224" s="142">
        <v>0</v>
      </c>
      <c r="T224" s="143">
        <f t="shared" si="34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4" t="s">
        <v>136</v>
      </c>
      <c r="AT224" s="144" t="s">
        <v>132</v>
      </c>
      <c r="AU224" s="144" t="s">
        <v>77</v>
      </c>
      <c r="AY224" s="14" t="s">
        <v>131</v>
      </c>
      <c r="BE224" s="145">
        <f t="shared" si="35"/>
        <v>0</v>
      </c>
      <c r="BF224" s="145">
        <f t="shared" si="36"/>
        <v>0</v>
      </c>
      <c r="BG224" s="145">
        <f t="shared" si="37"/>
        <v>0</v>
      </c>
      <c r="BH224" s="145">
        <f t="shared" si="38"/>
        <v>0</v>
      </c>
      <c r="BI224" s="145">
        <f t="shared" si="39"/>
        <v>0</v>
      </c>
      <c r="BJ224" s="14" t="s">
        <v>77</v>
      </c>
      <c r="BK224" s="145">
        <f t="shared" si="40"/>
        <v>0</v>
      </c>
      <c r="BL224" s="14" t="s">
        <v>136</v>
      </c>
      <c r="BM224" s="144" t="s">
        <v>855</v>
      </c>
    </row>
    <row r="225" spans="1:65" s="2" customFormat="1" ht="16.5" customHeight="1">
      <c r="A225" s="26"/>
      <c r="B225" s="132"/>
      <c r="C225" s="133">
        <v>70</v>
      </c>
      <c r="D225" s="133" t="s">
        <v>132</v>
      </c>
      <c r="E225" s="134" t="s">
        <v>856</v>
      </c>
      <c r="F225" s="135" t="s">
        <v>857</v>
      </c>
      <c r="G225" s="136" t="s">
        <v>165</v>
      </c>
      <c r="H225" s="137">
        <v>34</v>
      </c>
      <c r="I225" s="138"/>
      <c r="J225" s="138">
        <f t="shared" si="31"/>
        <v>0</v>
      </c>
      <c r="K225" s="139"/>
      <c r="L225" s="27"/>
      <c r="M225" s="146" t="s">
        <v>1</v>
      </c>
      <c r="N225" s="147" t="s">
        <v>35</v>
      </c>
      <c r="O225" s="148">
        <v>0</v>
      </c>
      <c r="P225" s="148">
        <f t="shared" si="32"/>
        <v>0</v>
      </c>
      <c r="Q225" s="148">
        <v>0</v>
      </c>
      <c r="R225" s="148">
        <f t="shared" si="33"/>
        <v>0</v>
      </c>
      <c r="S225" s="148">
        <v>0</v>
      </c>
      <c r="T225" s="149">
        <f t="shared" si="34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4" t="s">
        <v>136</v>
      </c>
      <c r="AT225" s="144" t="s">
        <v>132</v>
      </c>
      <c r="AU225" s="144" t="s">
        <v>77</v>
      </c>
      <c r="AY225" s="14" t="s">
        <v>131</v>
      </c>
      <c r="BE225" s="145">
        <f t="shared" si="35"/>
        <v>0</v>
      </c>
      <c r="BF225" s="145">
        <f t="shared" si="36"/>
        <v>0</v>
      </c>
      <c r="BG225" s="145">
        <f t="shared" si="37"/>
        <v>0</v>
      </c>
      <c r="BH225" s="145">
        <f t="shared" si="38"/>
        <v>0</v>
      </c>
      <c r="BI225" s="145">
        <f t="shared" si="39"/>
        <v>0</v>
      </c>
      <c r="BJ225" s="14" t="s">
        <v>77</v>
      </c>
      <c r="BK225" s="145">
        <f t="shared" si="40"/>
        <v>0</v>
      </c>
      <c r="BL225" s="14" t="s">
        <v>136</v>
      </c>
      <c r="BM225" s="144" t="s">
        <v>858</v>
      </c>
    </row>
    <row r="226" spans="1:31" s="2" customFormat="1" ht="6.95" customHeight="1">
      <c r="A226" s="26"/>
      <c r="B226" s="41"/>
      <c r="C226" s="42"/>
      <c r="D226" s="42"/>
      <c r="E226" s="42"/>
      <c r="F226" s="42"/>
      <c r="G226" s="42"/>
      <c r="H226" s="42"/>
      <c r="I226" s="42"/>
      <c r="J226" s="42"/>
      <c r="K226" s="42"/>
      <c r="L226" s="27"/>
      <c r="M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</sheetData>
  <autoFilter ref="C135:K225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314"/>
  <sheetViews>
    <sheetView showGridLines="0" workbookViewId="0" topLeftCell="A177">
      <selection activeCell="I173" sqref="I17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19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88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25" t="str">
        <f>'Rekapitulace stavby'!K6</f>
        <v>Kogenerační jednotka</v>
      </c>
      <c r="F7" s="226"/>
      <c r="G7" s="226"/>
      <c r="H7" s="226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90" t="s">
        <v>859</v>
      </c>
      <c r="F9" s="224"/>
      <c r="G9" s="224"/>
      <c r="H9" s="224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24</v>
      </c>
      <c r="G12" s="26"/>
      <c r="H12" s="26"/>
      <c r="I12" s="23" t="s">
        <v>18</v>
      </c>
      <c r="J12" s="49">
        <f>'Rekapitulace stavby'!AN8</f>
        <v>44280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IF('Rekapitulace stavby'!AN10="","",'Rekapitulace stavby'!AN10)</f>
        <v>00380385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SŠIPF BRNO </v>
      </c>
      <c r="F15" s="26"/>
      <c r="G15" s="26"/>
      <c r="H15" s="26"/>
      <c r="I15" s="23" t="s">
        <v>22</v>
      </c>
      <c r="J15" s="21" t="str">
        <f>IF('Rekapitulace stavby'!AN11="","",'Rekapitulace stavby'!AN11)</f>
        <v>CZ00380385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2" t="str">
        <f>'Rekapitulace stavby'!E14</f>
        <v xml:space="preserve"> </v>
      </c>
      <c r="F18" s="212"/>
      <c r="G18" s="212"/>
      <c r="H18" s="212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>
        <f>IF('Rekapitulace stavby'!AN16="","",'Rekapitulace stavby'!AN16)</f>
        <v>27272168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>TH projekt s.r.o.</v>
      </c>
      <c r="F21" s="26"/>
      <c r="G21" s="26"/>
      <c r="H21" s="26"/>
      <c r="I21" s="23" t="s">
        <v>22</v>
      </c>
      <c r="J21" s="21" t="str">
        <f>IF('Rekapitulace stavby'!AN17="","",'Rekapitulace stavby'!AN17)</f>
        <v>CZ27272168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>TH projekt s.r.o.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15" t="s">
        <v>1</v>
      </c>
      <c r="F27" s="215"/>
      <c r="G27" s="215"/>
      <c r="H27" s="21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ROUND(J168,2)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J30</f>
        <v>0</v>
      </c>
      <c r="G33" s="26"/>
      <c r="H33" s="26"/>
      <c r="I33" s="95">
        <v>0.21</v>
      </c>
      <c r="J33" s="94">
        <f>F33*I33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ROUND((SUM(BF168:BF313)),2)</f>
        <v>0</v>
      </c>
      <c r="G34" s="26"/>
      <c r="H34" s="26"/>
      <c r="I34" s="95">
        <v>0.15</v>
      </c>
      <c r="J34" s="94">
        <f>ROUND(((SUM(BF168:BF313))*I34),2)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4">
        <f>ROUND((SUM(BG168:BG313)),2)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4">
        <f>ROUND((SUM(BH168:BH313)),2)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4">
        <f>ROUND((SUM(BI168:BI313)),2)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5" t="str">
        <f>E7</f>
        <v>Kogenerační jednotka</v>
      </c>
      <c r="F85" s="226"/>
      <c r="G85" s="226"/>
      <c r="H85" s="22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90" t="str">
        <f>E9</f>
        <v>A4/01320UT - Ústřední vytápění</v>
      </c>
      <c r="F87" s="224"/>
      <c r="G87" s="224"/>
      <c r="H87" s="224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>
        <f>IF(J12="","",J12)</f>
        <v>44280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SŠIPF BRNO </v>
      </c>
      <c r="G91" s="26"/>
      <c r="H91" s="26"/>
      <c r="I91" s="23" t="s">
        <v>25</v>
      </c>
      <c r="J91" s="24" t="str">
        <f>E21</f>
        <v>TH projekt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TH projekt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J168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1292</v>
      </c>
      <c r="E97" s="109"/>
      <c r="F97" s="109"/>
      <c r="G97" s="109"/>
      <c r="H97" s="109"/>
      <c r="I97" s="109"/>
      <c r="J97" s="110">
        <f>J169</f>
        <v>0</v>
      </c>
      <c r="L97" s="107"/>
    </row>
    <row r="98" spans="2:12" s="9" customFormat="1" ht="24.95" customHeight="1">
      <c r="B98" s="107"/>
      <c r="D98" s="108" t="s">
        <v>1293</v>
      </c>
      <c r="E98" s="109"/>
      <c r="F98" s="109"/>
      <c r="G98" s="109"/>
      <c r="H98" s="109"/>
      <c r="I98" s="109"/>
      <c r="J98" s="110">
        <f>J172</f>
        <v>0</v>
      </c>
      <c r="L98" s="107"/>
    </row>
    <row r="99" spans="2:12" s="9" customFormat="1" ht="24.95" customHeight="1">
      <c r="B99" s="107"/>
      <c r="D99" s="108" t="s">
        <v>860</v>
      </c>
      <c r="E99" s="109"/>
      <c r="F99" s="109"/>
      <c r="G99" s="109"/>
      <c r="H99" s="109"/>
      <c r="I99" s="109"/>
      <c r="J99" s="110">
        <f>J176</f>
        <v>0</v>
      </c>
      <c r="L99" s="107"/>
    </row>
    <row r="100" spans="2:12" s="9" customFormat="1" ht="24.95" customHeight="1">
      <c r="B100" s="107"/>
      <c r="D100" s="108" t="s">
        <v>861</v>
      </c>
      <c r="E100" s="109"/>
      <c r="F100" s="109"/>
      <c r="G100" s="109"/>
      <c r="H100" s="109"/>
      <c r="I100" s="109"/>
      <c r="J100" s="110">
        <f>J178</f>
        <v>0</v>
      </c>
      <c r="L100" s="107"/>
    </row>
    <row r="101" spans="2:12" s="9" customFormat="1" ht="24.95" customHeight="1">
      <c r="B101" s="107"/>
      <c r="D101" s="108" t="s">
        <v>862</v>
      </c>
      <c r="E101" s="109"/>
      <c r="F101" s="109"/>
      <c r="G101" s="109"/>
      <c r="H101" s="109"/>
      <c r="I101" s="109"/>
      <c r="J101" s="110">
        <f>J181</f>
        <v>0</v>
      </c>
      <c r="L101" s="107"/>
    </row>
    <row r="102" spans="2:12" s="9" customFormat="1" ht="24.95" customHeight="1">
      <c r="B102" s="107"/>
      <c r="D102" s="108" t="s">
        <v>863</v>
      </c>
      <c r="E102" s="109"/>
      <c r="F102" s="109"/>
      <c r="G102" s="109"/>
      <c r="H102" s="109"/>
      <c r="I102" s="109"/>
      <c r="J102" s="110">
        <f>J183</f>
        <v>0</v>
      </c>
      <c r="L102" s="107"/>
    </row>
    <row r="103" spans="2:12" s="9" customFormat="1" ht="24.95" customHeight="1">
      <c r="B103" s="107"/>
      <c r="D103" s="108" t="s">
        <v>864</v>
      </c>
      <c r="E103" s="109"/>
      <c r="F103" s="109"/>
      <c r="G103" s="109"/>
      <c r="H103" s="109"/>
      <c r="I103" s="109"/>
      <c r="J103" s="110">
        <f>J185</f>
        <v>0</v>
      </c>
      <c r="L103" s="107"/>
    </row>
    <row r="104" spans="2:12" s="9" customFormat="1" ht="24.95" customHeight="1">
      <c r="B104" s="107"/>
      <c r="D104" s="108" t="s">
        <v>865</v>
      </c>
      <c r="E104" s="109"/>
      <c r="F104" s="109"/>
      <c r="G104" s="109"/>
      <c r="H104" s="109"/>
      <c r="I104" s="109"/>
      <c r="J104" s="110">
        <f>J187</f>
        <v>0</v>
      </c>
      <c r="L104" s="107"/>
    </row>
    <row r="105" spans="2:12" s="9" customFormat="1" ht="24.95" customHeight="1">
      <c r="B105" s="107"/>
      <c r="D105" s="108" t="s">
        <v>866</v>
      </c>
      <c r="E105" s="109"/>
      <c r="F105" s="109"/>
      <c r="G105" s="109"/>
      <c r="H105" s="109"/>
      <c r="I105" s="109"/>
      <c r="J105" s="110">
        <f>J189</f>
        <v>0</v>
      </c>
      <c r="L105" s="107"/>
    </row>
    <row r="106" spans="2:12" s="9" customFormat="1" ht="24.95" customHeight="1">
      <c r="B106" s="107"/>
      <c r="D106" s="108" t="s">
        <v>867</v>
      </c>
      <c r="E106" s="109"/>
      <c r="F106" s="109"/>
      <c r="G106" s="109"/>
      <c r="H106" s="109"/>
      <c r="I106" s="109"/>
      <c r="J106" s="110">
        <f>J191</f>
        <v>0</v>
      </c>
      <c r="L106" s="107"/>
    </row>
    <row r="107" spans="2:12" s="9" customFormat="1" ht="24.95" customHeight="1">
      <c r="B107" s="107"/>
      <c r="D107" s="108" t="s">
        <v>868</v>
      </c>
      <c r="E107" s="109"/>
      <c r="F107" s="109"/>
      <c r="G107" s="109"/>
      <c r="H107" s="109"/>
      <c r="I107" s="109"/>
      <c r="J107" s="110">
        <f>J193</f>
        <v>0</v>
      </c>
      <c r="L107" s="107"/>
    </row>
    <row r="108" spans="2:12" s="9" customFormat="1" ht="24.95" customHeight="1">
      <c r="B108" s="107"/>
      <c r="D108" s="108" t="s">
        <v>869</v>
      </c>
      <c r="E108" s="109"/>
      <c r="F108" s="109"/>
      <c r="G108" s="109"/>
      <c r="H108" s="109"/>
      <c r="I108" s="109"/>
      <c r="J108" s="110">
        <f>J195</f>
        <v>0</v>
      </c>
      <c r="L108" s="107"/>
    </row>
    <row r="109" spans="2:12" s="9" customFormat="1" ht="24.95" customHeight="1">
      <c r="B109" s="107"/>
      <c r="D109" s="108" t="s">
        <v>870</v>
      </c>
      <c r="E109" s="109"/>
      <c r="F109" s="109"/>
      <c r="G109" s="109"/>
      <c r="H109" s="109"/>
      <c r="I109" s="109"/>
      <c r="J109" s="110">
        <f>J197</f>
        <v>0</v>
      </c>
      <c r="L109" s="107"/>
    </row>
    <row r="110" spans="2:12" s="9" customFormat="1" ht="24.95" customHeight="1">
      <c r="B110" s="107"/>
      <c r="D110" s="108" t="s">
        <v>871</v>
      </c>
      <c r="E110" s="109"/>
      <c r="F110" s="109"/>
      <c r="G110" s="109"/>
      <c r="H110" s="109"/>
      <c r="I110" s="109"/>
      <c r="J110" s="110">
        <f>J201</f>
        <v>0</v>
      </c>
      <c r="L110" s="107"/>
    </row>
    <row r="111" spans="2:12" s="9" customFormat="1" ht="24.95" customHeight="1">
      <c r="B111" s="107"/>
      <c r="D111" s="108" t="s">
        <v>872</v>
      </c>
      <c r="E111" s="109"/>
      <c r="F111" s="109"/>
      <c r="G111" s="109"/>
      <c r="H111" s="109"/>
      <c r="I111" s="109"/>
      <c r="J111" s="110">
        <f>J207</f>
        <v>0</v>
      </c>
      <c r="L111" s="107"/>
    </row>
    <row r="112" spans="2:12" s="9" customFormat="1" ht="24.95" customHeight="1">
      <c r="B112" s="107"/>
      <c r="D112" s="108" t="s">
        <v>873</v>
      </c>
      <c r="E112" s="109"/>
      <c r="F112" s="109"/>
      <c r="G112" s="109"/>
      <c r="H112" s="109"/>
      <c r="I112" s="109"/>
      <c r="J112" s="110">
        <f>J211</f>
        <v>0</v>
      </c>
      <c r="L112" s="107"/>
    </row>
    <row r="113" spans="2:12" s="9" customFormat="1" ht="24.95" customHeight="1">
      <c r="B113" s="107"/>
      <c r="D113" s="108" t="s">
        <v>874</v>
      </c>
      <c r="E113" s="109"/>
      <c r="F113" s="109"/>
      <c r="G113" s="109"/>
      <c r="H113" s="109"/>
      <c r="I113" s="109"/>
      <c r="J113" s="110">
        <f>J213</f>
        <v>0</v>
      </c>
      <c r="L113" s="107"/>
    </row>
    <row r="114" spans="2:12" s="9" customFormat="1" ht="24.95" customHeight="1">
      <c r="B114" s="107"/>
      <c r="D114" s="108" t="s">
        <v>875</v>
      </c>
      <c r="E114" s="109"/>
      <c r="F114" s="109"/>
      <c r="G114" s="109"/>
      <c r="H114" s="109"/>
      <c r="I114" s="109"/>
      <c r="J114" s="110">
        <f>J217</f>
        <v>0</v>
      </c>
      <c r="L114" s="107"/>
    </row>
    <row r="115" spans="2:12" s="9" customFormat="1" ht="24.95" customHeight="1">
      <c r="B115" s="107"/>
      <c r="D115" s="108" t="s">
        <v>876</v>
      </c>
      <c r="E115" s="109"/>
      <c r="F115" s="109"/>
      <c r="G115" s="109"/>
      <c r="H115" s="109"/>
      <c r="I115" s="109"/>
      <c r="J115" s="110">
        <f>J221</f>
        <v>0</v>
      </c>
      <c r="L115" s="107"/>
    </row>
    <row r="116" spans="2:12" s="9" customFormat="1" ht="24.95" customHeight="1">
      <c r="B116" s="107"/>
      <c r="D116" s="108" t="s">
        <v>877</v>
      </c>
      <c r="E116" s="109"/>
      <c r="F116" s="109"/>
      <c r="G116" s="109"/>
      <c r="H116" s="109"/>
      <c r="I116" s="109"/>
      <c r="J116" s="110">
        <f>J223</f>
        <v>0</v>
      </c>
      <c r="L116" s="107"/>
    </row>
    <row r="117" spans="2:12" s="9" customFormat="1" ht="24.95" customHeight="1">
      <c r="B117" s="107"/>
      <c r="D117" s="108" t="s">
        <v>878</v>
      </c>
      <c r="E117" s="109"/>
      <c r="F117" s="109"/>
      <c r="G117" s="109"/>
      <c r="H117" s="109"/>
      <c r="I117" s="109"/>
      <c r="J117" s="110">
        <f>J226</f>
        <v>0</v>
      </c>
      <c r="L117" s="107"/>
    </row>
    <row r="118" spans="2:12" s="9" customFormat="1" ht="24.95" customHeight="1">
      <c r="B118" s="107"/>
      <c r="D118" s="108" t="s">
        <v>879</v>
      </c>
      <c r="E118" s="109"/>
      <c r="F118" s="109"/>
      <c r="G118" s="109"/>
      <c r="H118" s="109"/>
      <c r="I118" s="109"/>
      <c r="J118" s="110">
        <f>J228</f>
        <v>0</v>
      </c>
      <c r="L118" s="107"/>
    </row>
    <row r="119" spans="2:12" s="9" customFormat="1" ht="24.95" customHeight="1">
      <c r="B119" s="107"/>
      <c r="D119" s="108" t="s">
        <v>880</v>
      </c>
      <c r="E119" s="109"/>
      <c r="F119" s="109"/>
      <c r="G119" s="109"/>
      <c r="H119" s="109"/>
      <c r="I119" s="109"/>
      <c r="J119" s="110">
        <f>J234</f>
        <v>0</v>
      </c>
      <c r="L119" s="107"/>
    </row>
    <row r="120" spans="2:12" s="9" customFormat="1" ht="24.95" customHeight="1">
      <c r="B120" s="107"/>
      <c r="D120" s="108" t="s">
        <v>881</v>
      </c>
      <c r="E120" s="109"/>
      <c r="F120" s="109"/>
      <c r="G120" s="109"/>
      <c r="H120" s="109"/>
      <c r="I120" s="109"/>
      <c r="J120" s="110">
        <f>J237</f>
        <v>0</v>
      </c>
      <c r="L120" s="107"/>
    </row>
    <row r="121" spans="2:12" s="9" customFormat="1" ht="24.95" customHeight="1">
      <c r="B121" s="107"/>
      <c r="D121" s="108" t="s">
        <v>882</v>
      </c>
      <c r="E121" s="109"/>
      <c r="F121" s="109"/>
      <c r="G121" s="109"/>
      <c r="H121" s="109"/>
      <c r="I121" s="109"/>
      <c r="J121" s="110">
        <f>J241</f>
        <v>0</v>
      </c>
      <c r="L121" s="107"/>
    </row>
    <row r="122" spans="2:12" s="9" customFormat="1" ht="24.95" customHeight="1">
      <c r="B122" s="107"/>
      <c r="D122" s="108" t="s">
        <v>883</v>
      </c>
      <c r="E122" s="109"/>
      <c r="F122" s="109"/>
      <c r="G122" s="109"/>
      <c r="H122" s="109"/>
      <c r="I122" s="109"/>
      <c r="J122" s="110">
        <f>J243</f>
        <v>0</v>
      </c>
      <c r="L122" s="107"/>
    </row>
    <row r="123" spans="2:12" s="9" customFormat="1" ht="24.95" customHeight="1">
      <c r="B123" s="107"/>
      <c r="D123" s="108" t="s">
        <v>884</v>
      </c>
      <c r="E123" s="109"/>
      <c r="F123" s="109"/>
      <c r="G123" s="109"/>
      <c r="H123" s="109"/>
      <c r="I123" s="109"/>
      <c r="J123" s="110">
        <f>J245</f>
        <v>0</v>
      </c>
      <c r="L123" s="107"/>
    </row>
    <row r="124" spans="2:12" s="9" customFormat="1" ht="24.95" customHeight="1">
      <c r="B124" s="107"/>
      <c r="D124" s="108" t="s">
        <v>885</v>
      </c>
      <c r="E124" s="109"/>
      <c r="F124" s="109"/>
      <c r="G124" s="109"/>
      <c r="H124" s="109"/>
      <c r="I124" s="109"/>
      <c r="J124" s="110">
        <f>J247</f>
        <v>0</v>
      </c>
      <c r="L124" s="107"/>
    </row>
    <row r="125" spans="2:12" s="9" customFormat="1" ht="24.95" customHeight="1">
      <c r="B125" s="107"/>
      <c r="D125" s="108" t="s">
        <v>886</v>
      </c>
      <c r="E125" s="109"/>
      <c r="F125" s="109"/>
      <c r="G125" s="109"/>
      <c r="H125" s="109"/>
      <c r="I125" s="109"/>
      <c r="J125" s="110">
        <f>J249</f>
        <v>0</v>
      </c>
      <c r="L125" s="107"/>
    </row>
    <row r="126" spans="2:12" s="9" customFormat="1" ht="24.95" customHeight="1">
      <c r="B126" s="107"/>
      <c r="D126" s="108" t="s">
        <v>887</v>
      </c>
      <c r="E126" s="109"/>
      <c r="F126" s="109"/>
      <c r="G126" s="109"/>
      <c r="H126" s="109"/>
      <c r="I126" s="109"/>
      <c r="J126" s="110">
        <f>J251</f>
        <v>0</v>
      </c>
      <c r="L126" s="107"/>
    </row>
    <row r="127" spans="2:12" s="9" customFormat="1" ht="24.95" customHeight="1">
      <c r="B127" s="107"/>
      <c r="D127" s="108" t="s">
        <v>888</v>
      </c>
      <c r="E127" s="109"/>
      <c r="F127" s="109"/>
      <c r="G127" s="109"/>
      <c r="H127" s="109"/>
      <c r="I127" s="109"/>
      <c r="J127" s="110">
        <f>J253</f>
        <v>0</v>
      </c>
      <c r="L127" s="107"/>
    </row>
    <row r="128" spans="2:12" s="9" customFormat="1" ht="24.95" customHeight="1">
      <c r="B128" s="107"/>
      <c r="D128" s="108" t="s">
        <v>889</v>
      </c>
      <c r="E128" s="109"/>
      <c r="F128" s="109"/>
      <c r="G128" s="109"/>
      <c r="H128" s="109"/>
      <c r="I128" s="109"/>
      <c r="J128" s="110">
        <f>J255</f>
        <v>0</v>
      </c>
      <c r="L128" s="107"/>
    </row>
    <row r="129" spans="2:12" s="9" customFormat="1" ht="24.95" customHeight="1">
      <c r="B129" s="107"/>
      <c r="D129" s="108" t="s">
        <v>890</v>
      </c>
      <c r="E129" s="109"/>
      <c r="F129" s="109"/>
      <c r="G129" s="109"/>
      <c r="H129" s="109"/>
      <c r="I129" s="109"/>
      <c r="J129" s="110">
        <f>J257</f>
        <v>0</v>
      </c>
      <c r="L129" s="107"/>
    </row>
    <row r="130" spans="2:12" s="9" customFormat="1" ht="24.95" customHeight="1">
      <c r="B130" s="107"/>
      <c r="D130" s="108" t="s">
        <v>891</v>
      </c>
      <c r="E130" s="109"/>
      <c r="F130" s="109"/>
      <c r="G130" s="109"/>
      <c r="H130" s="109"/>
      <c r="I130" s="109"/>
      <c r="J130" s="110">
        <f>J259</f>
        <v>0</v>
      </c>
      <c r="L130" s="107"/>
    </row>
    <row r="131" spans="2:12" s="9" customFormat="1" ht="24.95" customHeight="1">
      <c r="B131" s="107"/>
      <c r="D131" s="108" t="s">
        <v>892</v>
      </c>
      <c r="E131" s="109"/>
      <c r="F131" s="109"/>
      <c r="G131" s="109"/>
      <c r="H131" s="109"/>
      <c r="I131" s="109"/>
      <c r="J131" s="110">
        <f>J263</f>
        <v>0</v>
      </c>
      <c r="L131" s="107"/>
    </row>
    <row r="132" spans="2:12" s="9" customFormat="1" ht="24.95" customHeight="1">
      <c r="B132" s="107"/>
      <c r="D132" s="108" t="s">
        <v>893</v>
      </c>
      <c r="E132" s="109"/>
      <c r="F132" s="109"/>
      <c r="G132" s="109"/>
      <c r="H132" s="109"/>
      <c r="I132" s="109"/>
      <c r="J132" s="110">
        <f>J270</f>
        <v>0</v>
      </c>
      <c r="L132" s="107"/>
    </row>
    <row r="133" spans="2:12" s="9" customFormat="1" ht="24.95" customHeight="1">
      <c r="B133" s="107"/>
      <c r="D133" s="108" t="s">
        <v>894</v>
      </c>
      <c r="E133" s="109"/>
      <c r="F133" s="109"/>
      <c r="G133" s="109"/>
      <c r="H133" s="109"/>
      <c r="I133" s="109"/>
      <c r="J133" s="110">
        <f>J272</f>
        <v>0</v>
      </c>
      <c r="L133" s="107"/>
    </row>
    <row r="134" spans="2:12" s="9" customFormat="1" ht="24.95" customHeight="1">
      <c r="B134" s="107"/>
      <c r="D134" s="108" t="s">
        <v>895</v>
      </c>
      <c r="E134" s="109"/>
      <c r="F134" s="109"/>
      <c r="G134" s="109"/>
      <c r="H134" s="109"/>
      <c r="I134" s="109"/>
      <c r="J134" s="110">
        <f>J274</f>
        <v>0</v>
      </c>
      <c r="L134" s="107"/>
    </row>
    <row r="135" spans="2:12" s="9" customFormat="1" ht="24.95" customHeight="1">
      <c r="B135" s="107"/>
      <c r="D135" s="108" t="s">
        <v>896</v>
      </c>
      <c r="E135" s="109"/>
      <c r="F135" s="109"/>
      <c r="G135" s="109"/>
      <c r="H135" s="109"/>
      <c r="I135" s="109"/>
      <c r="J135" s="110">
        <f>J276</f>
        <v>0</v>
      </c>
      <c r="L135" s="107"/>
    </row>
    <row r="136" spans="2:12" s="9" customFormat="1" ht="24.95" customHeight="1">
      <c r="B136" s="107"/>
      <c r="D136" s="108" t="s">
        <v>897</v>
      </c>
      <c r="E136" s="109"/>
      <c r="F136" s="109"/>
      <c r="G136" s="109"/>
      <c r="H136" s="109"/>
      <c r="I136" s="109"/>
      <c r="J136" s="110">
        <f>J278</f>
        <v>0</v>
      </c>
      <c r="L136" s="107"/>
    </row>
    <row r="137" spans="2:12" s="9" customFormat="1" ht="24.95" customHeight="1">
      <c r="B137" s="107"/>
      <c r="D137" s="108" t="s">
        <v>898</v>
      </c>
      <c r="E137" s="109"/>
      <c r="F137" s="109"/>
      <c r="G137" s="109"/>
      <c r="H137" s="109"/>
      <c r="I137" s="109"/>
      <c r="J137" s="110">
        <f>J280</f>
        <v>0</v>
      </c>
      <c r="L137" s="107"/>
    </row>
    <row r="138" spans="2:12" s="9" customFormat="1" ht="24.95" customHeight="1">
      <c r="B138" s="107"/>
      <c r="D138" s="108" t="s">
        <v>899</v>
      </c>
      <c r="E138" s="109"/>
      <c r="F138" s="109"/>
      <c r="G138" s="109"/>
      <c r="H138" s="109"/>
      <c r="I138" s="109"/>
      <c r="J138" s="110">
        <f>J282</f>
        <v>0</v>
      </c>
      <c r="L138" s="107"/>
    </row>
    <row r="139" spans="2:12" s="9" customFormat="1" ht="24.95" customHeight="1">
      <c r="B139" s="107"/>
      <c r="D139" s="108" t="s">
        <v>900</v>
      </c>
      <c r="E139" s="109"/>
      <c r="F139" s="109"/>
      <c r="G139" s="109"/>
      <c r="H139" s="109"/>
      <c r="I139" s="109"/>
      <c r="J139" s="110">
        <f>J284</f>
        <v>0</v>
      </c>
      <c r="L139" s="107"/>
    </row>
    <row r="140" spans="2:12" s="9" customFormat="1" ht="24.95" customHeight="1">
      <c r="B140" s="107"/>
      <c r="D140" s="108" t="s">
        <v>901</v>
      </c>
      <c r="E140" s="109"/>
      <c r="F140" s="109"/>
      <c r="G140" s="109"/>
      <c r="H140" s="109"/>
      <c r="I140" s="109"/>
      <c r="J140" s="110">
        <f>J286</f>
        <v>0</v>
      </c>
      <c r="L140" s="107"/>
    </row>
    <row r="141" spans="2:12" s="9" customFormat="1" ht="24.95" customHeight="1">
      <c r="B141" s="107"/>
      <c r="D141" s="108" t="s">
        <v>902</v>
      </c>
      <c r="E141" s="109"/>
      <c r="F141" s="109"/>
      <c r="G141" s="109"/>
      <c r="H141" s="109"/>
      <c r="I141" s="109"/>
      <c r="J141" s="110">
        <f>J295</f>
        <v>0</v>
      </c>
      <c r="L141" s="107"/>
    </row>
    <row r="142" spans="2:12" s="9" customFormat="1" ht="24.95" customHeight="1">
      <c r="B142" s="107"/>
      <c r="D142" s="108" t="s">
        <v>903</v>
      </c>
      <c r="E142" s="109"/>
      <c r="F142" s="109"/>
      <c r="G142" s="109"/>
      <c r="H142" s="109"/>
      <c r="I142" s="109"/>
      <c r="J142" s="110">
        <f>J297</f>
        <v>0</v>
      </c>
      <c r="L142" s="107"/>
    </row>
    <row r="143" spans="2:12" s="9" customFormat="1" ht="24.95" customHeight="1">
      <c r="B143" s="107"/>
      <c r="D143" s="108" t="s">
        <v>904</v>
      </c>
      <c r="E143" s="109"/>
      <c r="F143" s="109"/>
      <c r="G143" s="109"/>
      <c r="H143" s="109"/>
      <c r="I143" s="109"/>
      <c r="J143" s="110">
        <f>J299</f>
        <v>0</v>
      </c>
      <c r="L143" s="107"/>
    </row>
    <row r="144" spans="2:12" s="9" customFormat="1" ht="24.95" customHeight="1">
      <c r="B144" s="107"/>
      <c r="D144" s="108" t="s">
        <v>905</v>
      </c>
      <c r="E144" s="109"/>
      <c r="F144" s="109"/>
      <c r="G144" s="109"/>
      <c r="H144" s="109"/>
      <c r="I144" s="109"/>
      <c r="J144" s="110">
        <f>J301</f>
        <v>0</v>
      </c>
      <c r="L144" s="107"/>
    </row>
    <row r="145" spans="2:12" s="9" customFormat="1" ht="24.95" customHeight="1">
      <c r="B145" s="107"/>
      <c r="D145" s="108" t="s">
        <v>906</v>
      </c>
      <c r="E145" s="109"/>
      <c r="F145" s="109"/>
      <c r="G145" s="109"/>
      <c r="H145" s="109"/>
      <c r="I145" s="109"/>
      <c r="J145" s="110">
        <f>J303</f>
        <v>0</v>
      </c>
      <c r="L145" s="107"/>
    </row>
    <row r="146" spans="2:12" s="9" customFormat="1" ht="24.95" customHeight="1">
      <c r="B146" s="107"/>
      <c r="D146" s="108" t="s">
        <v>907</v>
      </c>
      <c r="E146" s="109"/>
      <c r="F146" s="109"/>
      <c r="G146" s="109"/>
      <c r="H146" s="109"/>
      <c r="I146" s="109"/>
      <c r="J146" s="110">
        <f>J305</f>
        <v>0</v>
      </c>
      <c r="L146" s="107"/>
    </row>
    <row r="147" spans="2:12" s="9" customFormat="1" ht="24.95" customHeight="1">
      <c r="B147" s="107"/>
      <c r="D147" s="108" t="s">
        <v>908</v>
      </c>
      <c r="E147" s="109"/>
      <c r="F147" s="109"/>
      <c r="G147" s="109"/>
      <c r="H147" s="109"/>
      <c r="I147" s="109"/>
      <c r="J147" s="110">
        <f>J307</f>
        <v>0</v>
      </c>
      <c r="L147" s="107"/>
    </row>
    <row r="148" spans="2:12" s="9" customFormat="1" ht="24.95" customHeight="1">
      <c r="B148" s="107"/>
      <c r="D148" s="108" t="s">
        <v>909</v>
      </c>
      <c r="E148" s="109"/>
      <c r="F148" s="109"/>
      <c r="G148" s="109"/>
      <c r="H148" s="109"/>
      <c r="I148" s="109"/>
      <c r="J148" s="110">
        <f>J312</f>
        <v>0</v>
      </c>
      <c r="L148" s="107"/>
    </row>
    <row r="149" spans="1:31" s="2" customFormat="1" ht="21.75" customHeight="1">
      <c r="A149" s="26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3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s="2" customFormat="1" ht="6.95" customHeight="1">
      <c r="A150" s="26"/>
      <c r="B150" s="41"/>
      <c r="C150" s="42"/>
      <c r="D150" s="42"/>
      <c r="E150" s="42"/>
      <c r="F150" s="42"/>
      <c r="G150" s="42"/>
      <c r="H150" s="42"/>
      <c r="I150" s="42"/>
      <c r="J150" s="42"/>
      <c r="K150" s="42"/>
      <c r="L150" s="3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4" spans="1:31" s="2" customFormat="1" ht="6.95" customHeight="1">
      <c r="A154" s="26"/>
      <c r="B154" s="43"/>
      <c r="C154" s="44"/>
      <c r="D154" s="44"/>
      <c r="E154" s="44"/>
      <c r="F154" s="44"/>
      <c r="G154" s="44"/>
      <c r="H154" s="44"/>
      <c r="I154" s="44"/>
      <c r="J154" s="44"/>
      <c r="K154" s="44"/>
      <c r="L154" s="3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1:31" s="2" customFormat="1" ht="24.95" customHeight="1">
      <c r="A155" s="26"/>
      <c r="B155" s="27"/>
      <c r="C155" s="18" t="s">
        <v>116</v>
      </c>
      <c r="D155" s="26"/>
      <c r="E155" s="26"/>
      <c r="F155" s="26"/>
      <c r="G155" s="26"/>
      <c r="H155" s="26"/>
      <c r="I155" s="26"/>
      <c r="J155" s="26"/>
      <c r="K155" s="26"/>
      <c r="L155" s="3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s="2" customFormat="1" ht="6.95" customHeight="1">
      <c r="A156" s="26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3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s="2" customFormat="1" ht="12" customHeight="1">
      <c r="A157" s="26"/>
      <c r="B157" s="27"/>
      <c r="C157" s="23" t="s">
        <v>13</v>
      </c>
      <c r="D157" s="26"/>
      <c r="E157" s="26"/>
      <c r="F157" s="26"/>
      <c r="G157" s="26"/>
      <c r="H157" s="26"/>
      <c r="I157" s="26"/>
      <c r="J157" s="26"/>
      <c r="K157" s="26"/>
      <c r="L157" s="3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s="2" customFormat="1" ht="16.5" customHeight="1">
      <c r="A158" s="26"/>
      <c r="B158" s="27"/>
      <c r="C158" s="26"/>
      <c r="D158" s="26"/>
      <c r="E158" s="225" t="str">
        <f>E7</f>
        <v>Kogenerační jednotka</v>
      </c>
      <c r="F158" s="226"/>
      <c r="G158" s="226"/>
      <c r="H158" s="226"/>
      <c r="I158" s="26"/>
      <c r="J158" s="26"/>
      <c r="K158" s="26"/>
      <c r="L158" s="3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  <row r="159" spans="1:31" s="2" customFormat="1" ht="12" customHeight="1">
      <c r="A159" s="26"/>
      <c r="B159" s="27"/>
      <c r="C159" s="23" t="s">
        <v>94</v>
      </c>
      <c r="D159" s="26"/>
      <c r="E159" s="26"/>
      <c r="F159" s="26"/>
      <c r="G159" s="26"/>
      <c r="H159" s="26"/>
      <c r="I159" s="26"/>
      <c r="J159" s="26"/>
      <c r="K159" s="26"/>
      <c r="L159" s="3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s="2" customFormat="1" ht="16.5" customHeight="1">
      <c r="A160" s="26"/>
      <c r="B160" s="27"/>
      <c r="C160" s="26"/>
      <c r="D160" s="26"/>
      <c r="E160" s="190" t="str">
        <f>E9</f>
        <v>A4/01320UT - Ústřední vytápění</v>
      </c>
      <c r="F160" s="224"/>
      <c r="G160" s="224"/>
      <c r="H160" s="224"/>
      <c r="I160" s="26"/>
      <c r="J160" s="26"/>
      <c r="K160" s="26"/>
      <c r="L160" s="3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  <row r="161" spans="1:31" s="2" customFormat="1" ht="6.95" customHeight="1">
      <c r="A161" s="26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3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s="2" customFormat="1" ht="12" customHeight="1">
      <c r="A162" s="26"/>
      <c r="B162" s="27"/>
      <c r="C162" s="23" t="s">
        <v>16</v>
      </c>
      <c r="D162" s="26"/>
      <c r="E162" s="26"/>
      <c r="F162" s="21" t="str">
        <f>F12</f>
        <v xml:space="preserve"> </v>
      </c>
      <c r="G162" s="26"/>
      <c r="H162" s="26"/>
      <c r="I162" s="23" t="s">
        <v>18</v>
      </c>
      <c r="J162" s="49">
        <f>IF(J12="","",J12)</f>
        <v>44280</v>
      </c>
      <c r="K162" s="26"/>
      <c r="L162" s="3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s="2" customFormat="1" ht="6.95" customHeight="1">
      <c r="A163" s="26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3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s="2" customFormat="1" ht="15.2" customHeight="1">
      <c r="A164" s="26"/>
      <c r="B164" s="27"/>
      <c r="C164" s="23" t="s">
        <v>19</v>
      </c>
      <c r="D164" s="26"/>
      <c r="E164" s="26"/>
      <c r="F164" s="21" t="str">
        <f>E15</f>
        <v xml:space="preserve">SŠIPF BRNO </v>
      </c>
      <c r="G164" s="26"/>
      <c r="H164" s="26"/>
      <c r="I164" s="23" t="s">
        <v>25</v>
      </c>
      <c r="J164" s="24" t="str">
        <f>E21</f>
        <v>TH projekt s.r.o.</v>
      </c>
      <c r="K164" s="26"/>
      <c r="L164" s="3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s="2" customFormat="1" ht="15.2" customHeight="1">
      <c r="A165" s="26"/>
      <c r="B165" s="27"/>
      <c r="C165" s="23" t="s">
        <v>23</v>
      </c>
      <c r="D165" s="26"/>
      <c r="E165" s="26"/>
      <c r="F165" s="21" t="str">
        <f>IF(E18="","",E18)</f>
        <v xml:space="preserve"> </v>
      </c>
      <c r="G165" s="26"/>
      <c r="H165" s="26"/>
      <c r="I165" s="23" t="s">
        <v>28</v>
      </c>
      <c r="J165" s="24" t="str">
        <f>E24</f>
        <v>TH projekt s.r.o.</v>
      </c>
      <c r="K165" s="26"/>
      <c r="L165" s="3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s="2" customFormat="1" ht="10.35" customHeight="1">
      <c r="A166" s="26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3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7" spans="1:31" s="10" customFormat="1" ht="29.25" customHeight="1">
      <c r="A167" s="111"/>
      <c r="B167" s="112"/>
      <c r="C167" s="113" t="s">
        <v>117</v>
      </c>
      <c r="D167" s="114" t="s">
        <v>55</v>
      </c>
      <c r="E167" s="114" t="s">
        <v>51</v>
      </c>
      <c r="F167" s="114" t="s">
        <v>52</v>
      </c>
      <c r="G167" s="114" t="s">
        <v>118</v>
      </c>
      <c r="H167" s="114" t="s">
        <v>119</v>
      </c>
      <c r="I167" s="114" t="s">
        <v>120</v>
      </c>
      <c r="J167" s="115" t="s">
        <v>98</v>
      </c>
      <c r="K167" s="116" t="s">
        <v>121</v>
      </c>
      <c r="L167" s="117"/>
      <c r="M167" s="56" t="s">
        <v>1</v>
      </c>
      <c r="N167" s="57" t="s">
        <v>34</v>
      </c>
      <c r="O167" s="57" t="s">
        <v>122</v>
      </c>
      <c r="P167" s="57" t="s">
        <v>123</v>
      </c>
      <c r="Q167" s="57" t="s">
        <v>124</v>
      </c>
      <c r="R167" s="57" t="s">
        <v>125</v>
      </c>
      <c r="S167" s="57" t="s">
        <v>126</v>
      </c>
      <c r="T167" s="58" t="s">
        <v>127</v>
      </c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</row>
    <row r="168" spans="1:63" s="2" customFormat="1" ht="22.9" customHeight="1">
      <c r="A168" s="26"/>
      <c r="B168" s="27"/>
      <c r="C168" s="63" t="s">
        <v>128</v>
      </c>
      <c r="D168" s="26"/>
      <c r="E168" s="26"/>
      <c r="F168" s="26"/>
      <c r="G168" s="26"/>
      <c r="H168" s="26"/>
      <c r="I168" s="26"/>
      <c r="J168" s="118">
        <f>J169+J172+J176+J178+J181+J183+J185+J187+J193+J195+J197+J201+J207+J211+J213+J217+J221+J223+J226+J228+J234+J237+J241+J243+J245+J247+J249+J251+J253+J255+J257+J259+J263+J270+J276+J278+J280+J282+J284+J286+J295+J297+J299+J301+J305+J307+J312</f>
        <v>0</v>
      </c>
      <c r="K168" s="26"/>
      <c r="L168" s="27"/>
      <c r="M168" s="59"/>
      <c r="N168" s="50"/>
      <c r="O168" s="60"/>
      <c r="P168" s="119" t="e">
        <f>#REF!+#REF!+P169+P172+P176+P178+P181+P183+P185+P187+P189+P191+P193+P195+P197+P201+P207+P211+P213+P217+P221+P223+P226+P228+P234+P237+P241+P243+P245+P247+P249+P251+#REF!+P253+P255+P257+P259+P263+P270+P272+P274+P276+P278+P280+P282+#REF!+P284+P286+P295+P297+P299+P301+P303+P305+P307+P312</f>
        <v>#REF!</v>
      </c>
      <c r="Q168" s="60"/>
      <c r="R168" s="119" t="e">
        <f>#REF!+#REF!+R169+R172+R176+R178+R181+R183+R185+R187+R189+R191+R193+R195+R197+R201+R207+R211+R213+R217+R221+R223+R226+R228+R234+R237+R241+R243+R245+R247+R249+R251+#REF!+R253+R255+R257+R259+R263+R270+R272+R274+R276+R278+R280+R282+#REF!+R284+R286+R295+R297+R299+R301+R303+R305+R307+R312</f>
        <v>#REF!</v>
      </c>
      <c r="S168" s="60"/>
      <c r="T168" s="120" t="e">
        <f>#REF!+#REF!+T169+T172+T176+T178+T181+T183+T185+T187+T189+T191+T193+T195+T197+T201+T207+T211+T213+T217+T221+T223+T226+T228+T234+T237+T241+T243+T245+T247+T249+T251+#REF!+T253+T255+T257+T259+T263+T270+T272+T274+T276+T278+T280+T282+#REF!+T284+T286+T295+T297+T299+T301+T303+T305+T307+T312</f>
        <v>#REF!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T168" s="14" t="s">
        <v>69</v>
      </c>
      <c r="AU168" s="14" t="s">
        <v>100</v>
      </c>
      <c r="BK168" s="121" t="e">
        <f>#REF!+#REF!+BK169+BK172+BK176+BK178+BK181+BK183+BK185+BK187+BK189+BK191+BK193+BK195+BK197+BK201+BK207+BK211+BK213+BK217+BK221+BK223+BK226+BK228+BK234+BK237+BK241+BK243+BK245+BK247+BK249+BK251+#REF!+BK253+BK255+BK257+BK259+BK263+BK270+BK272+BK274+BK276+BK278+BK280+BK282+#REF!+BK284+BK286+BK295+BK297+BK299+BK301+BK303+BK305+BK307+BK312</f>
        <v>#REF!</v>
      </c>
    </row>
    <row r="169" spans="2:63" s="11" customFormat="1" ht="25.9" customHeight="1">
      <c r="B169" s="122"/>
      <c r="D169" s="123" t="s">
        <v>69</v>
      </c>
      <c r="E169" s="124" t="s">
        <v>151</v>
      </c>
      <c r="F169" s="124" t="s">
        <v>1290</v>
      </c>
      <c r="J169" s="125">
        <f>J170+J171</f>
        <v>0</v>
      </c>
      <c r="L169" s="122"/>
      <c r="M169" s="126"/>
      <c r="N169" s="127"/>
      <c r="O169" s="127"/>
      <c r="P169" s="128">
        <f>SUM(P170:P171)</f>
        <v>0</v>
      </c>
      <c r="Q169" s="127"/>
      <c r="R169" s="128">
        <f>SUM(R170:R171)</f>
        <v>0</v>
      </c>
      <c r="S169" s="127"/>
      <c r="T169" s="129">
        <f>SUM(T170:T171)</f>
        <v>0</v>
      </c>
      <c r="AR169" s="123" t="s">
        <v>77</v>
      </c>
      <c r="AT169" s="130" t="s">
        <v>69</v>
      </c>
      <c r="AU169" s="130" t="s">
        <v>70</v>
      </c>
      <c r="AY169" s="123" t="s">
        <v>131</v>
      </c>
      <c r="BK169" s="131">
        <f>SUM(BK170:BK171)</f>
        <v>0</v>
      </c>
    </row>
    <row r="170" spans="1:65" s="2" customFormat="1" ht="16.5" customHeight="1">
      <c r="A170" s="26"/>
      <c r="B170" s="132"/>
      <c r="C170" s="133">
        <v>1</v>
      </c>
      <c r="D170" s="133" t="s">
        <v>132</v>
      </c>
      <c r="E170" s="134" t="s">
        <v>729</v>
      </c>
      <c r="F170" s="135" t="s">
        <v>1287</v>
      </c>
      <c r="G170" s="136" t="s">
        <v>161</v>
      </c>
      <c r="H170" s="137">
        <v>1</v>
      </c>
      <c r="I170" s="138"/>
      <c r="J170" s="138">
        <f>ROUND(I170*H170,2)</f>
        <v>0</v>
      </c>
      <c r="K170" s="139"/>
      <c r="L170" s="27"/>
      <c r="M170" s="140" t="s">
        <v>1</v>
      </c>
      <c r="N170" s="141" t="s">
        <v>35</v>
      </c>
      <c r="O170" s="142">
        <v>0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4" t="s">
        <v>136</v>
      </c>
      <c r="AT170" s="144" t="s">
        <v>132</v>
      </c>
      <c r="AU170" s="144" t="s">
        <v>77</v>
      </c>
      <c r="AY170" s="14" t="s">
        <v>131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4" t="s">
        <v>77</v>
      </c>
      <c r="BK170" s="145">
        <f>ROUND(I170*H170,2)</f>
        <v>0</v>
      </c>
      <c r="BL170" s="14" t="s">
        <v>136</v>
      </c>
      <c r="BM170" s="144" t="s">
        <v>141</v>
      </c>
    </row>
    <row r="171" spans="1:65" s="2" customFormat="1" ht="16.5" customHeight="1">
      <c r="A171" s="26"/>
      <c r="B171" s="132"/>
      <c r="C171" s="133">
        <v>2</v>
      </c>
      <c r="D171" s="133" t="s">
        <v>132</v>
      </c>
      <c r="E171" s="134" t="s">
        <v>730</v>
      </c>
      <c r="F171" s="135" t="s">
        <v>1288</v>
      </c>
      <c r="G171" s="136" t="s">
        <v>161</v>
      </c>
      <c r="H171" s="137">
        <v>1</v>
      </c>
      <c r="I171" s="138"/>
      <c r="J171" s="138">
        <f>ROUND(I171*H171,2)</f>
        <v>0</v>
      </c>
      <c r="K171" s="139"/>
      <c r="L171" s="27"/>
      <c r="M171" s="140" t="s">
        <v>1</v>
      </c>
      <c r="N171" s="141" t="s">
        <v>35</v>
      </c>
      <c r="O171" s="142">
        <v>0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4" t="s">
        <v>136</v>
      </c>
      <c r="AT171" s="144" t="s">
        <v>132</v>
      </c>
      <c r="AU171" s="144" t="s">
        <v>77</v>
      </c>
      <c r="AY171" s="14" t="s">
        <v>131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4" t="s">
        <v>77</v>
      </c>
      <c r="BK171" s="145">
        <f>ROUND(I171*H171,2)</f>
        <v>0</v>
      </c>
      <c r="BL171" s="14" t="s">
        <v>136</v>
      </c>
      <c r="BM171" s="144" t="s">
        <v>144</v>
      </c>
    </row>
    <row r="172" spans="2:63" s="11" customFormat="1" ht="25.9" customHeight="1">
      <c r="B172" s="122"/>
      <c r="D172" s="123" t="s">
        <v>69</v>
      </c>
      <c r="E172" s="124" t="s">
        <v>152</v>
      </c>
      <c r="F172" s="124" t="s">
        <v>1291</v>
      </c>
      <c r="J172" s="125">
        <f>J173+J174+J175</f>
        <v>0</v>
      </c>
      <c r="L172" s="122"/>
      <c r="M172" s="126"/>
      <c r="N172" s="127"/>
      <c r="O172" s="127"/>
      <c r="P172" s="128">
        <f>SUM(P173:P175)</f>
        <v>0</v>
      </c>
      <c r="Q172" s="127"/>
      <c r="R172" s="128">
        <f>SUM(R173:R175)</f>
        <v>0</v>
      </c>
      <c r="S172" s="127"/>
      <c r="T172" s="129">
        <f>SUM(T173:T175)</f>
        <v>0</v>
      </c>
      <c r="AR172" s="123" t="s">
        <v>77</v>
      </c>
      <c r="AT172" s="130" t="s">
        <v>69</v>
      </c>
      <c r="AU172" s="130" t="s">
        <v>70</v>
      </c>
      <c r="AY172" s="123" t="s">
        <v>131</v>
      </c>
      <c r="BK172" s="131">
        <f>SUM(BK173:BK175)</f>
        <v>0</v>
      </c>
    </row>
    <row r="173" spans="1:65" s="2" customFormat="1" ht="16.5" customHeight="1">
      <c r="A173" s="26"/>
      <c r="B173" s="132"/>
      <c r="C173" s="133">
        <v>3</v>
      </c>
      <c r="D173" s="133" t="s">
        <v>132</v>
      </c>
      <c r="E173" s="134" t="s">
        <v>731</v>
      </c>
      <c r="F173" s="135" t="s">
        <v>911</v>
      </c>
      <c r="G173" s="136" t="s">
        <v>161</v>
      </c>
      <c r="H173" s="137">
        <v>1</v>
      </c>
      <c r="I173" s="138"/>
      <c r="J173" s="138">
        <f>ROUND(I173*H173,2)</f>
        <v>0</v>
      </c>
      <c r="K173" s="139"/>
      <c r="L173" s="27"/>
      <c r="M173" s="140" t="s">
        <v>1</v>
      </c>
      <c r="N173" s="141" t="s">
        <v>35</v>
      </c>
      <c r="O173" s="142">
        <v>0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4" t="s">
        <v>136</v>
      </c>
      <c r="AT173" s="144" t="s">
        <v>132</v>
      </c>
      <c r="AU173" s="144" t="s">
        <v>77</v>
      </c>
      <c r="AY173" s="14" t="s">
        <v>131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4" t="s">
        <v>77</v>
      </c>
      <c r="BK173" s="145">
        <f>ROUND(I173*H173,2)</f>
        <v>0</v>
      </c>
      <c r="BL173" s="14" t="s">
        <v>136</v>
      </c>
      <c r="BM173" s="144" t="s">
        <v>156</v>
      </c>
    </row>
    <row r="174" spans="1:65" s="2" customFormat="1" ht="16.5" customHeight="1">
      <c r="A174" s="26"/>
      <c r="B174" s="132"/>
      <c r="C174" s="133">
        <v>4</v>
      </c>
      <c r="D174" s="133" t="s">
        <v>132</v>
      </c>
      <c r="E174" s="134" t="s">
        <v>734</v>
      </c>
      <c r="F174" s="135" t="s">
        <v>1289</v>
      </c>
      <c r="G174" s="136" t="s">
        <v>161</v>
      </c>
      <c r="H174" s="137">
        <v>2</v>
      </c>
      <c r="I174" s="138"/>
      <c r="J174" s="138">
        <f>ROUND(I174*H174,2)</f>
        <v>0</v>
      </c>
      <c r="K174" s="139"/>
      <c r="L174" s="27"/>
      <c r="M174" s="140" t="s">
        <v>1</v>
      </c>
      <c r="N174" s="141" t="s">
        <v>35</v>
      </c>
      <c r="O174" s="142">
        <v>0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4" t="s">
        <v>136</v>
      </c>
      <c r="AT174" s="144" t="s">
        <v>132</v>
      </c>
      <c r="AU174" s="144" t="s">
        <v>77</v>
      </c>
      <c r="AY174" s="14" t="s">
        <v>131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4" t="s">
        <v>77</v>
      </c>
      <c r="BK174" s="145">
        <f>ROUND(I174*H174,2)</f>
        <v>0</v>
      </c>
      <c r="BL174" s="14" t="s">
        <v>136</v>
      </c>
      <c r="BM174" s="144" t="s">
        <v>162</v>
      </c>
    </row>
    <row r="175" spans="1:65" s="2" customFormat="1" ht="16.5" customHeight="1">
      <c r="A175" s="26"/>
      <c r="B175" s="132"/>
      <c r="C175" s="133">
        <v>5</v>
      </c>
      <c r="D175" s="133" t="s">
        <v>132</v>
      </c>
      <c r="E175" s="134" t="s">
        <v>736</v>
      </c>
      <c r="F175" s="135" t="s">
        <v>912</v>
      </c>
      <c r="G175" s="136" t="s">
        <v>161</v>
      </c>
      <c r="H175" s="137">
        <v>1</v>
      </c>
      <c r="I175" s="138"/>
      <c r="J175" s="138">
        <f>ROUND(I175*H175,2)</f>
        <v>0</v>
      </c>
      <c r="K175" s="139"/>
      <c r="L175" s="27"/>
      <c r="M175" s="140" t="s">
        <v>1</v>
      </c>
      <c r="N175" s="141" t="s">
        <v>35</v>
      </c>
      <c r="O175" s="142">
        <v>0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4" t="s">
        <v>136</v>
      </c>
      <c r="AT175" s="144" t="s">
        <v>132</v>
      </c>
      <c r="AU175" s="144" t="s">
        <v>77</v>
      </c>
      <c r="AY175" s="14" t="s">
        <v>131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4" t="s">
        <v>77</v>
      </c>
      <c r="BK175" s="145">
        <f>ROUND(I175*H175,2)</f>
        <v>0</v>
      </c>
      <c r="BL175" s="14" t="s">
        <v>136</v>
      </c>
      <c r="BM175" s="144" t="s">
        <v>166</v>
      </c>
    </row>
    <row r="176" spans="2:63" s="11" customFormat="1" ht="25.9" customHeight="1">
      <c r="B176" s="122"/>
      <c r="D176" s="123" t="s">
        <v>69</v>
      </c>
      <c r="E176" s="124" t="s">
        <v>157</v>
      </c>
      <c r="F176" s="124" t="s">
        <v>913</v>
      </c>
      <c r="J176" s="125">
        <f>J177</f>
        <v>0</v>
      </c>
      <c r="L176" s="122"/>
      <c r="M176" s="126"/>
      <c r="N176" s="127"/>
      <c r="O176" s="127"/>
      <c r="P176" s="128">
        <f>P177</f>
        <v>0</v>
      </c>
      <c r="Q176" s="127"/>
      <c r="R176" s="128">
        <f>R177</f>
        <v>0</v>
      </c>
      <c r="S176" s="127"/>
      <c r="T176" s="129">
        <f>T177</f>
        <v>0</v>
      </c>
      <c r="AR176" s="123" t="s">
        <v>77</v>
      </c>
      <c r="AT176" s="130" t="s">
        <v>69</v>
      </c>
      <c r="AU176" s="130" t="s">
        <v>70</v>
      </c>
      <c r="AY176" s="123" t="s">
        <v>131</v>
      </c>
      <c r="BK176" s="131">
        <f>BK177</f>
        <v>0</v>
      </c>
    </row>
    <row r="177" spans="1:65" s="2" customFormat="1" ht="16.5" customHeight="1">
      <c r="A177" s="26"/>
      <c r="B177" s="132"/>
      <c r="C177" s="133">
        <v>6</v>
      </c>
      <c r="D177" s="133" t="s">
        <v>132</v>
      </c>
      <c r="E177" s="134" t="s">
        <v>914</v>
      </c>
      <c r="F177" s="135" t="s">
        <v>789</v>
      </c>
      <c r="G177" s="136" t="s">
        <v>790</v>
      </c>
      <c r="H177" s="137">
        <v>537</v>
      </c>
      <c r="I177" s="138"/>
      <c r="J177" s="138">
        <f>ROUND(I177*H177,2)</f>
        <v>0</v>
      </c>
      <c r="K177" s="139"/>
      <c r="L177" s="27"/>
      <c r="M177" s="140" t="s">
        <v>1</v>
      </c>
      <c r="N177" s="141" t="s">
        <v>35</v>
      </c>
      <c r="O177" s="142">
        <v>0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4" t="s">
        <v>136</v>
      </c>
      <c r="AT177" s="144" t="s">
        <v>132</v>
      </c>
      <c r="AU177" s="144" t="s">
        <v>77</v>
      </c>
      <c r="AY177" s="14" t="s">
        <v>131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4" t="s">
        <v>77</v>
      </c>
      <c r="BK177" s="145">
        <f>ROUND(I177*H177,2)</f>
        <v>0</v>
      </c>
      <c r="BL177" s="14" t="s">
        <v>136</v>
      </c>
      <c r="BM177" s="144" t="s">
        <v>172</v>
      </c>
    </row>
    <row r="178" spans="2:63" s="11" customFormat="1" ht="25.9" customHeight="1">
      <c r="B178" s="122"/>
      <c r="D178" s="123" t="s">
        <v>69</v>
      </c>
      <c r="E178" s="124" t="s">
        <v>167</v>
      </c>
      <c r="F178" s="124" t="s">
        <v>915</v>
      </c>
      <c r="J178" s="125">
        <f>J179+J180</f>
        <v>0</v>
      </c>
      <c r="L178" s="122"/>
      <c r="M178" s="126"/>
      <c r="N178" s="127"/>
      <c r="O178" s="127"/>
      <c r="P178" s="128">
        <f>P180</f>
        <v>0</v>
      </c>
      <c r="Q178" s="127"/>
      <c r="R178" s="128">
        <f>R180</f>
        <v>0</v>
      </c>
      <c r="S178" s="127"/>
      <c r="T178" s="129">
        <f>T180</f>
        <v>0</v>
      </c>
      <c r="AR178" s="123" t="s">
        <v>77</v>
      </c>
      <c r="AT178" s="130" t="s">
        <v>69</v>
      </c>
      <c r="AU178" s="130" t="s">
        <v>70</v>
      </c>
      <c r="AY178" s="123" t="s">
        <v>131</v>
      </c>
      <c r="BK178" s="131">
        <f>BK180</f>
        <v>0</v>
      </c>
    </row>
    <row r="179" spans="2:63" s="11" customFormat="1" ht="25.9" customHeight="1">
      <c r="B179" s="122"/>
      <c r="C179" s="133">
        <v>7</v>
      </c>
      <c r="D179" s="133" t="s">
        <v>132</v>
      </c>
      <c r="E179" s="134"/>
      <c r="F179" s="135" t="s">
        <v>1168</v>
      </c>
      <c r="G179" s="136" t="s">
        <v>373</v>
      </c>
      <c r="H179" s="137">
        <v>2</v>
      </c>
      <c r="I179" s="138"/>
      <c r="J179" s="138">
        <f>ROUND(I179*H179,2)</f>
        <v>0</v>
      </c>
      <c r="L179" s="122"/>
      <c r="M179" s="126"/>
      <c r="N179" s="127"/>
      <c r="O179" s="127"/>
      <c r="P179" s="128"/>
      <c r="Q179" s="127"/>
      <c r="R179" s="128"/>
      <c r="S179" s="127"/>
      <c r="T179" s="129"/>
      <c r="AR179" s="123"/>
      <c r="AT179" s="130"/>
      <c r="AU179" s="130"/>
      <c r="AY179" s="123"/>
      <c r="BK179" s="131"/>
    </row>
    <row r="180" spans="1:65" s="2" customFormat="1" ht="16.5" customHeight="1">
      <c r="A180" s="26"/>
      <c r="B180" s="132"/>
      <c r="C180" s="133">
        <v>8</v>
      </c>
      <c r="D180" s="133" t="s">
        <v>132</v>
      </c>
      <c r="E180" s="134" t="s">
        <v>916</v>
      </c>
      <c r="F180" s="135" t="s">
        <v>716</v>
      </c>
      <c r="G180" s="136" t="s">
        <v>373</v>
      </c>
      <c r="H180" s="137">
        <v>2</v>
      </c>
      <c r="I180" s="138"/>
      <c r="J180" s="138">
        <f>ROUND(I180*H180,2)</f>
        <v>0</v>
      </c>
      <c r="K180" s="139"/>
      <c r="L180" s="27"/>
      <c r="M180" s="140" t="s">
        <v>1</v>
      </c>
      <c r="N180" s="141" t="s">
        <v>35</v>
      </c>
      <c r="O180" s="142">
        <v>0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4" t="s">
        <v>136</v>
      </c>
      <c r="AT180" s="144" t="s">
        <v>132</v>
      </c>
      <c r="AU180" s="144" t="s">
        <v>77</v>
      </c>
      <c r="AY180" s="14" t="s">
        <v>131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4" t="s">
        <v>77</v>
      </c>
      <c r="BK180" s="145">
        <f>ROUND(I180*H180,2)</f>
        <v>0</v>
      </c>
      <c r="BL180" s="14" t="s">
        <v>136</v>
      </c>
      <c r="BM180" s="144" t="s">
        <v>177</v>
      </c>
    </row>
    <row r="181" spans="2:63" s="11" customFormat="1" ht="25.9" customHeight="1">
      <c r="B181" s="122"/>
      <c r="D181" s="123" t="s">
        <v>69</v>
      </c>
      <c r="E181" s="124" t="s">
        <v>173</v>
      </c>
      <c r="F181" s="124" t="s">
        <v>917</v>
      </c>
      <c r="J181" s="125">
        <f>J182</f>
        <v>0</v>
      </c>
      <c r="L181" s="122"/>
      <c r="M181" s="126"/>
      <c r="N181" s="127"/>
      <c r="O181" s="127"/>
      <c r="P181" s="128">
        <f>P182</f>
        <v>0</v>
      </c>
      <c r="Q181" s="127"/>
      <c r="R181" s="128">
        <f>R182</f>
        <v>0</v>
      </c>
      <c r="S181" s="127"/>
      <c r="T181" s="129">
        <f>T182</f>
        <v>0</v>
      </c>
      <c r="AR181" s="123" t="s">
        <v>77</v>
      </c>
      <c r="AT181" s="130" t="s">
        <v>69</v>
      </c>
      <c r="AU181" s="130" t="s">
        <v>70</v>
      </c>
      <c r="AY181" s="123" t="s">
        <v>131</v>
      </c>
      <c r="BK181" s="131">
        <f>BK182</f>
        <v>0</v>
      </c>
    </row>
    <row r="182" spans="1:65" s="2" customFormat="1" ht="16.5" customHeight="1">
      <c r="A182" s="26"/>
      <c r="B182" s="132"/>
      <c r="C182" s="133">
        <v>9</v>
      </c>
      <c r="D182" s="133" t="s">
        <v>132</v>
      </c>
      <c r="E182" s="134" t="s">
        <v>918</v>
      </c>
      <c r="F182" s="135" t="s">
        <v>919</v>
      </c>
      <c r="G182" s="136" t="s">
        <v>706</v>
      </c>
      <c r="H182" s="137">
        <v>6</v>
      </c>
      <c r="I182" s="138"/>
      <c r="J182" s="138">
        <f>ROUND(I182*H182,2)</f>
        <v>0</v>
      </c>
      <c r="K182" s="139"/>
      <c r="L182" s="27"/>
      <c r="M182" s="140" t="s">
        <v>1</v>
      </c>
      <c r="N182" s="141" t="s">
        <v>35</v>
      </c>
      <c r="O182" s="142">
        <v>0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4" t="s">
        <v>136</v>
      </c>
      <c r="AT182" s="144" t="s">
        <v>132</v>
      </c>
      <c r="AU182" s="144" t="s">
        <v>77</v>
      </c>
      <c r="AY182" s="14" t="s">
        <v>131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4" t="s">
        <v>77</v>
      </c>
      <c r="BK182" s="145">
        <f>ROUND(I182*H182,2)</f>
        <v>0</v>
      </c>
      <c r="BL182" s="14" t="s">
        <v>136</v>
      </c>
      <c r="BM182" s="144" t="s">
        <v>181</v>
      </c>
    </row>
    <row r="183" spans="2:63" s="11" customFormat="1" ht="25.9" customHeight="1">
      <c r="B183" s="122"/>
      <c r="D183" s="123" t="s">
        <v>69</v>
      </c>
      <c r="E183" s="124" t="s">
        <v>178</v>
      </c>
      <c r="F183" s="124" t="s">
        <v>920</v>
      </c>
      <c r="J183" s="125">
        <f>J184</f>
        <v>0</v>
      </c>
      <c r="L183" s="122"/>
      <c r="M183" s="126"/>
      <c r="N183" s="127"/>
      <c r="O183" s="127"/>
      <c r="P183" s="128">
        <f>P184</f>
        <v>0</v>
      </c>
      <c r="Q183" s="127"/>
      <c r="R183" s="128">
        <f>R184</f>
        <v>0</v>
      </c>
      <c r="S183" s="127"/>
      <c r="T183" s="129">
        <f>T184</f>
        <v>0</v>
      </c>
      <c r="AR183" s="123" t="s">
        <v>77</v>
      </c>
      <c r="AT183" s="130" t="s">
        <v>69</v>
      </c>
      <c r="AU183" s="130" t="s">
        <v>70</v>
      </c>
      <c r="AY183" s="123" t="s">
        <v>131</v>
      </c>
      <c r="BK183" s="131">
        <f>BK184</f>
        <v>0</v>
      </c>
    </row>
    <row r="184" spans="1:65" s="2" customFormat="1" ht="16.5" customHeight="1">
      <c r="A184" s="26"/>
      <c r="B184" s="132"/>
      <c r="C184" s="133">
        <v>10</v>
      </c>
      <c r="D184" s="133" t="s">
        <v>132</v>
      </c>
      <c r="E184" s="134" t="s">
        <v>921</v>
      </c>
      <c r="F184" s="135" t="s">
        <v>712</v>
      </c>
      <c r="G184" s="136" t="s">
        <v>706</v>
      </c>
      <c r="H184" s="137">
        <v>1</v>
      </c>
      <c r="I184" s="138"/>
      <c r="J184" s="138">
        <f>ROUND(I184*H184,2)</f>
        <v>0</v>
      </c>
      <c r="K184" s="139"/>
      <c r="L184" s="27"/>
      <c r="M184" s="140" t="s">
        <v>1</v>
      </c>
      <c r="N184" s="141" t="s">
        <v>35</v>
      </c>
      <c r="O184" s="142">
        <v>0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4" t="s">
        <v>136</v>
      </c>
      <c r="AT184" s="144" t="s">
        <v>132</v>
      </c>
      <c r="AU184" s="144" t="s">
        <v>77</v>
      </c>
      <c r="AY184" s="14" t="s">
        <v>131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4" t="s">
        <v>77</v>
      </c>
      <c r="BK184" s="145">
        <f>ROUND(I184*H184,2)</f>
        <v>0</v>
      </c>
      <c r="BL184" s="14" t="s">
        <v>136</v>
      </c>
      <c r="BM184" s="144" t="s">
        <v>187</v>
      </c>
    </row>
    <row r="185" spans="2:63" s="11" customFormat="1" ht="25.9" customHeight="1">
      <c r="B185" s="122"/>
      <c r="D185" s="123" t="s">
        <v>69</v>
      </c>
      <c r="E185" s="124" t="s">
        <v>182</v>
      </c>
      <c r="F185" s="124" t="s">
        <v>922</v>
      </c>
      <c r="J185" s="125">
        <f>J186</f>
        <v>0</v>
      </c>
      <c r="L185" s="122"/>
      <c r="M185" s="126"/>
      <c r="N185" s="127"/>
      <c r="O185" s="127"/>
      <c r="P185" s="128">
        <f>P186</f>
        <v>0</v>
      </c>
      <c r="Q185" s="127"/>
      <c r="R185" s="128">
        <f>R186</f>
        <v>0</v>
      </c>
      <c r="S185" s="127"/>
      <c r="T185" s="129">
        <f>T186</f>
        <v>0</v>
      </c>
      <c r="AR185" s="123" t="s">
        <v>77</v>
      </c>
      <c r="AT185" s="130" t="s">
        <v>69</v>
      </c>
      <c r="AU185" s="130" t="s">
        <v>70</v>
      </c>
      <c r="AY185" s="123" t="s">
        <v>131</v>
      </c>
      <c r="BK185" s="131">
        <f>BK186</f>
        <v>0</v>
      </c>
    </row>
    <row r="186" spans="1:65" s="2" customFormat="1" ht="16.5" customHeight="1">
      <c r="A186" s="26"/>
      <c r="B186" s="132"/>
      <c r="C186" s="133">
        <v>11</v>
      </c>
      <c r="D186" s="133" t="s">
        <v>132</v>
      </c>
      <c r="E186" s="134" t="s">
        <v>739</v>
      </c>
      <c r="F186" s="135" t="s">
        <v>923</v>
      </c>
      <c r="G186" s="136" t="s">
        <v>161</v>
      </c>
      <c r="H186" s="137">
        <v>1</v>
      </c>
      <c r="I186" s="138"/>
      <c r="J186" s="138">
        <f>ROUND(I186*H186,2)</f>
        <v>0</v>
      </c>
      <c r="K186" s="139"/>
      <c r="L186" s="27"/>
      <c r="M186" s="140" t="s">
        <v>1</v>
      </c>
      <c r="N186" s="141" t="s">
        <v>35</v>
      </c>
      <c r="O186" s="142">
        <v>0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4" t="s">
        <v>136</v>
      </c>
      <c r="AT186" s="144" t="s">
        <v>132</v>
      </c>
      <c r="AU186" s="144" t="s">
        <v>77</v>
      </c>
      <c r="AY186" s="14" t="s">
        <v>131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4" t="s">
        <v>77</v>
      </c>
      <c r="BK186" s="145">
        <f>ROUND(I186*H186,2)</f>
        <v>0</v>
      </c>
      <c r="BL186" s="14" t="s">
        <v>136</v>
      </c>
      <c r="BM186" s="144" t="s">
        <v>189</v>
      </c>
    </row>
    <row r="187" spans="2:63" s="11" customFormat="1" ht="25.9" customHeight="1">
      <c r="B187" s="122"/>
      <c r="D187" s="123" t="s">
        <v>69</v>
      </c>
      <c r="E187" s="124" t="s">
        <v>190</v>
      </c>
      <c r="F187" s="124" t="s">
        <v>924</v>
      </c>
      <c r="J187" s="125">
        <f>J188</f>
        <v>0</v>
      </c>
      <c r="L187" s="122"/>
      <c r="M187" s="126"/>
      <c r="N187" s="127"/>
      <c r="O187" s="127"/>
      <c r="P187" s="128">
        <f>P188</f>
        <v>0</v>
      </c>
      <c r="Q187" s="127"/>
      <c r="R187" s="128">
        <f>R188</f>
        <v>0</v>
      </c>
      <c r="S187" s="127"/>
      <c r="T187" s="129">
        <f>T188</f>
        <v>0</v>
      </c>
      <c r="AR187" s="123" t="s">
        <v>77</v>
      </c>
      <c r="AT187" s="130" t="s">
        <v>69</v>
      </c>
      <c r="AU187" s="130" t="s">
        <v>70</v>
      </c>
      <c r="AY187" s="123" t="s">
        <v>131</v>
      </c>
      <c r="BK187" s="131">
        <f>BK188</f>
        <v>0</v>
      </c>
    </row>
    <row r="188" spans="1:65" s="2" customFormat="1" ht="16.5" customHeight="1">
      <c r="A188" s="26"/>
      <c r="B188" s="132"/>
      <c r="C188" s="133">
        <v>12</v>
      </c>
      <c r="D188" s="133" t="s">
        <v>132</v>
      </c>
      <c r="E188" s="134" t="s">
        <v>925</v>
      </c>
      <c r="F188" s="135" t="s">
        <v>926</v>
      </c>
      <c r="G188" s="136" t="s">
        <v>373</v>
      </c>
      <c r="H188" s="137">
        <v>6</v>
      </c>
      <c r="I188" s="138"/>
      <c r="J188" s="138">
        <f>ROUND(I188*H188,2)</f>
        <v>0</v>
      </c>
      <c r="K188" s="139"/>
      <c r="L188" s="27"/>
      <c r="M188" s="140" t="s">
        <v>1</v>
      </c>
      <c r="N188" s="141" t="s">
        <v>35</v>
      </c>
      <c r="O188" s="142">
        <v>0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4" t="s">
        <v>136</v>
      </c>
      <c r="AT188" s="144" t="s">
        <v>132</v>
      </c>
      <c r="AU188" s="144" t="s">
        <v>77</v>
      </c>
      <c r="AY188" s="14" t="s">
        <v>131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4" t="s">
        <v>77</v>
      </c>
      <c r="BK188" s="145">
        <f>ROUND(I188*H188,2)</f>
        <v>0</v>
      </c>
      <c r="BL188" s="14" t="s">
        <v>136</v>
      </c>
      <c r="BM188" s="144" t="s">
        <v>195</v>
      </c>
    </row>
    <row r="189" spans="2:63" s="11" customFormat="1" ht="25.9" customHeight="1" hidden="1">
      <c r="B189" s="122"/>
      <c r="D189" s="123" t="s">
        <v>69</v>
      </c>
      <c r="E189" s="124" t="s">
        <v>196</v>
      </c>
      <c r="F189" s="124" t="s">
        <v>927</v>
      </c>
      <c r="J189" s="125">
        <f>BK189</f>
        <v>0</v>
      </c>
      <c r="L189" s="122"/>
      <c r="M189" s="126"/>
      <c r="N189" s="127"/>
      <c r="O189" s="127"/>
      <c r="P189" s="128">
        <f>SUM(P190:P190)</f>
        <v>0</v>
      </c>
      <c r="Q189" s="127"/>
      <c r="R189" s="128">
        <f>SUM(R190:R190)</f>
        <v>0</v>
      </c>
      <c r="S189" s="127"/>
      <c r="T189" s="129">
        <f>SUM(T190:T190)</f>
        <v>0</v>
      </c>
      <c r="AR189" s="123" t="s">
        <v>77</v>
      </c>
      <c r="AT189" s="130" t="s">
        <v>69</v>
      </c>
      <c r="AU189" s="130" t="s">
        <v>70</v>
      </c>
      <c r="AY189" s="123" t="s">
        <v>131</v>
      </c>
      <c r="BK189" s="131">
        <f>SUM(BK190:BK190)</f>
        <v>0</v>
      </c>
    </row>
    <row r="190" spans="1:65" s="2" customFormat="1" ht="16.5" customHeight="1" hidden="1">
      <c r="A190" s="26"/>
      <c r="B190" s="132"/>
      <c r="C190" s="133" t="s">
        <v>8</v>
      </c>
      <c r="D190" s="133" t="s">
        <v>132</v>
      </c>
      <c r="E190" s="134" t="s">
        <v>740</v>
      </c>
      <c r="F190" s="135" t="s">
        <v>928</v>
      </c>
      <c r="G190" s="136" t="s">
        <v>161</v>
      </c>
      <c r="H190" s="137">
        <v>1</v>
      </c>
      <c r="I190" s="138"/>
      <c r="J190" s="138">
        <f>ROUND(I190*H190,2)</f>
        <v>0</v>
      </c>
      <c r="K190" s="139"/>
      <c r="L190" s="27"/>
      <c r="M190" s="140" t="s">
        <v>1</v>
      </c>
      <c r="N190" s="141" t="s">
        <v>35</v>
      </c>
      <c r="O190" s="142">
        <v>0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4" t="s">
        <v>136</v>
      </c>
      <c r="AT190" s="144" t="s">
        <v>132</v>
      </c>
      <c r="AU190" s="144" t="s">
        <v>77</v>
      </c>
      <c r="AY190" s="14" t="s">
        <v>131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4" t="s">
        <v>77</v>
      </c>
      <c r="BK190" s="145">
        <f>ROUND(I190*H190,2)</f>
        <v>0</v>
      </c>
      <c r="BL190" s="14" t="s">
        <v>136</v>
      </c>
      <c r="BM190" s="144" t="s">
        <v>200</v>
      </c>
    </row>
    <row r="191" spans="2:63" s="11" customFormat="1" ht="25.9" customHeight="1" hidden="1">
      <c r="B191" s="122"/>
      <c r="D191" s="123" t="s">
        <v>69</v>
      </c>
      <c r="E191" s="124" t="s">
        <v>204</v>
      </c>
      <c r="F191" s="124" t="s">
        <v>929</v>
      </c>
      <c r="J191" s="125">
        <f>BK191</f>
        <v>0</v>
      </c>
      <c r="L191" s="122"/>
      <c r="M191" s="126"/>
      <c r="N191" s="127"/>
      <c r="O191" s="127"/>
      <c r="P191" s="128">
        <f>SUM(P192:P192)</f>
        <v>0</v>
      </c>
      <c r="Q191" s="127"/>
      <c r="R191" s="128">
        <f>SUM(R192:R192)</f>
        <v>0</v>
      </c>
      <c r="S191" s="127"/>
      <c r="T191" s="129">
        <f>SUM(T192:T192)</f>
        <v>0</v>
      </c>
      <c r="AR191" s="123" t="s">
        <v>77</v>
      </c>
      <c r="AT191" s="130" t="s">
        <v>69</v>
      </c>
      <c r="AU191" s="130" t="s">
        <v>70</v>
      </c>
      <c r="AY191" s="123" t="s">
        <v>131</v>
      </c>
      <c r="BK191" s="131">
        <f>SUM(BK192:BK192)</f>
        <v>0</v>
      </c>
    </row>
    <row r="192" spans="1:65" s="2" customFormat="1" ht="16.5" customHeight="1" hidden="1">
      <c r="A192" s="26"/>
      <c r="B192" s="132"/>
      <c r="C192" s="133" t="s">
        <v>717</v>
      </c>
      <c r="D192" s="133" t="s">
        <v>132</v>
      </c>
      <c r="E192" s="134" t="s">
        <v>743</v>
      </c>
      <c r="F192" s="135" t="s">
        <v>930</v>
      </c>
      <c r="G192" s="136" t="s">
        <v>161</v>
      </c>
      <c r="H192" s="137">
        <v>2</v>
      </c>
      <c r="I192" s="138"/>
      <c r="J192" s="138">
        <f>ROUND(I192*H192,2)</f>
        <v>0</v>
      </c>
      <c r="K192" s="139"/>
      <c r="L192" s="27"/>
      <c r="M192" s="140" t="s">
        <v>1</v>
      </c>
      <c r="N192" s="141" t="s">
        <v>35</v>
      </c>
      <c r="O192" s="142">
        <v>0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4" t="s">
        <v>136</v>
      </c>
      <c r="AT192" s="144" t="s">
        <v>132</v>
      </c>
      <c r="AU192" s="144" t="s">
        <v>77</v>
      </c>
      <c r="AY192" s="14" t="s">
        <v>131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4" t="s">
        <v>77</v>
      </c>
      <c r="BK192" s="145">
        <f>ROUND(I192*H192,2)</f>
        <v>0</v>
      </c>
      <c r="BL192" s="14" t="s">
        <v>136</v>
      </c>
      <c r="BM192" s="144" t="s">
        <v>210</v>
      </c>
    </row>
    <row r="193" spans="2:63" s="11" customFormat="1" ht="25.9" customHeight="1">
      <c r="B193" s="122"/>
      <c r="D193" s="123" t="s">
        <v>69</v>
      </c>
      <c r="E193" s="124" t="s">
        <v>206</v>
      </c>
      <c r="F193" s="124" t="s">
        <v>931</v>
      </c>
      <c r="J193" s="125">
        <f>J194</f>
        <v>0</v>
      </c>
      <c r="L193" s="122"/>
      <c r="M193" s="126"/>
      <c r="N193" s="127"/>
      <c r="O193" s="127"/>
      <c r="P193" s="128">
        <f>P194</f>
        <v>0</v>
      </c>
      <c r="Q193" s="127"/>
      <c r="R193" s="128">
        <f>R194</f>
        <v>0</v>
      </c>
      <c r="S193" s="127"/>
      <c r="T193" s="129">
        <f>T194</f>
        <v>0</v>
      </c>
      <c r="AR193" s="123" t="s">
        <v>77</v>
      </c>
      <c r="AT193" s="130" t="s">
        <v>69</v>
      </c>
      <c r="AU193" s="130" t="s">
        <v>70</v>
      </c>
      <c r="AY193" s="123" t="s">
        <v>131</v>
      </c>
      <c r="BK193" s="131">
        <f>BK194</f>
        <v>0</v>
      </c>
    </row>
    <row r="194" spans="1:65" s="2" customFormat="1" ht="16.5" customHeight="1">
      <c r="A194" s="26"/>
      <c r="B194" s="132"/>
      <c r="C194" s="133">
        <v>13</v>
      </c>
      <c r="D194" s="133" t="s">
        <v>132</v>
      </c>
      <c r="E194" s="134" t="s">
        <v>759</v>
      </c>
      <c r="F194" s="135" t="s">
        <v>1294</v>
      </c>
      <c r="G194" s="136" t="s">
        <v>161</v>
      </c>
      <c r="H194" s="137">
        <v>1</v>
      </c>
      <c r="I194" s="138"/>
      <c r="J194" s="138">
        <f>ROUND(I194*H194,2)</f>
        <v>0</v>
      </c>
      <c r="K194" s="139"/>
      <c r="L194" s="27"/>
      <c r="M194" s="140" t="s">
        <v>1</v>
      </c>
      <c r="N194" s="141" t="s">
        <v>35</v>
      </c>
      <c r="O194" s="142">
        <v>0</v>
      </c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4" t="s">
        <v>136</v>
      </c>
      <c r="AT194" s="144" t="s">
        <v>132</v>
      </c>
      <c r="AU194" s="144" t="s">
        <v>77</v>
      </c>
      <c r="AY194" s="14" t="s">
        <v>131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4" t="s">
        <v>77</v>
      </c>
      <c r="BK194" s="145">
        <f>ROUND(I194*H194,2)</f>
        <v>0</v>
      </c>
      <c r="BL194" s="14" t="s">
        <v>136</v>
      </c>
      <c r="BM194" s="144" t="s">
        <v>228</v>
      </c>
    </row>
    <row r="195" spans="2:63" s="11" customFormat="1" ht="25.9" customHeight="1">
      <c r="B195" s="122"/>
      <c r="D195" s="123" t="s">
        <v>69</v>
      </c>
      <c r="E195" s="124" t="s">
        <v>214</v>
      </c>
      <c r="F195" s="124" t="s">
        <v>932</v>
      </c>
      <c r="J195" s="125">
        <f>J196</f>
        <v>0</v>
      </c>
      <c r="L195" s="122"/>
      <c r="M195" s="126"/>
      <c r="N195" s="127"/>
      <c r="O195" s="127"/>
      <c r="P195" s="128">
        <f>P196</f>
        <v>0</v>
      </c>
      <c r="Q195" s="127"/>
      <c r="R195" s="128">
        <f>R196</f>
        <v>0</v>
      </c>
      <c r="S195" s="127"/>
      <c r="T195" s="129">
        <f>T196</f>
        <v>0</v>
      </c>
      <c r="AR195" s="123" t="s">
        <v>77</v>
      </c>
      <c r="AT195" s="130" t="s">
        <v>69</v>
      </c>
      <c r="AU195" s="130" t="s">
        <v>70</v>
      </c>
      <c r="AY195" s="123" t="s">
        <v>131</v>
      </c>
      <c r="BK195" s="131">
        <f>BK196</f>
        <v>0</v>
      </c>
    </row>
    <row r="196" spans="1:65" s="2" customFormat="1" ht="16.5" customHeight="1">
      <c r="A196" s="26"/>
      <c r="B196" s="132"/>
      <c r="C196" s="133">
        <v>14</v>
      </c>
      <c r="D196" s="133" t="s">
        <v>132</v>
      </c>
      <c r="E196" s="134" t="s">
        <v>933</v>
      </c>
      <c r="F196" s="135" t="s">
        <v>789</v>
      </c>
      <c r="G196" s="136" t="s">
        <v>790</v>
      </c>
      <c r="H196" s="137">
        <v>311.25</v>
      </c>
      <c r="I196" s="138"/>
      <c r="J196" s="138">
        <f>ROUND(I196*H196,2)</f>
        <v>0</v>
      </c>
      <c r="K196" s="139"/>
      <c r="L196" s="27"/>
      <c r="M196" s="140" t="s">
        <v>1</v>
      </c>
      <c r="N196" s="141" t="s">
        <v>35</v>
      </c>
      <c r="O196" s="142">
        <v>0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4" t="s">
        <v>136</v>
      </c>
      <c r="AT196" s="144" t="s">
        <v>132</v>
      </c>
      <c r="AU196" s="144" t="s">
        <v>77</v>
      </c>
      <c r="AY196" s="14" t="s">
        <v>131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4" t="s">
        <v>77</v>
      </c>
      <c r="BK196" s="145">
        <f>ROUND(I196*H196,2)</f>
        <v>0</v>
      </c>
      <c r="BL196" s="14" t="s">
        <v>136</v>
      </c>
      <c r="BM196" s="144" t="s">
        <v>231</v>
      </c>
    </row>
    <row r="197" spans="2:63" s="11" customFormat="1" ht="25.9" customHeight="1">
      <c r="B197" s="122"/>
      <c r="D197" s="123" t="s">
        <v>69</v>
      </c>
      <c r="E197" s="124" t="s">
        <v>219</v>
      </c>
      <c r="F197" s="124" t="s">
        <v>934</v>
      </c>
      <c r="J197" s="125">
        <f>J198+J199+J200</f>
        <v>0</v>
      </c>
      <c r="L197" s="122"/>
      <c r="M197" s="126"/>
      <c r="N197" s="127"/>
      <c r="O197" s="127"/>
      <c r="P197" s="128">
        <f>SUM(P198:P200)</f>
        <v>0</v>
      </c>
      <c r="Q197" s="127"/>
      <c r="R197" s="128">
        <f>SUM(R198:R200)</f>
        <v>0</v>
      </c>
      <c r="S197" s="127"/>
      <c r="T197" s="129">
        <f>SUM(T198:T200)</f>
        <v>0</v>
      </c>
      <c r="AR197" s="123" t="s">
        <v>77</v>
      </c>
      <c r="AT197" s="130" t="s">
        <v>69</v>
      </c>
      <c r="AU197" s="130" t="s">
        <v>70</v>
      </c>
      <c r="AY197" s="123" t="s">
        <v>131</v>
      </c>
      <c r="BK197" s="131">
        <f>SUM(BK198:BK200)</f>
        <v>0</v>
      </c>
    </row>
    <row r="198" spans="1:65" s="2" customFormat="1" ht="16.5" customHeight="1">
      <c r="A198" s="26"/>
      <c r="B198" s="132"/>
      <c r="C198" s="133">
        <v>15</v>
      </c>
      <c r="D198" s="133" t="s">
        <v>132</v>
      </c>
      <c r="E198" s="134" t="s">
        <v>935</v>
      </c>
      <c r="F198" s="135" t="s">
        <v>936</v>
      </c>
      <c r="G198" s="136" t="s">
        <v>171</v>
      </c>
      <c r="H198" s="137">
        <v>2</v>
      </c>
      <c r="I198" s="138"/>
      <c r="J198" s="138">
        <f>ROUND(I198*H198,2)</f>
        <v>0</v>
      </c>
      <c r="K198" s="139"/>
      <c r="L198" s="27"/>
      <c r="M198" s="140" t="s">
        <v>1</v>
      </c>
      <c r="N198" s="141" t="s">
        <v>35</v>
      </c>
      <c r="O198" s="142">
        <v>0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4" t="s">
        <v>136</v>
      </c>
      <c r="AT198" s="144" t="s">
        <v>132</v>
      </c>
      <c r="AU198" s="144" t="s">
        <v>77</v>
      </c>
      <c r="AY198" s="14" t="s">
        <v>131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4" t="s">
        <v>77</v>
      </c>
      <c r="BK198" s="145">
        <f>ROUND(I198*H198,2)</f>
        <v>0</v>
      </c>
      <c r="BL198" s="14" t="s">
        <v>136</v>
      </c>
      <c r="BM198" s="144" t="s">
        <v>234</v>
      </c>
    </row>
    <row r="199" spans="1:65" s="2" customFormat="1" ht="16.5" customHeight="1">
      <c r="A199" s="26"/>
      <c r="B199" s="132"/>
      <c r="C199" s="133">
        <v>16</v>
      </c>
      <c r="D199" s="133" t="s">
        <v>132</v>
      </c>
      <c r="E199" s="134" t="s">
        <v>937</v>
      </c>
      <c r="F199" s="135" t="s">
        <v>938</v>
      </c>
      <c r="G199" s="136" t="s">
        <v>171</v>
      </c>
      <c r="H199" s="137">
        <v>2</v>
      </c>
      <c r="I199" s="138"/>
      <c r="J199" s="138">
        <f>ROUND(I199*H199,2)</f>
        <v>0</v>
      </c>
      <c r="K199" s="139"/>
      <c r="L199" s="27"/>
      <c r="M199" s="140" t="s">
        <v>1</v>
      </c>
      <c r="N199" s="141" t="s">
        <v>35</v>
      </c>
      <c r="O199" s="142">
        <v>0</v>
      </c>
      <c r="P199" s="142">
        <f>O199*H199</f>
        <v>0</v>
      </c>
      <c r="Q199" s="142">
        <v>0</v>
      </c>
      <c r="R199" s="142">
        <f>Q199*H199</f>
        <v>0</v>
      </c>
      <c r="S199" s="142">
        <v>0</v>
      </c>
      <c r="T199" s="143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4" t="s">
        <v>136</v>
      </c>
      <c r="AT199" s="144" t="s">
        <v>132</v>
      </c>
      <c r="AU199" s="144" t="s">
        <v>77</v>
      </c>
      <c r="AY199" s="14" t="s">
        <v>131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4" t="s">
        <v>77</v>
      </c>
      <c r="BK199" s="145">
        <f>ROUND(I199*H199,2)</f>
        <v>0</v>
      </c>
      <c r="BL199" s="14" t="s">
        <v>136</v>
      </c>
      <c r="BM199" s="144" t="s">
        <v>237</v>
      </c>
    </row>
    <row r="200" spans="1:65" s="2" customFormat="1" ht="16.5" customHeight="1">
      <c r="A200" s="26"/>
      <c r="B200" s="132"/>
      <c r="C200" s="133">
        <v>17</v>
      </c>
      <c r="D200" s="133" t="s">
        <v>132</v>
      </c>
      <c r="E200" s="134" t="s">
        <v>939</v>
      </c>
      <c r="F200" s="135" t="s">
        <v>940</v>
      </c>
      <c r="G200" s="136" t="s">
        <v>171</v>
      </c>
      <c r="H200" s="137">
        <v>2</v>
      </c>
      <c r="I200" s="138"/>
      <c r="J200" s="138">
        <f>ROUND(I200*H200,2)</f>
        <v>0</v>
      </c>
      <c r="K200" s="139"/>
      <c r="L200" s="27"/>
      <c r="M200" s="140" t="s">
        <v>1</v>
      </c>
      <c r="N200" s="141" t="s">
        <v>35</v>
      </c>
      <c r="O200" s="142">
        <v>0</v>
      </c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4" t="s">
        <v>136</v>
      </c>
      <c r="AT200" s="144" t="s">
        <v>132</v>
      </c>
      <c r="AU200" s="144" t="s">
        <v>77</v>
      </c>
      <c r="AY200" s="14" t="s">
        <v>131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4" t="s">
        <v>77</v>
      </c>
      <c r="BK200" s="145">
        <f>ROUND(I200*H200,2)</f>
        <v>0</v>
      </c>
      <c r="BL200" s="14" t="s">
        <v>136</v>
      </c>
      <c r="BM200" s="144" t="s">
        <v>243</v>
      </c>
    </row>
    <row r="201" spans="2:63" s="11" customFormat="1" ht="25.9" customHeight="1">
      <c r="B201" s="122"/>
      <c r="D201" s="123" t="s">
        <v>69</v>
      </c>
      <c r="E201" s="124" t="s">
        <v>224</v>
      </c>
      <c r="F201" s="124" t="s">
        <v>941</v>
      </c>
      <c r="J201" s="125">
        <f>J202+J203+J204+J205+J206</f>
        <v>0</v>
      </c>
      <c r="L201" s="122"/>
      <c r="M201" s="126"/>
      <c r="N201" s="127"/>
      <c r="O201" s="127"/>
      <c r="P201" s="128">
        <f>SUM(P202:P206)</f>
        <v>0</v>
      </c>
      <c r="Q201" s="127"/>
      <c r="R201" s="128">
        <f>SUM(R202:R206)</f>
        <v>0</v>
      </c>
      <c r="S201" s="127"/>
      <c r="T201" s="129">
        <f>SUM(T202:T206)</f>
        <v>0</v>
      </c>
      <c r="AR201" s="123" t="s">
        <v>77</v>
      </c>
      <c r="AT201" s="130" t="s">
        <v>69</v>
      </c>
      <c r="AU201" s="130" t="s">
        <v>70</v>
      </c>
      <c r="AY201" s="123" t="s">
        <v>131</v>
      </c>
      <c r="BK201" s="131">
        <f>SUM(BK202:BK206)</f>
        <v>0</v>
      </c>
    </row>
    <row r="202" spans="1:65" s="2" customFormat="1" ht="16.5" customHeight="1">
      <c r="A202" s="26"/>
      <c r="B202" s="132"/>
      <c r="C202" s="133">
        <v>18</v>
      </c>
      <c r="D202" s="133" t="s">
        <v>132</v>
      </c>
      <c r="E202" s="134" t="s">
        <v>942</v>
      </c>
      <c r="F202" s="135" t="s">
        <v>688</v>
      </c>
      <c r="G202" s="136" t="s">
        <v>171</v>
      </c>
      <c r="H202" s="137">
        <v>2</v>
      </c>
      <c r="I202" s="138"/>
      <c r="J202" s="138">
        <f>ROUND(I202*H202,2)</f>
        <v>0</v>
      </c>
      <c r="K202" s="139"/>
      <c r="L202" s="27"/>
      <c r="M202" s="140" t="s">
        <v>1</v>
      </c>
      <c r="N202" s="141" t="s">
        <v>35</v>
      </c>
      <c r="O202" s="142">
        <v>0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4" t="s">
        <v>136</v>
      </c>
      <c r="AT202" s="144" t="s">
        <v>132</v>
      </c>
      <c r="AU202" s="144" t="s">
        <v>77</v>
      </c>
      <c r="AY202" s="14" t="s">
        <v>131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4" t="s">
        <v>77</v>
      </c>
      <c r="BK202" s="145">
        <f>ROUND(I202*H202,2)</f>
        <v>0</v>
      </c>
      <c r="BL202" s="14" t="s">
        <v>136</v>
      </c>
      <c r="BM202" s="144" t="s">
        <v>246</v>
      </c>
    </row>
    <row r="203" spans="1:65" s="2" customFormat="1" ht="16.5" customHeight="1">
      <c r="A203" s="26"/>
      <c r="B203" s="132"/>
      <c r="C203" s="133">
        <v>19</v>
      </c>
      <c r="D203" s="133" t="s">
        <v>132</v>
      </c>
      <c r="E203" s="134" t="s">
        <v>943</v>
      </c>
      <c r="F203" s="135" t="s">
        <v>690</v>
      </c>
      <c r="G203" s="136" t="s">
        <v>171</v>
      </c>
      <c r="H203" s="137">
        <v>57</v>
      </c>
      <c r="I203" s="138"/>
      <c r="J203" s="138">
        <f>ROUND(I203*H203,2)</f>
        <v>0</v>
      </c>
      <c r="K203" s="139"/>
      <c r="L203" s="27"/>
      <c r="M203" s="140" t="s">
        <v>1</v>
      </c>
      <c r="N203" s="141" t="s">
        <v>35</v>
      </c>
      <c r="O203" s="142">
        <v>0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4" t="s">
        <v>136</v>
      </c>
      <c r="AT203" s="144" t="s">
        <v>132</v>
      </c>
      <c r="AU203" s="144" t="s">
        <v>77</v>
      </c>
      <c r="AY203" s="14" t="s">
        <v>131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4" t="s">
        <v>77</v>
      </c>
      <c r="BK203" s="145">
        <f>ROUND(I203*H203,2)</f>
        <v>0</v>
      </c>
      <c r="BL203" s="14" t="s">
        <v>136</v>
      </c>
      <c r="BM203" s="144" t="s">
        <v>249</v>
      </c>
    </row>
    <row r="204" spans="1:65" s="2" customFormat="1" ht="16.5" customHeight="1">
      <c r="A204" s="26"/>
      <c r="B204" s="132"/>
      <c r="C204" s="133">
        <v>20</v>
      </c>
      <c r="D204" s="133" t="s">
        <v>132</v>
      </c>
      <c r="E204" s="134" t="s">
        <v>944</v>
      </c>
      <c r="F204" s="135" t="s">
        <v>945</v>
      </c>
      <c r="G204" s="136" t="s">
        <v>171</v>
      </c>
      <c r="H204" s="137">
        <v>7</v>
      </c>
      <c r="I204" s="138"/>
      <c r="J204" s="138">
        <f>ROUND(I204*H204,2)</f>
        <v>0</v>
      </c>
      <c r="K204" s="139"/>
      <c r="L204" s="27"/>
      <c r="M204" s="140" t="s">
        <v>1</v>
      </c>
      <c r="N204" s="141" t="s">
        <v>35</v>
      </c>
      <c r="O204" s="142">
        <v>0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4" t="s">
        <v>136</v>
      </c>
      <c r="AT204" s="144" t="s">
        <v>132</v>
      </c>
      <c r="AU204" s="144" t="s">
        <v>77</v>
      </c>
      <c r="AY204" s="14" t="s">
        <v>131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4" t="s">
        <v>77</v>
      </c>
      <c r="BK204" s="145">
        <f>ROUND(I204*H204,2)</f>
        <v>0</v>
      </c>
      <c r="BL204" s="14" t="s">
        <v>136</v>
      </c>
      <c r="BM204" s="144" t="s">
        <v>252</v>
      </c>
    </row>
    <row r="205" spans="1:65" s="2" customFormat="1" ht="16.5" customHeight="1">
      <c r="A205" s="26"/>
      <c r="B205" s="132"/>
      <c r="C205" s="133">
        <v>21</v>
      </c>
      <c r="D205" s="133" t="s">
        <v>132</v>
      </c>
      <c r="E205" s="134" t="s">
        <v>946</v>
      </c>
      <c r="F205" s="135" t="s">
        <v>693</v>
      </c>
      <c r="G205" s="136" t="s">
        <v>171</v>
      </c>
      <c r="H205" s="137">
        <v>2</v>
      </c>
      <c r="I205" s="138"/>
      <c r="J205" s="138">
        <f>ROUND(I205*H205,2)</f>
        <v>0</v>
      </c>
      <c r="K205" s="139"/>
      <c r="L205" s="27"/>
      <c r="M205" s="140" t="s">
        <v>1</v>
      </c>
      <c r="N205" s="141" t="s">
        <v>35</v>
      </c>
      <c r="O205" s="142">
        <v>0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4" t="s">
        <v>136</v>
      </c>
      <c r="AT205" s="144" t="s">
        <v>132</v>
      </c>
      <c r="AU205" s="144" t="s">
        <v>77</v>
      </c>
      <c r="AY205" s="14" t="s">
        <v>131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4" t="s">
        <v>77</v>
      </c>
      <c r="BK205" s="145">
        <f>ROUND(I205*H205,2)</f>
        <v>0</v>
      </c>
      <c r="BL205" s="14" t="s">
        <v>136</v>
      </c>
      <c r="BM205" s="144" t="s">
        <v>257</v>
      </c>
    </row>
    <row r="206" spans="1:65" s="2" customFormat="1" ht="16.5" customHeight="1">
      <c r="A206" s="26"/>
      <c r="B206" s="132"/>
      <c r="C206" s="133">
        <v>22</v>
      </c>
      <c r="D206" s="133" t="s">
        <v>132</v>
      </c>
      <c r="E206" s="134" t="s">
        <v>761</v>
      </c>
      <c r="F206" s="135" t="s">
        <v>1295</v>
      </c>
      <c r="G206" s="136" t="s">
        <v>149</v>
      </c>
      <c r="H206" s="137">
        <v>2</v>
      </c>
      <c r="I206" s="138"/>
      <c r="J206" s="138">
        <f>ROUND(I206*H206,2)</f>
        <v>0</v>
      </c>
      <c r="K206" s="139"/>
      <c r="L206" s="27"/>
      <c r="M206" s="140" t="s">
        <v>1</v>
      </c>
      <c r="N206" s="141" t="s">
        <v>35</v>
      </c>
      <c r="O206" s="142">
        <v>0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4" t="s">
        <v>136</v>
      </c>
      <c r="AT206" s="144" t="s">
        <v>132</v>
      </c>
      <c r="AU206" s="144" t="s">
        <v>77</v>
      </c>
      <c r="AY206" s="14" t="s">
        <v>131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4" t="s">
        <v>77</v>
      </c>
      <c r="BK206" s="145">
        <f>ROUND(I206*H206,2)</f>
        <v>0</v>
      </c>
      <c r="BL206" s="14" t="s">
        <v>136</v>
      </c>
      <c r="BM206" s="144" t="s">
        <v>260</v>
      </c>
    </row>
    <row r="207" spans="2:63" s="11" customFormat="1" ht="25.9" customHeight="1">
      <c r="B207" s="122"/>
      <c r="D207" s="123" t="s">
        <v>69</v>
      </c>
      <c r="E207" s="124" t="s">
        <v>253</v>
      </c>
      <c r="F207" s="124" t="s">
        <v>1298</v>
      </c>
      <c r="J207" s="125">
        <f>J208+J209+J210</f>
        <v>0</v>
      </c>
      <c r="L207" s="122"/>
      <c r="M207" s="126"/>
      <c r="N207" s="127"/>
      <c r="O207" s="127"/>
      <c r="P207" s="128">
        <f>SUM(P208:P209)</f>
        <v>0</v>
      </c>
      <c r="Q207" s="127"/>
      <c r="R207" s="128">
        <f>SUM(R208:R209)</f>
        <v>0</v>
      </c>
      <c r="S207" s="127"/>
      <c r="T207" s="129">
        <f>SUM(T208:T209)</f>
        <v>0</v>
      </c>
      <c r="AR207" s="123" t="s">
        <v>77</v>
      </c>
      <c r="AT207" s="130" t="s">
        <v>69</v>
      </c>
      <c r="AU207" s="130" t="s">
        <v>70</v>
      </c>
      <c r="AY207" s="123" t="s">
        <v>131</v>
      </c>
      <c r="BK207" s="131">
        <f>SUM(BK208:BK209)</f>
        <v>0</v>
      </c>
    </row>
    <row r="208" spans="1:65" s="2" customFormat="1" ht="16.5" customHeight="1">
      <c r="A208" s="26"/>
      <c r="B208" s="132"/>
      <c r="C208" s="133">
        <v>23</v>
      </c>
      <c r="D208" s="133" t="s">
        <v>132</v>
      </c>
      <c r="E208" s="134" t="s">
        <v>947</v>
      </c>
      <c r="F208" s="135" t="s">
        <v>1296</v>
      </c>
      <c r="G208" s="136" t="s">
        <v>373</v>
      </c>
      <c r="H208" s="137">
        <v>2</v>
      </c>
      <c r="I208" s="138"/>
      <c r="J208" s="138">
        <f>ROUND(I208*H208,2)</f>
        <v>0</v>
      </c>
      <c r="K208" s="139"/>
      <c r="L208" s="27"/>
      <c r="M208" s="140" t="s">
        <v>1</v>
      </c>
      <c r="N208" s="141" t="s">
        <v>35</v>
      </c>
      <c r="O208" s="142">
        <v>0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4" t="s">
        <v>136</v>
      </c>
      <c r="AT208" s="144" t="s">
        <v>132</v>
      </c>
      <c r="AU208" s="144" t="s">
        <v>77</v>
      </c>
      <c r="AY208" s="14" t="s">
        <v>131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4" t="s">
        <v>77</v>
      </c>
      <c r="BK208" s="145">
        <f>ROUND(I208*H208,2)</f>
        <v>0</v>
      </c>
      <c r="BL208" s="14" t="s">
        <v>136</v>
      </c>
      <c r="BM208" s="144" t="s">
        <v>263</v>
      </c>
    </row>
    <row r="209" spans="1:65" s="2" customFormat="1" ht="16.5" customHeight="1">
      <c r="A209" s="26"/>
      <c r="B209" s="132"/>
      <c r="C209" s="133">
        <v>24</v>
      </c>
      <c r="D209" s="133" t="s">
        <v>132</v>
      </c>
      <c r="E209" s="134" t="s">
        <v>948</v>
      </c>
      <c r="F209" s="135" t="s">
        <v>1297</v>
      </c>
      <c r="G209" s="136" t="s">
        <v>373</v>
      </c>
      <c r="H209" s="137">
        <v>2</v>
      </c>
      <c r="I209" s="138"/>
      <c r="J209" s="138">
        <f>ROUND(I209*H209,2)</f>
        <v>0</v>
      </c>
      <c r="K209" s="139"/>
      <c r="L209" s="27"/>
      <c r="M209" s="140" t="s">
        <v>1</v>
      </c>
      <c r="N209" s="141" t="s">
        <v>35</v>
      </c>
      <c r="O209" s="142">
        <v>0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4" t="s">
        <v>136</v>
      </c>
      <c r="AT209" s="144" t="s">
        <v>132</v>
      </c>
      <c r="AU209" s="144" t="s">
        <v>77</v>
      </c>
      <c r="AY209" s="14" t="s">
        <v>131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4" t="s">
        <v>77</v>
      </c>
      <c r="BK209" s="145">
        <f>ROUND(I209*H209,2)</f>
        <v>0</v>
      </c>
      <c r="BL209" s="14" t="s">
        <v>136</v>
      </c>
      <c r="BM209" s="144" t="s">
        <v>747</v>
      </c>
    </row>
    <row r="210" spans="1:65" s="2" customFormat="1" ht="16.5" customHeight="1">
      <c r="A210" s="184"/>
      <c r="B210" s="132"/>
      <c r="C210" s="133">
        <v>25</v>
      </c>
      <c r="D210" s="133" t="s">
        <v>132</v>
      </c>
      <c r="E210" s="134"/>
      <c r="F210" s="135" t="s">
        <v>1299</v>
      </c>
      <c r="G210" s="136" t="s">
        <v>373</v>
      </c>
      <c r="H210" s="137">
        <v>2</v>
      </c>
      <c r="I210" s="138"/>
      <c r="J210" s="138">
        <f>ROUND(I210*H210,2)</f>
        <v>0</v>
      </c>
      <c r="K210" s="185"/>
      <c r="L210" s="27"/>
      <c r="M210" s="140"/>
      <c r="N210" s="141"/>
      <c r="O210" s="142"/>
      <c r="P210" s="142"/>
      <c r="Q210" s="142"/>
      <c r="R210" s="142"/>
      <c r="S210" s="142"/>
      <c r="T210" s="143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R210" s="144"/>
      <c r="AT210" s="144"/>
      <c r="AU210" s="144"/>
      <c r="AY210" s="14"/>
      <c r="BE210" s="145"/>
      <c r="BF210" s="145"/>
      <c r="BG210" s="145"/>
      <c r="BH210" s="145"/>
      <c r="BI210" s="145"/>
      <c r="BJ210" s="14"/>
      <c r="BK210" s="145"/>
      <c r="BL210" s="14"/>
      <c r="BM210" s="144"/>
    </row>
    <row r="211" spans="2:63" s="11" customFormat="1" ht="25.9" customHeight="1">
      <c r="B211" s="122"/>
      <c r="D211" s="123" t="s">
        <v>69</v>
      </c>
      <c r="E211" s="124" t="s">
        <v>818</v>
      </c>
      <c r="F211" s="124" t="s">
        <v>949</v>
      </c>
      <c r="J211" s="125">
        <f>J212</f>
        <v>0</v>
      </c>
      <c r="L211" s="122"/>
      <c r="M211" s="126"/>
      <c r="N211" s="127"/>
      <c r="O211" s="127"/>
      <c r="P211" s="128">
        <f>P212</f>
        <v>0</v>
      </c>
      <c r="Q211" s="127"/>
      <c r="R211" s="128">
        <f>R212</f>
        <v>0</v>
      </c>
      <c r="S211" s="127"/>
      <c r="T211" s="129">
        <f>T212</f>
        <v>0</v>
      </c>
      <c r="AR211" s="123" t="s">
        <v>77</v>
      </c>
      <c r="AT211" s="130" t="s">
        <v>69</v>
      </c>
      <c r="AU211" s="130" t="s">
        <v>70</v>
      </c>
      <c r="AY211" s="123" t="s">
        <v>131</v>
      </c>
      <c r="BK211" s="131">
        <f>BK212</f>
        <v>0</v>
      </c>
    </row>
    <row r="212" spans="1:65" s="2" customFormat="1" ht="16.5" customHeight="1">
      <c r="A212" s="26"/>
      <c r="B212" s="132"/>
      <c r="C212" s="133">
        <v>26</v>
      </c>
      <c r="D212" s="133" t="s">
        <v>132</v>
      </c>
      <c r="E212" s="134" t="s">
        <v>950</v>
      </c>
      <c r="F212" s="135" t="s">
        <v>951</v>
      </c>
      <c r="G212" s="136" t="s">
        <v>171</v>
      </c>
      <c r="H212" s="137">
        <v>6</v>
      </c>
      <c r="I212" s="138"/>
      <c r="J212" s="138">
        <f>ROUND(I212*H212,2)</f>
        <v>0</v>
      </c>
      <c r="K212" s="139"/>
      <c r="L212" s="27"/>
      <c r="M212" s="140" t="s">
        <v>1</v>
      </c>
      <c r="N212" s="141" t="s">
        <v>35</v>
      </c>
      <c r="O212" s="142">
        <v>0</v>
      </c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4" t="s">
        <v>136</v>
      </c>
      <c r="AT212" s="144" t="s">
        <v>132</v>
      </c>
      <c r="AU212" s="144" t="s">
        <v>77</v>
      </c>
      <c r="AY212" s="14" t="s">
        <v>131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4" t="s">
        <v>77</v>
      </c>
      <c r="BK212" s="145">
        <f>ROUND(I212*H212,2)</f>
        <v>0</v>
      </c>
      <c r="BL212" s="14" t="s">
        <v>136</v>
      </c>
      <c r="BM212" s="144" t="s">
        <v>749</v>
      </c>
    </row>
    <row r="213" spans="2:63" s="11" customFormat="1" ht="25.9" customHeight="1">
      <c r="B213" s="122"/>
      <c r="D213" s="123" t="s">
        <v>69</v>
      </c>
      <c r="E213" s="124" t="s">
        <v>836</v>
      </c>
      <c r="F213" s="124" t="s">
        <v>952</v>
      </c>
      <c r="J213" s="125">
        <f>J214+J215+J216</f>
        <v>0</v>
      </c>
      <c r="L213" s="122"/>
      <c r="M213" s="126"/>
      <c r="N213" s="127"/>
      <c r="O213" s="127"/>
      <c r="P213" s="128">
        <f>SUM(P214:P216)</f>
        <v>0</v>
      </c>
      <c r="Q213" s="127"/>
      <c r="R213" s="128">
        <f>SUM(R214:R216)</f>
        <v>0</v>
      </c>
      <c r="S213" s="127"/>
      <c r="T213" s="129">
        <f>SUM(T214:T216)</f>
        <v>0</v>
      </c>
      <c r="AR213" s="123" t="s">
        <v>77</v>
      </c>
      <c r="AT213" s="130" t="s">
        <v>69</v>
      </c>
      <c r="AU213" s="130" t="s">
        <v>70</v>
      </c>
      <c r="AY213" s="123" t="s">
        <v>131</v>
      </c>
      <c r="BK213" s="131">
        <f>SUM(BK214:BK216)</f>
        <v>0</v>
      </c>
    </row>
    <row r="214" spans="1:65" s="2" customFormat="1" ht="16.5" customHeight="1">
      <c r="A214" s="26"/>
      <c r="B214" s="132"/>
      <c r="C214" s="133">
        <v>27</v>
      </c>
      <c r="D214" s="133" t="s">
        <v>132</v>
      </c>
      <c r="E214" s="134" t="s">
        <v>953</v>
      </c>
      <c r="F214" s="135" t="s">
        <v>954</v>
      </c>
      <c r="G214" s="136" t="s">
        <v>171</v>
      </c>
      <c r="H214" s="137">
        <v>2</v>
      </c>
      <c r="I214" s="138"/>
      <c r="J214" s="138">
        <f>ROUND(I214*H214,2)</f>
        <v>0</v>
      </c>
      <c r="K214" s="139"/>
      <c r="L214" s="27"/>
      <c r="M214" s="140" t="s">
        <v>1</v>
      </c>
      <c r="N214" s="141" t="s">
        <v>35</v>
      </c>
      <c r="O214" s="142">
        <v>0</v>
      </c>
      <c r="P214" s="142">
        <f>O214*H214</f>
        <v>0</v>
      </c>
      <c r="Q214" s="142">
        <v>0</v>
      </c>
      <c r="R214" s="142">
        <f>Q214*H214</f>
        <v>0</v>
      </c>
      <c r="S214" s="142">
        <v>0</v>
      </c>
      <c r="T214" s="143">
        <f>S214*H214</f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4" t="s">
        <v>136</v>
      </c>
      <c r="AT214" s="144" t="s">
        <v>132</v>
      </c>
      <c r="AU214" s="144" t="s">
        <v>77</v>
      </c>
      <c r="AY214" s="14" t="s">
        <v>131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4" t="s">
        <v>77</v>
      </c>
      <c r="BK214" s="145">
        <f>ROUND(I214*H214,2)</f>
        <v>0</v>
      </c>
      <c r="BL214" s="14" t="s">
        <v>136</v>
      </c>
      <c r="BM214" s="144" t="s">
        <v>752</v>
      </c>
    </row>
    <row r="215" spans="1:65" s="2" customFormat="1" ht="16.5" customHeight="1">
      <c r="A215" s="26"/>
      <c r="B215" s="132"/>
      <c r="C215" s="133">
        <v>28</v>
      </c>
      <c r="D215" s="133" t="s">
        <v>132</v>
      </c>
      <c r="E215" s="134" t="s">
        <v>955</v>
      </c>
      <c r="F215" s="135" t="s">
        <v>956</v>
      </c>
      <c r="G215" s="136" t="s">
        <v>171</v>
      </c>
      <c r="H215" s="137">
        <v>57</v>
      </c>
      <c r="I215" s="138"/>
      <c r="J215" s="138">
        <f>ROUND(I215*H215,2)</f>
        <v>0</v>
      </c>
      <c r="K215" s="139"/>
      <c r="L215" s="27"/>
      <c r="M215" s="140" t="s">
        <v>1</v>
      </c>
      <c r="N215" s="141" t="s">
        <v>35</v>
      </c>
      <c r="O215" s="142">
        <v>0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4" t="s">
        <v>136</v>
      </c>
      <c r="AT215" s="144" t="s">
        <v>132</v>
      </c>
      <c r="AU215" s="144" t="s">
        <v>77</v>
      </c>
      <c r="AY215" s="14" t="s">
        <v>131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4" t="s">
        <v>77</v>
      </c>
      <c r="BK215" s="145">
        <f>ROUND(I215*H215,2)</f>
        <v>0</v>
      </c>
      <c r="BL215" s="14" t="s">
        <v>136</v>
      </c>
      <c r="BM215" s="144" t="s">
        <v>754</v>
      </c>
    </row>
    <row r="216" spans="1:65" s="2" customFormat="1" ht="16.5" customHeight="1">
      <c r="A216" s="26"/>
      <c r="B216" s="132"/>
      <c r="C216" s="133">
        <v>29</v>
      </c>
      <c r="D216" s="133" t="s">
        <v>132</v>
      </c>
      <c r="E216" s="134" t="s">
        <v>957</v>
      </c>
      <c r="F216" s="135" t="s">
        <v>958</v>
      </c>
      <c r="G216" s="136" t="s">
        <v>171</v>
      </c>
      <c r="H216" s="137">
        <v>7</v>
      </c>
      <c r="I216" s="138"/>
      <c r="J216" s="138">
        <f>ROUND(I216*H216,2)</f>
        <v>0</v>
      </c>
      <c r="K216" s="139"/>
      <c r="L216" s="27"/>
      <c r="M216" s="140" t="s">
        <v>1</v>
      </c>
      <c r="N216" s="141" t="s">
        <v>35</v>
      </c>
      <c r="O216" s="142">
        <v>0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4" t="s">
        <v>136</v>
      </c>
      <c r="AT216" s="144" t="s">
        <v>132</v>
      </c>
      <c r="AU216" s="144" t="s">
        <v>77</v>
      </c>
      <c r="AY216" s="14" t="s">
        <v>131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4" t="s">
        <v>77</v>
      </c>
      <c r="BK216" s="145">
        <f>ROUND(I216*H216,2)</f>
        <v>0</v>
      </c>
      <c r="BL216" s="14" t="s">
        <v>136</v>
      </c>
      <c r="BM216" s="144" t="s">
        <v>758</v>
      </c>
    </row>
    <row r="217" spans="2:63" s="11" customFormat="1" ht="25.9" customHeight="1">
      <c r="B217" s="122"/>
      <c r="D217" s="123" t="s">
        <v>69</v>
      </c>
      <c r="E217" s="124" t="s">
        <v>841</v>
      </c>
      <c r="F217" s="124" t="s">
        <v>959</v>
      </c>
      <c r="J217" s="125">
        <f>J218+J219+J220</f>
        <v>0</v>
      </c>
      <c r="L217" s="122"/>
      <c r="M217" s="126"/>
      <c r="N217" s="127"/>
      <c r="O217" s="127"/>
      <c r="P217" s="128">
        <f>P218</f>
        <v>0</v>
      </c>
      <c r="Q217" s="127"/>
      <c r="R217" s="128">
        <f>R218</f>
        <v>0</v>
      </c>
      <c r="S217" s="127"/>
      <c r="T217" s="129">
        <f>T218</f>
        <v>0</v>
      </c>
      <c r="AR217" s="123" t="s">
        <v>77</v>
      </c>
      <c r="AT217" s="130" t="s">
        <v>69</v>
      </c>
      <c r="AU217" s="130" t="s">
        <v>70</v>
      </c>
      <c r="AY217" s="123" t="s">
        <v>131</v>
      </c>
      <c r="BK217" s="131">
        <f>BK218</f>
        <v>0</v>
      </c>
    </row>
    <row r="218" spans="1:65" s="2" customFormat="1" ht="16.5" customHeight="1">
      <c r="A218" s="26"/>
      <c r="B218" s="132"/>
      <c r="C218" s="133">
        <v>30</v>
      </c>
      <c r="D218" s="133" t="s">
        <v>132</v>
      </c>
      <c r="E218" s="134" t="s">
        <v>763</v>
      </c>
      <c r="F218" s="135" t="s">
        <v>1238</v>
      </c>
      <c r="G218" s="136" t="s">
        <v>706</v>
      </c>
      <c r="H218" s="137">
        <v>18796</v>
      </c>
      <c r="I218" s="138"/>
      <c r="J218" s="138">
        <f>ROUND(I218*H218,2)</f>
        <v>0</v>
      </c>
      <c r="K218" s="139"/>
      <c r="L218" s="27"/>
      <c r="M218" s="140" t="s">
        <v>1</v>
      </c>
      <c r="N218" s="141" t="s">
        <v>35</v>
      </c>
      <c r="O218" s="142">
        <v>0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4" t="s">
        <v>136</v>
      </c>
      <c r="AT218" s="144" t="s">
        <v>132</v>
      </c>
      <c r="AU218" s="144" t="s">
        <v>77</v>
      </c>
      <c r="AY218" s="14" t="s">
        <v>131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4" t="s">
        <v>77</v>
      </c>
      <c r="BK218" s="145">
        <f>ROUND(I218*H218,2)</f>
        <v>0</v>
      </c>
      <c r="BL218" s="14" t="s">
        <v>136</v>
      </c>
      <c r="BM218" s="144" t="s">
        <v>760</v>
      </c>
    </row>
    <row r="219" spans="1:65" s="2" customFormat="1" ht="16.5" customHeight="1">
      <c r="A219" s="184"/>
      <c r="B219" s="132"/>
      <c r="C219" s="133">
        <v>31</v>
      </c>
      <c r="D219" s="133" t="s">
        <v>132</v>
      </c>
      <c r="E219" s="134"/>
      <c r="F219" s="135" t="s">
        <v>1300</v>
      </c>
      <c r="G219" s="136" t="s">
        <v>910</v>
      </c>
      <c r="H219" s="137">
        <v>1</v>
      </c>
      <c r="I219" s="138"/>
      <c r="J219" s="138">
        <f>ROUND(I219*H219,2)</f>
        <v>0</v>
      </c>
      <c r="K219" s="185"/>
      <c r="L219" s="27"/>
      <c r="M219" s="140"/>
      <c r="N219" s="141"/>
      <c r="O219" s="142"/>
      <c r="P219" s="142"/>
      <c r="Q219" s="142"/>
      <c r="R219" s="142"/>
      <c r="S219" s="142"/>
      <c r="T219" s="143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R219" s="144"/>
      <c r="AT219" s="144"/>
      <c r="AU219" s="144"/>
      <c r="AY219" s="14"/>
      <c r="BE219" s="145"/>
      <c r="BF219" s="145"/>
      <c r="BG219" s="145"/>
      <c r="BH219" s="145"/>
      <c r="BI219" s="145"/>
      <c r="BJ219" s="14"/>
      <c r="BK219" s="145"/>
      <c r="BL219" s="14"/>
      <c r="BM219" s="144"/>
    </row>
    <row r="220" spans="1:65" s="2" customFormat="1" ht="16.5" customHeight="1">
      <c r="A220" s="184"/>
      <c r="B220" s="132"/>
      <c r="C220" s="133">
        <v>32</v>
      </c>
      <c r="D220" s="133" t="s">
        <v>132</v>
      </c>
      <c r="E220" s="134"/>
      <c r="F220" s="135" t="s">
        <v>1307</v>
      </c>
      <c r="G220" s="136" t="s">
        <v>706</v>
      </c>
      <c r="H220" s="137">
        <v>1</v>
      </c>
      <c r="I220" s="138"/>
      <c r="J220" s="138">
        <f>ROUND(I220*H220,2)</f>
        <v>0</v>
      </c>
      <c r="K220" s="185"/>
      <c r="L220" s="27"/>
      <c r="M220" s="140"/>
      <c r="N220" s="141"/>
      <c r="O220" s="142"/>
      <c r="P220" s="142"/>
      <c r="Q220" s="142"/>
      <c r="R220" s="142"/>
      <c r="S220" s="142"/>
      <c r="T220" s="143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R220" s="144"/>
      <c r="AT220" s="144"/>
      <c r="AU220" s="144"/>
      <c r="AY220" s="14"/>
      <c r="BE220" s="145"/>
      <c r="BF220" s="145"/>
      <c r="BG220" s="145"/>
      <c r="BH220" s="145"/>
      <c r="BI220" s="145"/>
      <c r="BJ220" s="14"/>
      <c r="BK220" s="145"/>
      <c r="BL220" s="14"/>
      <c r="BM220" s="144"/>
    </row>
    <row r="221" spans="2:63" s="11" customFormat="1" ht="25.9" customHeight="1">
      <c r="B221" s="122"/>
      <c r="D221" s="123" t="s">
        <v>69</v>
      </c>
      <c r="E221" s="124" t="s">
        <v>960</v>
      </c>
      <c r="F221" s="124" t="s">
        <v>961</v>
      </c>
      <c r="J221" s="125">
        <f>J222</f>
        <v>0</v>
      </c>
      <c r="L221" s="122"/>
      <c r="M221" s="126"/>
      <c r="N221" s="127"/>
      <c r="O221" s="127"/>
      <c r="P221" s="128">
        <f>P222</f>
        <v>0</v>
      </c>
      <c r="Q221" s="127"/>
      <c r="R221" s="128">
        <f>R222</f>
        <v>0</v>
      </c>
      <c r="S221" s="127"/>
      <c r="T221" s="129">
        <f>T222</f>
        <v>0</v>
      </c>
      <c r="AR221" s="123" t="s">
        <v>77</v>
      </c>
      <c r="AT221" s="130" t="s">
        <v>69</v>
      </c>
      <c r="AU221" s="130" t="s">
        <v>70</v>
      </c>
      <c r="AY221" s="123" t="s">
        <v>131</v>
      </c>
      <c r="BK221" s="131">
        <f>BK222</f>
        <v>0</v>
      </c>
    </row>
    <row r="222" spans="1:65" s="2" customFormat="1" ht="16.5" customHeight="1">
      <c r="A222" s="26"/>
      <c r="B222" s="132"/>
      <c r="C222" s="133">
        <v>33</v>
      </c>
      <c r="D222" s="133" t="s">
        <v>132</v>
      </c>
      <c r="E222" s="134" t="s">
        <v>962</v>
      </c>
      <c r="F222" s="135" t="s">
        <v>789</v>
      </c>
      <c r="G222" s="136" t="s">
        <v>790</v>
      </c>
      <c r="H222" s="137">
        <v>938</v>
      </c>
      <c r="I222" s="138"/>
      <c r="J222" s="138">
        <f>ROUND(I222*H222,2)</f>
        <v>0</v>
      </c>
      <c r="K222" s="139"/>
      <c r="L222" s="27"/>
      <c r="M222" s="140" t="s">
        <v>1</v>
      </c>
      <c r="N222" s="141" t="s">
        <v>35</v>
      </c>
      <c r="O222" s="142">
        <v>0</v>
      </c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4" t="s">
        <v>136</v>
      </c>
      <c r="AT222" s="144" t="s">
        <v>132</v>
      </c>
      <c r="AU222" s="144" t="s">
        <v>77</v>
      </c>
      <c r="AY222" s="14" t="s">
        <v>131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4" t="s">
        <v>77</v>
      </c>
      <c r="BK222" s="145">
        <f>ROUND(I222*H222,2)</f>
        <v>0</v>
      </c>
      <c r="BL222" s="14" t="s">
        <v>136</v>
      </c>
      <c r="BM222" s="144" t="s">
        <v>762</v>
      </c>
    </row>
    <row r="223" spans="2:63" s="11" customFormat="1" ht="25.9" customHeight="1">
      <c r="B223" s="122"/>
      <c r="D223" s="123" t="s">
        <v>69</v>
      </c>
      <c r="E223" s="124" t="s">
        <v>963</v>
      </c>
      <c r="F223" s="124" t="s">
        <v>964</v>
      </c>
      <c r="J223" s="125">
        <f>J224+J225</f>
        <v>0</v>
      </c>
      <c r="L223" s="122"/>
      <c r="M223" s="126"/>
      <c r="N223" s="127"/>
      <c r="O223" s="127"/>
      <c r="P223" s="128">
        <f>SUM(P224:P225)</f>
        <v>0</v>
      </c>
      <c r="Q223" s="127"/>
      <c r="R223" s="128">
        <f>SUM(R224:R225)</f>
        <v>0</v>
      </c>
      <c r="S223" s="127"/>
      <c r="T223" s="129">
        <f>SUM(T224:T225)</f>
        <v>0</v>
      </c>
      <c r="AR223" s="123" t="s">
        <v>77</v>
      </c>
      <c r="AT223" s="130" t="s">
        <v>69</v>
      </c>
      <c r="AU223" s="130" t="s">
        <v>70</v>
      </c>
      <c r="AY223" s="123" t="s">
        <v>131</v>
      </c>
      <c r="BK223" s="131">
        <f>SUM(BK224:BK225)</f>
        <v>0</v>
      </c>
    </row>
    <row r="224" spans="1:65" s="2" customFormat="1" ht="16.5" customHeight="1">
      <c r="A224" s="26"/>
      <c r="B224" s="132"/>
      <c r="C224" s="133">
        <v>34</v>
      </c>
      <c r="D224" s="133" t="s">
        <v>132</v>
      </c>
      <c r="E224" s="134" t="s">
        <v>965</v>
      </c>
      <c r="F224" s="135" t="s">
        <v>714</v>
      </c>
      <c r="G224" s="136" t="s">
        <v>706</v>
      </c>
      <c r="H224" s="137">
        <v>6</v>
      </c>
      <c r="I224" s="138"/>
      <c r="J224" s="138">
        <f>ROUND(I224*H224,2)</f>
        <v>0</v>
      </c>
      <c r="K224" s="139"/>
      <c r="L224" s="27"/>
      <c r="M224" s="140" t="s">
        <v>1</v>
      </c>
      <c r="N224" s="141" t="s">
        <v>35</v>
      </c>
      <c r="O224" s="142">
        <v>0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4" t="s">
        <v>136</v>
      </c>
      <c r="AT224" s="144" t="s">
        <v>132</v>
      </c>
      <c r="AU224" s="144" t="s">
        <v>77</v>
      </c>
      <c r="AY224" s="14" t="s">
        <v>131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4" t="s">
        <v>77</v>
      </c>
      <c r="BK224" s="145">
        <f>ROUND(I224*H224,2)</f>
        <v>0</v>
      </c>
      <c r="BL224" s="14" t="s">
        <v>136</v>
      </c>
      <c r="BM224" s="144" t="s">
        <v>764</v>
      </c>
    </row>
    <row r="225" spans="1:65" s="2" customFormat="1" ht="16.5" customHeight="1">
      <c r="A225" s="26"/>
      <c r="B225" s="132"/>
      <c r="C225" s="133">
        <v>35</v>
      </c>
      <c r="D225" s="133" t="s">
        <v>132</v>
      </c>
      <c r="E225" s="134" t="s">
        <v>966</v>
      </c>
      <c r="F225" s="135" t="s">
        <v>716</v>
      </c>
      <c r="G225" s="136" t="s">
        <v>706</v>
      </c>
      <c r="H225" s="137">
        <v>2</v>
      </c>
      <c r="I225" s="138"/>
      <c r="J225" s="138">
        <f>ROUND(I225*H225,2)</f>
        <v>0</v>
      </c>
      <c r="K225" s="139"/>
      <c r="L225" s="27"/>
      <c r="M225" s="140" t="s">
        <v>1</v>
      </c>
      <c r="N225" s="141" t="s">
        <v>35</v>
      </c>
      <c r="O225" s="142">
        <v>0</v>
      </c>
      <c r="P225" s="142">
        <f>O225*H225</f>
        <v>0</v>
      </c>
      <c r="Q225" s="142">
        <v>0</v>
      </c>
      <c r="R225" s="142">
        <f>Q225*H225</f>
        <v>0</v>
      </c>
      <c r="S225" s="142">
        <v>0</v>
      </c>
      <c r="T225" s="143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4" t="s">
        <v>136</v>
      </c>
      <c r="AT225" s="144" t="s">
        <v>132</v>
      </c>
      <c r="AU225" s="144" t="s">
        <v>77</v>
      </c>
      <c r="AY225" s="14" t="s">
        <v>131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4" t="s">
        <v>77</v>
      </c>
      <c r="BK225" s="145">
        <f>ROUND(I225*H225,2)</f>
        <v>0</v>
      </c>
      <c r="BL225" s="14" t="s">
        <v>136</v>
      </c>
      <c r="BM225" s="144" t="s">
        <v>767</v>
      </c>
    </row>
    <row r="226" spans="2:63" s="11" customFormat="1" ht="25.9" customHeight="1">
      <c r="B226" s="122"/>
      <c r="D226" s="123" t="s">
        <v>69</v>
      </c>
      <c r="E226" s="124" t="s">
        <v>967</v>
      </c>
      <c r="F226" s="124" t="s">
        <v>968</v>
      </c>
      <c r="J226" s="125">
        <f>J227</f>
        <v>0</v>
      </c>
      <c r="L226" s="122"/>
      <c r="M226" s="126"/>
      <c r="N226" s="127"/>
      <c r="O226" s="127"/>
      <c r="P226" s="128">
        <f>P227</f>
        <v>0</v>
      </c>
      <c r="Q226" s="127"/>
      <c r="R226" s="128">
        <f>R227</f>
        <v>0</v>
      </c>
      <c r="S226" s="127"/>
      <c r="T226" s="129">
        <f>T227</f>
        <v>0</v>
      </c>
      <c r="AR226" s="123" t="s">
        <v>77</v>
      </c>
      <c r="AT226" s="130" t="s">
        <v>69</v>
      </c>
      <c r="AU226" s="130" t="s">
        <v>70</v>
      </c>
      <c r="AY226" s="123" t="s">
        <v>131</v>
      </c>
      <c r="BK226" s="131">
        <f>BK227</f>
        <v>0</v>
      </c>
    </row>
    <row r="227" spans="1:65" s="2" customFormat="1" ht="16.5" customHeight="1">
      <c r="A227" s="26"/>
      <c r="B227" s="132"/>
      <c r="C227" s="133">
        <v>36</v>
      </c>
      <c r="D227" s="133" t="s">
        <v>132</v>
      </c>
      <c r="E227" s="134" t="s">
        <v>969</v>
      </c>
      <c r="F227" s="135" t="s">
        <v>712</v>
      </c>
      <c r="G227" s="136" t="s">
        <v>706</v>
      </c>
      <c r="H227" s="137">
        <v>1</v>
      </c>
      <c r="I227" s="138"/>
      <c r="J227" s="138">
        <f>ROUND(I227*H227,2)</f>
        <v>0</v>
      </c>
      <c r="K227" s="139"/>
      <c r="L227" s="27"/>
      <c r="M227" s="140" t="s">
        <v>1</v>
      </c>
      <c r="N227" s="141" t="s">
        <v>35</v>
      </c>
      <c r="O227" s="142">
        <v>0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4" t="s">
        <v>136</v>
      </c>
      <c r="AT227" s="144" t="s">
        <v>132</v>
      </c>
      <c r="AU227" s="144" t="s">
        <v>77</v>
      </c>
      <c r="AY227" s="14" t="s">
        <v>131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4" t="s">
        <v>77</v>
      </c>
      <c r="BK227" s="145">
        <f>ROUND(I227*H227,2)</f>
        <v>0</v>
      </c>
      <c r="BL227" s="14" t="s">
        <v>136</v>
      </c>
      <c r="BM227" s="144" t="s">
        <v>365</v>
      </c>
    </row>
    <row r="228" spans="2:63" s="11" customFormat="1" ht="25.9" customHeight="1">
      <c r="B228" s="122"/>
      <c r="D228" s="123" t="s">
        <v>69</v>
      </c>
      <c r="E228" s="124" t="s">
        <v>970</v>
      </c>
      <c r="F228" s="124" t="s">
        <v>1301</v>
      </c>
      <c r="J228" s="125">
        <f>J229+J230+J231+J232+J233</f>
        <v>0</v>
      </c>
      <c r="L228" s="122"/>
      <c r="M228" s="126"/>
      <c r="N228" s="127"/>
      <c r="O228" s="127"/>
      <c r="P228" s="128">
        <f>SUM(P230:P233)</f>
        <v>0</v>
      </c>
      <c r="Q228" s="127"/>
      <c r="R228" s="128">
        <f>SUM(R230:R233)</f>
        <v>0</v>
      </c>
      <c r="S228" s="127"/>
      <c r="T228" s="129">
        <f>SUM(T230:T233)</f>
        <v>0</v>
      </c>
      <c r="AR228" s="123" t="s">
        <v>77</v>
      </c>
      <c r="AT228" s="130" t="s">
        <v>69</v>
      </c>
      <c r="AU228" s="130" t="s">
        <v>70</v>
      </c>
      <c r="AY228" s="123" t="s">
        <v>131</v>
      </c>
      <c r="BK228" s="131">
        <f>SUM(BK230:BK233)</f>
        <v>0</v>
      </c>
    </row>
    <row r="229" spans="2:63" s="11" customFormat="1" ht="25.9" customHeight="1">
      <c r="B229" s="122"/>
      <c r="C229" s="133">
        <v>37</v>
      </c>
      <c r="D229" s="133" t="s">
        <v>132</v>
      </c>
      <c r="E229" s="134" t="s">
        <v>971</v>
      </c>
      <c r="F229" s="135" t="s">
        <v>1302</v>
      </c>
      <c r="G229" s="136" t="s">
        <v>706</v>
      </c>
      <c r="H229" s="137">
        <v>5</v>
      </c>
      <c r="I229" s="138"/>
      <c r="J229" s="138">
        <f>ROUND(I229*H229,2)</f>
        <v>0</v>
      </c>
      <c r="L229" s="122"/>
      <c r="M229" s="126"/>
      <c r="N229" s="127"/>
      <c r="O229" s="127"/>
      <c r="P229" s="128"/>
      <c r="Q229" s="127"/>
      <c r="R229" s="128"/>
      <c r="S229" s="127"/>
      <c r="T229" s="129"/>
      <c r="AR229" s="123"/>
      <c r="AT229" s="130"/>
      <c r="AU229" s="130"/>
      <c r="AY229" s="123"/>
      <c r="BK229" s="131"/>
    </row>
    <row r="230" spans="1:65" s="2" customFormat="1" ht="16.5" customHeight="1">
      <c r="A230" s="26"/>
      <c r="B230" s="132"/>
      <c r="C230" s="133">
        <v>38</v>
      </c>
      <c r="D230" s="133" t="s">
        <v>132</v>
      </c>
      <c r="E230" s="134" t="s">
        <v>971</v>
      </c>
      <c r="F230" s="135" t="s">
        <v>1303</v>
      </c>
      <c r="G230" s="136" t="s">
        <v>706</v>
      </c>
      <c r="H230" s="137">
        <v>7</v>
      </c>
      <c r="I230" s="138"/>
      <c r="J230" s="138">
        <f>ROUND(I230*H230,2)</f>
        <v>0</v>
      </c>
      <c r="K230" s="139"/>
      <c r="L230" s="27"/>
      <c r="M230" s="140" t="s">
        <v>1</v>
      </c>
      <c r="N230" s="141" t="s">
        <v>35</v>
      </c>
      <c r="O230" s="142">
        <v>0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4" t="s">
        <v>136</v>
      </c>
      <c r="AT230" s="144" t="s">
        <v>132</v>
      </c>
      <c r="AU230" s="144" t="s">
        <v>77</v>
      </c>
      <c r="AY230" s="14" t="s">
        <v>131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4" t="s">
        <v>77</v>
      </c>
      <c r="BK230" s="145">
        <f>ROUND(I230*H230,2)</f>
        <v>0</v>
      </c>
      <c r="BL230" s="14" t="s">
        <v>136</v>
      </c>
      <c r="BM230" s="144" t="s">
        <v>375</v>
      </c>
    </row>
    <row r="231" spans="1:65" s="2" customFormat="1" ht="16.5" customHeight="1">
      <c r="A231" s="26"/>
      <c r="B231" s="132"/>
      <c r="C231" s="133">
        <v>39</v>
      </c>
      <c r="D231" s="133" t="s">
        <v>132</v>
      </c>
      <c r="E231" s="134" t="s">
        <v>972</v>
      </c>
      <c r="F231" s="135" t="s">
        <v>1304</v>
      </c>
      <c r="G231" s="136" t="s">
        <v>706</v>
      </c>
      <c r="H231" s="137">
        <v>7</v>
      </c>
      <c r="I231" s="138"/>
      <c r="J231" s="138">
        <f>ROUND(I231*H231,2)</f>
        <v>0</v>
      </c>
      <c r="K231" s="139"/>
      <c r="L231" s="27"/>
      <c r="M231" s="140" t="s">
        <v>1</v>
      </c>
      <c r="N231" s="141" t="s">
        <v>35</v>
      </c>
      <c r="O231" s="142">
        <v>0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4" t="s">
        <v>136</v>
      </c>
      <c r="AT231" s="144" t="s">
        <v>132</v>
      </c>
      <c r="AU231" s="144" t="s">
        <v>77</v>
      </c>
      <c r="AY231" s="14" t="s">
        <v>131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4" t="s">
        <v>77</v>
      </c>
      <c r="BK231" s="145">
        <f>ROUND(I231*H231,2)</f>
        <v>0</v>
      </c>
      <c r="BL231" s="14" t="s">
        <v>136</v>
      </c>
      <c r="BM231" s="144" t="s">
        <v>772</v>
      </c>
    </row>
    <row r="232" spans="1:65" s="2" customFormat="1" ht="16.5" customHeight="1">
      <c r="A232" s="26"/>
      <c r="B232" s="132"/>
      <c r="C232" s="133">
        <v>40</v>
      </c>
      <c r="D232" s="133" t="s">
        <v>132</v>
      </c>
      <c r="E232" s="134" t="s">
        <v>973</v>
      </c>
      <c r="F232" s="135" t="s">
        <v>1305</v>
      </c>
      <c r="G232" s="136" t="s">
        <v>706</v>
      </c>
      <c r="H232" s="137">
        <v>4</v>
      </c>
      <c r="I232" s="138"/>
      <c r="J232" s="138">
        <f>ROUND(I232*H232,2)</f>
        <v>0</v>
      </c>
      <c r="K232" s="139"/>
      <c r="L232" s="27"/>
      <c r="M232" s="140" t="s">
        <v>1</v>
      </c>
      <c r="N232" s="141" t="s">
        <v>35</v>
      </c>
      <c r="O232" s="142">
        <v>0</v>
      </c>
      <c r="P232" s="142">
        <f>O232*H232</f>
        <v>0</v>
      </c>
      <c r="Q232" s="142">
        <v>0</v>
      </c>
      <c r="R232" s="142">
        <f>Q232*H232</f>
        <v>0</v>
      </c>
      <c r="S232" s="142">
        <v>0</v>
      </c>
      <c r="T232" s="143">
        <f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4" t="s">
        <v>136</v>
      </c>
      <c r="AT232" s="144" t="s">
        <v>132</v>
      </c>
      <c r="AU232" s="144" t="s">
        <v>77</v>
      </c>
      <c r="AY232" s="14" t="s">
        <v>131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4" t="s">
        <v>77</v>
      </c>
      <c r="BK232" s="145">
        <f>ROUND(I232*H232,2)</f>
        <v>0</v>
      </c>
      <c r="BL232" s="14" t="s">
        <v>136</v>
      </c>
      <c r="BM232" s="144" t="s">
        <v>774</v>
      </c>
    </row>
    <row r="233" spans="1:65" s="2" customFormat="1" ht="16.5" customHeight="1">
      <c r="A233" s="26"/>
      <c r="B233" s="132"/>
      <c r="C233" s="133">
        <v>41</v>
      </c>
      <c r="D233" s="133" t="s">
        <v>132</v>
      </c>
      <c r="E233" s="134" t="s">
        <v>974</v>
      </c>
      <c r="F233" s="135" t="s">
        <v>1306</v>
      </c>
      <c r="G233" s="136" t="s">
        <v>706</v>
      </c>
      <c r="H233" s="137">
        <v>3</v>
      </c>
      <c r="I233" s="138"/>
      <c r="J233" s="138">
        <f>ROUND(I233*H233,2)</f>
        <v>0</v>
      </c>
      <c r="K233" s="139"/>
      <c r="L233" s="27"/>
      <c r="M233" s="140" t="s">
        <v>1</v>
      </c>
      <c r="N233" s="141" t="s">
        <v>35</v>
      </c>
      <c r="O233" s="142">
        <v>0</v>
      </c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4" t="s">
        <v>136</v>
      </c>
      <c r="AT233" s="144" t="s">
        <v>132</v>
      </c>
      <c r="AU233" s="144" t="s">
        <v>77</v>
      </c>
      <c r="AY233" s="14" t="s">
        <v>131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4" t="s">
        <v>77</v>
      </c>
      <c r="BK233" s="145">
        <f>ROUND(I233*H233,2)</f>
        <v>0</v>
      </c>
      <c r="BL233" s="14" t="s">
        <v>136</v>
      </c>
      <c r="BM233" s="144" t="s">
        <v>776</v>
      </c>
    </row>
    <row r="234" spans="2:63" s="11" customFormat="1" ht="25.9" customHeight="1">
      <c r="B234" s="122"/>
      <c r="D234" s="123" t="s">
        <v>69</v>
      </c>
      <c r="E234" s="124" t="s">
        <v>975</v>
      </c>
      <c r="F234" s="124" t="s">
        <v>976</v>
      </c>
      <c r="J234" s="125">
        <f>J235+J236</f>
        <v>0</v>
      </c>
      <c r="L234" s="122"/>
      <c r="M234" s="126"/>
      <c r="N234" s="127"/>
      <c r="O234" s="127"/>
      <c r="P234" s="128">
        <f>SUM(P235:P236)</f>
        <v>0</v>
      </c>
      <c r="Q234" s="127"/>
      <c r="R234" s="128">
        <f>SUM(R235:R236)</f>
        <v>0</v>
      </c>
      <c r="S234" s="127"/>
      <c r="T234" s="129">
        <f>SUM(T235:T236)</f>
        <v>0</v>
      </c>
      <c r="AR234" s="123" t="s">
        <v>77</v>
      </c>
      <c r="AT234" s="130" t="s">
        <v>69</v>
      </c>
      <c r="AU234" s="130" t="s">
        <v>70</v>
      </c>
      <c r="AY234" s="123" t="s">
        <v>131</v>
      </c>
      <c r="BK234" s="131">
        <f>SUM(BK235:BK236)</f>
        <v>0</v>
      </c>
    </row>
    <row r="235" spans="1:65" s="2" customFormat="1" ht="16.5" customHeight="1">
      <c r="A235" s="26"/>
      <c r="B235" s="132"/>
      <c r="C235" s="133">
        <v>42</v>
      </c>
      <c r="D235" s="133" t="s">
        <v>132</v>
      </c>
      <c r="E235" s="134" t="s">
        <v>977</v>
      </c>
      <c r="F235" s="135" t="s">
        <v>978</v>
      </c>
      <c r="G235" s="136" t="s">
        <v>373</v>
      </c>
      <c r="H235" s="137">
        <v>4</v>
      </c>
      <c r="I235" s="138"/>
      <c r="J235" s="138">
        <f>ROUND(I235*H235,2)</f>
        <v>0</v>
      </c>
      <c r="K235" s="139"/>
      <c r="L235" s="27"/>
      <c r="M235" s="140" t="s">
        <v>1</v>
      </c>
      <c r="N235" s="141" t="s">
        <v>35</v>
      </c>
      <c r="O235" s="142">
        <v>0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4" t="s">
        <v>136</v>
      </c>
      <c r="AT235" s="144" t="s">
        <v>132</v>
      </c>
      <c r="AU235" s="144" t="s">
        <v>77</v>
      </c>
      <c r="AY235" s="14" t="s">
        <v>131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4" t="s">
        <v>77</v>
      </c>
      <c r="BK235" s="145">
        <f>ROUND(I235*H235,2)</f>
        <v>0</v>
      </c>
      <c r="BL235" s="14" t="s">
        <v>136</v>
      </c>
      <c r="BM235" s="144" t="s">
        <v>778</v>
      </c>
    </row>
    <row r="236" spans="1:65" s="2" customFormat="1" ht="16.5" customHeight="1">
      <c r="A236" s="26"/>
      <c r="B236" s="132"/>
      <c r="C236" s="133">
        <v>43</v>
      </c>
      <c r="D236" s="133" t="s">
        <v>132</v>
      </c>
      <c r="E236" s="134" t="s">
        <v>979</v>
      </c>
      <c r="F236" s="135" t="s">
        <v>722</v>
      </c>
      <c r="G236" s="136" t="s">
        <v>373</v>
      </c>
      <c r="H236" s="137">
        <v>10</v>
      </c>
      <c r="I236" s="138"/>
      <c r="J236" s="138">
        <f>ROUND(I236*H236,2)</f>
        <v>0</v>
      </c>
      <c r="K236" s="139"/>
      <c r="L236" s="27"/>
      <c r="M236" s="140" t="s">
        <v>1</v>
      </c>
      <c r="N236" s="141" t="s">
        <v>35</v>
      </c>
      <c r="O236" s="142">
        <v>0</v>
      </c>
      <c r="P236" s="142">
        <f>O236*H236</f>
        <v>0</v>
      </c>
      <c r="Q236" s="142">
        <v>0</v>
      </c>
      <c r="R236" s="142">
        <f>Q236*H236</f>
        <v>0</v>
      </c>
      <c r="S236" s="142">
        <v>0</v>
      </c>
      <c r="T236" s="143">
        <f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4" t="s">
        <v>136</v>
      </c>
      <c r="AT236" s="144" t="s">
        <v>132</v>
      </c>
      <c r="AU236" s="144" t="s">
        <v>77</v>
      </c>
      <c r="AY236" s="14" t="s">
        <v>131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4" t="s">
        <v>77</v>
      </c>
      <c r="BK236" s="145">
        <f>ROUND(I236*H236,2)</f>
        <v>0</v>
      </c>
      <c r="BL236" s="14" t="s">
        <v>136</v>
      </c>
      <c r="BM236" s="144" t="s">
        <v>780</v>
      </c>
    </row>
    <row r="237" spans="2:63" s="11" customFormat="1" ht="25.9" customHeight="1">
      <c r="B237" s="122"/>
      <c r="D237" s="123" t="s">
        <v>69</v>
      </c>
      <c r="E237" s="124" t="s">
        <v>980</v>
      </c>
      <c r="F237" s="124" t="s">
        <v>981</v>
      </c>
      <c r="J237" s="125">
        <f>J238+J239+J240</f>
        <v>0</v>
      </c>
      <c r="L237" s="122"/>
      <c r="M237" s="126"/>
      <c r="N237" s="127"/>
      <c r="O237" s="127"/>
      <c r="P237" s="128">
        <f>P238</f>
        <v>0</v>
      </c>
      <c r="Q237" s="127"/>
      <c r="R237" s="128">
        <f>R238</f>
        <v>0</v>
      </c>
      <c r="S237" s="127"/>
      <c r="T237" s="129">
        <f>T238</f>
        <v>0</v>
      </c>
      <c r="AR237" s="123" t="s">
        <v>77</v>
      </c>
      <c r="AT237" s="130" t="s">
        <v>69</v>
      </c>
      <c r="AU237" s="130" t="s">
        <v>70</v>
      </c>
      <c r="AY237" s="123" t="s">
        <v>131</v>
      </c>
      <c r="BK237" s="131">
        <f>BK238</f>
        <v>0</v>
      </c>
    </row>
    <row r="238" spans="1:65" s="2" customFormat="1" ht="16.5" customHeight="1">
      <c r="A238" s="26"/>
      <c r="B238" s="132"/>
      <c r="C238" s="133">
        <v>44</v>
      </c>
      <c r="D238" s="133" t="s">
        <v>132</v>
      </c>
      <c r="E238" s="134" t="s">
        <v>982</v>
      </c>
      <c r="F238" s="135" t="s">
        <v>978</v>
      </c>
      <c r="G238" s="136" t="s">
        <v>373</v>
      </c>
      <c r="H238" s="137">
        <v>4</v>
      </c>
      <c r="I238" s="138"/>
      <c r="J238" s="138">
        <f>ROUND(I238*H238,2)</f>
        <v>0</v>
      </c>
      <c r="K238" s="139"/>
      <c r="L238" s="27"/>
      <c r="M238" s="140" t="s">
        <v>1</v>
      </c>
      <c r="N238" s="141" t="s">
        <v>35</v>
      </c>
      <c r="O238" s="142">
        <v>0</v>
      </c>
      <c r="P238" s="142">
        <f>O238*H238</f>
        <v>0</v>
      </c>
      <c r="Q238" s="142">
        <v>0</v>
      </c>
      <c r="R238" s="142">
        <f>Q238*H238</f>
        <v>0</v>
      </c>
      <c r="S238" s="142">
        <v>0</v>
      </c>
      <c r="T238" s="143">
        <f>S238*H238</f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44" t="s">
        <v>136</v>
      </c>
      <c r="AT238" s="144" t="s">
        <v>132</v>
      </c>
      <c r="AU238" s="144" t="s">
        <v>77</v>
      </c>
      <c r="AY238" s="14" t="s">
        <v>131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4" t="s">
        <v>77</v>
      </c>
      <c r="BK238" s="145">
        <f>ROUND(I238*H238,2)</f>
        <v>0</v>
      </c>
      <c r="BL238" s="14" t="s">
        <v>136</v>
      </c>
      <c r="BM238" s="144" t="s">
        <v>782</v>
      </c>
    </row>
    <row r="239" spans="1:65" s="2" customFormat="1" ht="16.5" customHeight="1">
      <c r="A239" s="184"/>
      <c r="B239" s="132"/>
      <c r="C239" s="133">
        <v>45</v>
      </c>
      <c r="D239" s="133" t="s">
        <v>132</v>
      </c>
      <c r="E239" s="134"/>
      <c r="F239" s="135" t="s">
        <v>1011</v>
      </c>
      <c r="G239" s="136" t="s">
        <v>373</v>
      </c>
      <c r="H239" s="137">
        <v>2</v>
      </c>
      <c r="I239" s="138"/>
      <c r="J239" s="138">
        <f>ROUND(I239*H239,2)</f>
        <v>0</v>
      </c>
      <c r="K239" s="185"/>
      <c r="L239" s="27"/>
      <c r="M239" s="140"/>
      <c r="N239" s="141"/>
      <c r="O239" s="142"/>
      <c r="P239" s="142"/>
      <c r="Q239" s="142"/>
      <c r="R239" s="142"/>
      <c r="S239" s="142"/>
      <c r="T239" s="143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R239" s="144"/>
      <c r="AT239" s="144"/>
      <c r="AU239" s="144"/>
      <c r="AY239" s="14"/>
      <c r="BE239" s="145"/>
      <c r="BF239" s="145"/>
      <c r="BG239" s="145"/>
      <c r="BH239" s="145"/>
      <c r="BI239" s="145"/>
      <c r="BJ239" s="14"/>
      <c r="BK239" s="145"/>
      <c r="BL239" s="14"/>
      <c r="BM239" s="144"/>
    </row>
    <row r="240" spans="1:65" s="2" customFormat="1" ht="16.5" customHeight="1">
      <c r="A240" s="184"/>
      <c r="B240" s="132"/>
      <c r="C240" s="133">
        <v>46</v>
      </c>
      <c r="D240" s="133" t="s">
        <v>132</v>
      </c>
      <c r="E240" s="134"/>
      <c r="F240" s="135" t="s">
        <v>986</v>
      </c>
      <c r="G240" s="136" t="s">
        <v>373</v>
      </c>
      <c r="H240" s="137">
        <v>3</v>
      </c>
      <c r="I240" s="138"/>
      <c r="J240" s="138">
        <f>ROUND(I240*H240,2)</f>
        <v>0</v>
      </c>
      <c r="K240" s="185"/>
      <c r="L240" s="27"/>
      <c r="M240" s="140"/>
      <c r="N240" s="141"/>
      <c r="O240" s="142"/>
      <c r="P240" s="142"/>
      <c r="Q240" s="142"/>
      <c r="R240" s="142"/>
      <c r="S240" s="142"/>
      <c r="T240" s="143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R240" s="144"/>
      <c r="AT240" s="144"/>
      <c r="AU240" s="144"/>
      <c r="AY240" s="14"/>
      <c r="BE240" s="145"/>
      <c r="BF240" s="145"/>
      <c r="BG240" s="145"/>
      <c r="BH240" s="145"/>
      <c r="BI240" s="145"/>
      <c r="BJ240" s="14"/>
      <c r="BK240" s="145"/>
      <c r="BL240" s="14"/>
      <c r="BM240" s="144"/>
    </row>
    <row r="241" spans="2:63" s="11" customFormat="1" ht="25.9" customHeight="1">
      <c r="B241" s="122"/>
      <c r="D241" s="123" t="s">
        <v>69</v>
      </c>
      <c r="E241" s="124" t="s">
        <v>983</v>
      </c>
      <c r="F241" s="124" t="s">
        <v>984</v>
      </c>
      <c r="J241" s="125">
        <f>J242</f>
        <v>0</v>
      </c>
      <c r="L241" s="122"/>
      <c r="M241" s="126"/>
      <c r="N241" s="127"/>
      <c r="O241" s="127"/>
      <c r="P241" s="128">
        <f>P242</f>
        <v>0</v>
      </c>
      <c r="Q241" s="127"/>
      <c r="R241" s="128">
        <f>R242</f>
        <v>0</v>
      </c>
      <c r="S241" s="127"/>
      <c r="T241" s="129">
        <f>T242</f>
        <v>0</v>
      </c>
      <c r="AR241" s="123" t="s">
        <v>77</v>
      </c>
      <c r="AT241" s="130" t="s">
        <v>69</v>
      </c>
      <c r="AU241" s="130" t="s">
        <v>70</v>
      </c>
      <c r="AY241" s="123" t="s">
        <v>131</v>
      </c>
      <c r="BK241" s="131">
        <f>BK242</f>
        <v>0</v>
      </c>
    </row>
    <row r="242" spans="1:65" s="2" customFormat="1" ht="16.5" customHeight="1">
      <c r="A242" s="26"/>
      <c r="B242" s="132"/>
      <c r="C242" s="133">
        <v>47</v>
      </c>
      <c r="D242" s="133" t="s">
        <v>132</v>
      </c>
      <c r="E242" s="134" t="s">
        <v>985</v>
      </c>
      <c r="F242" s="135" t="s">
        <v>986</v>
      </c>
      <c r="G242" s="136" t="s">
        <v>373</v>
      </c>
      <c r="H242" s="137">
        <v>1</v>
      </c>
      <c r="I242" s="138"/>
      <c r="J242" s="138">
        <f>ROUND(I242*H242,2)</f>
        <v>0</v>
      </c>
      <c r="K242" s="139"/>
      <c r="L242" s="27"/>
      <c r="M242" s="140" t="s">
        <v>1</v>
      </c>
      <c r="N242" s="141" t="s">
        <v>35</v>
      </c>
      <c r="O242" s="142">
        <v>0</v>
      </c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4" t="s">
        <v>136</v>
      </c>
      <c r="AT242" s="144" t="s">
        <v>132</v>
      </c>
      <c r="AU242" s="144" t="s">
        <v>77</v>
      </c>
      <c r="AY242" s="14" t="s">
        <v>131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4" t="s">
        <v>77</v>
      </c>
      <c r="BK242" s="145">
        <f>ROUND(I242*H242,2)</f>
        <v>0</v>
      </c>
      <c r="BL242" s="14" t="s">
        <v>136</v>
      </c>
      <c r="BM242" s="144" t="s">
        <v>401</v>
      </c>
    </row>
    <row r="243" spans="2:63" s="11" customFormat="1" ht="25.9" customHeight="1">
      <c r="B243" s="122"/>
      <c r="D243" s="123" t="s">
        <v>69</v>
      </c>
      <c r="E243" s="124" t="s">
        <v>987</v>
      </c>
      <c r="F243" s="124" t="s">
        <v>988</v>
      </c>
      <c r="J243" s="125">
        <f>J244</f>
        <v>0</v>
      </c>
      <c r="L243" s="122"/>
      <c r="M243" s="126"/>
      <c r="N243" s="127"/>
      <c r="O243" s="127"/>
      <c r="P243" s="128">
        <f>P244</f>
        <v>0</v>
      </c>
      <c r="Q243" s="127"/>
      <c r="R243" s="128">
        <f>R244</f>
        <v>0</v>
      </c>
      <c r="S243" s="127"/>
      <c r="T243" s="129">
        <f>T244</f>
        <v>0</v>
      </c>
      <c r="AR243" s="123" t="s">
        <v>77</v>
      </c>
      <c r="AT243" s="130" t="s">
        <v>69</v>
      </c>
      <c r="AU243" s="130" t="s">
        <v>70</v>
      </c>
      <c r="AY243" s="123" t="s">
        <v>131</v>
      </c>
      <c r="BK243" s="131">
        <f>BK244</f>
        <v>0</v>
      </c>
    </row>
    <row r="244" spans="1:65" s="2" customFormat="1" ht="16.5" customHeight="1">
      <c r="A244" s="26"/>
      <c r="B244" s="132"/>
      <c r="C244" s="133">
        <v>48</v>
      </c>
      <c r="D244" s="133" t="s">
        <v>132</v>
      </c>
      <c r="E244" s="134" t="s">
        <v>989</v>
      </c>
      <c r="F244" s="135" t="s">
        <v>990</v>
      </c>
      <c r="G244" s="136" t="s">
        <v>373</v>
      </c>
      <c r="H244" s="137">
        <v>2</v>
      </c>
      <c r="I244" s="138"/>
      <c r="J244" s="138">
        <f>ROUND(I244*H244,2)</f>
        <v>0</v>
      </c>
      <c r="K244" s="139"/>
      <c r="L244" s="27"/>
      <c r="M244" s="140" t="s">
        <v>1</v>
      </c>
      <c r="N244" s="141" t="s">
        <v>35</v>
      </c>
      <c r="O244" s="142">
        <v>0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4" t="s">
        <v>136</v>
      </c>
      <c r="AT244" s="144" t="s">
        <v>132</v>
      </c>
      <c r="AU244" s="144" t="s">
        <v>77</v>
      </c>
      <c r="AY244" s="14" t="s">
        <v>131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4" t="s">
        <v>77</v>
      </c>
      <c r="BK244" s="145">
        <f>ROUND(I244*H244,2)</f>
        <v>0</v>
      </c>
      <c r="BL244" s="14" t="s">
        <v>136</v>
      </c>
      <c r="BM244" s="144" t="s">
        <v>409</v>
      </c>
    </row>
    <row r="245" spans="2:63" s="11" customFormat="1" ht="25.9" customHeight="1">
      <c r="B245" s="122"/>
      <c r="D245" s="123" t="s">
        <v>69</v>
      </c>
      <c r="E245" s="124" t="s">
        <v>991</v>
      </c>
      <c r="F245" s="124" t="s">
        <v>992</v>
      </c>
      <c r="J245" s="125">
        <f>J246</f>
        <v>0</v>
      </c>
      <c r="L245" s="122"/>
      <c r="M245" s="126"/>
      <c r="N245" s="127"/>
      <c r="O245" s="127"/>
      <c r="P245" s="128">
        <f>P246</f>
        <v>0</v>
      </c>
      <c r="Q245" s="127"/>
      <c r="R245" s="128">
        <f>R246</f>
        <v>0</v>
      </c>
      <c r="S245" s="127"/>
      <c r="T245" s="129">
        <f>T246</f>
        <v>0</v>
      </c>
      <c r="AR245" s="123" t="s">
        <v>77</v>
      </c>
      <c r="AT245" s="130" t="s">
        <v>69</v>
      </c>
      <c r="AU245" s="130" t="s">
        <v>70</v>
      </c>
      <c r="AY245" s="123" t="s">
        <v>131</v>
      </c>
      <c r="BK245" s="131">
        <f>BK246</f>
        <v>0</v>
      </c>
    </row>
    <row r="246" spans="1:65" s="2" customFormat="1" ht="16.5" customHeight="1">
      <c r="A246" s="26"/>
      <c r="B246" s="132"/>
      <c r="C246" s="133">
        <v>49</v>
      </c>
      <c r="D246" s="133" t="s">
        <v>132</v>
      </c>
      <c r="E246" s="134" t="s">
        <v>770</v>
      </c>
      <c r="F246" s="135" t="s">
        <v>993</v>
      </c>
      <c r="G246" s="136" t="s">
        <v>161</v>
      </c>
      <c r="H246" s="137">
        <v>5</v>
      </c>
      <c r="I246" s="138"/>
      <c r="J246" s="138">
        <f>ROUND(I246*H246,2)</f>
        <v>0</v>
      </c>
      <c r="K246" s="139"/>
      <c r="L246" s="27"/>
      <c r="M246" s="140" t="s">
        <v>1</v>
      </c>
      <c r="N246" s="141" t="s">
        <v>35</v>
      </c>
      <c r="O246" s="142">
        <v>0</v>
      </c>
      <c r="P246" s="142">
        <f>O246*H246</f>
        <v>0</v>
      </c>
      <c r="Q246" s="142">
        <v>0</v>
      </c>
      <c r="R246" s="142">
        <f>Q246*H246</f>
        <v>0</v>
      </c>
      <c r="S246" s="142">
        <v>0</v>
      </c>
      <c r="T246" s="143">
        <f>S246*H246</f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44" t="s">
        <v>136</v>
      </c>
      <c r="AT246" s="144" t="s">
        <v>132</v>
      </c>
      <c r="AU246" s="144" t="s">
        <v>77</v>
      </c>
      <c r="AY246" s="14" t="s">
        <v>131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4" t="s">
        <v>77</v>
      </c>
      <c r="BK246" s="145">
        <f>ROUND(I246*H246,2)</f>
        <v>0</v>
      </c>
      <c r="BL246" s="14" t="s">
        <v>136</v>
      </c>
      <c r="BM246" s="144" t="s">
        <v>417</v>
      </c>
    </row>
    <row r="247" spans="2:63" s="11" customFormat="1" ht="25.9" customHeight="1">
      <c r="B247" s="122"/>
      <c r="D247" s="123" t="s">
        <v>69</v>
      </c>
      <c r="E247" s="124" t="s">
        <v>994</v>
      </c>
      <c r="F247" s="124" t="s">
        <v>995</v>
      </c>
      <c r="J247" s="125">
        <f>J248</f>
        <v>0</v>
      </c>
      <c r="L247" s="122"/>
      <c r="M247" s="126"/>
      <c r="N247" s="127"/>
      <c r="O247" s="127"/>
      <c r="P247" s="128">
        <f>P248</f>
        <v>0</v>
      </c>
      <c r="Q247" s="127"/>
      <c r="R247" s="128">
        <f>R248</f>
        <v>0</v>
      </c>
      <c r="S247" s="127"/>
      <c r="T247" s="129">
        <f>T248</f>
        <v>0</v>
      </c>
      <c r="AR247" s="123" t="s">
        <v>77</v>
      </c>
      <c r="AT247" s="130" t="s">
        <v>69</v>
      </c>
      <c r="AU247" s="130" t="s">
        <v>70</v>
      </c>
      <c r="AY247" s="123" t="s">
        <v>131</v>
      </c>
      <c r="BK247" s="131">
        <f>BK248</f>
        <v>0</v>
      </c>
    </row>
    <row r="248" spans="1:65" s="2" customFormat="1" ht="16.5" customHeight="1">
      <c r="A248" s="26"/>
      <c r="B248" s="132"/>
      <c r="C248" s="133">
        <v>50</v>
      </c>
      <c r="D248" s="133" t="s">
        <v>132</v>
      </c>
      <c r="E248" s="134" t="s">
        <v>771</v>
      </c>
      <c r="F248" s="135" t="s">
        <v>996</v>
      </c>
      <c r="G248" s="136" t="s">
        <v>161</v>
      </c>
      <c r="H248" s="137">
        <v>2</v>
      </c>
      <c r="I248" s="138"/>
      <c r="J248" s="138">
        <f>ROUND(I248*H248,2)</f>
        <v>0</v>
      </c>
      <c r="K248" s="139"/>
      <c r="L248" s="27"/>
      <c r="M248" s="140" t="s">
        <v>1</v>
      </c>
      <c r="N248" s="141" t="s">
        <v>35</v>
      </c>
      <c r="O248" s="142">
        <v>0</v>
      </c>
      <c r="P248" s="142">
        <f>O248*H248</f>
        <v>0</v>
      </c>
      <c r="Q248" s="142">
        <v>0</v>
      </c>
      <c r="R248" s="142">
        <f>Q248*H248</f>
        <v>0</v>
      </c>
      <c r="S248" s="142">
        <v>0</v>
      </c>
      <c r="T248" s="143">
        <f>S248*H248</f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44" t="s">
        <v>136</v>
      </c>
      <c r="AT248" s="144" t="s">
        <v>132</v>
      </c>
      <c r="AU248" s="144" t="s">
        <v>77</v>
      </c>
      <c r="AY248" s="14" t="s">
        <v>131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4" t="s">
        <v>77</v>
      </c>
      <c r="BK248" s="145">
        <f>ROUND(I248*H248,2)</f>
        <v>0</v>
      </c>
      <c r="BL248" s="14" t="s">
        <v>136</v>
      </c>
      <c r="BM248" s="144" t="s">
        <v>791</v>
      </c>
    </row>
    <row r="249" spans="2:63" s="11" customFormat="1" ht="25.9" customHeight="1">
      <c r="B249" s="122"/>
      <c r="D249" s="123" t="s">
        <v>69</v>
      </c>
      <c r="E249" s="124" t="s">
        <v>997</v>
      </c>
      <c r="F249" s="124" t="s">
        <v>998</v>
      </c>
      <c r="J249" s="125">
        <f>J250</f>
        <v>0</v>
      </c>
      <c r="L249" s="122"/>
      <c r="M249" s="126"/>
      <c r="N249" s="127"/>
      <c r="O249" s="127"/>
      <c r="P249" s="128">
        <f>P250</f>
        <v>0</v>
      </c>
      <c r="Q249" s="127"/>
      <c r="R249" s="128">
        <f>R250</f>
        <v>0</v>
      </c>
      <c r="S249" s="127"/>
      <c r="T249" s="129">
        <f>T250</f>
        <v>0</v>
      </c>
      <c r="AR249" s="123" t="s">
        <v>77</v>
      </c>
      <c r="AT249" s="130" t="s">
        <v>69</v>
      </c>
      <c r="AU249" s="130" t="s">
        <v>70</v>
      </c>
      <c r="AY249" s="123" t="s">
        <v>131</v>
      </c>
      <c r="BK249" s="131">
        <f>BK250</f>
        <v>0</v>
      </c>
    </row>
    <row r="250" spans="1:65" s="2" customFormat="1" ht="16.5" customHeight="1">
      <c r="A250" s="26"/>
      <c r="B250" s="132"/>
      <c r="C250" s="133">
        <v>51</v>
      </c>
      <c r="D250" s="133" t="s">
        <v>132</v>
      </c>
      <c r="E250" s="134" t="s">
        <v>999</v>
      </c>
      <c r="F250" s="135" t="s">
        <v>1000</v>
      </c>
      <c r="G250" s="136" t="s">
        <v>373</v>
      </c>
      <c r="H250" s="137">
        <v>5</v>
      </c>
      <c r="I250" s="138"/>
      <c r="J250" s="138">
        <f>ROUND(I250*H250,2)</f>
        <v>0</v>
      </c>
      <c r="K250" s="139"/>
      <c r="L250" s="27"/>
      <c r="M250" s="140" t="s">
        <v>1</v>
      </c>
      <c r="N250" s="141" t="s">
        <v>35</v>
      </c>
      <c r="O250" s="142">
        <v>0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44" t="s">
        <v>136</v>
      </c>
      <c r="AT250" s="144" t="s">
        <v>132</v>
      </c>
      <c r="AU250" s="144" t="s">
        <v>77</v>
      </c>
      <c r="AY250" s="14" t="s">
        <v>131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4" t="s">
        <v>77</v>
      </c>
      <c r="BK250" s="145">
        <f>ROUND(I250*H250,2)</f>
        <v>0</v>
      </c>
      <c r="BL250" s="14" t="s">
        <v>136</v>
      </c>
      <c r="BM250" s="144" t="s">
        <v>431</v>
      </c>
    </row>
    <row r="251" spans="2:63" s="11" customFormat="1" ht="25.9" customHeight="1">
      <c r="B251" s="122"/>
      <c r="D251" s="123" t="s">
        <v>69</v>
      </c>
      <c r="E251" s="124" t="s">
        <v>1001</v>
      </c>
      <c r="F251" s="124" t="s">
        <v>1002</v>
      </c>
      <c r="J251" s="125">
        <f>J252</f>
        <v>0</v>
      </c>
      <c r="L251" s="122"/>
      <c r="M251" s="126"/>
      <c r="N251" s="127"/>
      <c r="O251" s="127"/>
      <c r="P251" s="128">
        <f>P252</f>
        <v>0</v>
      </c>
      <c r="Q251" s="127"/>
      <c r="R251" s="128">
        <f>R252</f>
        <v>0</v>
      </c>
      <c r="S251" s="127"/>
      <c r="T251" s="129">
        <f>T252</f>
        <v>0</v>
      </c>
      <c r="AR251" s="123" t="s">
        <v>77</v>
      </c>
      <c r="AT251" s="130" t="s">
        <v>69</v>
      </c>
      <c r="AU251" s="130" t="s">
        <v>70</v>
      </c>
      <c r="AY251" s="123" t="s">
        <v>131</v>
      </c>
      <c r="BK251" s="131">
        <f>BK252</f>
        <v>0</v>
      </c>
    </row>
    <row r="252" spans="1:65" s="2" customFormat="1" ht="16.5" customHeight="1">
      <c r="A252" s="26"/>
      <c r="B252" s="132"/>
      <c r="C252" s="133">
        <v>52</v>
      </c>
      <c r="D252" s="133" t="s">
        <v>132</v>
      </c>
      <c r="E252" s="134" t="s">
        <v>773</v>
      </c>
      <c r="F252" s="135" t="s">
        <v>1003</v>
      </c>
      <c r="G252" s="136" t="s">
        <v>161</v>
      </c>
      <c r="H252" s="137">
        <v>2</v>
      </c>
      <c r="I252" s="138"/>
      <c r="J252" s="138">
        <f>ROUND(I252*H252,2)</f>
        <v>0</v>
      </c>
      <c r="K252" s="139"/>
      <c r="L252" s="27"/>
      <c r="M252" s="140" t="s">
        <v>1</v>
      </c>
      <c r="N252" s="141" t="s">
        <v>35</v>
      </c>
      <c r="O252" s="142">
        <v>0</v>
      </c>
      <c r="P252" s="142">
        <f>O252*H252</f>
        <v>0</v>
      </c>
      <c r="Q252" s="142">
        <v>0</v>
      </c>
      <c r="R252" s="142">
        <f>Q252*H252</f>
        <v>0</v>
      </c>
      <c r="S252" s="142">
        <v>0</v>
      </c>
      <c r="T252" s="143">
        <f>S252*H252</f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44" t="s">
        <v>136</v>
      </c>
      <c r="AT252" s="144" t="s">
        <v>132</v>
      </c>
      <c r="AU252" s="144" t="s">
        <v>77</v>
      </c>
      <c r="AY252" s="14" t="s">
        <v>131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4" t="s">
        <v>77</v>
      </c>
      <c r="BK252" s="145">
        <f>ROUND(I252*H252,2)</f>
        <v>0</v>
      </c>
      <c r="BL252" s="14" t="s">
        <v>136</v>
      </c>
      <c r="BM252" s="144" t="s">
        <v>443</v>
      </c>
    </row>
    <row r="253" spans="2:63" s="11" customFormat="1" ht="25.9" customHeight="1">
      <c r="B253" s="122"/>
      <c r="D253" s="123" t="s">
        <v>69</v>
      </c>
      <c r="E253" s="124" t="s">
        <v>1004</v>
      </c>
      <c r="F253" s="124" t="s">
        <v>1005</v>
      </c>
      <c r="J253" s="125">
        <f>J254</f>
        <v>0</v>
      </c>
      <c r="L253" s="122"/>
      <c r="M253" s="126"/>
      <c r="N253" s="127"/>
      <c r="O253" s="127"/>
      <c r="P253" s="128">
        <f>P254</f>
        <v>0</v>
      </c>
      <c r="Q253" s="127"/>
      <c r="R253" s="128">
        <f>R254</f>
        <v>0</v>
      </c>
      <c r="S253" s="127"/>
      <c r="T253" s="129">
        <f>T254</f>
        <v>0</v>
      </c>
      <c r="AR253" s="123" t="s">
        <v>77</v>
      </c>
      <c r="AT253" s="130" t="s">
        <v>69</v>
      </c>
      <c r="AU253" s="130" t="s">
        <v>70</v>
      </c>
      <c r="AY253" s="123" t="s">
        <v>131</v>
      </c>
      <c r="BK253" s="131">
        <f>BK254</f>
        <v>0</v>
      </c>
    </row>
    <row r="254" spans="1:65" s="2" customFormat="1" ht="16.5" customHeight="1">
      <c r="A254" s="26"/>
      <c r="B254" s="132"/>
      <c r="C254" s="133">
        <v>53</v>
      </c>
      <c r="D254" s="133" t="s">
        <v>132</v>
      </c>
      <c r="E254" s="134" t="s">
        <v>1006</v>
      </c>
      <c r="F254" s="135" t="s">
        <v>1007</v>
      </c>
      <c r="G254" s="136" t="s">
        <v>373</v>
      </c>
      <c r="H254" s="137">
        <v>8</v>
      </c>
      <c r="I254" s="138"/>
      <c r="J254" s="138">
        <f>ROUND(I254*H254,2)</f>
        <v>0</v>
      </c>
      <c r="K254" s="139"/>
      <c r="L254" s="27"/>
      <c r="M254" s="140" t="s">
        <v>1</v>
      </c>
      <c r="N254" s="141" t="s">
        <v>35</v>
      </c>
      <c r="O254" s="142">
        <v>0</v>
      </c>
      <c r="P254" s="142">
        <f>O254*H254</f>
        <v>0</v>
      </c>
      <c r="Q254" s="142">
        <v>0</v>
      </c>
      <c r="R254" s="142">
        <f>Q254*H254</f>
        <v>0</v>
      </c>
      <c r="S254" s="142">
        <v>0</v>
      </c>
      <c r="T254" s="143">
        <f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44" t="s">
        <v>136</v>
      </c>
      <c r="AT254" s="144" t="s">
        <v>132</v>
      </c>
      <c r="AU254" s="144" t="s">
        <v>77</v>
      </c>
      <c r="AY254" s="14" t="s">
        <v>131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4" t="s">
        <v>77</v>
      </c>
      <c r="BK254" s="145">
        <f>ROUND(I254*H254,2)</f>
        <v>0</v>
      </c>
      <c r="BL254" s="14" t="s">
        <v>136</v>
      </c>
      <c r="BM254" s="144" t="s">
        <v>801</v>
      </c>
    </row>
    <row r="255" spans="2:63" s="11" customFormat="1" ht="25.9" customHeight="1">
      <c r="B255" s="122"/>
      <c r="D255" s="123" t="s">
        <v>69</v>
      </c>
      <c r="E255" s="124" t="s">
        <v>1008</v>
      </c>
      <c r="F255" s="124" t="s">
        <v>1009</v>
      </c>
      <c r="J255" s="125">
        <f>J256</f>
        <v>0</v>
      </c>
      <c r="L255" s="122"/>
      <c r="M255" s="126"/>
      <c r="N255" s="127"/>
      <c r="O255" s="127"/>
      <c r="P255" s="128">
        <f>P256</f>
        <v>0</v>
      </c>
      <c r="Q255" s="127"/>
      <c r="R255" s="128">
        <f>R256</f>
        <v>0</v>
      </c>
      <c r="S255" s="127"/>
      <c r="T255" s="129">
        <f>T256</f>
        <v>0</v>
      </c>
      <c r="AR255" s="123" t="s">
        <v>77</v>
      </c>
      <c r="AT255" s="130" t="s">
        <v>69</v>
      </c>
      <c r="AU255" s="130" t="s">
        <v>70</v>
      </c>
      <c r="AY255" s="123" t="s">
        <v>131</v>
      </c>
      <c r="BK255" s="131">
        <f>BK256</f>
        <v>0</v>
      </c>
    </row>
    <row r="256" spans="1:65" s="2" customFormat="1" ht="16.5" customHeight="1">
      <c r="A256" s="26"/>
      <c r="B256" s="132"/>
      <c r="C256" s="133">
        <v>54</v>
      </c>
      <c r="D256" s="133" t="s">
        <v>132</v>
      </c>
      <c r="E256" s="134" t="s">
        <v>1010</v>
      </c>
      <c r="F256" s="135" t="s">
        <v>1011</v>
      </c>
      <c r="G256" s="136" t="s">
        <v>373</v>
      </c>
      <c r="H256" s="137">
        <v>3</v>
      </c>
      <c r="I256" s="138"/>
      <c r="J256" s="138">
        <f>ROUND(I256*H256,2)</f>
        <v>0</v>
      </c>
      <c r="K256" s="139"/>
      <c r="L256" s="27"/>
      <c r="M256" s="140" t="s">
        <v>1</v>
      </c>
      <c r="N256" s="141" t="s">
        <v>35</v>
      </c>
      <c r="O256" s="142">
        <v>0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44" t="s">
        <v>136</v>
      </c>
      <c r="AT256" s="144" t="s">
        <v>132</v>
      </c>
      <c r="AU256" s="144" t="s">
        <v>77</v>
      </c>
      <c r="AY256" s="14" t="s">
        <v>131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4" t="s">
        <v>77</v>
      </c>
      <c r="BK256" s="145">
        <f>ROUND(I256*H256,2)</f>
        <v>0</v>
      </c>
      <c r="BL256" s="14" t="s">
        <v>136</v>
      </c>
      <c r="BM256" s="144" t="s">
        <v>804</v>
      </c>
    </row>
    <row r="257" spans="2:63" s="11" customFormat="1" ht="25.9" customHeight="1">
      <c r="B257" s="122"/>
      <c r="D257" s="123" t="s">
        <v>69</v>
      </c>
      <c r="E257" s="124" t="s">
        <v>1012</v>
      </c>
      <c r="F257" s="124" t="s">
        <v>1013</v>
      </c>
      <c r="J257" s="125">
        <f>J258</f>
        <v>0</v>
      </c>
      <c r="L257" s="122"/>
      <c r="M257" s="126"/>
      <c r="N257" s="127"/>
      <c r="O257" s="127"/>
      <c r="P257" s="128">
        <f>P258</f>
        <v>0</v>
      </c>
      <c r="Q257" s="127"/>
      <c r="R257" s="128">
        <f>R258</f>
        <v>0</v>
      </c>
      <c r="S257" s="127"/>
      <c r="T257" s="129">
        <f>T258</f>
        <v>0</v>
      </c>
      <c r="AR257" s="123" t="s">
        <v>77</v>
      </c>
      <c r="AT257" s="130" t="s">
        <v>69</v>
      </c>
      <c r="AU257" s="130" t="s">
        <v>70</v>
      </c>
      <c r="AY257" s="123" t="s">
        <v>131</v>
      </c>
      <c r="BK257" s="131">
        <f>BK258</f>
        <v>0</v>
      </c>
    </row>
    <row r="258" spans="1:65" s="2" customFormat="1" ht="16.5" customHeight="1">
      <c r="A258" s="26"/>
      <c r="B258" s="132"/>
      <c r="C258" s="133">
        <v>55</v>
      </c>
      <c r="D258" s="133" t="s">
        <v>132</v>
      </c>
      <c r="E258" s="134" t="s">
        <v>1014</v>
      </c>
      <c r="F258" s="135" t="s">
        <v>1015</v>
      </c>
      <c r="G258" s="136" t="s">
        <v>373</v>
      </c>
      <c r="H258" s="137">
        <v>3</v>
      </c>
      <c r="I258" s="138"/>
      <c r="J258" s="138">
        <f>ROUND(I258*H258,2)</f>
        <v>0</v>
      </c>
      <c r="K258" s="139"/>
      <c r="L258" s="27"/>
      <c r="M258" s="140" t="s">
        <v>1</v>
      </c>
      <c r="N258" s="141" t="s">
        <v>35</v>
      </c>
      <c r="O258" s="142">
        <v>0</v>
      </c>
      <c r="P258" s="142">
        <f>O258*H258</f>
        <v>0</v>
      </c>
      <c r="Q258" s="142">
        <v>0</v>
      </c>
      <c r="R258" s="142">
        <f>Q258*H258</f>
        <v>0</v>
      </c>
      <c r="S258" s="142">
        <v>0</v>
      </c>
      <c r="T258" s="143">
        <f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44" t="s">
        <v>136</v>
      </c>
      <c r="AT258" s="144" t="s">
        <v>132</v>
      </c>
      <c r="AU258" s="144" t="s">
        <v>77</v>
      </c>
      <c r="AY258" s="14" t="s">
        <v>131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4" t="s">
        <v>77</v>
      </c>
      <c r="BK258" s="145">
        <f>ROUND(I258*H258,2)</f>
        <v>0</v>
      </c>
      <c r="BL258" s="14" t="s">
        <v>136</v>
      </c>
      <c r="BM258" s="144" t="s">
        <v>806</v>
      </c>
    </row>
    <row r="259" spans="2:63" s="11" customFormat="1" ht="25.9" customHeight="1">
      <c r="B259" s="122"/>
      <c r="D259" s="123" t="s">
        <v>69</v>
      </c>
      <c r="E259" s="124" t="s">
        <v>1016</v>
      </c>
      <c r="F259" s="124" t="s">
        <v>1017</v>
      </c>
      <c r="J259" s="125">
        <f>J260+J261+J262</f>
        <v>0</v>
      </c>
      <c r="L259" s="122"/>
      <c r="M259" s="126"/>
      <c r="N259" s="127"/>
      <c r="O259" s="127"/>
      <c r="P259" s="128">
        <f>SUM(P260:P262)</f>
        <v>0</v>
      </c>
      <c r="Q259" s="127"/>
      <c r="R259" s="128">
        <f>SUM(R260:R262)</f>
        <v>0</v>
      </c>
      <c r="S259" s="127"/>
      <c r="T259" s="129">
        <f>SUM(T260:T262)</f>
        <v>0</v>
      </c>
      <c r="AR259" s="123" t="s">
        <v>77</v>
      </c>
      <c r="AT259" s="130" t="s">
        <v>69</v>
      </c>
      <c r="AU259" s="130" t="s">
        <v>70</v>
      </c>
      <c r="AY259" s="123" t="s">
        <v>131</v>
      </c>
      <c r="BK259" s="131">
        <f>SUM(BK260:BK262)</f>
        <v>0</v>
      </c>
    </row>
    <row r="260" spans="1:65" s="2" customFormat="1" ht="16.5" customHeight="1">
      <c r="A260" s="26"/>
      <c r="B260" s="132"/>
      <c r="C260" s="133">
        <v>56</v>
      </c>
      <c r="D260" s="133" t="s">
        <v>132</v>
      </c>
      <c r="E260" s="134" t="s">
        <v>775</v>
      </c>
      <c r="F260" s="135" t="s">
        <v>1309</v>
      </c>
      <c r="G260" s="136" t="s">
        <v>161</v>
      </c>
      <c r="H260" s="137">
        <v>4</v>
      </c>
      <c r="I260" s="138"/>
      <c r="J260" s="138">
        <f>ROUND(I260*H260,2)</f>
        <v>0</v>
      </c>
      <c r="K260" s="139"/>
      <c r="L260" s="27"/>
      <c r="M260" s="140" t="s">
        <v>1</v>
      </c>
      <c r="N260" s="141" t="s">
        <v>35</v>
      </c>
      <c r="O260" s="142">
        <v>0</v>
      </c>
      <c r="P260" s="142">
        <f>O260*H260</f>
        <v>0</v>
      </c>
      <c r="Q260" s="142">
        <v>0</v>
      </c>
      <c r="R260" s="142">
        <f>Q260*H260</f>
        <v>0</v>
      </c>
      <c r="S260" s="142">
        <v>0</v>
      </c>
      <c r="T260" s="143">
        <f>S260*H260</f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44" t="s">
        <v>136</v>
      </c>
      <c r="AT260" s="144" t="s">
        <v>132</v>
      </c>
      <c r="AU260" s="144" t="s">
        <v>77</v>
      </c>
      <c r="AY260" s="14" t="s">
        <v>131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4" t="s">
        <v>77</v>
      </c>
      <c r="BK260" s="145">
        <f>ROUND(I260*H260,2)</f>
        <v>0</v>
      </c>
      <c r="BL260" s="14" t="s">
        <v>136</v>
      </c>
      <c r="BM260" s="144" t="s">
        <v>461</v>
      </c>
    </row>
    <row r="261" spans="1:65" s="2" customFormat="1" ht="16.5" customHeight="1">
      <c r="A261" s="26"/>
      <c r="B261" s="132"/>
      <c r="C261" s="133">
        <v>57</v>
      </c>
      <c r="D261" s="133" t="s">
        <v>132</v>
      </c>
      <c r="E261" s="134" t="s">
        <v>777</v>
      </c>
      <c r="F261" s="135" t="s">
        <v>1308</v>
      </c>
      <c r="G261" s="136" t="s">
        <v>161</v>
      </c>
      <c r="H261" s="137">
        <v>1</v>
      </c>
      <c r="I261" s="138"/>
      <c r="J261" s="138">
        <f>ROUND(I261*H261,2)</f>
        <v>0</v>
      </c>
      <c r="K261" s="139"/>
      <c r="L261" s="27"/>
      <c r="M261" s="140" t="s">
        <v>1</v>
      </c>
      <c r="N261" s="141" t="s">
        <v>35</v>
      </c>
      <c r="O261" s="142">
        <v>0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44" t="s">
        <v>136</v>
      </c>
      <c r="AT261" s="144" t="s">
        <v>132</v>
      </c>
      <c r="AU261" s="144" t="s">
        <v>77</v>
      </c>
      <c r="AY261" s="14" t="s">
        <v>131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4" t="s">
        <v>77</v>
      </c>
      <c r="BK261" s="145">
        <f>ROUND(I261*H261,2)</f>
        <v>0</v>
      </c>
      <c r="BL261" s="14" t="s">
        <v>136</v>
      </c>
      <c r="BM261" s="144" t="s">
        <v>468</v>
      </c>
    </row>
    <row r="262" spans="1:65" s="2" customFormat="1" ht="27.75" customHeight="1">
      <c r="A262" s="26"/>
      <c r="B262" s="132"/>
      <c r="C262" s="133">
        <v>58</v>
      </c>
      <c r="D262" s="133" t="s">
        <v>132</v>
      </c>
      <c r="E262" s="134" t="s">
        <v>779</v>
      </c>
      <c r="F262" s="135" t="s">
        <v>1310</v>
      </c>
      <c r="G262" s="136" t="s">
        <v>161</v>
      </c>
      <c r="H262" s="137">
        <v>3</v>
      </c>
      <c r="I262" s="138"/>
      <c r="J262" s="138">
        <f>ROUND(I262*H262,2)</f>
        <v>0</v>
      </c>
      <c r="K262" s="139"/>
      <c r="L262" s="27"/>
      <c r="M262" s="140" t="s">
        <v>1</v>
      </c>
      <c r="N262" s="141" t="s">
        <v>35</v>
      </c>
      <c r="O262" s="142">
        <v>0</v>
      </c>
      <c r="P262" s="142">
        <f>O262*H262</f>
        <v>0</v>
      </c>
      <c r="Q262" s="142">
        <v>0</v>
      </c>
      <c r="R262" s="142">
        <f>Q262*H262</f>
        <v>0</v>
      </c>
      <c r="S262" s="142">
        <v>0</v>
      </c>
      <c r="T262" s="143">
        <f>S262*H262</f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44" t="s">
        <v>136</v>
      </c>
      <c r="AT262" s="144" t="s">
        <v>132</v>
      </c>
      <c r="AU262" s="144" t="s">
        <v>77</v>
      </c>
      <c r="AY262" s="14" t="s">
        <v>131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4" t="s">
        <v>77</v>
      </c>
      <c r="BK262" s="145">
        <f>ROUND(I262*H262,2)</f>
        <v>0</v>
      </c>
      <c r="BL262" s="14" t="s">
        <v>136</v>
      </c>
      <c r="BM262" s="144" t="s">
        <v>472</v>
      </c>
    </row>
    <row r="263" spans="2:63" s="11" customFormat="1" ht="25.9" customHeight="1">
      <c r="B263" s="122"/>
      <c r="D263" s="123" t="s">
        <v>69</v>
      </c>
      <c r="E263" s="124" t="s">
        <v>1018</v>
      </c>
      <c r="F263" s="124" t="s">
        <v>1311</v>
      </c>
      <c r="J263" s="125">
        <f>J264+J265+J266+J267+J268+J269</f>
        <v>0</v>
      </c>
      <c r="L263" s="122"/>
      <c r="M263" s="126"/>
      <c r="N263" s="127"/>
      <c r="O263" s="127"/>
      <c r="P263" s="128">
        <f>SUM(P264:P269)</f>
        <v>0</v>
      </c>
      <c r="Q263" s="127"/>
      <c r="R263" s="128">
        <f>SUM(R264:R269)</f>
        <v>0</v>
      </c>
      <c r="S263" s="127"/>
      <c r="T263" s="129">
        <f>SUM(T264:T269)</f>
        <v>0</v>
      </c>
      <c r="AR263" s="123" t="s">
        <v>77</v>
      </c>
      <c r="AT263" s="130" t="s">
        <v>69</v>
      </c>
      <c r="AU263" s="130" t="s">
        <v>70</v>
      </c>
      <c r="AY263" s="123" t="s">
        <v>131</v>
      </c>
      <c r="BK263" s="131">
        <f>SUM(BK264:BK269)</f>
        <v>0</v>
      </c>
    </row>
    <row r="264" spans="1:65" s="2" customFormat="1" ht="16.5" customHeight="1">
      <c r="A264" s="26"/>
      <c r="B264" s="132"/>
      <c r="C264" s="133">
        <v>59</v>
      </c>
      <c r="D264" s="133" t="s">
        <v>132</v>
      </c>
      <c r="E264" s="134" t="s">
        <v>724</v>
      </c>
      <c r="F264" s="135" t="s">
        <v>1019</v>
      </c>
      <c r="G264" s="136" t="s">
        <v>149</v>
      </c>
      <c r="H264" s="137">
        <v>10</v>
      </c>
      <c r="I264" s="138"/>
      <c r="J264" s="138">
        <f aca="true" t="shared" si="0" ref="J264:J269">ROUND(I264*H264,2)</f>
        <v>0</v>
      </c>
      <c r="K264" s="139"/>
      <c r="L264" s="27"/>
      <c r="M264" s="140" t="s">
        <v>1</v>
      </c>
      <c r="N264" s="141" t="s">
        <v>35</v>
      </c>
      <c r="O264" s="142">
        <v>0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44" t="s">
        <v>136</v>
      </c>
      <c r="AT264" s="144" t="s">
        <v>132</v>
      </c>
      <c r="AU264" s="144" t="s">
        <v>77</v>
      </c>
      <c r="AY264" s="14" t="s">
        <v>131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4" t="s">
        <v>77</v>
      </c>
      <c r="BK264" s="145">
        <f aca="true" t="shared" si="1" ref="BK264:BK269">ROUND(I264*H264,2)</f>
        <v>0</v>
      </c>
      <c r="BL264" s="14" t="s">
        <v>136</v>
      </c>
      <c r="BM264" s="144" t="s">
        <v>813</v>
      </c>
    </row>
    <row r="265" spans="1:65" s="2" customFormat="1" ht="16.5" customHeight="1">
      <c r="A265" s="26"/>
      <c r="B265" s="132"/>
      <c r="C265" s="133">
        <v>60</v>
      </c>
      <c r="D265" s="133" t="s">
        <v>132</v>
      </c>
      <c r="E265" s="134" t="s">
        <v>726</v>
      </c>
      <c r="F265" s="135" t="s">
        <v>1020</v>
      </c>
      <c r="G265" s="136" t="s">
        <v>149</v>
      </c>
      <c r="H265" s="137">
        <v>4</v>
      </c>
      <c r="I265" s="138"/>
      <c r="J265" s="138">
        <f t="shared" si="0"/>
        <v>0</v>
      </c>
      <c r="K265" s="139"/>
      <c r="L265" s="27"/>
      <c r="M265" s="140" t="s">
        <v>1</v>
      </c>
      <c r="N265" s="141" t="s">
        <v>35</v>
      </c>
      <c r="O265" s="142">
        <v>0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44" t="s">
        <v>136</v>
      </c>
      <c r="AT265" s="144" t="s">
        <v>132</v>
      </c>
      <c r="AU265" s="144" t="s">
        <v>77</v>
      </c>
      <c r="AY265" s="14" t="s">
        <v>131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4" t="s">
        <v>77</v>
      </c>
      <c r="BK265" s="145">
        <f t="shared" si="1"/>
        <v>0</v>
      </c>
      <c r="BL265" s="14" t="s">
        <v>136</v>
      </c>
      <c r="BM265" s="144" t="s">
        <v>817</v>
      </c>
    </row>
    <row r="266" spans="1:65" s="2" customFormat="1" ht="16.5" customHeight="1">
      <c r="A266" s="184"/>
      <c r="B266" s="132"/>
      <c r="C266" s="133"/>
      <c r="D266" s="133"/>
      <c r="E266" s="134"/>
      <c r="F266" s="135" t="s">
        <v>1312</v>
      </c>
      <c r="G266" s="136" t="s">
        <v>149</v>
      </c>
      <c r="H266" s="137">
        <v>2</v>
      </c>
      <c r="I266" s="138"/>
      <c r="J266" s="138">
        <f t="shared" si="0"/>
        <v>0</v>
      </c>
      <c r="K266" s="139"/>
      <c r="L266" s="27"/>
      <c r="M266" s="140"/>
      <c r="N266" s="141"/>
      <c r="O266" s="142"/>
      <c r="P266" s="142"/>
      <c r="Q266" s="142"/>
      <c r="R266" s="142"/>
      <c r="S266" s="142"/>
      <c r="T266" s="143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R266" s="144"/>
      <c r="AT266" s="144"/>
      <c r="AU266" s="144"/>
      <c r="AY266" s="14"/>
      <c r="BE266" s="145"/>
      <c r="BF266" s="145"/>
      <c r="BG266" s="145"/>
      <c r="BH266" s="145"/>
      <c r="BI266" s="145"/>
      <c r="BJ266" s="14"/>
      <c r="BK266" s="145">
        <f t="shared" si="1"/>
        <v>0</v>
      </c>
      <c r="BL266" s="14"/>
      <c r="BM266" s="144"/>
    </row>
    <row r="267" spans="1:65" s="2" customFormat="1" ht="16.5" customHeight="1">
      <c r="A267" s="26"/>
      <c r="B267" s="132"/>
      <c r="C267" s="133">
        <v>61</v>
      </c>
      <c r="D267" s="133" t="s">
        <v>132</v>
      </c>
      <c r="E267" s="134" t="s">
        <v>753</v>
      </c>
      <c r="F267" s="135" t="s">
        <v>1263</v>
      </c>
      <c r="G267" s="136" t="s">
        <v>149</v>
      </c>
      <c r="H267" s="137">
        <v>4</v>
      </c>
      <c r="I267" s="138"/>
      <c r="J267" s="138">
        <f t="shared" si="0"/>
        <v>0</v>
      </c>
      <c r="K267" s="139"/>
      <c r="L267" s="27"/>
      <c r="M267" s="140" t="s">
        <v>1</v>
      </c>
      <c r="N267" s="141" t="s">
        <v>35</v>
      </c>
      <c r="O267" s="142">
        <v>0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4" t="s">
        <v>136</v>
      </c>
      <c r="AT267" s="144" t="s">
        <v>132</v>
      </c>
      <c r="AU267" s="144" t="s">
        <v>77</v>
      </c>
      <c r="AY267" s="14" t="s">
        <v>131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4" t="s">
        <v>77</v>
      </c>
      <c r="BK267" s="145">
        <f t="shared" si="1"/>
        <v>0</v>
      </c>
      <c r="BL267" s="14" t="s">
        <v>136</v>
      </c>
      <c r="BM267" s="144" t="s">
        <v>822</v>
      </c>
    </row>
    <row r="268" spans="1:65" s="2" customFormat="1" ht="16.5" customHeight="1">
      <c r="A268" s="184"/>
      <c r="B268" s="132"/>
      <c r="C268" s="133"/>
      <c r="D268" s="133"/>
      <c r="E268" s="134"/>
      <c r="F268" s="135" t="s">
        <v>1313</v>
      </c>
      <c r="G268" s="136" t="s">
        <v>149</v>
      </c>
      <c r="H268" s="137">
        <v>2</v>
      </c>
      <c r="I268" s="138"/>
      <c r="J268" s="138">
        <f t="shared" si="0"/>
        <v>0</v>
      </c>
      <c r="K268" s="139"/>
      <c r="L268" s="27"/>
      <c r="M268" s="140"/>
      <c r="N268" s="141"/>
      <c r="O268" s="142"/>
      <c r="P268" s="142"/>
      <c r="Q268" s="142"/>
      <c r="R268" s="142"/>
      <c r="S268" s="142"/>
      <c r="T268" s="143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R268" s="144"/>
      <c r="AT268" s="144"/>
      <c r="AU268" s="144"/>
      <c r="AY268" s="14"/>
      <c r="BE268" s="145"/>
      <c r="BF268" s="145"/>
      <c r="BG268" s="145"/>
      <c r="BH268" s="145"/>
      <c r="BI268" s="145"/>
      <c r="BJ268" s="14"/>
      <c r="BK268" s="145">
        <f t="shared" si="1"/>
        <v>0</v>
      </c>
      <c r="BL268" s="14"/>
      <c r="BM268" s="144"/>
    </row>
    <row r="269" spans="1:65" s="2" customFormat="1" ht="16.5" customHeight="1">
      <c r="A269" s="26"/>
      <c r="B269" s="132"/>
      <c r="C269" s="133">
        <v>62</v>
      </c>
      <c r="D269" s="133" t="s">
        <v>132</v>
      </c>
      <c r="E269" s="134" t="s">
        <v>1021</v>
      </c>
      <c r="F269" s="135" t="s">
        <v>1022</v>
      </c>
      <c r="G269" s="136" t="s">
        <v>149</v>
      </c>
      <c r="H269" s="137">
        <v>2</v>
      </c>
      <c r="I269" s="138"/>
      <c r="J269" s="138">
        <f t="shared" si="0"/>
        <v>0</v>
      </c>
      <c r="K269" s="139"/>
      <c r="L269" s="27"/>
      <c r="M269" s="140" t="s">
        <v>1</v>
      </c>
      <c r="N269" s="141" t="s">
        <v>35</v>
      </c>
      <c r="O269" s="142">
        <v>0</v>
      </c>
      <c r="P269" s="142">
        <f>O269*H269</f>
        <v>0</v>
      </c>
      <c r="Q269" s="142">
        <v>0</v>
      </c>
      <c r="R269" s="142">
        <f>Q269*H269</f>
        <v>0</v>
      </c>
      <c r="S269" s="142">
        <v>0</v>
      </c>
      <c r="T269" s="143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44" t="s">
        <v>136</v>
      </c>
      <c r="AT269" s="144" t="s">
        <v>132</v>
      </c>
      <c r="AU269" s="144" t="s">
        <v>77</v>
      </c>
      <c r="AY269" s="14" t="s">
        <v>131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4" t="s">
        <v>77</v>
      </c>
      <c r="BK269" s="145">
        <f t="shared" si="1"/>
        <v>0</v>
      </c>
      <c r="BL269" s="14" t="s">
        <v>136</v>
      </c>
      <c r="BM269" s="144" t="s">
        <v>824</v>
      </c>
    </row>
    <row r="270" spans="2:63" s="11" customFormat="1" ht="25.9" customHeight="1">
      <c r="B270" s="122"/>
      <c r="D270" s="123" t="s">
        <v>69</v>
      </c>
      <c r="E270" s="124" t="s">
        <v>1023</v>
      </c>
      <c r="F270" s="124" t="s">
        <v>1024</v>
      </c>
      <c r="J270" s="125">
        <f>J271</f>
        <v>0</v>
      </c>
      <c r="L270" s="122"/>
      <c r="M270" s="126"/>
      <c r="N270" s="127"/>
      <c r="O270" s="127"/>
      <c r="P270" s="128">
        <f>P271</f>
        <v>0</v>
      </c>
      <c r="Q270" s="127"/>
      <c r="R270" s="128">
        <f>R271</f>
        <v>0</v>
      </c>
      <c r="S270" s="127"/>
      <c r="T270" s="129">
        <f>T271</f>
        <v>0</v>
      </c>
      <c r="AR270" s="123" t="s">
        <v>77</v>
      </c>
      <c r="AT270" s="130" t="s">
        <v>69</v>
      </c>
      <c r="AU270" s="130" t="s">
        <v>70</v>
      </c>
      <c r="AY270" s="123" t="s">
        <v>131</v>
      </c>
      <c r="BK270" s="131">
        <f>BK271</f>
        <v>0</v>
      </c>
    </row>
    <row r="271" spans="1:65" s="2" customFormat="1" ht="25.5" customHeight="1">
      <c r="A271" s="26"/>
      <c r="B271" s="132"/>
      <c r="C271" s="133">
        <v>63</v>
      </c>
      <c r="D271" s="133" t="s">
        <v>132</v>
      </c>
      <c r="E271" s="134" t="s">
        <v>781</v>
      </c>
      <c r="F271" s="135" t="s">
        <v>1239</v>
      </c>
      <c r="G271" s="136" t="s">
        <v>161</v>
      </c>
      <c r="H271" s="137">
        <v>1</v>
      </c>
      <c r="I271" s="138"/>
      <c r="J271" s="138">
        <f>ROUND(I271*H271,2)</f>
        <v>0</v>
      </c>
      <c r="K271" s="139"/>
      <c r="L271" s="27"/>
      <c r="M271" s="140" t="s">
        <v>1</v>
      </c>
      <c r="N271" s="141" t="s">
        <v>35</v>
      </c>
      <c r="O271" s="142">
        <v>0</v>
      </c>
      <c r="P271" s="142">
        <f>O271*H271</f>
        <v>0</v>
      </c>
      <c r="Q271" s="142">
        <v>0</v>
      </c>
      <c r="R271" s="142">
        <f>Q271*H271</f>
        <v>0</v>
      </c>
      <c r="S271" s="142">
        <v>0</v>
      </c>
      <c r="T271" s="143">
        <f>S271*H271</f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44" t="s">
        <v>136</v>
      </c>
      <c r="AT271" s="144" t="s">
        <v>132</v>
      </c>
      <c r="AU271" s="144" t="s">
        <v>77</v>
      </c>
      <c r="AY271" s="14" t="s">
        <v>131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4" t="s">
        <v>77</v>
      </c>
      <c r="BK271" s="145">
        <f>ROUND(I271*H271,2)</f>
        <v>0</v>
      </c>
      <c r="BL271" s="14" t="s">
        <v>136</v>
      </c>
      <c r="BM271" s="144" t="s">
        <v>825</v>
      </c>
    </row>
    <row r="272" spans="2:63" s="11" customFormat="1" ht="25.5" customHeight="1" hidden="1">
      <c r="B272" s="122"/>
      <c r="D272" s="123" t="s">
        <v>69</v>
      </c>
      <c r="E272" s="124" t="s">
        <v>1025</v>
      </c>
      <c r="F272" s="124" t="s">
        <v>1026</v>
      </c>
      <c r="J272" s="125">
        <f>BK272</f>
        <v>0</v>
      </c>
      <c r="L272" s="122"/>
      <c r="M272" s="126"/>
      <c r="N272" s="127"/>
      <c r="O272" s="127"/>
      <c r="P272" s="128">
        <f>SUM(P273:P273)</f>
        <v>0</v>
      </c>
      <c r="Q272" s="127"/>
      <c r="R272" s="128">
        <f>SUM(R273:R273)</f>
        <v>0</v>
      </c>
      <c r="S272" s="127"/>
      <c r="T272" s="129">
        <f>SUM(T273:T273)</f>
        <v>0</v>
      </c>
      <c r="AR272" s="123" t="s">
        <v>77</v>
      </c>
      <c r="AT272" s="130" t="s">
        <v>69</v>
      </c>
      <c r="AU272" s="130" t="s">
        <v>70</v>
      </c>
      <c r="AY272" s="123" t="s">
        <v>131</v>
      </c>
      <c r="BK272" s="131">
        <f>SUM(BK273:BK273)</f>
        <v>0</v>
      </c>
    </row>
    <row r="273" spans="1:65" s="2" customFormat="1" ht="16.5" customHeight="1" hidden="1">
      <c r="A273" s="26"/>
      <c r="B273" s="132"/>
      <c r="C273" s="133" t="s">
        <v>749</v>
      </c>
      <c r="D273" s="133" t="s">
        <v>132</v>
      </c>
      <c r="E273" s="134" t="s">
        <v>1027</v>
      </c>
      <c r="F273" s="135" t="s">
        <v>1028</v>
      </c>
      <c r="G273" s="136" t="s">
        <v>373</v>
      </c>
      <c r="H273" s="137">
        <v>2</v>
      </c>
      <c r="I273" s="138"/>
      <c r="J273" s="138">
        <f>ROUND(I273*H273,2)</f>
        <v>0</v>
      </c>
      <c r="K273" s="139"/>
      <c r="L273" s="27"/>
      <c r="M273" s="140" t="s">
        <v>1</v>
      </c>
      <c r="N273" s="141" t="s">
        <v>35</v>
      </c>
      <c r="O273" s="142">
        <v>0</v>
      </c>
      <c r="P273" s="142">
        <f>O273*H273</f>
        <v>0</v>
      </c>
      <c r="Q273" s="142">
        <v>0</v>
      </c>
      <c r="R273" s="142">
        <f>Q273*H273</f>
        <v>0</v>
      </c>
      <c r="S273" s="142">
        <v>0</v>
      </c>
      <c r="T273" s="143">
        <f>S273*H273</f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44" t="s">
        <v>136</v>
      </c>
      <c r="AT273" s="144" t="s">
        <v>132</v>
      </c>
      <c r="AU273" s="144" t="s">
        <v>77</v>
      </c>
      <c r="AY273" s="14" t="s">
        <v>131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4" t="s">
        <v>77</v>
      </c>
      <c r="BK273" s="145">
        <f>ROUND(I273*H273,2)</f>
        <v>0</v>
      </c>
      <c r="BL273" s="14" t="s">
        <v>136</v>
      </c>
      <c r="BM273" s="144" t="s">
        <v>828</v>
      </c>
    </row>
    <row r="274" spans="2:63" s="11" customFormat="1" ht="25.9" customHeight="1" hidden="1">
      <c r="B274" s="122"/>
      <c r="D274" s="123" t="s">
        <v>69</v>
      </c>
      <c r="E274" s="124" t="s">
        <v>1029</v>
      </c>
      <c r="F274" s="124" t="s">
        <v>1030</v>
      </c>
      <c r="J274" s="125">
        <f>BK274</f>
        <v>0</v>
      </c>
      <c r="L274" s="122"/>
      <c r="M274" s="126"/>
      <c r="N274" s="127"/>
      <c r="O274" s="127"/>
      <c r="P274" s="128">
        <f>P275</f>
        <v>0</v>
      </c>
      <c r="Q274" s="127"/>
      <c r="R274" s="128">
        <f>R275</f>
        <v>0</v>
      </c>
      <c r="S274" s="127"/>
      <c r="T274" s="129">
        <f>T275</f>
        <v>0</v>
      </c>
      <c r="AR274" s="123" t="s">
        <v>77</v>
      </c>
      <c r="AT274" s="130" t="s">
        <v>69</v>
      </c>
      <c r="AU274" s="130" t="s">
        <v>70</v>
      </c>
      <c r="AY274" s="123" t="s">
        <v>131</v>
      </c>
      <c r="BK274" s="131">
        <f>BK275</f>
        <v>0</v>
      </c>
    </row>
    <row r="275" spans="1:65" s="2" customFormat="1" ht="16.5" customHeight="1" hidden="1">
      <c r="A275" s="26"/>
      <c r="B275" s="132"/>
      <c r="C275" s="133" t="s">
        <v>752</v>
      </c>
      <c r="D275" s="133" t="s">
        <v>132</v>
      </c>
      <c r="E275" s="134" t="s">
        <v>1031</v>
      </c>
      <c r="F275" s="135" t="s">
        <v>1032</v>
      </c>
      <c r="G275" s="136" t="s">
        <v>373</v>
      </c>
      <c r="H275" s="137">
        <v>2</v>
      </c>
      <c r="I275" s="138"/>
      <c r="J275" s="138">
        <f>ROUND(I275*H275,2)</f>
        <v>0</v>
      </c>
      <c r="K275" s="139"/>
      <c r="L275" s="27"/>
      <c r="M275" s="140" t="s">
        <v>1</v>
      </c>
      <c r="N275" s="141" t="s">
        <v>35</v>
      </c>
      <c r="O275" s="142">
        <v>0</v>
      </c>
      <c r="P275" s="142">
        <f>O275*H275</f>
        <v>0</v>
      </c>
      <c r="Q275" s="142">
        <v>0</v>
      </c>
      <c r="R275" s="142">
        <f>Q275*H275</f>
        <v>0</v>
      </c>
      <c r="S275" s="142">
        <v>0</v>
      </c>
      <c r="T275" s="143">
        <f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44" t="s">
        <v>136</v>
      </c>
      <c r="AT275" s="144" t="s">
        <v>132</v>
      </c>
      <c r="AU275" s="144" t="s">
        <v>77</v>
      </c>
      <c r="AY275" s="14" t="s">
        <v>131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4" t="s">
        <v>77</v>
      </c>
      <c r="BK275" s="145">
        <f>ROUND(I275*H275,2)</f>
        <v>0</v>
      </c>
      <c r="BL275" s="14" t="s">
        <v>136</v>
      </c>
      <c r="BM275" s="144" t="s">
        <v>832</v>
      </c>
    </row>
    <row r="276" spans="2:63" s="11" customFormat="1" ht="25.9" customHeight="1">
      <c r="B276" s="122"/>
      <c r="D276" s="123" t="s">
        <v>69</v>
      </c>
      <c r="E276" s="124" t="s">
        <v>1033</v>
      </c>
      <c r="F276" s="124" t="s">
        <v>1034</v>
      </c>
      <c r="J276" s="125">
        <f>J277</f>
        <v>0</v>
      </c>
      <c r="L276" s="122"/>
      <c r="M276" s="126"/>
      <c r="N276" s="127"/>
      <c r="O276" s="127"/>
      <c r="P276" s="128">
        <f>P277</f>
        <v>0</v>
      </c>
      <c r="Q276" s="127"/>
      <c r="R276" s="128">
        <f>R277</f>
        <v>0</v>
      </c>
      <c r="S276" s="127"/>
      <c r="T276" s="129">
        <f>T277</f>
        <v>0</v>
      </c>
      <c r="AR276" s="123" t="s">
        <v>77</v>
      </c>
      <c r="AT276" s="130" t="s">
        <v>69</v>
      </c>
      <c r="AU276" s="130" t="s">
        <v>70</v>
      </c>
      <c r="AY276" s="123" t="s">
        <v>131</v>
      </c>
      <c r="BK276" s="131">
        <f>BK277</f>
        <v>0</v>
      </c>
    </row>
    <row r="277" spans="1:65" s="2" customFormat="1" ht="16.5" customHeight="1">
      <c r="A277" s="26"/>
      <c r="B277" s="132"/>
      <c r="C277" s="133">
        <v>64</v>
      </c>
      <c r="D277" s="133" t="s">
        <v>132</v>
      </c>
      <c r="E277" s="134" t="s">
        <v>1035</v>
      </c>
      <c r="F277" s="135" t="s">
        <v>1036</v>
      </c>
      <c r="G277" s="136" t="s">
        <v>171</v>
      </c>
      <c r="H277" s="137">
        <v>10</v>
      </c>
      <c r="I277" s="138"/>
      <c r="J277" s="138">
        <f>ROUND(I277*H277,2)</f>
        <v>0</v>
      </c>
      <c r="K277" s="139"/>
      <c r="L277" s="27"/>
      <c r="M277" s="140" t="s">
        <v>1</v>
      </c>
      <c r="N277" s="141" t="s">
        <v>35</v>
      </c>
      <c r="O277" s="142">
        <v>0</v>
      </c>
      <c r="P277" s="142">
        <f>O277*H277</f>
        <v>0</v>
      </c>
      <c r="Q277" s="142">
        <v>0</v>
      </c>
      <c r="R277" s="142">
        <f>Q277*H277</f>
        <v>0</v>
      </c>
      <c r="S277" s="142">
        <v>0</v>
      </c>
      <c r="T277" s="143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44" t="s">
        <v>136</v>
      </c>
      <c r="AT277" s="144" t="s">
        <v>132</v>
      </c>
      <c r="AU277" s="144" t="s">
        <v>77</v>
      </c>
      <c r="AY277" s="14" t="s">
        <v>131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4" t="s">
        <v>77</v>
      </c>
      <c r="BK277" s="145">
        <f>ROUND(I277*H277,2)</f>
        <v>0</v>
      </c>
      <c r="BL277" s="14" t="s">
        <v>136</v>
      </c>
      <c r="BM277" s="144" t="s">
        <v>835</v>
      </c>
    </row>
    <row r="278" spans="2:63" s="11" customFormat="1" ht="25.9" customHeight="1">
      <c r="B278" s="122"/>
      <c r="D278" s="123" t="s">
        <v>69</v>
      </c>
      <c r="E278" s="124" t="s">
        <v>1037</v>
      </c>
      <c r="F278" s="124" t="s">
        <v>792</v>
      </c>
      <c r="J278" s="125">
        <f>J279</f>
        <v>0</v>
      </c>
      <c r="L278" s="122"/>
      <c r="M278" s="126"/>
      <c r="N278" s="127"/>
      <c r="O278" s="127"/>
      <c r="P278" s="128">
        <f>P279</f>
        <v>0</v>
      </c>
      <c r="Q278" s="127"/>
      <c r="R278" s="128">
        <f>R279</f>
        <v>0</v>
      </c>
      <c r="S278" s="127"/>
      <c r="T278" s="129">
        <f>T279</f>
        <v>0</v>
      </c>
      <c r="AR278" s="123" t="s">
        <v>77</v>
      </c>
      <c r="AT278" s="130" t="s">
        <v>69</v>
      </c>
      <c r="AU278" s="130" t="s">
        <v>70</v>
      </c>
      <c r="AY278" s="123" t="s">
        <v>131</v>
      </c>
      <c r="BK278" s="131">
        <f>BK279</f>
        <v>0</v>
      </c>
    </row>
    <row r="279" spans="1:65" s="2" customFormat="1" ht="16.5" customHeight="1">
      <c r="A279" s="26"/>
      <c r="B279" s="132"/>
      <c r="C279" s="133">
        <v>65</v>
      </c>
      <c r="D279" s="133" t="s">
        <v>132</v>
      </c>
      <c r="E279" s="134" t="s">
        <v>1038</v>
      </c>
      <c r="F279" s="135" t="s">
        <v>1039</v>
      </c>
      <c r="G279" s="136" t="s">
        <v>171</v>
      </c>
      <c r="H279" s="137">
        <v>110</v>
      </c>
      <c r="I279" s="138"/>
      <c r="J279" s="138">
        <f>ROUND(I279*H279,2)</f>
        <v>0</v>
      </c>
      <c r="K279" s="139"/>
      <c r="L279" s="27"/>
      <c r="M279" s="140" t="s">
        <v>1</v>
      </c>
      <c r="N279" s="141" t="s">
        <v>35</v>
      </c>
      <c r="O279" s="142">
        <v>0</v>
      </c>
      <c r="P279" s="142">
        <f>O279*H279</f>
        <v>0</v>
      </c>
      <c r="Q279" s="142">
        <v>0</v>
      </c>
      <c r="R279" s="142">
        <f>Q279*H279</f>
        <v>0</v>
      </c>
      <c r="S279" s="142">
        <v>0</v>
      </c>
      <c r="T279" s="143">
        <f>S279*H279</f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44" t="s">
        <v>136</v>
      </c>
      <c r="AT279" s="144" t="s">
        <v>132</v>
      </c>
      <c r="AU279" s="144" t="s">
        <v>77</v>
      </c>
      <c r="AY279" s="14" t="s">
        <v>131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4" t="s">
        <v>77</v>
      </c>
      <c r="BK279" s="145">
        <f>ROUND(I279*H279,2)</f>
        <v>0</v>
      </c>
      <c r="BL279" s="14" t="s">
        <v>136</v>
      </c>
      <c r="BM279" s="144" t="s">
        <v>487</v>
      </c>
    </row>
    <row r="280" spans="2:63" s="11" customFormat="1" ht="25.9" customHeight="1">
      <c r="B280" s="122"/>
      <c r="D280" s="123" t="s">
        <v>69</v>
      </c>
      <c r="E280" s="124" t="s">
        <v>1040</v>
      </c>
      <c r="F280" s="124" t="s">
        <v>1041</v>
      </c>
      <c r="J280" s="125">
        <f>J281</f>
        <v>0</v>
      </c>
      <c r="L280" s="122"/>
      <c r="M280" s="126"/>
      <c r="N280" s="127"/>
      <c r="O280" s="127"/>
      <c r="P280" s="128">
        <f>P281</f>
        <v>0</v>
      </c>
      <c r="Q280" s="127"/>
      <c r="R280" s="128">
        <f>R281</f>
        <v>0</v>
      </c>
      <c r="S280" s="127"/>
      <c r="T280" s="129">
        <f>T281</f>
        <v>0</v>
      </c>
      <c r="AR280" s="123" t="s">
        <v>77</v>
      </c>
      <c r="AT280" s="130" t="s">
        <v>69</v>
      </c>
      <c r="AU280" s="130" t="s">
        <v>70</v>
      </c>
      <c r="AY280" s="123" t="s">
        <v>131</v>
      </c>
      <c r="BK280" s="131">
        <f>BK281</f>
        <v>0</v>
      </c>
    </row>
    <row r="281" spans="1:65" s="2" customFormat="1" ht="16.5" customHeight="1">
      <c r="A281" s="26"/>
      <c r="B281" s="132"/>
      <c r="C281" s="133">
        <v>66</v>
      </c>
      <c r="D281" s="133" t="s">
        <v>132</v>
      </c>
      <c r="E281" s="134" t="s">
        <v>1042</v>
      </c>
      <c r="F281" s="135" t="s">
        <v>1043</v>
      </c>
      <c r="G281" s="136" t="s">
        <v>373</v>
      </c>
      <c r="H281" s="137">
        <v>8</v>
      </c>
      <c r="I281" s="138"/>
      <c r="J281" s="138">
        <f>ROUND(I281*H281,2)</f>
        <v>0</v>
      </c>
      <c r="K281" s="139"/>
      <c r="L281" s="27"/>
      <c r="M281" s="140" t="s">
        <v>1</v>
      </c>
      <c r="N281" s="141" t="s">
        <v>35</v>
      </c>
      <c r="O281" s="142">
        <v>0</v>
      </c>
      <c r="P281" s="142">
        <f>O281*H281</f>
        <v>0</v>
      </c>
      <c r="Q281" s="142">
        <v>0</v>
      </c>
      <c r="R281" s="142">
        <f>Q281*H281</f>
        <v>0</v>
      </c>
      <c r="S281" s="142">
        <v>0</v>
      </c>
      <c r="T281" s="143">
        <f>S281*H281</f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44" t="s">
        <v>136</v>
      </c>
      <c r="AT281" s="144" t="s">
        <v>132</v>
      </c>
      <c r="AU281" s="144" t="s">
        <v>77</v>
      </c>
      <c r="AY281" s="14" t="s">
        <v>131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4" t="s">
        <v>77</v>
      </c>
      <c r="BK281" s="145">
        <f>ROUND(I281*H281,2)</f>
        <v>0</v>
      </c>
      <c r="BL281" s="14" t="s">
        <v>136</v>
      </c>
      <c r="BM281" s="144" t="s">
        <v>840</v>
      </c>
    </row>
    <row r="282" spans="2:63" s="11" customFormat="1" ht="25.9" customHeight="1">
      <c r="B282" s="122"/>
      <c r="D282" s="123" t="s">
        <v>69</v>
      </c>
      <c r="E282" s="124" t="s">
        <v>1044</v>
      </c>
      <c r="F282" s="124" t="s">
        <v>1045</v>
      </c>
      <c r="J282" s="125">
        <f>J283</f>
        <v>0</v>
      </c>
      <c r="L282" s="122"/>
      <c r="M282" s="126"/>
      <c r="N282" s="127"/>
      <c r="O282" s="127"/>
      <c r="P282" s="128">
        <f>P283</f>
        <v>0</v>
      </c>
      <c r="Q282" s="127"/>
      <c r="R282" s="128">
        <f>R283</f>
        <v>0</v>
      </c>
      <c r="S282" s="127"/>
      <c r="T282" s="129">
        <f>T283</f>
        <v>0</v>
      </c>
      <c r="AR282" s="123" t="s">
        <v>77</v>
      </c>
      <c r="AT282" s="130" t="s">
        <v>69</v>
      </c>
      <c r="AU282" s="130" t="s">
        <v>70</v>
      </c>
      <c r="AY282" s="123" t="s">
        <v>131</v>
      </c>
      <c r="BK282" s="131">
        <f>BK283</f>
        <v>0</v>
      </c>
    </row>
    <row r="283" spans="1:65" s="2" customFormat="1" ht="16.5" customHeight="1">
      <c r="A283" s="26"/>
      <c r="B283" s="132"/>
      <c r="C283" s="133">
        <v>67</v>
      </c>
      <c r="D283" s="133" t="s">
        <v>132</v>
      </c>
      <c r="E283" s="134" t="s">
        <v>784</v>
      </c>
      <c r="F283" s="135" t="s">
        <v>1240</v>
      </c>
      <c r="G283" s="136" t="s">
        <v>161</v>
      </c>
      <c r="H283" s="137">
        <v>2</v>
      </c>
      <c r="I283" s="138"/>
      <c r="J283" s="138">
        <f>ROUND(I283*H283,2)</f>
        <v>0</v>
      </c>
      <c r="K283" s="139"/>
      <c r="L283" s="27"/>
      <c r="M283" s="140" t="s">
        <v>1</v>
      </c>
      <c r="N283" s="141" t="s">
        <v>35</v>
      </c>
      <c r="O283" s="142">
        <v>0</v>
      </c>
      <c r="P283" s="142">
        <f>O283*H283</f>
        <v>0</v>
      </c>
      <c r="Q283" s="142">
        <v>0</v>
      </c>
      <c r="R283" s="142">
        <f>Q283*H283</f>
        <v>0</v>
      </c>
      <c r="S283" s="142">
        <v>0</v>
      </c>
      <c r="T283" s="143">
        <f>S283*H283</f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44" t="s">
        <v>136</v>
      </c>
      <c r="AT283" s="144" t="s">
        <v>132</v>
      </c>
      <c r="AU283" s="144" t="s">
        <v>77</v>
      </c>
      <c r="AY283" s="14" t="s">
        <v>131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4" t="s">
        <v>77</v>
      </c>
      <c r="BK283" s="145">
        <f>ROUND(I283*H283,2)</f>
        <v>0</v>
      </c>
      <c r="BL283" s="14" t="s">
        <v>136</v>
      </c>
      <c r="BM283" s="144" t="s">
        <v>845</v>
      </c>
    </row>
    <row r="284" spans="2:63" s="11" customFormat="1" ht="25.9" customHeight="1">
      <c r="B284" s="122"/>
      <c r="D284" s="123" t="s">
        <v>69</v>
      </c>
      <c r="E284" s="124" t="s">
        <v>1046</v>
      </c>
      <c r="F284" s="124" t="s">
        <v>1047</v>
      </c>
      <c r="J284" s="125">
        <f>J285</f>
        <v>0</v>
      </c>
      <c r="L284" s="122"/>
      <c r="M284" s="126"/>
      <c r="N284" s="127"/>
      <c r="O284" s="127"/>
      <c r="P284" s="128">
        <f>P285</f>
        <v>0</v>
      </c>
      <c r="Q284" s="127"/>
      <c r="R284" s="128">
        <f>R285</f>
        <v>0</v>
      </c>
      <c r="S284" s="127"/>
      <c r="T284" s="129">
        <f>T285</f>
        <v>0</v>
      </c>
      <c r="AR284" s="123" t="s">
        <v>77</v>
      </c>
      <c r="AT284" s="130" t="s">
        <v>69</v>
      </c>
      <c r="AU284" s="130" t="s">
        <v>70</v>
      </c>
      <c r="AY284" s="123" t="s">
        <v>131</v>
      </c>
      <c r="BK284" s="131">
        <f>BK285</f>
        <v>0</v>
      </c>
    </row>
    <row r="285" spans="1:65" s="2" customFormat="1" ht="16.5" customHeight="1">
      <c r="A285" s="26"/>
      <c r="B285" s="132"/>
      <c r="C285" s="133">
        <v>68</v>
      </c>
      <c r="D285" s="133" t="s">
        <v>132</v>
      </c>
      <c r="E285" s="134" t="s">
        <v>1048</v>
      </c>
      <c r="F285" s="135" t="s">
        <v>1049</v>
      </c>
      <c r="G285" s="136" t="s">
        <v>194</v>
      </c>
      <c r="H285" s="137">
        <v>61</v>
      </c>
      <c r="I285" s="138"/>
      <c r="J285" s="138">
        <f>ROUND(I285*H285,2)</f>
        <v>0</v>
      </c>
      <c r="K285" s="139"/>
      <c r="L285" s="27"/>
      <c r="M285" s="140" t="s">
        <v>1</v>
      </c>
      <c r="N285" s="141" t="s">
        <v>35</v>
      </c>
      <c r="O285" s="142">
        <v>0</v>
      </c>
      <c r="P285" s="142">
        <f>O285*H285</f>
        <v>0</v>
      </c>
      <c r="Q285" s="142">
        <v>0</v>
      </c>
      <c r="R285" s="142">
        <f>Q285*H285</f>
        <v>0</v>
      </c>
      <c r="S285" s="142">
        <v>0</v>
      </c>
      <c r="T285" s="143">
        <f>S285*H285</f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44" t="s">
        <v>136</v>
      </c>
      <c r="AT285" s="144" t="s">
        <v>132</v>
      </c>
      <c r="AU285" s="144" t="s">
        <v>77</v>
      </c>
      <c r="AY285" s="14" t="s">
        <v>131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4" t="s">
        <v>77</v>
      </c>
      <c r="BK285" s="145">
        <f>ROUND(I285*H285,2)</f>
        <v>0</v>
      </c>
      <c r="BL285" s="14" t="s">
        <v>136</v>
      </c>
      <c r="BM285" s="144" t="s">
        <v>507</v>
      </c>
    </row>
    <row r="286" spans="2:63" s="11" customFormat="1" ht="25.9" customHeight="1">
      <c r="B286" s="122"/>
      <c r="D286" s="123" t="s">
        <v>69</v>
      </c>
      <c r="E286" s="124" t="s">
        <v>1050</v>
      </c>
      <c r="F286" s="124" t="s">
        <v>1051</v>
      </c>
      <c r="J286" s="125">
        <f>J287+J288+J289+J290+J291+J292+J293+J294</f>
        <v>0</v>
      </c>
      <c r="L286" s="122"/>
      <c r="M286" s="126"/>
      <c r="N286" s="127"/>
      <c r="O286" s="127"/>
      <c r="P286" s="128">
        <f>SUM(P287:P293)</f>
        <v>0</v>
      </c>
      <c r="Q286" s="127"/>
      <c r="R286" s="128">
        <f>SUM(R287:R293)</f>
        <v>0</v>
      </c>
      <c r="S286" s="127"/>
      <c r="T286" s="129">
        <f>SUM(T287:T293)</f>
        <v>0</v>
      </c>
      <c r="AR286" s="123" t="s">
        <v>77</v>
      </c>
      <c r="AT286" s="130" t="s">
        <v>69</v>
      </c>
      <c r="AU286" s="130" t="s">
        <v>70</v>
      </c>
      <c r="AY286" s="123" t="s">
        <v>131</v>
      </c>
      <c r="BK286" s="131">
        <f>SUM(BK287:BK293)</f>
        <v>0</v>
      </c>
    </row>
    <row r="287" spans="1:65" s="2" customFormat="1" ht="16.5" customHeight="1">
      <c r="A287" s="26"/>
      <c r="B287" s="132"/>
      <c r="C287" s="133">
        <v>69</v>
      </c>
      <c r="D287" s="133" t="s">
        <v>132</v>
      </c>
      <c r="E287" s="134" t="s">
        <v>786</v>
      </c>
      <c r="F287" s="169" t="s">
        <v>1314</v>
      </c>
      <c r="G287" s="136" t="s">
        <v>194</v>
      </c>
      <c r="H287" s="137">
        <v>10</v>
      </c>
      <c r="I287" s="138"/>
      <c r="J287" s="138">
        <f aca="true" t="shared" si="2" ref="J287:J294">ROUND(I287*H287,2)</f>
        <v>0</v>
      </c>
      <c r="K287" s="139"/>
      <c r="L287" s="27"/>
      <c r="M287" s="140" t="s">
        <v>1</v>
      </c>
      <c r="N287" s="141" t="s">
        <v>35</v>
      </c>
      <c r="O287" s="142">
        <v>0</v>
      </c>
      <c r="P287" s="142">
        <f>O287*H287</f>
        <v>0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44" t="s">
        <v>136</v>
      </c>
      <c r="AT287" s="144" t="s">
        <v>132</v>
      </c>
      <c r="AU287" s="144" t="s">
        <v>77</v>
      </c>
      <c r="AY287" s="14" t="s">
        <v>131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4" t="s">
        <v>77</v>
      </c>
      <c r="BK287" s="145">
        <f>ROUND(I287*H287,2)</f>
        <v>0</v>
      </c>
      <c r="BL287" s="14" t="s">
        <v>136</v>
      </c>
      <c r="BM287" s="144" t="s">
        <v>852</v>
      </c>
    </row>
    <row r="288" spans="1:65" s="2" customFormat="1" ht="16.5" customHeight="1">
      <c r="A288" s="26"/>
      <c r="B288" s="132"/>
      <c r="C288" s="133">
        <v>70</v>
      </c>
      <c r="D288" s="133" t="s">
        <v>132</v>
      </c>
      <c r="E288" s="134" t="s">
        <v>795</v>
      </c>
      <c r="F288" s="169" t="s">
        <v>1315</v>
      </c>
      <c r="G288" s="136" t="s">
        <v>194</v>
      </c>
      <c r="H288" s="137">
        <v>3</v>
      </c>
      <c r="I288" s="138"/>
      <c r="J288" s="138">
        <f t="shared" si="2"/>
        <v>0</v>
      </c>
      <c r="K288" s="139"/>
      <c r="L288" s="27"/>
      <c r="M288" s="140" t="s">
        <v>1</v>
      </c>
      <c r="N288" s="141" t="s">
        <v>35</v>
      </c>
      <c r="O288" s="142">
        <v>0</v>
      </c>
      <c r="P288" s="142">
        <f>O288*H288</f>
        <v>0</v>
      </c>
      <c r="Q288" s="142">
        <v>0</v>
      </c>
      <c r="R288" s="142">
        <f>Q288*H288</f>
        <v>0</v>
      </c>
      <c r="S288" s="142">
        <v>0</v>
      </c>
      <c r="T288" s="143">
        <f>S288*H288</f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44" t="s">
        <v>136</v>
      </c>
      <c r="AT288" s="144" t="s">
        <v>132</v>
      </c>
      <c r="AU288" s="144" t="s">
        <v>77</v>
      </c>
      <c r="AY288" s="14" t="s">
        <v>131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4" t="s">
        <v>77</v>
      </c>
      <c r="BK288" s="145">
        <f>ROUND(I288*H288,2)</f>
        <v>0</v>
      </c>
      <c r="BL288" s="14" t="s">
        <v>136</v>
      </c>
      <c r="BM288" s="144" t="s">
        <v>855</v>
      </c>
    </row>
    <row r="289" spans="1:65" s="2" customFormat="1" ht="16.5" customHeight="1">
      <c r="A289" s="26"/>
      <c r="B289" s="132"/>
      <c r="C289" s="133">
        <v>71</v>
      </c>
      <c r="D289" s="133" t="s">
        <v>132</v>
      </c>
      <c r="E289" s="134" t="s">
        <v>1052</v>
      </c>
      <c r="F289" s="135" t="s">
        <v>1316</v>
      </c>
      <c r="G289" s="136" t="s">
        <v>171</v>
      </c>
      <c r="H289" s="137">
        <v>4</v>
      </c>
      <c r="I289" s="138"/>
      <c r="J289" s="138">
        <f t="shared" si="2"/>
        <v>0</v>
      </c>
      <c r="K289" s="139"/>
      <c r="L289" s="27"/>
      <c r="M289" s="140" t="s">
        <v>1</v>
      </c>
      <c r="N289" s="141" t="s">
        <v>35</v>
      </c>
      <c r="O289" s="142">
        <v>0</v>
      </c>
      <c r="P289" s="142">
        <f>O289*H289</f>
        <v>0</v>
      </c>
      <c r="Q289" s="142">
        <v>0</v>
      </c>
      <c r="R289" s="142">
        <f>Q289*H289</f>
        <v>0</v>
      </c>
      <c r="S289" s="142">
        <v>0</v>
      </c>
      <c r="T289" s="143">
        <f>S289*H289</f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44" t="s">
        <v>136</v>
      </c>
      <c r="AT289" s="144" t="s">
        <v>132</v>
      </c>
      <c r="AU289" s="144" t="s">
        <v>77</v>
      </c>
      <c r="AY289" s="14" t="s">
        <v>131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4" t="s">
        <v>77</v>
      </c>
      <c r="BK289" s="145">
        <f>ROUND(I289*H289,2)</f>
        <v>0</v>
      </c>
      <c r="BL289" s="14" t="s">
        <v>136</v>
      </c>
      <c r="BM289" s="144" t="s">
        <v>858</v>
      </c>
    </row>
    <row r="290" spans="1:65" s="2" customFormat="1" ht="16.5" customHeight="1">
      <c r="A290" s="184"/>
      <c r="B290" s="132"/>
      <c r="C290" s="133">
        <v>72</v>
      </c>
      <c r="D290" s="133" t="s">
        <v>132</v>
      </c>
      <c r="E290" s="134" t="s">
        <v>1052</v>
      </c>
      <c r="F290" s="135" t="s">
        <v>1317</v>
      </c>
      <c r="G290" s="136" t="s">
        <v>171</v>
      </c>
      <c r="H290" s="137">
        <v>4</v>
      </c>
      <c r="I290" s="138"/>
      <c r="J290" s="138">
        <f t="shared" si="2"/>
        <v>0</v>
      </c>
      <c r="K290" s="139"/>
      <c r="L290" s="27"/>
      <c r="M290" s="140"/>
      <c r="N290" s="141"/>
      <c r="O290" s="142"/>
      <c r="P290" s="142"/>
      <c r="Q290" s="142"/>
      <c r="R290" s="142"/>
      <c r="S290" s="142"/>
      <c r="T290" s="143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R290" s="144"/>
      <c r="AT290" s="144"/>
      <c r="AU290" s="144"/>
      <c r="AY290" s="14"/>
      <c r="BE290" s="145"/>
      <c r="BF290" s="145"/>
      <c r="BG290" s="145"/>
      <c r="BH290" s="145"/>
      <c r="BI290" s="145"/>
      <c r="BJ290" s="14"/>
      <c r="BK290" s="145"/>
      <c r="BL290" s="14"/>
      <c r="BM290" s="144"/>
    </row>
    <row r="291" spans="1:65" s="2" customFormat="1" ht="16.5" customHeight="1">
      <c r="A291" s="184"/>
      <c r="B291" s="132"/>
      <c r="C291" s="133">
        <v>73</v>
      </c>
      <c r="D291" s="133" t="s">
        <v>132</v>
      </c>
      <c r="E291" s="134" t="s">
        <v>1052</v>
      </c>
      <c r="F291" s="135" t="s">
        <v>1318</v>
      </c>
      <c r="G291" s="136" t="s">
        <v>171</v>
      </c>
      <c r="H291" s="137">
        <v>2</v>
      </c>
      <c r="I291" s="138"/>
      <c r="J291" s="138">
        <f t="shared" si="2"/>
        <v>0</v>
      </c>
      <c r="K291" s="139"/>
      <c r="L291" s="27"/>
      <c r="M291" s="140"/>
      <c r="N291" s="141"/>
      <c r="O291" s="142"/>
      <c r="P291" s="142"/>
      <c r="Q291" s="142"/>
      <c r="R291" s="142"/>
      <c r="S291" s="142"/>
      <c r="T291" s="143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R291" s="144"/>
      <c r="AT291" s="144"/>
      <c r="AU291" s="144"/>
      <c r="AY291" s="14"/>
      <c r="BE291" s="145"/>
      <c r="BF291" s="145"/>
      <c r="BG291" s="145"/>
      <c r="BH291" s="145"/>
      <c r="BI291" s="145"/>
      <c r="BJ291" s="14"/>
      <c r="BK291" s="145"/>
      <c r="BL291" s="14"/>
      <c r="BM291" s="144"/>
    </row>
    <row r="292" spans="1:65" s="2" customFormat="1" ht="16.5" customHeight="1">
      <c r="A292" s="184"/>
      <c r="B292" s="132"/>
      <c r="C292" s="133">
        <v>74</v>
      </c>
      <c r="D292" s="133" t="s">
        <v>132</v>
      </c>
      <c r="E292" s="134" t="s">
        <v>1052</v>
      </c>
      <c r="F292" s="135" t="s">
        <v>1319</v>
      </c>
      <c r="G292" s="136" t="s">
        <v>171</v>
      </c>
      <c r="H292" s="137">
        <v>2</v>
      </c>
      <c r="I292" s="138"/>
      <c r="J292" s="138">
        <f t="shared" si="2"/>
        <v>0</v>
      </c>
      <c r="K292" s="139"/>
      <c r="L292" s="27"/>
      <c r="M292" s="140"/>
      <c r="N292" s="141"/>
      <c r="O292" s="142"/>
      <c r="P292" s="142"/>
      <c r="Q292" s="142"/>
      <c r="R292" s="142"/>
      <c r="S292" s="142"/>
      <c r="T292" s="143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R292" s="144"/>
      <c r="AT292" s="144"/>
      <c r="AU292" s="144"/>
      <c r="AY292" s="14"/>
      <c r="BE292" s="145"/>
      <c r="BF292" s="145"/>
      <c r="BG292" s="145"/>
      <c r="BH292" s="145"/>
      <c r="BI292" s="145"/>
      <c r="BJ292" s="14"/>
      <c r="BK292" s="145"/>
      <c r="BL292" s="14"/>
      <c r="BM292" s="144"/>
    </row>
    <row r="293" spans="1:65" s="2" customFormat="1" ht="27" customHeight="1">
      <c r="A293" s="26"/>
      <c r="B293" s="132"/>
      <c r="C293" s="133">
        <v>75</v>
      </c>
      <c r="D293" s="133" t="s">
        <v>132</v>
      </c>
      <c r="E293" s="134" t="s">
        <v>1053</v>
      </c>
      <c r="F293" s="135" t="s">
        <v>1320</v>
      </c>
      <c r="G293" s="136" t="s">
        <v>171</v>
      </c>
      <c r="H293" s="137">
        <v>57</v>
      </c>
      <c r="I293" s="138"/>
      <c r="J293" s="138">
        <f t="shared" si="2"/>
        <v>0</v>
      </c>
      <c r="K293" s="139"/>
      <c r="L293" s="27"/>
      <c r="M293" s="140" t="s">
        <v>1</v>
      </c>
      <c r="N293" s="141" t="s">
        <v>35</v>
      </c>
      <c r="O293" s="142">
        <v>0</v>
      </c>
      <c r="P293" s="142">
        <f>O293*H293</f>
        <v>0</v>
      </c>
      <c r="Q293" s="142">
        <v>0</v>
      </c>
      <c r="R293" s="142">
        <f>Q293*H293</f>
        <v>0</v>
      </c>
      <c r="S293" s="142">
        <v>0</v>
      </c>
      <c r="T293" s="143">
        <f>S293*H293</f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44" t="s">
        <v>136</v>
      </c>
      <c r="AT293" s="144" t="s">
        <v>132</v>
      </c>
      <c r="AU293" s="144" t="s">
        <v>77</v>
      </c>
      <c r="AY293" s="14" t="s">
        <v>131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4" t="s">
        <v>77</v>
      </c>
      <c r="BK293" s="145">
        <f>ROUND(I293*H293,2)</f>
        <v>0</v>
      </c>
      <c r="BL293" s="14" t="s">
        <v>136</v>
      </c>
      <c r="BM293" s="144" t="s">
        <v>1054</v>
      </c>
    </row>
    <row r="294" spans="1:65" s="2" customFormat="1" ht="27" customHeight="1">
      <c r="A294" s="184"/>
      <c r="B294" s="132"/>
      <c r="C294" s="133">
        <v>76</v>
      </c>
      <c r="D294" s="133" t="s">
        <v>132</v>
      </c>
      <c r="E294" s="134" t="s">
        <v>1053</v>
      </c>
      <c r="F294" s="135" t="s">
        <v>1321</v>
      </c>
      <c r="G294" s="136" t="s">
        <v>171</v>
      </c>
      <c r="H294" s="137">
        <v>7</v>
      </c>
      <c r="I294" s="138"/>
      <c r="J294" s="138">
        <f t="shared" si="2"/>
        <v>0</v>
      </c>
      <c r="K294" s="185"/>
      <c r="L294" s="27"/>
      <c r="M294" s="140"/>
      <c r="N294" s="141"/>
      <c r="O294" s="142"/>
      <c r="P294" s="142"/>
      <c r="Q294" s="142"/>
      <c r="R294" s="142"/>
      <c r="S294" s="142"/>
      <c r="T294" s="143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R294" s="144"/>
      <c r="AT294" s="144"/>
      <c r="AU294" s="144"/>
      <c r="AY294" s="14"/>
      <c r="BE294" s="145"/>
      <c r="BF294" s="145"/>
      <c r="BG294" s="145"/>
      <c r="BH294" s="145"/>
      <c r="BI294" s="145"/>
      <c r="BJ294" s="14"/>
      <c r="BK294" s="145"/>
      <c r="BL294" s="14"/>
      <c r="BM294" s="144"/>
    </row>
    <row r="295" spans="2:63" s="11" customFormat="1" ht="25.9" customHeight="1">
      <c r="B295" s="122"/>
      <c r="D295" s="123" t="s">
        <v>69</v>
      </c>
      <c r="E295" s="124" t="s">
        <v>1055</v>
      </c>
      <c r="F295" s="124" t="s">
        <v>1056</v>
      </c>
      <c r="J295" s="125">
        <f>J296</f>
        <v>0</v>
      </c>
      <c r="L295" s="122"/>
      <c r="M295" s="126"/>
      <c r="N295" s="127"/>
      <c r="O295" s="127"/>
      <c r="P295" s="128">
        <f>P296</f>
        <v>0</v>
      </c>
      <c r="Q295" s="127"/>
      <c r="R295" s="128">
        <f>R296</f>
        <v>0</v>
      </c>
      <c r="S295" s="127"/>
      <c r="T295" s="129">
        <f>T296</f>
        <v>0</v>
      </c>
      <c r="AR295" s="123" t="s">
        <v>77</v>
      </c>
      <c r="AT295" s="130" t="s">
        <v>69</v>
      </c>
      <c r="AU295" s="130" t="s">
        <v>70</v>
      </c>
      <c r="AY295" s="123" t="s">
        <v>131</v>
      </c>
      <c r="BK295" s="131">
        <f>BK296</f>
        <v>0</v>
      </c>
    </row>
    <row r="296" spans="1:65" s="2" customFormat="1" ht="16.5" customHeight="1">
      <c r="A296" s="26"/>
      <c r="B296" s="132"/>
      <c r="C296" s="133">
        <v>77</v>
      </c>
      <c r="D296" s="133" t="s">
        <v>132</v>
      </c>
      <c r="E296" s="134" t="s">
        <v>1057</v>
      </c>
      <c r="F296" s="135" t="s">
        <v>789</v>
      </c>
      <c r="G296" s="136" t="s">
        <v>790</v>
      </c>
      <c r="H296" s="137">
        <v>713</v>
      </c>
      <c r="I296" s="138"/>
      <c r="J296" s="138">
        <f>ROUND(I296*H296,2)</f>
        <v>0</v>
      </c>
      <c r="K296" s="139"/>
      <c r="L296" s="27"/>
      <c r="M296" s="140" t="s">
        <v>1</v>
      </c>
      <c r="N296" s="141" t="s">
        <v>35</v>
      </c>
      <c r="O296" s="142">
        <v>0</v>
      </c>
      <c r="P296" s="142">
        <f>O296*H296</f>
        <v>0</v>
      </c>
      <c r="Q296" s="142">
        <v>0</v>
      </c>
      <c r="R296" s="142">
        <f>Q296*H296</f>
        <v>0</v>
      </c>
      <c r="S296" s="142">
        <v>0</v>
      </c>
      <c r="T296" s="143">
        <f>S296*H296</f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44" t="s">
        <v>136</v>
      </c>
      <c r="AT296" s="144" t="s">
        <v>132</v>
      </c>
      <c r="AU296" s="144" t="s">
        <v>77</v>
      </c>
      <c r="AY296" s="14" t="s">
        <v>131</v>
      </c>
      <c r="BE296" s="145">
        <f>IF(N296="základní",J296,0)</f>
        <v>0</v>
      </c>
      <c r="BF296" s="145">
        <f>IF(N296="snížená",J296,0)</f>
        <v>0</v>
      </c>
      <c r="BG296" s="145">
        <f>IF(N296="zákl. přenesená",J296,0)</f>
        <v>0</v>
      </c>
      <c r="BH296" s="145">
        <f>IF(N296="sníž. přenesená",J296,0)</f>
        <v>0</v>
      </c>
      <c r="BI296" s="145">
        <f>IF(N296="nulová",J296,0)</f>
        <v>0</v>
      </c>
      <c r="BJ296" s="14" t="s">
        <v>77</v>
      </c>
      <c r="BK296" s="145">
        <f>ROUND(I296*H296,2)</f>
        <v>0</v>
      </c>
      <c r="BL296" s="14" t="s">
        <v>136</v>
      </c>
      <c r="BM296" s="144" t="s">
        <v>519</v>
      </c>
    </row>
    <row r="297" spans="2:63" s="11" customFormat="1" ht="25.9" customHeight="1">
      <c r="B297" s="122"/>
      <c r="D297" s="123" t="s">
        <v>69</v>
      </c>
      <c r="E297" s="124" t="s">
        <v>1058</v>
      </c>
      <c r="F297" s="124" t="s">
        <v>1059</v>
      </c>
      <c r="J297" s="125">
        <f>J298</f>
        <v>0</v>
      </c>
      <c r="L297" s="122"/>
      <c r="M297" s="126"/>
      <c r="N297" s="127"/>
      <c r="O297" s="127"/>
      <c r="P297" s="128">
        <f>P298</f>
        <v>0</v>
      </c>
      <c r="Q297" s="127"/>
      <c r="R297" s="128">
        <f>R298</f>
        <v>0</v>
      </c>
      <c r="S297" s="127"/>
      <c r="T297" s="129">
        <f>T298</f>
        <v>0</v>
      </c>
      <c r="AR297" s="123" t="s">
        <v>77</v>
      </c>
      <c r="AT297" s="130" t="s">
        <v>69</v>
      </c>
      <c r="AU297" s="130" t="s">
        <v>70</v>
      </c>
      <c r="AY297" s="123" t="s">
        <v>131</v>
      </c>
      <c r="BK297" s="131">
        <f>BK298</f>
        <v>0</v>
      </c>
    </row>
    <row r="298" spans="1:65" s="2" customFormat="1" ht="16.5" customHeight="1">
      <c r="A298" s="26"/>
      <c r="B298" s="132"/>
      <c r="C298" s="133">
        <v>78</v>
      </c>
      <c r="D298" s="133" t="s">
        <v>132</v>
      </c>
      <c r="E298" s="134" t="s">
        <v>1060</v>
      </c>
      <c r="F298" s="135" t="s">
        <v>800</v>
      </c>
      <c r="G298" s="136" t="s">
        <v>194</v>
      </c>
      <c r="H298" s="137">
        <v>4</v>
      </c>
      <c r="I298" s="138"/>
      <c r="J298" s="138">
        <f>ROUND(I298*H298,2)</f>
        <v>0</v>
      </c>
      <c r="K298" s="139"/>
      <c r="L298" s="27"/>
      <c r="M298" s="140" t="s">
        <v>1</v>
      </c>
      <c r="N298" s="141" t="s">
        <v>35</v>
      </c>
      <c r="O298" s="142">
        <v>0</v>
      </c>
      <c r="P298" s="142">
        <f>O298*H298</f>
        <v>0</v>
      </c>
      <c r="Q298" s="142">
        <v>0</v>
      </c>
      <c r="R298" s="142">
        <f>Q298*H298</f>
        <v>0</v>
      </c>
      <c r="S298" s="142">
        <v>0</v>
      </c>
      <c r="T298" s="143">
        <f>S298*H298</f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44" t="s">
        <v>136</v>
      </c>
      <c r="AT298" s="144" t="s">
        <v>132</v>
      </c>
      <c r="AU298" s="144" t="s">
        <v>77</v>
      </c>
      <c r="AY298" s="14" t="s">
        <v>131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4" t="s">
        <v>77</v>
      </c>
      <c r="BK298" s="145">
        <f>ROUND(I298*H298,2)</f>
        <v>0</v>
      </c>
      <c r="BL298" s="14" t="s">
        <v>136</v>
      </c>
      <c r="BM298" s="144" t="s">
        <v>527</v>
      </c>
    </row>
    <row r="299" spans="2:63" s="11" customFormat="1" ht="25.9" customHeight="1">
      <c r="B299" s="122"/>
      <c r="D299" s="123" t="s">
        <v>69</v>
      </c>
      <c r="E299" s="124" t="s">
        <v>1061</v>
      </c>
      <c r="F299" s="124" t="s">
        <v>802</v>
      </c>
      <c r="J299" s="125">
        <f>J300</f>
        <v>0</v>
      </c>
      <c r="L299" s="122"/>
      <c r="M299" s="126"/>
      <c r="N299" s="127"/>
      <c r="O299" s="127"/>
      <c r="P299" s="128">
        <f>P300</f>
        <v>0</v>
      </c>
      <c r="Q299" s="127"/>
      <c r="R299" s="128">
        <f>R300</f>
        <v>0</v>
      </c>
      <c r="S299" s="127"/>
      <c r="T299" s="129">
        <f>T300</f>
        <v>0</v>
      </c>
      <c r="AR299" s="123" t="s">
        <v>77</v>
      </c>
      <c r="AT299" s="130" t="s">
        <v>69</v>
      </c>
      <c r="AU299" s="130" t="s">
        <v>70</v>
      </c>
      <c r="AY299" s="123" t="s">
        <v>131</v>
      </c>
      <c r="BK299" s="131">
        <f>BK300</f>
        <v>0</v>
      </c>
    </row>
    <row r="300" spans="1:65" s="2" customFormat="1" ht="16.5" customHeight="1">
      <c r="A300" s="26"/>
      <c r="B300" s="132"/>
      <c r="C300" s="133">
        <v>79</v>
      </c>
      <c r="D300" s="133" t="s">
        <v>132</v>
      </c>
      <c r="E300" s="134" t="s">
        <v>805</v>
      </c>
      <c r="F300" s="135" t="s">
        <v>800</v>
      </c>
      <c r="G300" s="136" t="s">
        <v>171</v>
      </c>
      <c r="H300" s="137">
        <v>8</v>
      </c>
      <c r="I300" s="138"/>
      <c r="J300" s="138">
        <f>ROUND(I300*H300,2)</f>
        <v>0</v>
      </c>
      <c r="K300" s="139"/>
      <c r="L300" s="27"/>
      <c r="M300" s="140" t="s">
        <v>1</v>
      </c>
      <c r="N300" s="141" t="s">
        <v>35</v>
      </c>
      <c r="O300" s="142">
        <v>0</v>
      </c>
      <c r="P300" s="142">
        <f>O300*H300</f>
        <v>0</v>
      </c>
      <c r="Q300" s="142">
        <v>0</v>
      </c>
      <c r="R300" s="142">
        <f>Q300*H300</f>
        <v>0</v>
      </c>
      <c r="S300" s="142">
        <v>0</v>
      </c>
      <c r="T300" s="143">
        <f>S300*H300</f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44" t="s">
        <v>136</v>
      </c>
      <c r="AT300" s="144" t="s">
        <v>132</v>
      </c>
      <c r="AU300" s="144" t="s">
        <v>77</v>
      </c>
      <c r="AY300" s="14" t="s">
        <v>131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4" t="s">
        <v>77</v>
      </c>
      <c r="BK300" s="145">
        <f>ROUND(I300*H300,2)</f>
        <v>0</v>
      </c>
      <c r="BL300" s="14" t="s">
        <v>136</v>
      </c>
      <c r="BM300" s="144" t="s">
        <v>535</v>
      </c>
    </row>
    <row r="301" spans="2:63" s="11" customFormat="1" ht="25.9" customHeight="1">
      <c r="B301" s="122"/>
      <c r="D301" s="123" t="s">
        <v>69</v>
      </c>
      <c r="E301" s="124" t="s">
        <v>1062</v>
      </c>
      <c r="F301" s="124" t="s">
        <v>807</v>
      </c>
      <c r="J301" s="125">
        <f>J302</f>
        <v>0</v>
      </c>
      <c r="L301" s="122"/>
      <c r="M301" s="126"/>
      <c r="N301" s="127"/>
      <c r="O301" s="127"/>
      <c r="P301" s="128">
        <f>P302</f>
        <v>0</v>
      </c>
      <c r="Q301" s="127"/>
      <c r="R301" s="128">
        <f>R302</f>
        <v>0</v>
      </c>
      <c r="S301" s="127"/>
      <c r="T301" s="129">
        <f>T302</f>
        <v>0</v>
      </c>
      <c r="AR301" s="123" t="s">
        <v>77</v>
      </c>
      <c r="AT301" s="130" t="s">
        <v>69</v>
      </c>
      <c r="AU301" s="130" t="s">
        <v>70</v>
      </c>
      <c r="AY301" s="123" t="s">
        <v>131</v>
      </c>
      <c r="BK301" s="131">
        <f>BK302</f>
        <v>0</v>
      </c>
    </row>
    <row r="302" spans="1:65" s="2" customFormat="1" ht="16.5" customHeight="1">
      <c r="A302" s="26"/>
      <c r="B302" s="132"/>
      <c r="C302" s="133">
        <v>80</v>
      </c>
      <c r="D302" s="133" t="s">
        <v>132</v>
      </c>
      <c r="E302" s="134" t="s">
        <v>809</v>
      </c>
      <c r="F302" s="135" t="s">
        <v>800</v>
      </c>
      <c r="G302" s="136" t="s">
        <v>171</v>
      </c>
      <c r="H302" s="137">
        <v>64</v>
      </c>
      <c r="I302" s="138"/>
      <c r="J302" s="138">
        <f>ROUND(I302*H302,2)</f>
        <v>0</v>
      </c>
      <c r="K302" s="139"/>
      <c r="L302" s="27"/>
      <c r="M302" s="140" t="s">
        <v>1</v>
      </c>
      <c r="N302" s="141" t="s">
        <v>35</v>
      </c>
      <c r="O302" s="142">
        <v>0</v>
      </c>
      <c r="P302" s="142">
        <f>O302*H302</f>
        <v>0</v>
      </c>
      <c r="Q302" s="142">
        <v>0</v>
      </c>
      <c r="R302" s="142">
        <f>Q302*H302</f>
        <v>0</v>
      </c>
      <c r="S302" s="142">
        <v>0</v>
      </c>
      <c r="T302" s="143">
        <f>S302*H302</f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44" t="s">
        <v>136</v>
      </c>
      <c r="AT302" s="144" t="s">
        <v>132</v>
      </c>
      <c r="AU302" s="144" t="s">
        <v>77</v>
      </c>
      <c r="AY302" s="14" t="s">
        <v>131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4" t="s">
        <v>77</v>
      </c>
      <c r="BK302" s="145">
        <f>ROUND(I302*H302,2)</f>
        <v>0</v>
      </c>
      <c r="BL302" s="14" t="s">
        <v>136</v>
      </c>
      <c r="BM302" s="144" t="s">
        <v>541</v>
      </c>
    </row>
    <row r="303" spans="2:63" s="11" customFormat="1" ht="25.9" customHeight="1">
      <c r="B303" s="122"/>
      <c r="D303" s="123" t="s">
        <v>69</v>
      </c>
      <c r="E303" s="124" t="s">
        <v>1063</v>
      </c>
      <c r="F303" s="124" t="s">
        <v>810</v>
      </c>
      <c r="J303" s="125">
        <f>J304</f>
        <v>0</v>
      </c>
      <c r="L303" s="122"/>
      <c r="M303" s="126"/>
      <c r="N303" s="127"/>
      <c r="O303" s="127"/>
      <c r="P303" s="128">
        <f>P304</f>
        <v>0</v>
      </c>
      <c r="Q303" s="127"/>
      <c r="R303" s="128">
        <f>R304</f>
        <v>0</v>
      </c>
      <c r="S303" s="127"/>
      <c r="T303" s="129">
        <f>T304</f>
        <v>0</v>
      </c>
      <c r="AR303" s="123" t="s">
        <v>77</v>
      </c>
      <c r="AT303" s="130" t="s">
        <v>69</v>
      </c>
      <c r="AU303" s="130" t="s">
        <v>70</v>
      </c>
      <c r="AY303" s="123" t="s">
        <v>131</v>
      </c>
      <c r="BK303" s="131">
        <f>BK304</f>
        <v>0</v>
      </c>
    </row>
    <row r="304" spans="1:65" s="2" customFormat="1" ht="16.5" customHeight="1">
      <c r="A304" s="26"/>
      <c r="B304" s="132"/>
      <c r="C304" s="133">
        <v>81</v>
      </c>
      <c r="D304" s="133" t="s">
        <v>132</v>
      </c>
      <c r="E304" s="134" t="s">
        <v>812</v>
      </c>
      <c r="F304" s="135" t="s">
        <v>800</v>
      </c>
      <c r="G304" s="136" t="s">
        <v>171</v>
      </c>
      <c r="H304" s="137">
        <v>2</v>
      </c>
      <c r="I304" s="138"/>
      <c r="J304" s="138">
        <f>ROUND(I304*H304,2)</f>
        <v>0</v>
      </c>
      <c r="K304" s="139"/>
      <c r="L304" s="27"/>
      <c r="M304" s="140" t="s">
        <v>1</v>
      </c>
      <c r="N304" s="141" t="s">
        <v>35</v>
      </c>
      <c r="O304" s="142">
        <v>0</v>
      </c>
      <c r="P304" s="142">
        <f>O304*H304</f>
        <v>0</v>
      </c>
      <c r="Q304" s="142">
        <v>0</v>
      </c>
      <c r="R304" s="142">
        <f>Q304*H304</f>
        <v>0</v>
      </c>
      <c r="S304" s="142">
        <v>0</v>
      </c>
      <c r="T304" s="143">
        <f>S304*H304</f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44" t="s">
        <v>136</v>
      </c>
      <c r="AT304" s="144" t="s">
        <v>132</v>
      </c>
      <c r="AU304" s="144" t="s">
        <v>77</v>
      </c>
      <c r="AY304" s="14" t="s">
        <v>131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4" t="s">
        <v>77</v>
      </c>
      <c r="BK304" s="145">
        <f>ROUND(I304*H304,2)</f>
        <v>0</v>
      </c>
      <c r="BL304" s="14" t="s">
        <v>136</v>
      </c>
      <c r="BM304" s="144" t="s">
        <v>551</v>
      </c>
    </row>
    <row r="305" spans="2:63" s="11" customFormat="1" ht="25.9" customHeight="1">
      <c r="B305" s="122"/>
      <c r="D305" s="123" t="s">
        <v>69</v>
      </c>
      <c r="E305" s="124" t="s">
        <v>1064</v>
      </c>
      <c r="F305" s="124" t="s">
        <v>814</v>
      </c>
      <c r="J305" s="125">
        <f>J306</f>
        <v>0</v>
      </c>
      <c r="L305" s="122"/>
      <c r="M305" s="126"/>
      <c r="N305" s="127"/>
      <c r="O305" s="127"/>
      <c r="P305" s="128">
        <f>SUM(P306:P306)</f>
        <v>0</v>
      </c>
      <c r="Q305" s="127"/>
      <c r="R305" s="128">
        <f>SUM(R306:R306)</f>
        <v>0</v>
      </c>
      <c r="S305" s="127"/>
      <c r="T305" s="129">
        <f>SUM(T306:T306)</f>
        <v>0</v>
      </c>
      <c r="AR305" s="123" t="s">
        <v>77</v>
      </c>
      <c r="AT305" s="130" t="s">
        <v>69</v>
      </c>
      <c r="AU305" s="130" t="s">
        <v>70</v>
      </c>
      <c r="AY305" s="123" t="s">
        <v>131</v>
      </c>
      <c r="BK305" s="131">
        <f>SUM(BK306:BK306)</f>
        <v>0</v>
      </c>
    </row>
    <row r="306" spans="1:65" s="2" customFormat="1" ht="16.5" customHeight="1">
      <c r="A306" s="26"/>
      <c r="B306" s="132"/>
      <c r="C306" s="133">
        <v>82</v>
      </c>
      <c r="D306" s="133" t="s">
        <v>132</v>
      </c>
      <c r="E306" s="134" t="s">
        <v>1065</v>
      </c>
      <c r="F306" s="135" t="s">
        <v>1066</v>
      </c>
      <c r="G306" s="136" t="s">
        <v>165</v>
      </c>
      <c r="H306" s="137">
        <v>10</v>
      </c>
      <c r="I306" s="138"/>
      <c r="J306" s="138">
        <f>ROUND(I306*H306,2)</f>
        <v>0</v>
      </c>
      <c r="K306" s="139"/>
      <c r="L306" s="27"/>
      <c r="M306" s="140" t="s">
        <v>1</v>
      </c>
      <c r="N306" s="141" t="s">
        <v>35</v>
      </c>
      <c r="O306" s="142">
        <v>0</v>
      </c>
      <c r="P306" s="142">
        <f>O306*H306</f>
        <v>0</v>
      </c>
      <c r="Q306" s="142">
        <v>0</v>
      </c>
      <c r="R306" s="142">
        <f>Q306*H306</f>
        <v>0</v>
      </c>
      <c r="S306" s="142">
        <v>0</v>
      </c>
      <c r="T306" s="143">
        <f>S306*H306</f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44" t="s">
        <v>136</v>
      </c>
      <c r="AT306" s="144" t="s">
        <v>132</v>
      </c>
      <c r="AU306" s="144" t="s">
        <v>77</v>
      </c>
      <c r="AY306" s="14" t="s">
        <v>131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4" t="s">
        <v>77</v>
      </c>
      <c r="BK306" s="145">
        <f>ROUND(I306*H306,2)</f>
        <v>0</v>
      </c>
      <c r="BL306" s="14" t="s">
        <v>136</v>
      </c>
      <c r="BM306" s="144" t="s">
        <v>572</v>
      </c>
    </row>
    <row r="307" spans="2:63" s="11" customFormat="1" ht="25.9" customHeight="1">
      <c r="B307" s="122"/>
      <c r="D307" s="123" t="s">
        <v>69</v>
      </c>
      <c r="E307" s="124" t="s">
        <v>1067</v>
      </c>
      <c r="F307" s="124" t="s">
        <v>819</v>
      </c>
      <c r="J307" s="125">
        <f>J308+J309+J310+J311</f>
        <v>0</v>
      </c>
      <c r="L307" s="122"/>
      <c r="M307" s="126"/>
      <c r="N307" s="127"/>
      <c r="O307" s="127"/>
      <c r="P307" s="128">
        <f>SUM(P308:P311)</f>
        <v>0</v>
      </c>
      <c r="Q307" s="127"/>
      <c r="R307" s="128">
        <f>SUM(R308:R311)</f>
        <v>0</v>
      </c>
      <c r="S307" s="127"/>
      <c r="T307" s="129">
        <f>SUM(T308:T311)</f>
        <v>0</v>
      </c>
      <c r="AR307" s="123" t="s">
        <v>77</v>
      </c>
      <c r="AT307" s="130" t="s">
        <v>69</v>
      </c>
      <c r="AU307" s="130" t="s">
        <v>70</v>
      </c>
      <c r="AY307" s="123" t="s">
        <v>131</v>
      </c>
      <c r="BK307" s="131">
        <f>SUM(BK308:BK311)</f>
        <v>0</v>
      </c>
    </row>
    <row r="308" spans="1:65" s="2" customFormat="1" ht="16.5" customHeight="1">
      <c r="A308" s="26"/>
      <c r="B308" s="132"/>
      <c r="C308" s="133">
        <v>83</v>
      </c>
      <c r="D308" s="133" t="s">
        <v>132</v>
      </c>
      <c r="E308" s="134" t="s">
        <v>820</v>
      </c>
      <c r="F308" s="135" t="s">
        <v>821</v>
      </c>
      <c r="G308" s="136" t="s">
        <v>165</v>
      </c>
      <c r="H308" s="137">
        <v>12</v>
      </c>
      <c r="I308" s="138"/>
      <c r="J308" s="138">
        <f aca="true" t="shared" si="3" ref="J308:J311">ROUND(I308*H308,2)</f>
        <v>0</v>
      </c>
      <c r="K308" s="139"/>
      <c r="L308" s="27"/>
      <c r="M308" s="140" t="s">
        <v>1</v>
      </c>
      <c r="N308" s="141" t="s">
        <v>35</v>
      </c>
      <c r="O308" s="142">
        <v>0</v>
      </c>
      <c r="P308" s="142">
        <f aca="true" t="shared" si="4" ref="P308:P311">O308*H308</f>
        <v>0</v>
      </c>
      <c r="Q308" s="142">
        <v>0</v>
      </c>
      <c r="R308" s="142">
        <f aca="true" t="shared" si="5" ref="R308:R311">Q308*H308</f>
        <v>0</v>
      </c>
      <c r="S308" s="142">
        <v>0</v>
      </c>
      <c r="T308" s="143">
        <f aca="true" t="shared" si="6" ref="T308:T311">S308*H308</f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44" t="s">
        <v>136</v>
      </c>
      <c r="AT308" s="144" t="s">
        <v>132</v>
      </c>
      <c r="AU308" s="144" t="s">
        <v>77</v>
      </c>
      <c r="AY308" s="14" t="s">
        <v>131</v>
      </c>
      <c r="BE308" s="145">
        <f aca="true" t="shared" si="7" ref="BE308:BE311">IF(N308="základní",J308,0)</f>
        <v>0</v>
      </c>
      <c r="BF308" s="145">
        <f aca="true" t="shared" si="8" ref="BF308:BF311">IF(N308="snížená",J308,0)</f>
        <v>0</v>
      </c>
      <c r="BG308" s="145">
        <f aca="true" t="shared" si="9" ref="BG308:BG311">IF(N308="zákl. přenesená",J308,0)</f>
        <v>0</v>
      </c>
      <c r="BH308" s="145">
        <f aca="true" t="shared" si="10" ref="BH308:BH311">IF(N308="sníž. přenesená",J308,0)</f>
        <v>0</v>
      </c>
      <c r="BI308" s="145">
        <f aca="true" t="shared" si="11" ref="BI308:BI311">IF(N308="nulová",J308,0)</f>
        <v>0</v>
      </c>
      <c r="BJ308" s="14" t="s">
        <v>77</v>
      </c>
      <c r="BK308" s="145">
        <f aca="true" t="shared" si="12" ref="BK308:BK311">ROUND(I308*H308,2)</f>
        <v>0</v>
      </c>
      <c r="BL308" s="14" t="s">
        <v>136</v>
      </c>
      <c r="BM308" s="144" t="s">
        <v>590</v>
      </c>
    </row>
    <row r="309" spans="1:65" s="2" customFormat="1" ht="16.5" customHeight="1">
      <c r="A309" s="26"/>
      <c r="B309" s="132"/>
      <c r="C309" s="133">
        <v>84</v>
      </c>
      <c r="D309" s="133" t="s">
        <v>132</v>
      </c>
      <c r="E309" s="134" t="s">
        <v>1068</v>
      </c>
      <c r="F309" s="135" t="s">
        <v>1069</v>
      </c>
      <c r="G309" s="136" t="s">
        <v>823</v>
      </c>
      <c r="H309" s="137">
        <v>8</v>
      </c>
      <c r="I309" s="138"/>
      <c r="J309" s="138">
        <f t="shared" si="3"/>
        <v>0</v>
      </c>
      <c r="K309" s="139"/>
      <c r="L309" s="27"/>
      <c r="M309" s="140" t="s">
        <v>1</v>
      </c>
      <c r="N309" s="141" t="s">
        <v>35</v>
      </c>
      <c r="O309" s="142">
        <v>0</v>
      </c>
      <c r="P309" s="142">
        <f t="shared" si="4"/>
        <v>0</v>
      </c>
      <c r="Q309" s="142">
        <v>0</v>
      </c>
      <c r="R309" s="142">
        <f t="shared" si="5"/>
        <v>0</v>
      </c>
      <c r="S309" s="142">
        <v>0</v>
      </c>
      <c r="T309" s="143">
        <f t="shared" si="6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44" t="s">
        <v>136</v>
      </c>
      <c r="AT309" s="144" t="s">
        <v>132</v>
      </c>
      <c r="AU309" s="144" t="s">
        <v>77</v>
      </c>
      <c r="AY309" s="14" t="s">
        <v>131</v>
      </c>
      <c r="BE309" s="145">
        <f t="shared" si="7"/>
        <v>0</v>
      </c>
      <c r="BF309" s="145">
        <f t="shared" si="8"/>
        <v>0</v>
      </c>
      <c r="BG309" s="145">
        <f t="shared" si="9"/>
        <v>0</v>
      </c>
      <c r="BH309" s="145">
        <f t="shared" si="10"/>
        <v>0</v>
      </c>
      <c r="BI309" s="145">
        <f t="shared" si="11"/>
        <v>0</v>
      </c>
      <c r="BJ309" s="14" t="s">
        <v>77</v>
      </c>
      <c r="BK309" s="145">
        <f t="shared" si="12"/>
        <v>0</v>
      </c>
      <c r="BL309" s="14" t="s">
        <v>136</v>
      </c>
      <c r="BM309" s="144" t="s">
        <v>597</v>
      </c>
    </row>
    <row r="310" spans="1:65" s="2" customFormat="1" ht="16.5" customHeight="1">
      <c r="A310" s="26"/>
      <c r="B310" s="132"/>
      <c r="C310" s="133">
        <v>85</v>
      </c>
      <c r="D310" s="133" t="s">
        <v>132</v>
      </c>
      <c r="E310" s="134" t="s">
        <v>1070</v>
      </c>
      <c r="F310" s="135" t="s">
        <v>1071</v>
      </c>
      <c r="G310" s="136" t="s">
        <v>823</v>
      </c>
      <c r="H310" s="137">
        <v>8</v>
      </c>
      <c r="I310" s="138"/>
      <c r="J310" s="138">
        <f t="shared" si="3"/>
        <v>0</v>
      </c>
      <c r="K310" s="139"/>
      <c r="L310" s="27"/>
      <c r="M310" s="140" t="s">
        <v>1</v>
      </c>
      <c r="N310" s="141" t="s">
        <v>35</v>
      </c>
      <c r="O310" s="142">
        <v>0</v>
      </c>
      <c r="P310" s="142">
        <f t="shared" si="4"/>
        <v>0</v>
      </c>
      <c r="Q310" s="142">
        <v>0</v>
      </c>
      <c r="R310" s="142">
        <f t="shared" si="5"/>
        <v>0</v>
      </c>
      <c r="S310" s="142">
        <v>0</v>
      </c>
      <c r="T310" s="143">
        <f t="shared" si="6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44" t="s">
        <v>136</v>
      </c>
      <c r="AT310" s="144" t="s">
        <v>132</v>
      </c>
      <c r="AU310" s="144" t="s">
        <v>77</v>
      </c>
      <c r="AY310" s="14" t="s">
        <v>131</v>
      </c>
      <c r="BE310" s="145">
        <f t="shared" si="7"/>
        <v>0</v>
      </c>
      <c r="BF310" s="145">
        <f t="shared" si="8"/>
        <v>0</v>
      </c>
      <c r="BG310" s="145">
        <f t="shared" si="9"/>
        <v>0</v>
      </c>
      <c r="BH310" s="145">
        <f t="shared" si="10"/>
        <v>0</v>
      </c>
      <c r="BI310" s="145">
        <f t="shared" si="11"/>
        <v>0</v>
      </c>
      <c r="BJ310" s="14" t="s">
        <v>77</v>
      </c>
      <c r="BK310" s="145">
        <f t="shared" si="12"/>
        <v>0</v>
      </c>
      <c r="BL310" s="14" t="s">
        <v>136</v>
      </c>
      <c r="BM310" s="144" t="s">
        <v>602</v>
      </c>
    </row>
    <row r="311" spans="1:65" s="2" customFormat="1" ht="16.5" customHeight="1">
      <c r="A311" s="26"/>
      <c r="B311" s="132"/>
      <c r="C311" s="133">
        <v>86</v>
      </c>
      <c r="D311" s="133" t="s">
        <v>132</v>
      </c>
      <c r="E311" s="134" t="s">
        <v>833</v>
      </c>
      <c r="F311" s="135" t="s">
        <v>834</v>
      </c>
      <c r="G311" s="136" t="s">
        <v>165</v>
      </c>
      <c r="H311" s="137">
        <v>24</v>
      </c>
      <c r="I311" s="138"/>
      <c r="J311" s="138">
        <f t="shared" si="3"/>
        <v>0</v>
      </c>
      <c r="K311" s="139"/>
      <c r="L311" s="27"/>
      <c r="M311" s="140" t="s">
        <v>1</v>
      </c>
      <c r="N311" s="141" t="s">
        <v>35</v>
      </c>
      <c r="O311" s="142">
        <v>0</v>
      </c>
      <c r="P311" s="142">
        <f t="shared" si="4"/>
        <v>0</v>
      </c>
      <c r="Q311" s="142">
        <v>0</v>
      </c>
      <c r="R311" s="142">
        <f t="shared" si="5"/>
        <v>0</v>
      </c>
      <c r="S311" s="142">
        <v>0</v>
      </c>
      <c r="T311" s="143">
        <f t="shared" si="6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44" t="s">
        <v>136</v>
      </c>
      <c r="AT311" s="144" t="s">
        <v>132</v>
      </c>
      <c r="AU311" s="144" t="s">
        <v>77</v>
      </c>
      <c r="AY311" s="14" t="s">
        <v>131</v>
      </c>
      <c r="BE311" s="145">
        <f t="shared" si="7"/>
        <v>0</v>
      </c>
      <c r="BF311" s="145">
        <f t="shared" si="8"/>
        <v>0</v>
      </c>
      <c r="BG311" s="145">
        <f t="shared" si="9"/>
        <v>0</v>
      </c>
      <c r="BH311" s="145">
        <f t="shared" si="10"/>
        <v>0</v>
      </c>
      <c r="BI311" s="145">
        <f t="shared" si="11"/>
        <v>0</v>
      </c>
      <c r="BJ311" s="14" t="s">
        <v>77</v>
      </c>
      <c r="BK311" s="145">
        <f t="shared" si="12"/>
        <v>0</v>
      </c>
      <c r="BL311" s="14" t="s">
        <v>136</v>
      </c>
      <c r="BM311" s="144" t="s">
        <v>479</v>
      </c>
    </row>
    <row r="312" spans="2:63" s="11" customFormat="1" ht="25.9" customHeight="1">
      <c r="B312" s="122"/>
      <c r="D312" s="123" t="s">
        <v>69</v>
      </c>
      <c r="E312" s="124" t="s">
        <v>1072</v>
      </c>
      <c r="F312" s="124" t="s">
        <v>842</v>
      </c>
      <c r="J312" s="125">
        <f>J313</f>
        <v>0</v>
      </c>
      <c r="L312" s="122"/>
      <c r="M312" s="126"/>
      <c r="N312" s="127"/>
      <c r="O312" s="127"/>
      <c r="P312" s="128">
        <f>SUM(P313:P313)</f>
        <v>0</v>
      </c>
      <c r="Q312" s="127"/>
      <c r="R312" s="128">
        <f>SUM(R313:R313)</f>
        <v>0</v>
      </c>
      <c r="S312" s="127"/>
      <c r="T312" s="129">
        <f>SUM(T313:T313)</f>
        <v>0</v>
      </c>
      <c r="AR312" s="123" t="s">
        <v>77</v>
      </c>
      <c r="AT312" s="130" t="s">
        <v>69</v>
      </c>
      <c r="AU312" s="130" t="s">
        <v>70</v>
      </c>
      <c r="AY312" s="123" t="s">
        <v>131</v>
      </c>
      <c r="BK312" s="131">
        <f>SUM(BK313:BK313)</f>
        <v>0</v>
      </c>
    </row>
    <row r="313" spans="1:65" s="2" customFormat="1" ht="16.5" customHeight="1">
      <c r="A313" s="26"/>
      <c r="B313" s="132"/>
      <c r="C313" s="133">
        <v>87</v>
      </c>
      <c r="D313" s="133" t="s">
        <v>132</v>
      </c>
      <c r="E313" s="134" t="s">
        <v>853</v>
      </c>
      <c r="F313" s="135" t="s">
        <v>854</v>
      </c>
      <c r="G313" s="136" t="s">
        <v>165</v>
      </c>
      <c r="H313" s="137">
        <v>9</v>
      </c>
      <c r="I313" s="138"/>
      <c r="J313" s="138">
        <f aca="true" t="shared" si="13" ref="J313">ROUND(I313*H313,2)</f>
        <v>0</v>
      </c>
      <c r="K313" s="139"/>
      <c r="L313" s="27"/>
      <c r="M313" s="140" t="s">
        <v>1</v>
      </c>
      <c r="N313" s="141" t="s">
        <v>35</v>
      </c>
      <c r="O313" s="142">
        <v>0</v>
      </c>
      <c r="P313" s="142">
        <f aca="true" t="shared" si="14" ref="P313">O313*H313</f>
        <v>0</v>
      </c>
      <c r="Q313" s="142">
        <v>0</v>
      </c>
      <c r="R313" s="142">
        <f aca="true" t="shared" si="15" ref="R313">Q313*H313</f>
        <v>0</v>
      </c>
      <c r="S313" s="142">
        <v>0</v>
      </c>
      <c r="T313" s="143">
        <f aca="true" t="shared" si="16" ref="T313">S313*H313</f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44" t="s">
        <v>136</v>
      </c>
      <c r="AT313" s="144" t="s">
        <v>132</v>
      </c>
      <c r="AU313" s="144" t="s">
        <v>77</v>
      </c>
      <c r="AY313" s="14" t="s">
        <v>131</v>
      </c>
      <c r="BE313" s="145">
        <f aca="true" t="shared" si="17" ref="BE313">IF(N313="základní",J313,0)</f>
        <v>0</v>
      </c>
      <c r="BF313" s="145">
        <f aca="true" t="shared" si="18" ref="BF313">IF(N313="snížená",J313,0)</f>
        <v>0</v>
      </c>
      <c r="BG313" s="145">
        <f aca="true" t="shared" si="19" ref="BG313">IF(N313="zákl. přenesená",J313,0)</f>
        <v>0</v>
      </c>
      <c r="BH313" s="145">
        <f aca="true" t="shared" si="20" ref="BH313">IF(N313="sníž. přenesená",J313,0)</f>
        <v>0</v>
      </c>
      <c r="BI313" s="145">
        <f aca="true" t="shared" si="21" ref="BI313">IF(N313="nulová",J313,0)</f>
        <v>0</v>
      </c>
      <c r="BJ313" s="14" t="s">
        <v>77</v>
      </c>
      <c r="BK313" s="145">
        <f aca="true" t="shared" si="22" ref="BK313">ROUND(I313*H313,2)</f>
        <v>0</v>
      </c>
      <c r="BL313" s="14" t="s">
        <v>136</v>
      </c>
      <c r="BM313" s="144" t="s">
        <v>1073</v>
      </c>
    </row>
    <row r="314" spans="1:31" s="2" customFormat="1" ht="6.95" customHeight="1">
      <c r="A314" s="26"/>
      <c r="B314" s="41"/>
      <c r="C314" s="42"/>
      <c r="D314" s="42"/>
      <c r="E314" s="42"/>
      <c r="F314" s="42"/>
      <c r="G314" s="42"/>
      <c r="H314" s="42"/>
      <c r="I314" s="42"/>
      <c r="J314" s="42"/>
      <c r="K314" s="42"/>
      <c r="L314" s="27"/>
      <c r="M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</row>
  </sheetData>
  <autoFilter ref="C167:K313"/>
  <mergeCells count="9">
    <mergeCell ref="E87:H87"/>
    <mergeCell ref="E158:H158"/>
    <mergeCell ref="E160:H16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90"/>
  <sheetViews>
    <sheetView showGridLines="0" workbookViewId="0" topLeftCell="A164">
      <selection activeCell="I144" sqref="I144:I19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19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90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25" t="str">
        <f>'Rekapitulace stavby'!K6</f>
        <v>Kogenerační jednotka</v>
      </c>
      <c r="F7" s="226"/>
      <c r="G7" s="226"/>
      <c r="H7" s="226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90" t="s">
        <v>1074</v>
      </c>
      <c r="F9" s="224"/>
      <c r="G9" s="224"/>
      <c r="H9" s="224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24</v>
      </c>
      <c r="G12" s="26"/>
      <c r="H12" s="26"/>
      <c r="I12" s="23" t="s">
        <v>18</v>
      </c>
      <c r="J12" s="49">
        <f>'Rekapitulace stavby'!AN8</f>
        <v>44280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IF('Rekapitulace stavby'!AN10="","",'Rekapitulace stavby'!AN10)</f>
        <v>00380385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SŠIPF BRNO </v>
      </c>
      <c r="F15" s="26"/>
      <c r="G15" s="26"/>
      <c r="H15" s="26"/>
      <c r="I15" s="23" t="s">
        <v>22</v>
      </c>
      <c r="J15" s="21" t="str">
        <f>IF('Rekapitulace stavby'!AN11="","",'Rekapitulace stavby'!AN11)</f>
        <v>CZ00380385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2" t="str">
        <f>'Rekapitulace stavby'!E14</f>
        <v xml:space="preserve"> </v>
      </c>
      <c r="F18" s="212"/>
      <c r="G18" s="212"/>
      <c r="H18" s="212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>
        <f>IF('Rekapitulace stavby'!AN16="","",'Rekapitulace stavby'!AN16)</f>
        <v>27272168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>TH projekt s.r.o.</v>
      </c>
      <c r="F21" s="26"/>
      <c r="G21" s="26"/>
      <c r="H21" s="26"/>
      <c r="I21" s="23" t="s">
        <v>22</v>
      </c>
      <c r="J21" s="21" t="str">
        <f>IF('Rekapitulace stavby'!AN17="","",'Rekapitulace stavby'!AN17)</f>
        <v>CZ27272168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>TH projekt s.r.o.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15" t="s">
        <v>1</v>
      </c>
      <c r="F27" s="215"/>
      <c r="G27" s="215"/>
      <c r="H27" s="21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ROUND(J141,2)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ROUND((SUM(BE141:BE189)),2)</f>
        <v>0</v>
      </c>
      <c r="G33" s="26"/>
      <c r="H33" s="26"/>
      <c r="I33" s="95">
        <v>0.21</v>
      </c>
      <c r="J33" s="94">
        <f>ROUND(((SUM(BE141:BE189))*I33),2)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ROUND((SUM(BF141:BF189)),2)</f>
        <v>0</v>
      </c>
      <c r="G34" s="26"/>
      <c r="H34" s="26"/>
      <c r="I34" s="95">
        <v>0.15</v>
      </c>
      <c r="J34" s="94">
        <f>ROUND(((SUM(BF141:BF189))*I34),2)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4">
        <f>ROUND((SUM(BG141:BG189)),2)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4">
        <f>ROUND((SUM(BH141:BH189)),2)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4">
        <f>ROUND((SUM(BI141:BI189)),2)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5" t="str">
        <f>E7</f>
        <v>Kogenerační jednotka</v>
      </c>
      <c r="F85" s="226"/>
      <c r="G85" s="226"/>
      <c r="H85" s="22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90" t="str">
        <f>E9</f>
        <v>A4/01320VZT - Vzduchotechnika</v>
      </c>
      <c r="F87" s="224"/>
      <c r="G87" s="224"/>
      <c r="H87" s="224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>
        <f>IF(J12="","",J12)</f>
        <v>44280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SŠIPF BRNO </v>
      </c>
      <c r="G91" s="26"/>
      <c r="H91" s="26"/>
      <c r="I91" s="23" t="s">
        <v>25</v>
      </c>
      <c r="J91" s="24" t="str">
        <f>E21</f>
        <v>TH projekt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TH projekt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J141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1250</v>
      </c>
      <c r="E97" s="109"/>
      <c r="F97" s="109"/>
      <c r="G97" s="109"/>
      <c r="H97" s="109"/>
      <c r="I97" s="109"/>
      <c r="J97" s="110">
        <f>J142</f>
        <v>0</v>
      </c>
      <c r="L97" s="107"/>
    </row>
    <row r="98" spans="2:12" s="12" customFormat="1" ht="19.9" customHeight="1">
      <c r="B98" s="150"/>
      <c r="D98" s="151" t="s">
        <v>1247</v>
      </c>
      <c r="E98" s="152"/>
      <c r="F98" s="152"/>
      <c r="G98" s="152"/>
      <c r="H98" s="152"/>
      <c r="I98" s="152"/>
      <c r="J98" s="153">
        <f>J143</f>
        <v>0</v>
      </c>
      <c r="L98" s="150"/>
    </row>
    <row r="99" spans="2:12" s="12" customFormat="1" ht="19.9" customHeight="1">
      <c r="B99" s="150"/>
      <c r="D99" s="151" t="s">
        <v>1075</v>
      </c>
      <c r="E99" s="152"/>
      <c r="F99" s="152"/>
      <c r="G99" s="152"/>
      <c r="H99" s="152"/>
      <c r="I99" s="152"/>
      <c r="J99" s="153">
        <f>J145</f>
        <v>0</v>
      </c>
      <c r="L99" s="150"/>
    </row>
    <row r="100" spans="2:12" s="12" customFormat="1" ht="19.9" customHeight="1">
      <c r="B100" s="150"/>
      <c r="D100" s="151" t="s">
        <v>1076</v>
      </c>
      <c r="E100" s="152"/>
      <c r="F100" s="152"/>
      <c r="G100" s="152"/>
      <c r="H100" s="152"/>
      <c r="I100" s="152"/>
      <c r="J100" s="153">
        <f>J148</f>
        <v>0</v>
      </c>
      <c r="L100" s="150"/>
    </row>
    <row r="101" spans="2:12" s="12" customFormat="1" ht="19.9" customHeight="1">
      <c r="B101" s="150"/>
      <c r="D101" s="151" t="s">
        <v>1077</v>
      </c>
      <c r="E101" s="152"/>
      <c r="F101" s="152"/>
      <c r="G101" s="152"/>
      <c r="H101" s="152"/>
      <c r="I101" s="152"/>
      <c r="J101" s="153">
        <f>J151</f>
        <v>0</v>
      </c>
      <c r="L101" s="150"/>
    </row>
    <row r="102" spans="2:12" s="9" customFormat="1" ht="24.95" customHeight="1">
      <c r="B102" s="107"/>
      <c r="D102" s="108" t="s">
        <v>1078</v>
      </c>
      <c r="E102" s="109"/>
      <c r="F102" s="109"/>
      <c r="G102" s="109"/>
      <c r="H102" s="109"/>
      <c r="I102" s="109"/>
      <c r="J102" s="110">
        <f>J155</f>
        <v>0</v>
      </c>
      <c r="L102" s="107"/>
    </row>
    <row r="103" spans="2:12" s="12" customFormat="1" ht="19.9" customHeight="1">
      <c r="B103" s="150"/>
      <c r="D103" s="151" t="s">
        <v>1249</v>
      </c>
      <c r="E103" s="152"/>
      <c r="F103" s="152"/>
      <c r="G103" s="152"/>
      <c r="H103" s="152"/>
      <c r="I103" s="152"/>
      <c r="J103" s="153">
        <f>J156</f>
        <v>0</v>
      </c>
      <c r="L103" s="150"/>
    </row>
    <row r="104" spans="2:12" s="12" customFormat="1" ht="19.9" customHeight="1">
      <c r="B104" s="150"/>
      <c r="D104" s="151" t="s">
        <v>1248</v>
      </c>
      <c r="E104" s="152"/>
      <c r="F104" s="152"/>
      <c r="G104" s="152"/>
      <c r="H104" s="152"/>
      <c r="I104" s="152"/>
      <c r="J104" s="153">
        <f>J158</f>
        <v>0</v>
      </c>
      <c r="L104" s="150"/>
    </row>
    <row r="105" spans="2:12" s="12" customFormat="1" ht="19.9" customHeight="1">
      <c r="B105" s="150"/>
      <c r="D105" s="151" t="s">
        <v>1247</v>
      </c>
      <c r="E105" s="152"/>
      <c r="F105" s="152"/>
      <c r="G105" s="152"/>
      <c r="H105" s="152"/>
      <c r="I105" s="152"/>
      <c r="J105" s="153">
        <f>J160</f>
        <v>0</v>
      </c>
      <c r="L105" s="150"/>
    </row>
    <row r="106" spans="2:12" s="12" customFormat="1" ht="19.9" customHeight="1">
      <c r="B106" s="150"/>
      <c r="D106" s="151" t="s">
        <v>1246</v>
      </c>
      <c r="E106" s="152"/>
      <c r="F106" s="152"/>
      <c r="G106" s="152"/>
      <c r="H106" s="152"/>
      <c r="I106" s="152"/>
      <c r="J106" s="153">
        <f>J162</f>
        <v>0</v>
      </c>
      <c r="L106" s="150"/>
    </row>
    <row r="107" spans="2:12" s="12" customFormat="1" ht="19.9" customHeight="1">
      <c r="B107" s="150"/>
      <c r="D107" s="151" t="s">
        <v>1076</v>
      </c>
      <c r="E107" s="152"/>
      <c r="F107" s="152"/>
      <c r="G107" s="152"/>
      <c r="H107" s="152"/>
      <c r="I107" s="152"/>
      <c r="J107" s="153">
        <f>J164</f>
        <v>0</v>
      </c>
      <c r="L107" s="150"/>
    </row>
    <row r="108" spans="2:12" s="12" customFormat="1" ht="19.9" customHeight="1">
      <c r="B108" s="150"/>
      <c r="D108" s="151" t="s">
        <v>1077</v>
      </c>
      <c r="E108" s="152"/>
      <c r="F108" s="152"/>
      <c r="G108" s="152"/>
      <c r="H108" s="152"/>
      <c r="I108" s="152"/>
      <c r="J108" s="153">
        <f>J166</f>
        <v>0</v>
      </c>
      <c r="L108" s="150"/>
    </row>
    <row r="109" spans="2:12" s="12" customFormat="1" ht="19.9" customHeight="1">
      <c r="B109" s="150"/>
      <c r="D109" s="151" t="s">
        <v>1079</v>
      </c>
      <c r="E109" s="152"/>
      <c r="F109" s="152"/>
      <c r="G109" s="152"/>
      <c r="H109" s="152"/>
      <c r="I109" s="152"/>
      <c r="J109" s="153">
        <f>J168</f>
        <v>0</v>
      </c>
      <c r="L109" s="150"/>
    </row>
    <row r="110" spans="2:12" s="9" customFormat="1" ht="24.95" customHeight="1">
      <c r="B110" s="107"/>
      <c r="D110" s="108" t="s">
        <v>1080</v>
      </c>
      <c r="E110" s="109"/>
      <c r="F110" s="109"/>
      <c r="G110" s="109"/>
      <c r="H110" s="109"/>
      <c r="I110" s="109"/>
      <c r="J110" s="110">
        <f>J170</f>
        <v>0</v>
      </c>
      <c r="L110" s="107"/>
    </row>
    <row r="111" spans="2:12" s="12" customFormat="1" ht="19.9" customHeight="1">
      <c r="B111" s="150"/>
      <c r="D111" s="151" t="s">
        <v>1081</v>
      </c>
      <c r="E111" s="152"/>
      <c r="F111" s="152"/>
      <c r="G111" s="152"/>
      <c r="H111" s="152"/>
      <c r="I111" s="152"/>
      <c r="J111" s="153">
        <f>J171</f>
        <v>0</v>
      </c>
      <c r="L111" s="150"/>
    </row>
    <row r="112" spans="2:12" s="12" customFormat="1" ht="19.9" customHeight="1">
      <c r="B112" s="150"/>
      <c r="D112" s="151" t="s">
        <v>1082</v>
      </c>
      <c r="E112" s="152"/>
      <c r="F112" s="152"/>
      <c r="G112" s="152"/>
      <c r="H112" s="152"/>
      <c r="I112" s="152"/>
      <c r="J112" s="153">
        <f>J174</f>
        <v>0</v>
      </c>
      <c r="L112" s="150"/>
    </row>
    <row r="113" spans="2:12" s="12" customFormat="1" ht="19.9" customHeight="1">
      <c r="B113" s="150"/>
      <c r="D113" s="151" t="s">
        <v>1083</v>
      </c>
      <c r="E113" s="152"/>
      <c r="F113" s="152"/>
      <c r="G113" s="152"/>
      <c r="H113" s="152"/>
      <c r="I113" s="152"/>
      <c r="J113" s="153">
        <f>J176</f>
        <v>0</v>
      </c>
      <c r="L113" s="150"/>
    </row>
    <row r="114" spans="2:12" s="9" customFormat="1" ht="24.95" customHeight="1">
      <c r="B114" s="107"/>
      <c r="D114" s="108" t="s">
        <v>1084</v>
      </c>
      <c r="E114" s="109"/>
      <c r="F114" s="109"/>
      <c r="G114" s="109"/>
      <c r="H114" s="109"/>
      <c r="I114" s="109"/>
      <c r="J114" s="110">
        <f>J178</f>
        <v>0</v>
      </c>
      <c r="L114" s="107"/>
    </row>
    <row r="115" spans="2:12" s="12" customFormat="1" ht="19.9" customHeight="1">
      <c r="B115" s="150"/>
      <c r="D115" s="151" t="s">
        <v>1085</v>
      </c>
      <c r="E115" s="152"/>
      <c r="F115" s="152"/>
      <c r="G115" s="152"/>
      <c r="H115" s="152"/>
      <c r="I115" s="152"/>
      <c r="J115" s="153">
        <f>J179</f>
        <v>0</v>
      </c>
      <c r="L115" s="150"/>
    </row>
    <row r="116" spans="2:12" s="9" customFormat="1" ht="24.95" customHeight="1">
      <c r="B116" s="107"/>
      <c r="D116" s="108" t="s">
        <v>1086</v>
      </c>
      <c r="E116" s="109"/>
      <c r="F116" s="109"/>
      <c r="G116" s="109"/>
      <c r="H116" s="109"/>
      <c r="I116" s="109"/>
      <c r="J116" s="110">
        <f>J181</f>
        <v>0</v>
      </c>
      <c r="L116" s="107"/>
    </row>
    <row r="117" spans="2:12" s="12" customFormat="1" ht="19.9" customHeight="1">
      <c r="B117" s="150"/>
      <c r="D117" s="151" t="s">
        <v>1087</v>
      </c>
      <c r="E117" s="152"/>
      <c r="F117" s="152"/>
      <c r="G117" s="152"/>
      <c r="H117" s="152"/>
      <c r="I117" s="152"/>
      <c r="J117" s="153">
        <f>J182</f>
        <v>0</v>
      </c>
      <c r="L117" s="150"/>
    </row>
    <row r="118" spans="2:12" s="12" customFormat="1" ht="19.9" customHeight="1">
      <c r="B118" s="150"/>
      <c r="D118" s="151" t="s">
        <v>1088</v>
      </c>
      <c r="E118" s="152"/>
      <c r="F118" s="152"/>
      <c r="G118" s="152"/>
      <c r="H118" s="152"/>
      <c r="I118" s="152"/>
      <c r="J118" s="153">
        <f>J183</f>
        <v>0</v>
      </c>
      <c r="L118" s="150"/>
    </row>
    <row r="119" spans="2:12" s="12" customFormat="1" ht="19.9" customHeight="1">
      <c r="B119" s="150"/>
      <c r="D119" s="151" t="s">
        <v>1089</v>
      </c>
      <c r="E119" s="152"/>
      <c r="F119" s="152"/>
      <c r="G119" s="152"/>
      <c r="H119" s="152"/>
      <c r="I119" s="152"/>
      <c r="J119" s="153">
        <f>J184</f>
        <v>0</v>
      </c>
      <c r="L119" s="150"/>
    </row>
    <row r="120" spans="2:12" s="9" customFormat="1" ht="24.95" customHeight="1">
      <c r="B120" s="107"/>
      <c r="D120" s="108" t="s">
        <v>1090</v>
      </c>
      <c r="E120" s="109"/>
      <c r="F120" s="109"/>
      <c r="G120" s="109"/>
      <c r="H120" s="109"/>
      <c r="I120" s="109"/>
      <c r="J120" s="110">
        <f>J187</f>
        <v>0</v>
      </c>
      <c r="L120" s="107"/>
    </row>
    <row r="121" spans="2:12" s="12" customFormat="1" ht="19.9" customHeight="1">
      <c r="B121" s="150"/>
      <c r="D121" s="151" t="s">
        <v>1091</v>
      </c>
      <c r="E121" s="152"/>
      <c r="F121" s="152"/>
      <c r="G121" s="152"/>
      <c r="H121" s="152"/>
      <c r="I121" s="152"/>
      <c r="J121" s="153">
        <f>J188</f>
        <v>0</v>
      </c>
      <c r="L121" s="150"/>
    </row>
    <row r="122" spans="1:31" s="2" customFormat="1" ht="21.7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7" spans="1:31" s="2" customFormat="1" ht="6.95" customHeight="1">
      <c r="A127" s="26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24.95" customHeight="1">
      <c r="A128" s="26"/>
      <c r="B128" s="27"/>
      <c r="C128" s="18" t="s">
        <v>116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12" customHeight="1">
      <c r="A130" s="26"/>
      <c r="B130" s="27"/>
      <c r="C130" s="23" t="s">
        <v>13</v>
      </c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16.5" customHeight="1">
      <c r="A131" s="26"/>
      <c r="B131" s="27"/>
      <c r="C131" s="26"/>
      <c r="D131" s="26"/>
      <c r="E131" s="225" t="str">
        <f>E7</f>
        <v>Kogenerační jednotka</v>
      </c>
      <c r="F131" s="226"/>
      <c r="G131" s="226"/>
      <c r="H131" s="226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12" customHeight="1">
      <c r="A132" s="26"/>
      <c r="B132" s="27"/>
      <c r="C132" s="23" t="s">
        <v>94</v>
      </c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16.5" customHeight="1">
      <c r="A133" s="26"/>
      <c r="B133" s="27"/>
      <c r="C133" s="26"/>
      <c r="D133" s="26"/>
      <c r="E133" s="190" t="str">
        <f>E9</f>
        <v>A4/01320VZT - Vzduchotechnika</v>
      </c>
      <c r="F133" s="224"/>
      <c r="G133" s="224"/>
      <c r="H133" s="224"/>
      <c r="I133" s="26"/>
      <c r="J133" s="26"/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6.9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12" customHeight="1">
      <c r="A135" s="26"/>
      <c r="B135" s="27"/>
      <c r="C135" s="23" t="s">
        <v>16</v>
      </c>
      <c r="D135" s="26"/>
      <c r="E135" s="26"/>
      <c r="F135" s="21" t="str">
        <f>F12</f>
        <v xml:space="preserve"> </v>
      </c>
      <c r="G135" s="26"/>
      <c r="H135" s="26"/>
      <c r="I135" s="23" t="s">
        <v>18</v>
      </c>
      <c r="J135" s="49">
        <f>IF(J12="","",J12)</f>
        <v>44280</v>
      </c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2" customFormat="1" ht="6.95" customHeight="1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3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2" customFormat="1" ht="15.2" customHeight="1">
      <c r="A137" s="26"/>
      <c r="B137" s="27"/>
      <c r="C137" s="23" t="s">
        <v>19</v>
      </c>
      <c r="D137" s="26"/>
      <c r="E137" s="26"/>
      <c r="F137" s="21" t="str">
        <f>E15</f>
        <v xml:space="preserve">SŠIPF BRNO </v>
      </c>
      <c r="G137" s="26"/>
      <c r="H137" s="26"/>
      <c r="I137" s="23" t="s">
        <v>25</v>
      </c>
      <c r="J137" s="24" t="str">
        <f>E21</f>
        <v>TH projekt s.r.o.</v>
      </c>
      <c r="K137" s="26"/>
      <c r="L137" s="3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2" customFormat="1" ht="15.2" customHeight="1">
      <c r="A138" s="26"/>
      <c r="B138" s="27"/>
      <c r="C138" s="23" t="s">
        <v>23</v>
      </c>
      <c r="D138" s="26"/>
      <c r="E138" s="26"/>
      <c r="F138" s="21" t="str">
        <f>IF(E18="","",E18)</f>
        <v xml:space="preserve"> </v>
      </c>
      <c r="G138" s="26"/>
      <c r="H138" s="26"/>
      <c r="I138" s="23" t="s">
        <v>28</v>
      </c>
      <c r="J138" s="24" t="str">
        <f>E24</f>
        <v>TH projekt s.r.o.</v>
      </c>
      <c r="K138" s="26"/>
      <c r="L138" s="3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" customFormat="1" ht="10.35" customHeight="1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3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10" customFormat="1" ht="29.25" customHeight="1">
      <c r="A140" s="111"/>
      <c r="B140" s="112"/>
      <c r="C140" s="113" t="s">
        <v>117</v>
      </c>
      <c r="D140" s="114" t="s">
        <v>55</v>
      </c>
      <c r="E140" s="114" t="s">
        <v>51</v>
      </c>
      <c r="F140" s="114" t="s">
        <v>52</v>
      </c>
      <c r="G140" s="114" t="s">
        <v>118</v>
      </c>
      <c r="H140" s="114" t="s">
        <v>119</v>
      </c>
      <c r="I140" s="114" t="s">
        <v>120</v>
      </c>
      <c r="J140" s="115" t="s">
        <v>98</v>
      </c>
      <c r="K140" s="116" t="s">
        <v>121</v>
      </c>
      <c r="L140" s="117"/>
      <c r="M140" s="56" t="s">
        <v>1</v>
      </c>
      <c r="N140" s="57" t="s">
        <v>34</v>
      </c>
      <c r="O140" s="57" t="s">
        <v>122</v>
      </c>
      <c r="P140" s="57" t="s">
        <v>123</v>
      </c>
      <c r="Q140" s="57" t="s">
        <v>124</v>
      </c>
      <c r="R140" s="57" t="s">
        <v>125</v>
      </c>
      <c r="S140" s="57" t="s">
        <v>126</v>
      </c>
      <c r="T140" s="58" t="s">
        <v>127</v>
      </c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</row>
    <row r="141" spans="1:63" s="2" customFormat="1" ht="22.9" customHeight="1">
      <c r="A141" s="26"/>
      <c r="B141" s="27"/>
      <c r="C141" s="63" t="s">
        <v>128</v>
      </c>
      <c r="D141" s="26"/>
      <c r="E141" s="26"/>
      <c r="F141" s="26"/>
      <c r="G141" s="26"/>
      <c r="H141" s="26"/>
      <c r="I141" s="26"/>
      <c r="J141" s="118">
        <f>J142+J155+J170+J178+J181+J187</f>
        <v>0</v>
      </c>
      <c r="K141" s="26"/>
      <c r="L141" s="27"/>
      <c r="M141" s="59"/>
      <c r="N141" s="50"/>
      <c r="O141" s="60"/>
      <c r="P141" s="119">
        <f>P142+P155+P170+P178+P181+P187</f>
        <v>0</v>
      </c>
      <c r="Q141" s="60"/>
      <c r="R141" s="119">
        <f>R142+R155+R170+R178+R181+R187</f>
        <v>987</v>
      </c>
      <c r="S141" s="60"/>
      <c r="T141" s="120">
        <f>T142+T155+T170+T178+T181+T187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T141" s="14" t="s">
        <v>69</v>
      </c>
      <c r="AU141" s="14" t="s">
        <v>100</v>
      </c>
      <c r="BK141" s="121">
        <f>BK142+BK155+BK170+BK178+BK181+BK187</f>
        <v>0</v>
      </c>
    </row>
    <row r="142" spans="2:63" s="11" customFormat="1" ht="25.9" customHeight="1">
      <c r="B142" s="122"/>
      <c r="D142" s="123" t="s">
        <v>69</v>
      </c>
      <c r="E142" s="124" t="s">
        <v>129</v>
      </c>
      <c r="F142" s="124" t="s">
        <v>1235</v>
      </c>
      <c r="J142" s="125">
        <f>BK142</f>
        <v>0</v>
      </c>
      <c r="L142" s="122"/>
      <c r="M142" s="126"/>
      <c r="N142" s="127"/>
      <c r="O142" s="127"/>
      <c r="P142" s="128">
        <f>P143+P145+P148+P151</f>
        <v>0</v>
      </c>
      <c r="Q142" s="127"/>
      <c r="R142" s="128">
        <f>R143+R145+R148+R151</f>
        <v>689</v>
      </c>
      <c r="S142" s="127"/>
      <c r="T142" s="129">
        <f>T143+T145+T148+T151</f>
        <v>0</v>
      </c>
      <c r="AR142" s="123" t="s">
        <v>77</v>
      </c>
      <c r="AT142" s="130" t="s">
        <v>69</v>
      </c>
      <c r="AU142" s="130" t="s">
        <v>70</v>
      </c>
      <c r="AY142" s="123" t="s">
        <v>131</v>
      </c>
      <c r="BK142" s="131">
        <f>BK143+BK145+BK148+BK151</f>
        <v>0</v>
      </c>
    </row>
    <row r="143" spans="2:63" s="11" customFormat="1" ht="22.9" customHeight="1">
      <c r="B143" s="122"/>
      <c r="D143" s="123" t="s">
        <v>69</v>
      </c>
      <c r="E143" s="154" t="s">
        <v>145</v>
      </c>
      <c r="F143" s="154" t="s">
        <v>1241</v>
      </c>
      <c r="J143" s="155">
        <f>BK143</f>
        <v>0</v>
      </c>
      <c r="L143" s="122"/>
      <c r="M143" s="126"/>
      <c r="N143" s="127"/>
      <c r="O143" s="127"/>
      <c r="P143" s="128">
        <f>P144</f>
        <v>0</v>
      </c>
      <c r="Q143" s="127"/>
      <c r="R143" s="128">
        <f>R144</f>
        <v>55</v>
      </c>
      <c r="S143" s="127"/>
      <c r="T143" s="129">
        <f>T144</f>
        <v>0</v>
      </c>
      <c r="AR143" s="123" t="s">
        <v>77</v>
      </c>
      <c r="AT143" s="130" t="s">
        <v>69</v>
      </c>
      <c r="AU143" s="130" t="s">
        <v>77</v>
      </c>
      <c r="AY143" s="123" t="s">
        <v>131</v>
      </c>
      <c r="BK143" s="131">
        <f>BK144</f>
        <v>0</v>
      </c>
    </row>
    <row r="144" spans="1:65" s="2" customFormat="1" ht="21.75" customHeight="1">
      <c r="A144" s="26"/>
      <c r="B144" s="132"/>
      <c r="C144" s="133" t="s">
        <v>70</v>
      </c>
      <c r="D144" s="133" t="s">
        <v>132</v>
      </c>
      <c r="E144" s="134" t="s">
        <v>1092</v>
      </c>
      <c r="F144" s="135" t="s">
        <v>1264</v>
      </c>
      <c r="G144" s="136" t="s">
        <v>149</v>
      </c>
      <c r="H144" s="137">
        <v>5</v>
      </c>
      <c r="I144" s="138"/>
      <c r="J144" s="138">
        <f>ROUND(I144*H144,2)</f>
        <v>0</v>
      </c>
      <c r="K144" s="139"/>
      <c r="L144" s="27"/>
      <c r="M144" s="140" t="s">
        <v>1</v>
      </c>
      <c r="N144" s="141" t="s">
        <v>35</v>
      </c>
      <c r="O144" s="142">
        <v>0</v>
      </c>
      <c r="P144" s="142">
        <f>O144*H144</f>
        <v>0</v>
      </c>
      <c r="Q144" s="142">
        <v>11</v>
      </c>
      <c r="R144" s="142">
        <f>Q144*H144</f>
        <v>55</v>
      </c>
      <c r="S144" s="142">
        <v>0</v>
      </c>
      <c r="T144" s="143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4" t="s">
        <v>136</v>
      </c>
      <c r="AT144" s="144" t="s">
        <v>132</v>
      </c>
      <c r="AU144" s="144" t="s">
        <v>79</v>
      </c>
      <c r="AY144" s="14" t="s">
        <v>131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4" t="s">
        <v>77</v>
      </c>
      <c r="BK144" s="145">
        <f>ROUND(I144*H144,2)</f>
        <v>0</v>
      </c>
      <c r="BL144" s="14" t="s">
        <v>136</v>
      </c>
      <c r="BM144" s="144" t="s">
        <v>79</v>
      </c>
    </row>
    <row r="145" spans="2:63" s="11" customFormat="1" ht="22.9" customHeight="1">
      <c r="B145" s="122"/>
      <c r="D145" s="123" t="s">
        <v>69</v>
      </c>
      <c r="E145" s="154" t="s">
        <v>151</v>
      </c>
      <c r="F145" s="154" t="s">
        <v>1093</v>
      </c>
      <c r="J145" s="155">
        <f>BK145</f>
        <v>0</v>
      </c>
      <c r="L145" s="122"/>
      <c r="M145" s="126"/>
      <c r="N145" s="127"/>
      <c r="O145" s="127"/>
      <c r="P145" s="128">
        <f>SUM(P146:P147)</f>
        <v>0</v>
      </c>
      <c r="Q145" s="127"/>
      <c r="R145" s="128">
        <f>SUM(R146:R147)</f>
        <v>13</v>
      </c>
      <c r="S145" s="127"/>
      <c r="T145" s="129">
        <f>SUM(T146:T147)</f>
        <v>0</v>
      </c>
      <c r="AR145" s="123" t="s">
        <v>77</v>
      </c>
      <c r="AT145" s="130" t="s">
        <v>69</v>
      </c>
      <c r="AU145" s="130" t="s">
        <v>77</v>
      </c>
      <c r="AY145" s="123" t="s">
        <v>131</v>
      </c>
      <c r="BK145" s="131">
        <f>SUM(BK146:BK147)</f>
        <v>0</v>
      </c>
    </row>
    <row r="146" spans="1:65" s="2" customFormat="1" ht="21.75" customHeight="1">
      <c r="A146" s="26"/>
      <c r="B146" s="132"/>
      <c r="C146" s="133" t="s">
        <v>70</v>
      </c>
      <c r="D146" s="133" t="s">
        <v>132</v>
      </c>
      <c r="E146" s="134" t="s">
        <v>1094</v>
      </c>
      <c r="F146" s="135" t="s">
        <v>1095</v>
      </c>
      <c r="G146" s="136" t="s">
        <v>149</v>
      </c>
      <c r="H146" s="137">
        <v>1</v>
      </c>
      <c r="I146" s="138"/>
      <c r="J146" s="138">
        <f>ROUND(I146*H146,2)</f>
        <v>0</v>
      </c>
      <c r="K146" s="139"/>
      <c r="L146" s="27"/>
      <c r="M146" s="140" t="s">
        <v>1</v>
      </c>
      <c r="N146" s="141" t="s">
        <v>35</v>
      </c>
      <c r="O146" s="142">
        <v>0</v>
      </c>
      <c r="P146" s="142">
        <f>O146*H146</f>
        <v>0</v>
      </c>
      <c r="Q146" s="142">
        <v>5</v>
      </c>
      <c r="R146" s="142">
        <f>Q146*H146</f>
        <v>5</v>
      </c>
      <c r="S146" s="142">
        <v>0</v>
      </c>
      <c r="T146" s="143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4" t="s">
        <v>136</v>
      </c>
      <c r="AT146" s="144" t="s">
        <v>132</v>
      </c>
      <c r="AU146" s="144" t="s">
        <v>79</v>
      </c>
      <c r="AY146" s="14" t="s">
        <v>131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4" t="s">
        <v>77</v>
      </c>
      <c r="BK146" s="145">
        <f>ROUND(I146*H146,2)</f>
        <v>0</v>
      </c>
      <c r="BL146" s="14" t="s">
        <v>136</v>
      </c>
      <c r="BM146" s="144" t="s">
        <v>136</v>
      </c>
    </row>
    <row r="147" spans="1:65" s="2" customFormat="1" ht="21.75" customHeight="1">
      <c r="A147" s="26"/>
      <c r="B147" s="132"/>
      <c r="C147" s="133" t="s">
        <v>70</v>
      </c>
      <c r="D147" s="133" t="s">
        <v>132</v>
      </c>
      <c r="E147" s="134" t="s">
        <v>1096</v>
      </c>
      <c r="F147" s="135" t="s">
        <v>1097</v>
      </c>
      <c r="G147" s="136" t="s">
        <v>149</v>
      </c>
      <c r="H147" s="137">
        <v>1</v>
      </c>
      <c r="I147" s="138"/>
      <c r="J147" s="138">
        <f>ROUND(I147*H147,2)</f>
        <v>0</v>
      </c>
      <c r="K147" s="139"/>
      <c r="L147" s="27"/>
      <c r="M147" s="140" t="s">
        <v>1</v>
      </c>
      <c r="N147" s="141" t="s">
        <v>35</v>
      </c>
      <c r="O147" s="142">
        <v>0</v>
      </c>
      <c r="P147" s="142">
        <f>O147*H147</f>
        <v>0</v>
      </c>
      <c r="Q147" s="142">
        <v>8</v>
      </c>
      <c r="R147" s="142">
        <f>Q147*H147</f>
        <v>8</v>
      </c>
      <c r="S147" s="142">
        <v>0</v>
      </c>
      <c r="T147" s="143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4" t="s">
        <v>136</v>
      </c>
      <c r="AT147" s="144" t="s">
        <v>132</v>
      </c>
      <c r="AU147" s="144" t="s">
        <v>79</v>
      </c>
      <c r="AY147" s="14" t="s">
        <v>131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4" t="s">
        <v>77</v>
      </c>
      <c r="BK147" s="145">
        <f>ROUND(I147*H147,2)</f>
        <v>0</v>
      </c>
      <c r="BL147" s="14" t="s">
        <v>136</v>
      </c>
      <c r="BM147" s="144" t="s">
        <v>141</v>
      </c>
    </row>
    <row r="148" spans="2:63" s="11" customFormat="1" ht="22.9" customHeight="1">
      <c r="B148" s="122"/>
      <c r="D148" s="123" t="s">
        <v>69</v>
      </c>
      <c r="E148" s="154" t="s">
        <v>152</v>
      </c>
      <c r="F148" s="154" t="s">
        <v>1098</v>
      </c>
      <c r="J148" s="155">
        <f>BK148</f>
        <v>0</v>
      </c>
      <c r="L148" s="122"/>
      <c r="M148" s="126"/>
      <c r="N148" s="127"/>
      <c r="O148" s="127"/>
      <c r="P148" s="128">
        <f>SUM(P149:P150)</f>
        <v>0</v>
      </c>
      <c r="Q148" s="127"/>
      <c r="R148" s="128">
        <f>SUM(R149:R150)</f>
        <v>4</v>
      </c>
      <c r="S148" s="127"/>
      <c r="T148" s="129">
        <f>SUM(T149:T150)</f>
        <v>0</v>
      </c>
      <c r="AR148" s="123" t="s">
        <v>77</v>
      </c>
      <c r="AT148" s="130" t="s">
        <v>69</v>
      </c>
      <c r="AU148" s="130" t="s">
        <v>77</v>
      </c>
      <c r="AY148" s="123" t="s">
        <v>131</v>
      </c>
      <c r="BK148" s="131">
        <f>SUM(BK149:BK150)</f>
        <v>0</v>
      </c>
    </row>
    <row r="149" spans="1:65" s="2" customFormat="1" ht="16.5" customHeight="1">
      <c r="A149" s="26"/>
      <c r="B149" s="132"/>
      <c r="C149" s="133" t="s">
        <v>70</v>
      </c>
      <c r="D149" s="133" t="s">
        <v>132</v>
      </c>
      <c r="E149" s="134" t="s">
        <v>1099</v>
      </c>
      <c r="F149" s="135" t="s">
        <v>1100</v>
      </c>
      <c r="G149" s="136" t="s">
        <v>149</v>
      </c>
      <c r="H149" s="137">
        <v>1</v>
      </c>
      <c r="I149" s="138"/>
      <c r="J149" s="138">
        <f>ROUND(I149*H149,2)</f>
        <v>0</v>
      </c>
      <c r="K149" s="139"/>
      <c r="L149" s="27"/>
      <c r="M149" s="140" t="s">
        <v>1</v>
      </c>
      <c r="N149" s="141" t="s">
        <v>35</v>
      </c>
      <c r="O149" s="142">
        <v>0</v>
      </c>
      <c r="P149" s="142">
        <f>O149*H149</f>
        <v>0</v>
      </c>
      <c r="Q149" s="142">
        <v>2</v>
      </c>
      <c r="R149" s="142">
        <f>Q149*H149</f>
        <v>2</v>
      </c>
      <c r="S149" s="142">
        <v>0</v>
      </c>
      <c r="T149" s="143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4" t="s">
        <v>136</v>
      </c>
      <c r="AT149" s="144" t="s">
        <v>132</v>
      </c>
      <c r="AU149" s="144" t="s">
        <v>79</v>
      </c>
      <c r="AY149" s="14" t="s">
        <v>131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4" t="s">
        <v>77</v>
      </c>
      <c r="BK149" s="145">
        <f>ROUND(I149*H149,2)</f>
        <v>0</v>
      </c>
      <c r="BL149" s="14" t="s">
        <v>136</v>
      </c>
      <c r="BM149" s="144" t="s">
        <v>144</v>
      </c>
    </row>
    <row r="150" spans="1:65" s="2" customFormat="1" ht="21.75" customHeight="1">
      <c r="A150" s="26"/>
      <c r="B150" s="132"/>
      <c r="C150" s="133" t="s">
        <v>70</v>
      </c>
      <c r="D150" s="133" t="s">
        <v>132</v>
      </c>
      <c r="E150" s="134" t="s">
        <v>1101</v>
      </c>
      <c r="F150" s="135" t="s">
        <v>1102</v>
      </c>
      <c r="G150" s="136" t="s">
        <v>149</v>
      </c>
      <c r="H150" s="137">
        <v>1</v>
      </c>
      <c r="I150" s="138"/>
      <c r="J150" s="138">
        <f>ROUND(I150*H150,2)</f>
        <v>0</v>
      </c>
      <c r="K150" s="139"/>
      <c r="L150" s="27"/>
      <c r="M150" s="140" t="s">
        <v>1</v>
      </c>
      <c r="N150" s="141" t="s">
        <v>35</v>
      </c>
      <c r="O150" s="142">
        <v>0</v>
      </c>
      <c r="P150" s="142">
        <f>O150*H150</f>
        <v>0</v>
      </c>
      <c r="Q150" s="142">
        <v>2</v>
      </c>
      <c r="R150" s="142">
        <f>Q150*H150</f>
        <v>2</v>
      </c>
      <c r="S150" s="142">
        <v>0</v>
      </c>
      <c r="T150" s="143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4" t="s">
        <v>136</v>
      </c>
      <c r="AT150" s="144" t="s">
        <v>132</v>
      </c>
      <c r="AU150" s="144" t="s">
        <v>79</v>
      </c>
      <c r="AY150" s="14" t="s">
        <v>131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4" t="s">
        <v>77</v>
      </c>
      <c r="BK150" s="145">
        <f>ROUND(I150*H150,2)</f>
        <v>0</v>
      </c>
      <c r="BL150" s="14" t="s">
        <v>136</v>
      </c>
      <c r="BM150" s="144" t="s">
        <v>150</v>
      </c>
    </row>
    <row r="151" spans="2:63" s="11" customFormat="1" ht="22.9" customHeight="1">
      <c r="B151" s="122"/>
      <c r="D151" s="123" t="s">
        <v>69</v>
      </c>
      <c r="E151" s="154" t="s">
        <v>157</v>
      </c>
      <c r="F151" s="154" t="s">
        <v>1103</v>
      </c>
      <c r="J151" s="155">
        <f>BK151</f>
        <v>0</v>
      </c>
      <c r="L151" s="122"/>
      <c r="M151" s="126"/>
      <c r="N151" s="127"/>
      <c r="O151" s="127"/>
      <c r="P151" s="128">
        <f>SUM(P152:P154)</f>
        <v>0</v>
      </c>
      <c r="Q151" s="127"/>
      <c r="R151" s="128">
        <f>SUM(R152:R154)</f>
        <v>617</v>
      </c>
      <c r="S151" s="127"/>
      <c r="T151" s="129">
        <f>SUM(T152:T154)</f>
        <v>0</v>
      </c>
      <c r="AR151" s="123" t="s">
        <v>77</v>
      </c>
      <c r="AT151" s="130" t="s">
        <v>69</v>
      </c>
      <c r="AU151" s="130" t="s">
        <v>77</v>
      </c>
      <c r="AY151" s="123" t="s">
        <v>131</v>
      </c>
      <c r="BK151" s="131">
        <f>SUM(BK152:BK154)</f>
        <v>0</v>
      </c>
    </row>
    <row r="152" spans="1:65" s="2" customFormat="1" ht="16.5" customHeight="1">
      <c r="A152" s="26"/>
      <c r="B152" s="132"/>
      <c r="C152" s="133" t="s">
        <v>70</v>
      </c>
      <c r="D152" s="133" t="s">
        <v>132</v>
      </c>
      <c r="E152" s="134" t="s">
        <v>1104</v>
      </c>
      <c r="F152" s="135" t="s">
        <v>1105</v>
      </c>
      <c r="G152" s="136" t="s">
        <v>910</v>
      </c>
      <c r="H152" s="137">
        <v>11</v>
      </c>
      <c r="I152" s="138"/>
      <c r="J152" s="138">
        <f>ROUND(I152*H152,2)</f>
        <v>0</v>
      </c>
      <c r="K152" s="139"/>
      <c r="L152" s="27"/>
      <c r="M152" s="140" t="s">
        <v>1</v>
      </c>
      <c r="N152" s="141" t="s">
        <v>35</v>
      </c>
      <c r="O152" s="142">
        <v>0</v>
      </c>
      <c r="P152" s="142">
        <f>O152*H152</f>
        <v>0</v>
      </c>
      <c r="Q152" s="142">
        <v>29</v>
      </c>
      <c r="R152" s="142">
        <f>Q152*H152</f>
        <v>319</v>
      </c>
      <c r="S152" s="142">
        <v>0</v>
      </c>
      <c r="T152" s="143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4" t="s">
        <v>136</v>
      </c>
      <c r="AT152" s="144" t="s">
        <v>132</v>
      </c>
      <c r="AU152" s="144" t="s">
        <v>79</v>
      </c>
      <c r="AY152" s="14" t="s">
        <v>131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4" t="s">
        <v>77</v>
      </c>
      <c r="BK152" s="145">
        <f>ROUND(I152*H152,2)</f>
        <v>0</v>
      </c>
      <c r="BL152" s="14" t="s">
        <v>136</v>
      </c>
      <c r="BM152" s="144" t="s">
        <v>156</v>
      </c>
    </row>
    <row r="153" spans="1:65" s="2" customFormat="1" ht="16.5" customHeight="1">
      <c r="A153" s="26"/>
      <c r="B153" s="132"/>
      <c r="C153" s="133" t="s">
        <v>70</v>
      </c>
      <c r="D153" s="133" t="s">
        <v>132</v>
      </c>
      <c r="E153" s="134" t="s">
        <v>1106</v>
      </c>
      <c r="F153" s="135" t="s">
        <v>1107</v>
      </c>
      <c r="G153" s="136" t="s">
        <v>910</v>
      </c>
      <c r="H153" s="137">
        <v>5</v>
      </c>
      <c r="I153" s="138"/>
      <c r="J153" s="138">
        <f>ROUND(I153*H153,2)</f>
        <v>0</v>
      </c>
      <c r="K153" s="139"/>
      <c r="L153" s="27"/>
      <c r="M153" s="140" t="s">
        <v>1</v>
      </c>
      <c r="N153" s="141" t="s">
        <v>35</v>
      </c>
      <c r="O153" s="142">
        <v>0</v>
      </c>
      <c r="P153" s="142">
        <f>O153*H153</f>
        <v>0</v>
      </c>
      <c r="Q153" s="142">
        <v>38</v>
      </c>
      <c r="R153" s="142">
        <f>Q153*H153</f>
        <v>190</v>
      </c>
      <c r="S153" s="142">
        <v>0</v>
      </c>
      <c r="T153" s="143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4" t="s">
        <v>136</v>
      </c>
      <c r="AT153" s="144" t="s">
        <v>132</v>
      </c>
      <c r="AU153" s="144" t="s">
        <v>79</v>
      </c>
      <c r="AY153" s="14" t="s">
        <v>131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4" t="s">
        <v>77</v>
      </c>
      <c r="BK153" s="145">
        <f>ROUND(I153*H153,2)</f>
        <v>0</v>
      </c>
      <c r="BL153" s="14" t="s">
        <v>136</v>
      </c>
      <c r="BM153" s="144" t="s">
        <v>162</v>
      </c>
    </row>
    <row r="154" spans="1:65" s="2" customFormat="1" ht="16.5" customHeight="1">
      <c r="A154" s="26"/>
      <c r="B154" s="132"/>
      <c r="C154" s="133" t="s">
        <v>70</v>
      </c>
      <c r="D154" s="133" t="s">
        <v>132</v>
      </c>
      <c r="E154" s="134" t="s">
        <v>1108</v>
      </c>
      <c r="F154" s="135" t="s">
        <v>1109</v>
      </c>
      <c r="G154" s="136" t="s">
        <v>910</v>
      </c>
      <c r="H154" s="137">
        <v>2</v>
      </c>
      <c r="I154" s="138"/>
      <c r="J154" s="138">
        <f>ROUND(I154*H154,2)</f>
        <v>0</v>
      </c>
      <c r="K154" s="139"/>
      <c r="L154" s="27"/>
      <c r="M154" s="140" t="s">
        <v>1</v>
      </c>
      <c r="N154" s="141" t="s">
        <v>35</v>
      </c>
      <c r="O154" s="142">
        <v>0</v>
      </c>
      <c r="P154" s="142">
        <f>O154*H154</f>
        <v>0</v>
      </c>
      <c r="Q154" s="142">
        <v>54</v>
      </c>
      <c r="R154" s="142">
        <f>Q154*H154</f>
        <v>108</v>
      </c>
      <c r="S154" s="142">
        <v>0</v>
      </c>
      <c r="T154" s="143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4" t="s">
        <v>136</v>
      </c>
      <c r="AT154" s="144" t="s">
        <v>132</v>
      </c>
      <c r="AU154" s="144" t="s">
        <v>79</v>
      </c>
      <c r="AY154" s="14" t="s">
        <v>131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4" t="s">
        <v>77</v>
      </c>
      <c r="BK154" s="145">
        <f>ROUND(I154*H154,2)</f>
        <v>0</v>
      </c>
      <c r="BL154" s="14" t="s">
        <v>136</v>
      </c>
      <c r="BM154" s="144" t="s">
        <v>166</v>
      </c>
    </row>
    <row r="155" spans="2:63" s="11" customFormat="1" ht="25.9" customHeight="1">
      <c r="B155" s="122"/>
      <c r="D155" s="123" t="s">
        <v>69</v>
      </c>
      <c r="E155" s="124" t="s">
        <v>167</v>
      </c>
      <c r="F155" s="124" t="s">
        <v>1110</v>
      </c>
      <c r="J155" s="125">
        <f>BK155</f>
        <v>0</v>
      </c>
      <c r="L155" s="122"/>
      <c r="M155" s="126"/>
      <c r="N155" s="127"/>
      <c r="O155" s="127"/>
      <c r="P155" s="128">
        <f>P156+P158+P160+P162+P164+P166+P168</f>
        <v>0</v>
      </c>
      <c r="Q155" s="127"/>
      <c r="R155" s="128">
        <f>R156+R158+R160+R162+R164+R166+R168</f>
        <v>247</v>
      </c>
      <c r="S155" s="127"/>
      <c r="T155" s="129">
        <f>T156+T158+T160+T162+T164+T166+T168</f>
        <v>0</v>
      </c>
      <c r="AR155" s="123" t="s">
        <v>77</v>
      </c>
      <c r="AT155" s="130" t="s">
        <v>69</v>
      </c>
      <c r="AU155" s="130" t="s">
        <v>70</v>
      </c>
      <c r="AY155" s="123" t="s">
        <v>131</v>
      </c>
      <c r="BK155" s="131">
        <f>BK156+BK158+BK160+BK162+BK164+BK166+BK168</f>
        <v>0</v>
      </c>
    </row>
    <row r="156" spans="2:63" s="11" customFormat="1" ht="22.9" customHeight="1">
      <c r="B156" s="122"/>
      <c r="D156" s="123" t="s">
        <v>69</v>
      </c>
      <c r="E156" s="154" t="s">
        <v>173</v>
      </c>
      <c r="F156" s="154" t="s">
        <v>1242</v>
      </c>
      <c r="J156" s="155">
        <f>BK156</f>
        <v>0</v>
      </c>
      <c r="L156" s="122"/>
      <c r="M156" s="126"/>
      <c r="N156" s="127"/>
      <c r="O156" s="127"/>
      <c r="P156" s="128">
        <f>P157</f>
        <v>0</v>
      </c>
      <c r="Q156" s="127"/>
      <c r="R156" s="128">
        <f>R157</f>
        <v>16</v>
      </c>
      <c r="S156" s="127"/>
      <c r="T156" s="129">
        <f>T157</f>
        <v>0</v>
      </c>
      <c r="AR156" s="123" t="s">
        <v>77</v>
      </c>
      <c r="AT156" s="130" t="s">
        <v>69</v>
      </c>
      <c r="AU156" s="130" t="s">
        <v>77</v>
      </c>
      <c r="AY156" s="123" t="s">
        <v>131</v>
      </c>
      <c r="BK156" s="131">
        <f>BK157</f>
        <v>0</v>
      </c>
    </row>
    <row r="157" spans="1:65" s="2" customFormat="1" ht="16.5" customHeight="1">
      <c r="A157" s="26"/>
      <c r="B157" s="132"/>
      <c r="C157" s="133" t="s">
        <v>70</v>
      </c>
      <c r="D157" s="133" t="s">
        <v>132</v>
      </c>
      <c r="E157" s="134" t="s">
        <v>1111</v>
      </c>
      <c r="F157" s="135" t="s">
        <v>1112</v>
      </c>
      <c r="G157" s="136" t="s">
        <v>149</v>
      </c>
      <c r="H157" s="137">
        <v>1</v>
      </c>
      <c r="I157" s="138"/>
      <c r="J157" s="138">
        <f>ROUND(I157*H157,2)</f>
        <v>0</v>
      </c>
      <c r="K157" s="139"/>
      <c r="L157" s="27"/>
      <c r="M157" s="140" t="s">
        <v>1</v>
      </c>
      <c r="N157" s="141" t="s">
        <v>35</v>
      </c>
      <c r="O157" s="142">
        <v>0</v>
      </c>
      <c r="P157" s="142">
        <f>O157*H157</f>
        <v>0</v>
      </c>
      <c r="Q157" s="142">
        <v>16</v>
      </c>
      <c r="R157" s="142">
        <f>Q157*H157</f>
        <v>16</v>
      </c>
      <c r="S157" s="142">
        <v>0</v>
      </c>
      <c r="T157" s="143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4" t="s">
        <v>136</v>
      </c>
      <c r="AT157" s="144" t="s">
        <v>132</v>
      </c>
      <c r="AU157" s="144" t="s">
        <v>79</v>
      </c>
      <c r="AY157" s="14" t="s">
        <v>131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4" t="s">
        <v>77</v>
      </c>
      <c r="BK157" s="145">
        <f>ROUND(I157*H157,2)</f>
        <v>0</v>
      </c>
      <c r="BL157" s="14" t="s">
        <v>136</v>
      </c>
      <c r="BM157" s="144" t="s">
        <v>172</v>
      </c>
    </row>
    <row r="158" spans="2:63" s="11" customFormat="1" ht="22.9" customHeight="1">
      <c r="B158" s="122"/>
      <c r="D158" s="123" t="s">
        <v>69</v>
      </c>
      <c r="E158" s="154" t="s">
        <v>178</v>
      </c>
      <c r="F158" s="154" t="s">
        <v>1243</v>
      </c>
      <c r="J158" s="155">
        <f>BK158</f>
        <v>0</v>
      </c>
      <c r="L158" s="122"/>
      <c r="M158" s="126"/>
      <c r="N158" s="127"/>
      <c r="O158" s="127"/>
      <c r="P158" s="128">
        <f>P159</f>
        <v>0</v>
      </c>
      <c r="Q158" s="127"/>
      <c r="R158" s="128">
        <f>R159</f>
        <v>2</v>
      </c>
      <c r="S158" s="127"/>
      <c r="T158" s="129">
        <f>T159</f>
        <v>0</v>
      </c>
      <c r="AR158" s="123" t="s">
        <v>77</v>
      </c>
      <c r="AT158" s="130" t="s">
        <v>69</v>
      </c>
      <c r="AU158" s="130" t="s">
        <v>77</v>
      </c>
      <c r="AY158" s="123" t="s">
        <v>131</v>
      </c>
      <c r="BK158" s="131">
        <f>BK159</f>
        <v>0</v>
      </c>
    </row>
    <row r="159" spans="1:65" s="2" customFormat="1" ht="16.5" customHeight="1">
      <c r="A159" s="26"/>
      <c r="B159" s="132"/>
      <c r="C159" s="133" t="s">
        <v>70</v>
      </c>
      <c r="D159" s="133" t="s">
        <v>132</v>
      </c>
      <c r="E159" s="134" t="s">
        <v>1113</v>
      </c>
      <c r="F159" s="135" t="s">
        <v>1265</v>
      </c>
      <c r="G159" s="136" t="s">
        <v>149</v>
      </c>
      <c r="H159" s="137">
        <v>1</v>
      </c>
      <c r="I159" s="138"/>
      <c r="J159" s="138">
        <f>ROUND(I159*H159,2)</f>
        <v>0</v>
      </c>
      <c r="K159" s="139"/>
      <c r="L159" s="27"/>
      <c r="M159" s="140" t="s">
        <v>1</v>
      </c>
      <c r="N159" s="141" t="s">
        <v>35</v>
      </c>
      <c r="O159" s="142">
        <v>0</v>
      </c>
      <c r="P159" s="142">
        <f>O159*H159</f>
        <v>0</v>
      </c>
      <c r="Q159" s="142">
        <v>2</v>
      </c>
      <c r="R159" s="142">
        <f>Q159*H159</f>
        <v>2</v>
      </c>
      <c r="S159" s="142">
        <v>0</v>
      </c>
      <c r="T159" s="143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4" t="s">
        <v>136</v>
      </c>
      <c r="AT159" s="144" t="s">
        <v>132</v>
      </c>
      <c r="AU159" s="144" t="s">
        <v>79</v>
      </c>
      <c r="AY159" s="14" t="s">
        <v>131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4" t="s">
        <v>77</v>
      </c>
      <c r="BK159" s="145">
        <f>ROUND(I159*H159,2)</f>
        <v>0</v>
      </c>
      <c r="BL159" s="14" t="s">
        <v>136</v>
      </c>
      <c r="BM159" s="144" t="s">
        <v>177</v>
      </c>
    </row>
    <row r="160" spans="2:63" s="11" customFormat="1" ht="22.9" customHeight="1">
      <c r="B160" s="122"/>
      <c r="D160" s="123" t="s">
        <v>69</v>
      </c>
      <c r="E160" s="154" t="s">
        <v>145</v>
      </c>
      <c r="F160" s="154" t="s">
        <v>1241</v>
      </c>
      <c r="J160" s="155">
        <f>BK160</f>
        <v>0</v>
      </c>
      <c r="L160" s="122"/>
      <c r="M160" s="126"/>
      <c r="N160" s="127"/>
      <c r="O160" s="127"/>
      <c r="P160" s="128">
        <f>P161</f>
        <v>0</v>
      </c>
      <c r="Q160" s="127"/>
      <c r="R160" s="128">
        <f>R161</f>
        <v>32</v>
      </c>
      <c r="S160" s="127"/>
      <c r="T160" s="129">
        <f>T161</f>
        <v>0</v>
      </c>
      <c r="AR160" s="123" t="s">
        <v>77</v>
      </c>
      <c r="AT160" s="130" t="s">
        <v>69</v>
      </c>
      <c r="AU160" s="130" t="s">
        <v>77</v>
      </c>
      <c r="AY160" s="123" t="s">
        <v>131</v>
      </c>
      <c r="BK160" s="131">
        <f>BK161</f>
        <v>0</v>
      </c>
    </row>
    <row r="161" spans="1:65" s="2" customFormat="1" ht="21.75" customHeight="1">
      <c r="A161" s="26"/>
      <c r="B161" s="132"/>
      <c r="C161" s="133" t="s">
        <v>70</v>
      </c>
      <c r="D161" s="133" t="s">
        <v>132</v>
      </c>
      <c r="E161" s="134" t="s">
        <v>1114</v>
      </c>
      <c r="F161" s="135" t="s">
        <v>1266</v>
      </c>
      <c r="G161" s="136" t="s">
        <v>149</v>
      </c>
      <c r="H161" s="137">
        <v>4</v>
      </c>
      <c r="I161" s="138"/>
      <c r="J161" s="138">
        <f>ROUND(I161*H161,2)</f>
        <v>0</v>
      </c>
      <c r="K161" s="139"/>
      <c r="L161" s="27"/>
      <c r="M161" s="140" t="s">
        <v>1</v>
      </c>
      <c r="N161" s="141" t="s">
        <v>35</v>
      </c>
      <c r="O161" s="142">
        <v>0</v>
      </c>
      <c r="P161" s="142">
        <f>O161*H161</f>
        <v>0</v>
      </c>
      <c r="Q161" s="142">
        <v>8</v>
      </c>
      <c r="R161" s="142">
        <f>Q161*H161</f>
        <v>32</v>
      </c>
      <c r="S161" s="142">
        <v>0</v>
      </c>
      <c r="T161" s="143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4" t="s">
        <v>136</v>
      </c>
      <c r="AT161" s="144" t="s">
        <v>132</v>
      </c>
      <c r="AU161" s="144" t="s">
        <v>79</v>
      </c>
      <c r="AY161" s="14" t="s">
        <v>131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4" t="s">
        <v>77</v>
      </c>
      <c r="BK161" s="145">
        <f>ROUND(I161*H161,2)</f>
        <v>0</v>
      </c>
      <c r="BL161" s="14" t="s">
        <v>136</v>
      </c>
      <c r="BM161" s="144" t="s">
        <v>181</v>
      </c>
    </row>
    <row r="162" spans="2:63" s="11" customFormat="1" ht="22.9" customHeight="1">
      <c r="B162" s="122"/>
      <c r="D162" s="123" t="s">
        <v>69</v>
      </c>
      <c r="E162" s="154" t="s">
        <v>182</v>
      </c>
      <c r="F162" s="154" t="s">
        <v>1244</v>
      </c>
      <c r="J162" s="155">
        <f>BK162</f>
        <v>0</v>
      </c>
      <c r="L162" s="122"/>
      <c r="M162" s="126"/>
      <c r="N162" s="127"/>
      <c r="O162" s="127"/>
      <c r="P162" s="128">
        <f>P163</f>
        <v>0</v>
      </c>
      <c r="Q162" s="127"/>
      <c r="R162" s="128">
        <f>R163</f>
        <v>4</v>
      </c>
      <c r="S162" s="127"/>
      <c r="T162" s="129">
        <f>T163</f>
        <v>0</v>
      </c>
      <c r="AR162" s="123" t="s">
        <v>77</v>
      </c>
      <c r="AT162" s="130" t="s">
        <v>69</v>
      </c>
      <c r="AU162" s="130" t="s">
        <v>77</v>
      </c>
      <c r="AY162" s="123" t="s">
        <v>131</v>
      </c>
      <c r="BK162" s="131">
        <f>BK163</f>
        <v>0</v>
      </c>
    </row>
    <row r="163" spans="1:65" s="2" customFormat="1" ht="16.5" customHeight="1">
      <c r="A163" s="26"/>
      <c r="B163" s="132"/>
      <c r="C163" s="133" t="s">
        <v>70</v>
      </c>
      <c r="D163" s="133" t="s">
        <v>132</v>
      </c>
      <c r="E163" s="134" t="s">
        <v>1115</v>
      </c>
      <c r="F163" s="135" t="s">
        <v>1267</v>
      </c>
      <c r="G163" s="136" t="s">
        <v>149</v>
      </c>
      <c r="H163" s="137">
        <v>1</v>
      </c>
      <c r="I163" s="138"/>
      <c r="J163" s="138">
        <f>ROUND(I163*H163,2)</f>
        <v>0</v>
      </c>
      <c r="K163" s="139"/>
      <c r="L163" s="27"/>
      <c r="M163" s="140" t="s">
        <v>1</v>
      </c>
      <c r="N163" s="141" t="s">
        <v>35</v>
      </c>
      <c r="O163" s="142">
        <v>0</v>
      </c>
      <c r="P163" s="142">
        <f>O163*H163</f>
        <v>0</v>
      </c>
      <c r="Q163" s="142">
        <v>4</v>
      </c>
      <c r="R163" s="142">
        <f>Q163*H163</f>
        <v>4</v>
      </c>
      <c r="S163" s="142">
        <v>0</v>
      </c>
      <c r="T163" s="143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4" t="s">
        <v>136</v>
      </c>
      <c r="AT163" s="144" t="s">
        <v>132</v>
      </c>
      <c r="AU163" s="144" t="s">
        <v>79</v>
      </c>
      <c r="AY163" s="14" t="s">
        <v>131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4" t="s">
        <v>77</v>
      </c>
      <c r="BK163" s="145">
        <f>ROUND(I163*H163,2)</f>
        <v>0</v>
      </c>
      <c r="BL163" s="14" t="s">
        <v>136</v>
      </c>
      <c r="BM163" s="144" t="s">
        <v>187</v>
      </c>
    </row>
    <row r="164" spans="2:63" s="11" customFormat="1" ht="22.9" customHeight="1">
      <c r="B164" s="122"/>
      <c r="D164" s="123" t="s">
        <v>69</v>
      </c>
      <c r="E164" s="154" t="s">
        <v>152</v>
      </c>
      <c r="F164" s="154" t="s">
        <v>1098</v>
      </c>
      <c r="J164" s="155">
        <f>BK164</f>
        <v>0</v>
      </c>
      <c r="L164" s="122"/>
      <c r="M164" s="126"/>
      <c r="N164" s="127"/>
      <c r="O164" s="127"/>
      <c r="P164" s="128">
        <f>P165</f>
        <v>0</v>
      </c>
      <c r="Q164" s="127"/>
      <c r="R164" s="128">
        <f>R165</f>
        <v>2</v>
      </c>
      <c r="S164" s="127"/>
      <c r="T164" s="129">
        <f>T165</f>
        <v>0</v>
      </c>
      <c r="AR164" s="123" t="s">
        <v>77</v>
      </c>
      <c r="AT164" s="130" t="s">
        <v>69</v>
      </c>
      <c r="AU164" s="130" t="s">
        <v>77</v>
      </c>
      <c r="AY164" s="123" t="s">
        <v>131</v>
      </c>
      <c r="BK164" s="131">
        <f>BK165</f>
        <v>0</v>
      </c>
    </row>
    <row r="165" spans="1:65" s="2" customFormat="1" ht="16.5" customHeight="1">
      <c r="A165" s="26"/>
      <c r="B165" s="132"/>
      <c r="C165" s="133" t="s">
        <v>70</v>
      </c>
      <c r="D165" s="133" t="s">
        <v>132</v>
      </c>
      <c r="E165" s="134" t="s">
        <v>1099</v>
      </c>
      <c r="F165" s="135" t="s">
        <v>1100</v>
      </c>
      <c r="G165" s="136" t="s">
        <v>149</v>
      </c>
      <c r="H165" s="137">
        <v>1</v>
      </c>
      <c r="I165" s="138"/>
      <c r="J165" s="138">
        <f>ROUND(I165*H165,2)</f>
        <v>0</v>
      </c>
      <c r="K165" s="139"/>
      <c r="L165" s="27"/>
      <c r="M165" s="140" t="s">
        <v>1</v>
      </c>
      <c r="N165" s="141" t="s">
        <v>35</v>
      </c>
      <c r="O165" s="142">
        <v>0</v>
      </c>
      <c r="P165" s="142">
        <f>O165*H165</f>
        <v>0</v>
      </c>
      <c r="Q165" s="142">
        <v>2</v>
      </c>
      <c r="R165" s="142">
        <f>Q165*H165</f>
        <v>2</v>
      </c>
      <c r="S165" s="142">
        <v>0</v>
      </c>
      <c r="T165" s="143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4" t="s">
        <v>136</v>
      </c>
      <c r="AT165" s="144" t="s">
        <v>132</v>
      </c>
      <c r="AU165" s="144" t="s">
        <v>79</v>
      </c>
      <c r="AY165" s="14" t="s">
        <v>131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4" t="s">
        <v>77</v>
      </c>
      <c r="BK165" s="145">
        <f>ROUND(I165*H165,2)</f>
        <v>0</v>
      </c>
      <c r="BL165" s="14" t="s">
        <v>136</v>
      </c>
      <c r="BM165" s="144" t="s">
        <v>189</v>
      </c>
    </row>
    <row r="166" spans="2:63" s="11" customFormat="1" ht="22.9" customHeight="1">
      <c r="B166" s="122"/>
      <c r="D166" s="123" t="s">
        <v>69</v>
      </c>
      <c r="E166" s="154" t="s">
        <v>157</v>
      </c>
      <c r="F166" s="154" t="s">
        <v>1103</v>
      </c>
      <c r="J166" s="155">
        <f>BK166</f>
        <v>0</v>
      </c>
      <c r="L166" s="122"/>
      <c r="M166" s="126"/>
      <c r="N166" s="127"/>
      <c r="O166" s="127"/>
      <c r="P166" s="128">
        <f>P167</f>
        <v>0</v>
      </c>
      <c r="Q166" s="127"/>
      <c r="R166" s="128">
        <f>R167</f>
        <v>116</v>
      </c>
      <c r="S166" s="127"/>
      <c r="T166" s="129">
        <f>T167</f>
        <v>0</v>
      </c>
      <c r="AR166" s="123" t="s">
        <v>77</v>
      </c>
      <c r="AT166" s="130" t="s">
        <v>69</v>
      </c>
      <c r="AU166" s="130" t="s">
        <v>77</v>
      </c>
      <c r="AY166" s="123" t="s">
        <v>131</v>
      </c>
      <c r="BK166" s="131">
        <f>BK167</f>
        <v>0</v>
      </c>
    </row>
    <row r="167" spans="1:65" s="2" customFormat="1" ht="16.5" customHeight="1">
      <c r="A167" s="26"/>
      <c r="B167" s="132"/>
      <c r="C167" s="133" t="s">
        <v>70</v>
      </c>
      <c r="D167" s="133" t="s">
        <v>132</v>
      </c>
      <c r="E167" s="134" t="s">
        <v>1116</v>
      </c>
      <c r="F167" s="135" t="s">
        <v>1117</v>
      </c>
      <c r="G167" s="136" t="s">
        <v>910</v>
      </c>
      <c r="H167" s="137">
        <v>4</v>
      </c>
      <c r="I167" s="138"/>
      <c r="J167" s="138">
        <f>ROUND(I167*H167,2)</f>
        <v>0</v>
      </c>
      <c r="K167" s="139"/>
      <c r="L167" s="27"/>
      <c r="M167" s="140" t="s">
        <v>1</v>
      </c>
      <c r="N167" s="141" t="s">
        <v>35</v>
      </c>
      <c r="O167" s="142">
        <v>0</v>
      </c>
      <c r="P167" s="142">
        <f>O167*H167</f>
        <v>0</v>
      </c>
      <c r="Q167" s="142">
        <v>29</v>
      </c>
      <c r="R167" s="142">
        <f>Q167*H167</f>
        <v>116</v>
      </c>
      <c r="S167" s="142">
        <v>0</v>
      </c>
      <c r="T167" s="143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4" t="s">
        <v>136</v>
      </c>
      <c r="AT167" s="144" t="s">
        <v>132</v>
      </c>
      <c r="AU167" s="144" t="s">
        <v>79</v>
      </c>
      <c r="AY167" s="14" t="s">
        <v>131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4" t="s">
        <v>77</v>
      </c>
      <c r="BK167" s="145">
        <f>ROUND(I167*H167,2)</f>
        <v>0</v>
      </c>
      <c r="BL167" s="14" t="s">
        <v>136</v>
      </c>
      <c r="BM167" s="144" t="s">
        <v>195</v>
      </c>
    </row>
    <row r="168" spans="2:63" s="11" customFormat="1" ht="22.9" customHeight="1">
      <c r="B168" s="122"/>
      <c r="D168" s="123" t="s">
        <v>69</v>
      </c>
      <c r="E168" s="154" t="s">
        <v>190</v>
      </c>
      <c r="F168" s="154" t="s">
        <v>1118</v>
      </c>
      <c r="J168" s="155">
        <f>BK168</f>
        <v>0</v>
      </c>
      <c r="L168" s="122"/>
      <c r="M168" s="126"/>
      <c r="N168" s="127"/>
      <c r="O168" s="127"/>
      <c r="P168" s="128">
        <f>P169</f>
        <v>0</v>
      </c>
      <c r="Q168" s="127"/>
      <c r="R168" s="128">
        <f>R169</f>
        <v>75</v>
      </c>
      <c r="S168" s="127"/>
      <c r="T168" s="129">
        <f>T169</f>
        <v>0</v>
      </c>
      <c r="AR168" s="123" t="s">
        <v>77</v>
      </c>
      <c r="AT168" s="130" t="s">
        <v>69</v>
      </c>
      <c r="AU168" s="130" t="s">
        <v>77</v>
      </c>
      <c r="AY168" s="123" t="s">
        <v>131</v>
      </c>
      <c r="BK168" s="131">
        <f>BK169</f>
        <v>0</v>
      </c>
    </row>
    <row r="169" spans="1:65" s="2" customFormat="1" ht="33" customHeight="1">
      <c r="A169" s="26"/>
      <c r="B169" s="132"/>
      <c r="C169" s="133" t="s">
        <v>70</v>
      </c>
      <c r="D169" s="133" t="s">
        <v>132</v>
      </c>
      <c r="E169" s="134" t="s">
        <v>1119</v>
      </c>
      <c r="F169" s="135" t="s">
        <v>1245</v>
      </c>
      <c r="G169" s="136" t="s">
        <v>1120</v>
      </c>
      <c r="H169" s="137">
        <v>15</v>
      </c>
      <c r="I169" s="138"/>
      <c r="J169" s="138">
        <f>ROUND(I169*H169,2)</f>
        <v>0</v>
      </c>
      <c r="K169" s="139"/>
      <c r="L169" s="27"/>
      <c r="M169" s="140" t="s">
        <v>1</v>
      </c>
      <c r="N169" s="141" t="s">
        <v>35</v>
      </c>
      <c r="O169" s="142">
        <v>0</v>
      </c>
      <c r="P169" s="142">
        <f>O169*H169</f>
        <v>0</v>
      </c>
      <c r="Q169" s="142">
        <v>5</v>
      </c>
      <c r="R169" s="142">
        <f>Q169*H169</f>
        <v>75</v>
      </c>
      <c r="S169" s="142">
        <v>0</v>
      </c>
      <c r="T169" s="143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4" t="s">
        <v>136</v>
      </c>
      <c r="AT169" s="144" t="s">
        <v>132</v>
      </c>
      <c r="AU169" s="144" t="s">
        <v>79</v>
      </c>
      <c r="AY169" s="14" t="s">
        <v>131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4" t="s">
        <v>77</v>
      </c>
      <c r="BK169" s="145">
        <f>ROUND(I169*H169,2)</f>
        <v>0</v>
      </c>
      <c r="BL169" s="14" t="s">
        <v>136</v>
      </c>
      <c r="BM169" s="144" t="s">
        <v>200</v>
      </c>
    </row>
    <row r="170" spans="2:63" s="11" customFormat="1" ht="25.9" customHeight="1">
      <c r="B170" s="122"/>
      <c r="D170" s="123" t="s">
        <v>69</v>
      </c>
      <c r="E170" s="124" t="s">
        <v>196</v>
      </c>
      <c r="F170" s="124" t="s">
        <v>1121</v>
      </c>
      <c r="J170" s="125">
        <f>BK170</f>
        <v>0</v>
      </c>
      <c r="L170" s="122"/>
      <c r="M170" s="126"/>
      <c r="N170" s="127"/>
      <c r="O170" s="127"/>
      <c r="P170" s="128">
        <f>P171+P174+P176</f>
        <v>0</v>
      </c>
      <c r="Q170" s="127"/>
      <c r="R170" s="128">
        <f>R171+R174+R176</f>
        <v>0</v>
      </c>
      <c r="S170" s="127"/>
      <c r="T170" s="129">
        <f>T171+T174+T176</f>
        <v>0</v>
      </c>
      <c r="AR170" s="123" t="s">
        <v>77</v>
      </c>
      <c r="AT170" s="130" t="s">
        <v>69</v>
      </c>
      <c r="AU170" s="130" t="s">
        <v>70</v>
      </c>
      <c r="AY170" s="123" t="s">
        <v>131</v>
      </c>
      <c r="BK170" s="131">
        <f>BK171+BK174+BK176</f>
        <v>0</v>
      </c>
    </row>
    <row r="171" spans="2:63" s="11" customFormat="1" ht="22.9" customHeight="1">
      <c r="B171" s="122"/>
      <c r="D171" s="123" t="s">
        <v>69</v>
      </c>
      <c r="E171" s="154" t="s">
        <v>204</v>
      </c>
      <c r="F171" s="154" t="s">
        <v>1122</v>
      </c>
      <c r="J171" s="155">
        <f>BK171</f>
        <v>0</v>
      </c>
      <c r="L171" s="122"/>
      <c r="M171" s="126"/>
      <c r="N171" s="127"/>
      <c r="O171" s="127"/>
      <c r="P171" s="128">
        <f>SUM(P172:P173)</f>
        <v>0</v>
      </c>
      <c r="Q171" s="127"/>
      <c r="R171" s="128">
        <f>SUM(R172:R173)</f>
        <v>0</v>
      </c>
      <c r="S171" s="127"/>
      <c r="T171" s="129">
        <f>SUM(T172:T173)</f>
        <v>0</v>
      </c>
      <c r="AR171" s="123" t="s">
        <v>77</v>
      </c>
      <c r="AT171" s="130" t="s">
        <v>69</v>
      </c>
      <c r="AU171" s="130" t="s">
        <v>77</v>
      </c>
      <c r="AY171" s="123" t="s">
        <v>131</v>
      </c>
      <c r="BK171" s="131">
        <f>SUM(BK172:BK173)</f>
        <v>0</v>
      </c>
    </row>
    <row r="172" spans="1:65" s="2" customFormat="1" ht="33" customHeight="1">
      <c r="A172" s="26"/>
      <c r="B172" s="132"/>
      <c r="C172" s="133" t="s">
        <v>70</v>
      </c>
      <c r="D172" s="133" t="s">
        <v>132</v>
      </c>
      <c r="E172" s="134" t="s">
        <v>1123</v>
      </c>
      <c r="F172" s="135" t="s">
        <v>1124</v>
      </c>
      <c r="G172" s="136" t="s">
        <v>161</v>
      </c>
      <c r="H172" s="137">
        <v>1</v>
      </c>
      <c r="I172" s="138"/>
      <c r="J172" s="138">
        <f>ROUND(I172*H172,2)</f>
        <v>0</v>
      </c>
      <c r="K172" s="139"/>
      <c r="L172" s="27"/>
      <c r="M172" s="140" t="s">
        <v>1</v>
      </c>
      <c r="N172" s="141" t="s">
        <v>35</v>
      </c>
      <c r="O172" s="142">
        <v>0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4" t="s">
        <v>136</v>
      </c>
      <c r="AT172" s="144" t="s">
        <v>132</v>
      </c>
      <c r="AU172" s="144" t="s">
        <v>79</v>
      </c>
      <c r="AY172" s="14" t="s">
        <v>131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4" t="s">
        <v>77</v>
      </c>
      <c r="BK172" s="145">
        <f>ROUND(I172*H172,2)</f>
        <v>0</v>
      </c>
      <c r="BL172" s="14" t="s">
        <v>136</v>
      </c>
      <c r="BM172" s="144" t="s">
        <v>203</v>
      </c>
    </row>
    <row r="173" spans="1:65" s="2" customFormat="1" ht="16.5" customHeight="1">
      <c r="A173" s="26"/>
      <c r="B173" s="132"/>
      <c r="C173" s="133" t="s">
        <v>70</v>
      </c>
      <c r="D173" s="133" t="s">
        <v>132</v>
      </c>
      <c r="E173" s="134" t="s">
        <v>1125</v>
      </c>
      <c r="F173" s="135" t="s">
        <v>1126</v>
      </c>
      <c r="G173" s="136" t="s">
        <v>161</v>
      </c>
      <c r="H173" s="137">
        <v>1</v>
      </c>
      <c r="I173" s="138"/>
      <c r="J173" s="138">
        <f>ROUND(I173*H173,2)</f>
        <v>0</v>
      </c>
      <c r="K173" s="139"/>
      <c r="L173" s="27"/>
      <c r="M173" s="140" t="s">
        <v>1</v>
      </c>
      <c r="N173" s="141" t="s">
        <v>35</v>
      </c>
      <c r="O173" s="142">
        <v>0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4" t="s">
        <v>136</v>
      </c>
      <c r="AT173" s="144" t="s">
        <v>132</v>
      </c>
      <c r="AU173" s="144" t="s">
        <v>79</v>
      </c>
      <c r="AY173" s="14" t="s">
        <v>131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4" t="s">
        <v>77</v>
      </c>
      <c r="BK173" s="145">
        <f>ROUND(I173*H173,2)</f>
        <v>0</v>
      </c>
      <c r="BL173" s="14" t="s">
        <v>136</v>
      </c>
      <c r="BM173" s="144" t="s">
        <v>210</v>
      </c>
    </row>
    <row r="174" spans="2:63" s="11" customFormat="1" ht="22.9" customHeight="1">
      <c r="B174" s="122"/>
      <c r="D174" s="123" t="s">
        <v>69</v>
      </c>
      <c r="E174" s="154" t="s">
        <v>206</v>
      </c>
      <c r="F174" s="154" t="s">
        <v>1127</v>
      </c>
      <c r="J174" s="155">
        <f>BK174</f>
        <v>0</v>
      </c>
      <c r="L174" s="122"/>
      <c r="M174" s="126"/>
      <c r="N174" s="127"/>
      <c r="O174" s="127"/>
      <c r="P174" s="128">
        <f>P175</f>
        <v>0</v>
      </c>
      <c r="Q174" s="127"/>
      <c r="R174" s="128">
        <f>R175</f>
        <v>0</v>
      </c>
      <c r="S174" s="127"/>
      <c r="T174" s="129">
        <f>T175</f>
        <v>0</v>
      </c>
      <c r="AR174" s="123" t="s">
        <v>77</v>
      </c>
      <c r="AT174" s="130" t="s">
        <v>69</v>
      </c>
      <c r="AU174" s="130" t="s">
        <v>77</v>
      </c>
      <c r="AY174" s="123" t="s">
        <v>131</v>
      </c>
      <c r="BK174" s="131">
        <f>BK175</f>
        <v>0</v>
      </c>
    </row>
    <row r="175" spans="1:65" s="2" customFormat="1" ht="21.75" customHeight="1">
      <c r="A175" s="26"/>
      <c r="B175" s="132"/>
      <c r="C175" s="133" t="s">
        <v>70</v>
      </c>
      <c r="D175" s="133" t="s">
        <v>132</v>
      </c>
      <c r="E175" s="134" t="s">
        <v>1128</v>
      </c>
      <c r="F175" s="135" t="s">
        <v>1129</v>
      </c>
      <c r="G175" s="136" t="s">
        <v>161</v>
      </c>
      <c r="H175" s="137">
        <v>1</v>
      </c>
      <c r="I175" s="138"/>
      <c r="J175" s="138">
        <f>ROUND(I175*H175,2)</f>
        <v>0</v>
      </c>
      <c r="K175" s="139"/>
      <c r="L175" s="27"/>
      <c r="M175" s="140" t="s">
        <v>1</v>
      </c>
      <c r="N175" s="141" t="s">
        <v>35</v>
      </c>
      <c r="O175" s="142">
        <v>0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4" t="s">
        <v>136</v>
      </c>
      <c r="AT175" s="144" t="s">
        <v>132</v>
      </c>
      <c r="AU175" s="144" t="s">
        <v>79</v>
      </c>
      <c r="AY175" s="14" t="s">
        <v>131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4" t="s">
        <v>77</v>
      </c>
      <c r="BK175" s="145">
        <f>ROUND(I175*H175,2)</f>
        <v>0</v>
      </c>
      <c r="BL175" s="14" t="s">
        <v>136</v>
      </c>
      <c r="BM175" s="144" t="s">
        <v>213</v>
      </c>
    </row>
    <row r="176" spans="2:63" s="11" customFormat="1" ht="22.9" customHeight="1">
      <c r="B176" s="122"/>
      <c r="D176" s="123" t="s">
        <v>69</v>
      </c>
      <c r="E176" s="154" t="s">
        <v>214</v>
      </c>
      <c r="F176" s="154" t="s">
        <v>1130</v>
      </c>
      <c r="J176" s="155">
        <f>BK176</f>
        <v>0</v>
      </c>
      <c r="L176" s="122"/>
      <c r="M176" s="126"/>
      <c r="N176" s="127"/>
      <c r="O176" s="127"/>
      <c r="P176" s="128">
        <f>P177</f>
        <v>0</v>
      </c>
      <c r="Q176" s="127"/>
      <c r="R176" s="128">
        <f>R177</f>
        <v>0</v>
      </c>
      <c r="S176" s="127"/>
      <c r="T176" s="129">
        <f>T177</f>
        <v>0</v>
      </c>
      <c r="AR176" s="123" t="s">
        <v>77</v>
      </c>
      <c r="AT176" s="130" t="s">
        <v>69</v>
      </c>
      <c r="AU176" s="130" t="s">
        <v>77</v>
      </c>
      <c r="AY176" s="123" t="s">
        <v>131</v>
      </c>
      <c r="BK176" s="131">
        <f>BK177</f>
        <v>0</v>
      </c>
    </row>
    <row r="177" spans="1:65" s="2" customFormat="1" ht="16.5" customHeight="1">
      <c r="A177" s="26"/>
      <c r="B177" s="132"/>
      <c r="C177" s="133" t="s">
        <v>70</v>
      </c>
      <c r="D177" s="133" t="s">
        <v>132</v>
      </c>
      <c r="E177" s="134" t="s">
        <v>1131</v>
      </c>
      <c r="F177" s="135" t="s">
        <v>1132</v>
      </c>
      <c r="G177" s="136" t="s">
        <v>161</v>
      </c>
      <c r="H177" s="137">
        <v>1</v>
      </c>
      <c r="I177" s="138"/>
      <c r="J177" s="138">
        <f>ROUND(I177*H177,2)</f>
        <v>0</v>
      </c>
      <c r="K177" s="139"/>
      <c r="L177" s="27"/>
      <c r="M177" s="140" t="s">
        <v>1</v>
      </c>
      <c r="N177" s="141" t="s">
        <v>35</v>
      </c>
      <c r="O177" s="142">
        <v>0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4" t="s">
        <v>136</v>
      </c>
      <c r="AT177" s="144" t="s">
        <v>132</v>
      </c>
      <c r="AU177" s="144" t="s">
        <v>79</v>
      </c>
      <c r="AY177" s="14" t="s">
        <v>131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4" t="s">
        <v>77</v>
      </c>
      <c r="BK177" s="145">
        <f>ROUND(I177*H177,2)</f>
        <v>0</v>
      </c>
      <c r="BL177" s="14" t="s">
        <v>136</v>
      </c>
      <c r="BM177" s="144" t="s">
        <v>218</v>
      </c>
    </row>
    <row r="178" spans="2:63" s="11" customFormat="1" ht="25.9" customHeight="1">
      <c r="B178" s="122"/>
      <c r="D178" s="123" t="s">
        <v>69</v>
      </c>
      <c r="E178" s="124" t="s">
        <v>219</v>
      </c>
      <c r="F178" s="124" t="s">
        <v>1133</v>
      </c>
      <c r="J178" s="125">
        <f>BK178</f>
        <v>0</v>
      </c>
      <c r="L178" s="122"/>
      <c r="M178" s="126"/>
      <c r="N178" s="127"/>
      <c r="O178" s="127"/>
      <c r="P178" s="128">
        <f>P179</f>
        <v>0</v>
      </c>
      <c r="Q178" s="127"/>
      <c r="R178" s="128">
        <f>R179</f>
        <v>0</v>
      </c>
      <c r="S178" s="127"/>
      <c r="T178" s="129">
        <f>T179</f>
        <v>0</v>
      </c>
      <c r="AR178" s="123" t="s">
        <v>77</v>
      </c>
      <c r="AT178" s="130" t="s">
        <v>69</v>
      </c>
      <c r="AU178" s="130" t="s">
        <v>70</v>
      </c>
      <c r="AY178" s="123" t="s">
        <v>131</v>
      </c>
      <c r="BK178" s="131">
        <f>BK179</f>
        <v>0</v>
      </c>
    </row>
    <row r="179" spans="2:63" s="11" customFormat="1" ht="22.9" customHeight="1">
      <c r="B179" s="122"/>
      <c r="D179" s="123" t="s">
        <v>69</v>
      </c>
      <c r="E179" s="154" t="s">
        <v>224</v>
      </c>
      <c r="F179" s="154" t="s">
        <v>1134</v>
      </c>
      <c r="J179" s="155">
        <f>BK179</f>
        <v>0</v>
      </c>
      <c r="L179" s="122"/>
      <c r="M179" s="126"/>
      <c r="N179" s="127"/>
      <c r="O179" s="127"/>
      <c r="P179" s="128">
        <f>P180</f>
        <v>0</v>
      </c>
      <c r="Q179" s="127"/>
      <c r="R179" s="128">
        <f>R180</f>
        <v>0</v>
      </c>
      <c r="S179" s="127"/>
      <c r="T179" s="129">
        <f>T180</f>
        <v>0</v>
      </c>
      <c r="AR179" s="123" t="s">
        <v>77</v>
      </c>
      <c r="AT179" s="130" t="s">
        <v>69</v>
      </c>
      <c r="AU179" s="130" t="s">
        <v>77</v>
      </c>
      <c r="AY179" s="123" t="s">
        <v>131</v>
      </c>
      <c r="BK179" s="131">
        <f>BK180</f>
        <v>0</v>
      </c>
    </row>
    <row r="180" spans="1:65" s="2" customFormat="1" ht="16.5" customHeight="1">
      <c r="A180" s="26"/>
      <c r="B180" s="132"/>
      <c r="C180" s="133" t="s">
        <v>70</v>
      </c>
      <c r="D180" s="133" t="s">
        <v>132</v>
      </c>
      <c r="E180" s="134" t="s">
        <v>1135</v>
      </c>
      <c r="F180" s="135" t="s">
        <v>1136</v>
      </c>
      <c r="G180" s="136" t="s">
        <v>194</v>
      </c>
      <c r="H180" s="137">
        <v>20</v>
      </c>
      <c r="I180" s="138"/>
      <c r="J180" s="138">
        <f>ROUND(I180*H180,2)</f>
        <v>0</v>
      </c>
      <c r="K180" s="139"/>
      <c r="L180" s="27"/>
      <c r="M180" s="140" t="s">
        <v>1</v>
      </c>
      <c r="N180" s="141" t="s">
        <v>35</v>
      </c>
      <c r="O180" s="142">
        <v>0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4" t="s">
        <v>136</v>
      </c>
      <c r="AT180" s="144" t="s">
        <v>132</v>
      </c>
      <c r="AU180" s="144" t="s">
        <v>79</v>
      </c>
      <c r="AY180" s="14" t="s">
        <v>131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4" t="s">
        <v>77</v>
      </c>
      <c r="BK180" s="145">
        <f>ROUND(I180*H180,2)</f>
        <v>0</v>
      </c>
      <c r="BL180" s="14" t="s">
        <v>136</v>
      </c>
      <c r="BM180" s="144" t="s">
        <v>223</v>
      </c>
    </row>
    <row r="181" spans="2:63" s="11" customFormat="1" ht="25.9" customHeight="1">
      <c r="B181" s="122"/>
      <c r="D181" s="123" t="s">
        <v>69</v>
      </c>
      <c r="E181" s="124" t="s">
        <v>253</v>
      </c>
      <c r="F181" s="124" t="s">
        <v>1137</v>
      </c>
      <c r="J181" s="125">
        <f>BK181</f>
        <v>0</v>
      </c>
      <c r="L181" s="122"/>
      <c r="M181" s="126"/>
      <c r="N181" s="127"/>
      <c r="O181" s="127"/>
      <c r="P181" s="128">
        <f>P182+P183+P184</f>
        <v>0</v>
      </c>
      <c r="Q181" s="127"/>
      <c r="R181" s="128">
        <f>R182+R183+R184</f>
        <v>51</v>
      </c>
      <c r="S181" s="127"/>
      <c r="T181" s="129">
        <f>T182+T183+T184</f>
        <v>0</v>
      </c>
      <c r="AR181" s="123" t="s">
        <v>77</v>
      </c>
      <c r="AT181" s="130" t="s">
        <v>69</v>
      </c>
      <c r="AU181" s="130" t="s">
        <v>70</v>
      </c>
      <c r="AY181" s="123" t="s">
        <v>131</v>
      </c>
      <c r="BK181" s="131">
        <f>BK182+BK183+BK184</f>
        <v>0</v>
      </c>
    </row>
    <row r="182" spans="2:63" s="11" customFormat="1" ht="22.9" customHeight="1" hidden="1">
      <c r="B182" s="122"/>
      <c r="D182" s="123" t="s">
        <v>69</v>
      </c>
      <c r="E182" s="154" t="s">
        <v>818</v>
      </c>
      <c r="F182" s="154" t="s">
        <v>1138</v>
      </c>
      <c r="J182" s="155">
        <f>BK182</f>
        <v>0</v>
      </c>
      <c r="L182" s="122"/>
      <c r="M182" s="126"/>
      <c r="N182" s="127"/>
      <c r="O182" s="127"/>
      <c r="P182" s="128">
        <v>0</v>
      </c>
      <c r="Q182" s="127"/>
      <c r="R182" s="128">
        <v>0</v>
      </c>
      <c r="S182" s="127"/>
      <c r="T182" s="129">
        <v>0</v>
      </c>
      <c r="AR182" s="123" t="s">
        <v>77</v>
      </c>
      <c r="AT182" s="130" t="s">
        <v>69</v>
      </c>
      <c r="AU182" s="130" t="s">
        <v>77</v>
      </c>
      <c r="AY182" s="123" t="s">
        <v>131</v>
      </c>
      <c r="BK182" s="131">
        <v>0</v>
      </c>
    </row>
    <row r="183" spans="2:63" s="11" customFormat="1" ht="22.9" customHeight="1" hidden="1">
      <c r="B183" s="122"/>
      <c r="D183" s="123" t="s">
        <v>69</v>
      </c>
      <c r="E183" s="154" t="s">
        <v>836</v>
      </c>
      <c r="F183" s="154" t="s">
        <v>1139</v>
      </c>
      <c r="J183" s="155">
        <f>BK183</f>
        <v>0</v>
      </c>
      <c r="L183" s="122"/>
      <c r="M183" s="126"/>
      <c r="N183" s="127"/>
      <c r="O183" s="127"/>
      <c r="P183" s="128">
        <v>0</v>
      </c>
      <c r="Q183" s="127"/>
      <c r="R183" s="128">
        <v>0</v>
      </c>
      <c r="S183" s="127"/>
      <c r="T183" s="129">
        <v>0</v>
      </c>
      <c r="AR183" s="123" t="s">
        <v>77</v>
      </c>
      <c r="AT183" s="130" t="s">
        <v>69</v>
      </c>
      <c r="AU183" s="130" t="s">
        <v>77</v>
      </c>
      <c r="AY183" s="123" t="s">
        <v>131</v>
      </c>
      <c r="BK183" s="131">
        <v>0</v>
      </c>
    </row>
    <row r="184" spans="2:63" s="11" customFormat="1" ht="22.9" customHeight="1">
      <c r="B184" s="122"/>
      <c r="D184" s="123" t="s">
        <v>69</v>
      </c>
      <c r="E184" s="154" t="s">
        <v>841</v>
      </c>
      <c r="F184" s="154" t="s">
        <v>1140</v>
      </c>
      <c r="J184" s="155">
        <f>BK184</f>
        <v>0</v>
      </c>
      <c r="L184" s="122"/>
      <c r="M184" s="126"/>
      <c r="N184" s="127"/>
      <c r="O184" s="127"/>
      <c r="P184" s="128">
        <f>SUM(P185:P186)</f>
        <v>0</v>
      </c>
      <c r="Q184" s="127"/>
      <c r="R184" s="128">
        <f>SUM(R185:R186)</f>
        <v>51</v>
      </c>
      <c r="S184" s="127"/>
      <c r="T184" s="129">
        <f>SUM(T185:T186)</f>
        <v>0</v>
      </c>
      <c r="AR184" s="123" t="s">
        <v>77</v>
      </c>
      <c r="AT184" s="130" t="s">
        <v>69</v>
      </c>
      <c r="AU184" s="130" t="s">
        <v>77</v>
      </c>
      <c r="AY184" s="123" t="s">
        <v>131</v>
      </c>
      <c r="BK184" s="131">
        <f>SUM(BK185:BK186)</f>
        <v>0</v>
      </c>
    </row>
    <row r="185" spans="1:65" s="2" customFormat="1" ht="21.75" customHeight="1">
      <c r="A185" s="26"/>
      <c r="B185" s="132"/>
      <c r="C185" s="133" t="s">
        <v>70</v>
      </c>
      <c r="D185" s="133" t="s">
        <v>132</v>
      </c>
      <c r="E185" s="134" t="s">
        <v>1141</v>
      </c>
      <c r="F185" s="135" t="s">
        <v>1142</v>
      </c>
      <c r="G185" s="136" t="s">
        <v>186</v>
      </c>
      <c r="H185" s="137">
        <v>50</v>
      </c>
      <c r="I185" s="138"/>
      <c r="J185" s="138">
        <f>ROUND(I185*H185,2)</f>
        <v>0</v>
      </c>
      <c r="K185" s="139"/>
      <c r="L185" s="27"/>
      <c r="M185" s="140" t="s">
        <v>1</v>
      </c>
      <c r="N185" s="141" t="s">
        <v>35</v>
      </c>
      <c r="O185" s="142">
        <v>0</v>
      </c>
      <c r="P185" s="142">
        <f>O185*H185</f>
        <v>0</v>
      </c>
      <c r="Q185" s="142">
        <v>1</v>
      </c>
      <c r="R185" s="142">
        <f>Q185*H185</f>
        <v>50</v>
      </c>
      <c r="S185" s="142">
        <v>0</v>
      </c>
      <c r="T185" s="143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4" t="s">
        <v>136</v>
      </c>
      <c r="AT185" s="144" t="s">
        <v>132</v>
      </c>
      <c r="AU185" s="144" t="s">
        <v>79</v>
      </c>
      <c r="AY185" s="14" t="s">
        <v>131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4" t="s">
        <v>77</v>
      </c>
      <c r="BK185" s="145">
        <f>ROUND(I185*H185,2)</f>
        <v>0</v>
      </c>
      <c r="BL185" s="14" t="s">
        <v>136</v>
      </c>
      <c r="BM185" s="144" t="s">
        <v>228</v>
      </c>
    </row>
    <row r="186" spans="1:65" s="2" customFormat="1" ht="16.5" customHeight="1">
      <c r="A186" s="26"/>
      <c r="B186" s="132"/>
      <c r="C186" s="133" t="s">
        <v>70</v>
      </c>
      <c r="D186" s="133" t="s">
        <v>132</v>
      </c>
      <c r="E186" s="134" t="s">
        <v>1143</v>
      </c>
      <c r="F186" s="135" t="s">
        <v>1144</v>
      </c>
      <c r="G186" s="136" t="s">
        <v>161</v>
      </c>
      <c r="H186" s="137">
        <v>1</v>
      </c>
      <c r="I186" s="138"/>
      <c r="J186" s="138">
        <f>ROUND(I186*H186,2)</f>
        <v>0</v>
      </c>
      <c r="K186" s="139"/>
      <c r="L186" s="27"/>
      <c r="M186" s="140" t="s">
        <v>1</v>
      </c>
      <c r="N186" s="141" t="s">
        <v>35</v>
      </c>
      <c r="O186" s="142">
        <v>0</v>
      </c>
      <c r="P186" s="142">
        <f>O186*H186</f>
        <v>0</v>
      </c>
      <c r="Q186" s="142">
        <v>1</v>
      </c>
      <c r="R186" s="142">
        <f>Q186*H186</f>
        <v>1</v>
      </c>
      <c r="S186" s="142">
        <v>0</v>
      </c>
      <c r="T186" s="143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4" t="s">
        <v>136</v>
      </c>
      <c r="AT186" s="144" t="s">
        <v>132</v>
      </c>
      <c r="AU186" s="144" t="s">
        <v>79</v>
      </c>
      <c r="AY186" s="14" t="s">
        <v>131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4" t="s">
        <v>77</v>
      </c>
      <c r="BK186" s="145">
        <f>ROUND(I186*H186,2)</f>
        <v>0</v>
      </c>
      <c r="BL186" s="14" t="s">
        <v>136</v>
      </c>
      <c r="BM186" s="144" t="s">
        <v>231</v>
      </c>
    </row>
    <row r="187" spans="2:63" s="11" customFormat="1" ht="25.9" customHeight="1">
      <c r="B187" s="122"/>
      <c r="D187" s="123" t="s">
        <v>69</v>
      </c>
      <c r="E187" s="124" t="s">
        <v>567</v>
      </c>
      <c r="F187" s="124" t="s">
        <v>1145</v>
      </c>
      <c r="J187" s="125">
        <f>J188</f>
        <v>0</v>
      </c>
      <c r="L187" s="122"/>
      <c r="M187" s="126"/>
      <c r="N187" s="127"/>
      <c r="O187" s="127"/>
      <c r="P187" s="128">
        <f>P188</f>
        <v>0</v>
      </c>
      <c r="Q187" s="127"/>
      <c r="R187" s="128">
        <f>R188</f>
        <v>0</v>
      </c>
      <c r="S187" s="127"/>
      <c r="T187" s="129">
        <f>T188</f>
        <v>0</v>
      </c>
      <c r="AR187" s="123" t="s">
        <v>569</v>
      </c>
      <c r="AT187" s="130" t="s">
        <v>69</v>
      </c>
      <c r="AU187" s="130" t="s">
        <v>70</v>
      </c>
      <c r="AY187" s="123" t="s">
        <v>131</v>
      </c>
      <c r="BK187" s="131">
        <f>BK188</f>
        <v>0</v>
      </c>
    </row>
    <row r="188" spans="2:63" s="11" customFormat="1" ht="22.9" customHeight="1">
      <c r="B188" s="122"/>
      <c r="D188" s="123" t="s">
        <v>69</v>
      </c>
      <c r="E188" s="154" t="s">
        <v>1146</v>
      </c>
      <c r="F188" s="154" t="s">
        <v>1147</v>
      </c>
      <c r="J188" s="155">
        <f>J189+J190</f>
        <v>0</v>
      </c>
      <c r="L188" s="122"/>
      <c r="M188" s="126"/>
      <c r="N188" s="127"/>
      <c r="O188" s="127"/>
      <c r="P188" s="128">
        <f>P189</f>
        <v>0</v>
      </c>
      <c r="Q188" s="127"/>
      <c r="R188" s="128">
        <f>R189</f>
        <v>0</v>
      </c>
      <c r="S188" s="127"/>
      <c r="T188" s="129">
        <f>T189</f>
        <v>0</v>
      </c>
      <c r="AR188" s="123" t="s">
        <v>569</v>
      </c>
      <c r="AT188" s="130" t="s">
        <v>69</v>
      </c>
      <c r="AU188" s="130" t="s">
        <v>77</v>
      </c>
      <c r="AY188" s="123" t="s">
        <v>131</v>
      </c>
      <c r="BK188" s="131">
        <f>BK189</f>
        <v>0</v>
      </c>
    </row>
    <row r="189" spans="1:65" s="2" customFormat="1" ht="21.75" customHeight="1">
      <c r="A189" s="26"/>
      <c r="B189" s="132"/>
      <c r="C189" s="133" t="s">
        <v>77</v>
      </c>
      <c r="D189" s="133" t="s">
        <v>132</v>
      </c>
      <c r="E189" s="134" t="s">
        <v>1148</v>
      </c>
      <c r="F189" s="135" t="s">
        <v>1149</v>
      </c>
      <c r="G189" s="136" t="s">
        <v>161</v>
      </c>
      <c r="H189" s="137">
        <v>1</v>
      </c>
      <c r="I189" s="138"/>
      <c r="J189" s="138">
        <f>ROUND(I189*H189,2)</f>
        <v>0</v>
      </c>
      <c r="K189" s="139"/>
      <c r="L189" s="27"/>
      <c r="M189" s="146" t="s">
        <v>1</v>
      </c>
      <c r="N189" s="147" t="s">
        <v>35</v>
      </c>
      <c r="O189" s="148">
        <v>0</v>
      </c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4" t="s">
        <v>136</v>
      </c>
      <c r="AT189" s="144" t="s">
        <v>132</v>
      </c>
      <c r="AU189" s="144" t="s">
        <v>79</v>
      </c>
      <c r="AY189" s="14" t="s">
        <v>131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4" t="s">
        <v>77</v>
      </c>
      <c r="BK189" s="145">
        <f>ROUND(I189*H189,2)</f>
        <v>0</v>
      </c>
      <c r="BL189" s="14" t="s">
        <v>136</v>
      </c>
      <c r="BM189" s="144" t="s">
        <v>1150</v>
      </c>
    </row>
    <row r="190" spans="1:31" s="2" customFormat="1" ht="16.5" customHeight="1">
      <c r="A190" s="166"/>
      <c r="B190" s="132"/>
      <c r="C190" s="133">
        <v>2</v>
      </c>
      <c r="D190" s="133" t="s">
        <v>132</v>
      </c>
      <c r="E190" s="171" t="s">
        <v>1216</v>
      </c>
      <c r="F190" s="169" t="s">
        <v>1217</v>
      </c>
      <c r="G190" s="170" t="s">
        <v>165</v>
      </c>
      <c r="H190" s="137">
        <v>40</v>
      </c>
      <c r="I190" s="138"/>
      <c r="J190" s="138">
        <f>ROUND(I190*H190,2)</f>
        <v>0</v>
      </c>
      <c r="K190" s="42"/>
      <c r="L190" s="27"/>
      <c r="M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</sheetData>
  <autoFilter ref="C140:K189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99"/>
  <sheetViews>
    <sheetView showGridLines="0" workbookViewId="0" topLeftCell="A114">
      <selection activeCell="I126" sqref="I126:I19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19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92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25" t="str">
        <f>'Rekapitulace stavby'!K6</f>
        <v>Kogenerační jednotka</v>
      </c>
      <c r="F7" s="226"/>
      <c r="G7" s="226"/>
      <c r="H7" s="226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90" t="s">
        <v>1151</v>
      </c>
      <c r="F9" s="224"/>
      <c r="G9" s="224"/>
      <c r="H9" s="224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24</v>
      </c>
      <c r="G12" s="26"/>
      <c r="H12" s="26"/>
      <c r="I12" s="23" t="s">
        <v>18</v>
      </c>
      <c r="J12" s="49">
        <f>'Rekapitulace stavby'!AN8</f>
        <v>44280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IF('Rekapitulace stavby'!AN10="","",'Rekapitulace stavby'!AN10)</f>
        <v>00380385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SŠIPF BRNO </v>
      </c>
      <c r="F15" s="26"/>
      <c r="G15" s="26"/>
      <c r="H15" s="26"/>
      <c r="I15" s="23" t="s">
        <v>22</v>
      </c>
      <c r="J15" s="21" t="str">
        <f>IF('Rekapitulace stavby'!AN11="","",'Rekapitulace stavby'!AN11)</f>
        <v>CZ00380385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2" t="str">
        <f>'Rekapitulace stavby'!E14</f>
        <v xml:space="preserve"> </v>
      </c>
      <c r="F18" s="212"/>
      <c r="G18" s="212"/>
      <c r="H18" s="212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>
        <f>IF('Rekapitulace stavby'!AN16="","",'Rekapitulace stavby'!AN16)</f>
        <v>27272168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>TH projekt s.r.o.</v>
      </c>
      <c r="F21" s="26"/>
      <c r="G21" s="26"/>
      <c r="H21" s="26"/>
      <c r="I21" s="23" t="s">
        <v>22</v>
      </c>
      <c r="J21" s="21" t="str">
        <f>IF('Rekapitulace stavby'!AN17="","",'Rekapitulace stavby'!AN17)</f>
        <v>CZ27272168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>TH projekt s.r.o.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15" t="s">
        <v>1</v>
      </c>
      <c r="F27" s="215"/>
      <c r="G27" s="215"/>
      <c r="H27" s="21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ROUND(J124,2)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J30</f>
        <v>0</v>
      </c>
      <c r="G33" s="26"/>
      <c r="H33" s="26"/>
      <c r="I33" s="95">
        <v>0.21</v>
      </c>
      <c r="J33" s="94">
        <f>F33*I33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ROUND((SUM(BF124:BF198)),2)</f>
        <v>0</v>
      </c>
      <c r="G34" s="26"/>
      <c r="H34" s="26"/>
      <c r="I34" s="95">
        <v>0.15</v>
      </c>
      <c r="J34" s="94">
        <f>ROUND(((SUM(BF124:BF198))*I34),2)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4">
        <f>ROUND((SUM(BG124:BG198)),2)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4">
        <f>ROUND((SUM(BH124:BH198)),2)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4">
        <f>ROUND((SUM(BI124:BI198)),2)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5" t="str">
        <f>E7</f>
        <v>Kogenerační jednotka</v>
      </c>
      <c r="F85" s="226"/>
      <c r="G85" s="226"/>
      <c r="H85" s="22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90" t="str">
        <f>E9</f>
        <v>A4/01320ZTI - Zdravotechnika - vodovod a kanalizace</v>
      </c>
      <c r="F87" s="224"/>
      <c r="G87" s="224"/>
      <c r="H87" s="224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>
        <f>IF(J12="","",J12)</f>
        <v>44280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SŠIPF BRNO </v>
      </c>
      <c r="G91" s="26"/>
      <c r="H91" s="26"/>
      <c r="I91" s="23" t="s">
        <v>25</v>
      </c>
      <c r="J91" s="24" t="str">
        <f>E21</f>
        <v>TH projekt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>TH projekt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J124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1343</v>
      </c>
      <c r="E97" s="109"/>
      <c r="F97" s="109"/>
      <c r="G97" s="109"/>
      <c r="H97" s="109"/>
      <c r="I97" s="109"/>
      <c r="J97" s="110">
        <f>J125</f>
        <v>0</v>
      </c>
      <c r="L97" s="107"/>
    </row>
    <row r="98" spans="2:12" s="9" customFormat="1" ht="24.95" customHeight="1">
      <c r="B98" s="107"/>
      <c r="D98" s="108" t="s">
        <v>1152</v>
      </c>
      <c r="E98" s="109"/>
      <c r="F98" s="109"/>
      <c r="G98" s="109"/>
      <c r="H98" s="109"/>
      <c r="I98" s="109"/>
      <c r="J98" s="110">
        <f>J129</f>
        <v>0</v>
      </c>
      <c r="L98" s="107"/>
    </row>
    <row r="99" spans="2:12" s="9" customFormat="1" ht="24.95" customHeight="1">
      <c r="B99" s="107"/>
      <c r="D99" s="108" t="s">
        <v>1153</v>
      </c>
      <c r="E99" s="109"/>
      <c r="F99" s="109"/>
      <c r="G99" s="109"/>
      <c r="H99" s="109"/>
      <c r="I99" s="109"/>
      <c r="J99" s="110">
        <f>J132</f>
        <v>0</v>
      </c>
      <c r="L99" s="107"/>
    </row>
    <row r="100" spans="2:12" s="9" customFormat="1" ht="24.95" customHeight="1">
      <c r="B100" s="107"/>
      <c r="D100" s="108" t="s">
        <v>1341</v>
      </c>
      <c r="E100" s="109"/>
      <c r="F100" s="109"/>
      <c r="G100" s="109"/>
      <c r="H100" s="109"/>
      <c r="I100" s="109"/>
      <c r="J100" s="110">
        <f>J134</f>
        <v>0</v>
      </c>
      <c r="L100" s="107"/>
    </row>
    <row r="101" spans="2:12" s="9" customFormat="1" ht="24.95" customHeight="1">
      <c r="B101" s="107"/>
      <c r="D101" s="108" t="s">
        <v>1154</v>
      </c>
      <c r="E101" s="109"/>
      <c r="F101" s="109"/>
      <c r="G101" s="109"/>
      <c r="H101" s="109"/>
      <c r="I101" s="109"/>
      <c r="J101" s="110">
        <f>J140</f>
        <v>0</v>
      </c>
      <c r="L101" s="107"/>
    </row>
    <row r="102" spans="2:12" s="9" customFormat="1" ht="24.95" customHeight="1">
      <c r="B102" s="107"/>
      <c r="D102" s="108" t="s">
        <v>1342</v>
      </c>
      <c r="E102" s="109"/>
      <c r="F102" s="109"/>
      <c r="G102" s="109"/>
      <c r="H102" s="109"/>
      <c r="I102" s="109"/>
      <c r="J102" s="110">
        <f>J159</f>
        <v>0</v>
      </c>
      <c r="L102" s="107"/>
    </row>
    <row r="103" spans="2:12" s="9" customFormat="1" ht="24.95" customHeight="1">
      <c r="B103" s="107"/>
      <c r="D103" s="108" t="s">
        <v>1339</v>
      </c>
      <c r="E103" s="109"/>
      <c r="F103" s="109"/>
      <c r="G103" s="109"/>
      <c r="H103" s="109"/>
      <c r="I103" s="109"/>
      <c r="J103" s="110">
        <f>J193</f>
        <v>0</v>
      </c>
      <c r="L103" s="107"/>
    </row>
    <row r="104" spans="2:12" s="9" customFormat="1" ht="24.95" customHeight="1">
      <c r="B104" s="107"/>
      <c r="D104" s="108" t="s">
        <v>1340</v>
      </c>
      <c r="E104" s="109"/>
      <c r="F104" s="109"/>
      <c r="G104" s="109"/>
      <c r="H104" s="109"/>
      <c r="I104" s="109"/>
      <c r="J104" s="110">
        <f>J196</f>
        <v>0</v>
      </c>
      <c r="L104" s="107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5" customHeight="1">
      <c r="A111" s="26"/>
      <c r="B111" s="27"/>
      <c r="C111" s="18" t="s">
        <v>116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6.5" customHeight="1">
      <c r="A114" s="26"/>
      <c r="B114" s="27"/>
      <c r="C114" s="26"/>
      <c r="D114" s="26"/>
      <c r="E114" s="225" t="str">
        <f>E7</f>
        <v>Kogenerační jednotka</v>
      </c>
      <c r="F114" s="226"/>
      <c r="G114" s="226"/>
      <c r="H114" s="2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26"/>
      <c r="B115" s="27"/>
      <c r="C115" s="23" t="s">
        <v>94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6.5" customHeight="1">
      <c r="A116" s="26"/>
      <c r="B116" s="27"/>
      <c r="C116" s="26"/>
      <c r="D116" s="26"/>
      <c r="E116" s="190" t="str">
        <f>E9</f>
        <v>A4/01320ZTI - Zdravotechnika - vodovod a kanalizace</v>
      </c>
      <c r="F116" s="224"/>
      <c r="G116" s="224"/>
      <c r="H116" s="224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16</v>
      </c>
      <c r="D118" s="26"/>
      <c r="E118" s="26"/>
      <c r="F118" s="21" t="str">
        <f>F12</f>
        <v xml:space="preserve"> </v>
      </c>
      <c r="G118" s="26"/>
      <c r="H118" s="26"/>
      <c r="I118" s="23" t="s">
        <v>18</v>
      </c>
      <c r="J118" s="49">
        <f>IF(J12="","",J12)</f>
        <v>44280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5.2" customHeight="1">
      <c r="A120" s="26"/>
      <c r="B120" s="27"/>
      <c r="C120" s="23" t="s">
        <v>19</v>
      </c>
      <c r="D120" s="26"/>
      <c r="E120" s="26"/>
      <c r="F120" s="21" t="str">
        <f>E15</f>
        <v xml:space="preserve">SŠIPF BRNO </v>
      </c>
      <c r="G120" s="26"/>
      <c r="H120" s="26"/>
      <c r="I120" s="23" t="s">
        <v>25</v>
      </c>
      <c r="J120" s="24" t="str">
        <f>E21</f>
        <v>TH projekt s.r.o.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5.2" customHeight="1">
      <c r="A121" s="26"/>
      <c r="B121" s="27"/>
      <c r="C121" s="23" t="s">
        <v>23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28</v>
      </c>
      <c r="J121" s="24" t="str">
        <f>E24</f>
        <v>TH projekt s.r.o.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10" customFormat="1" ht="29.25" customHeight="1">
      <c r="A123" s="111"/>
      <c r="B123" s="112"/>
      <c r="C123" s="113" t="s">
        <v>117</v>
      </c>
      <c r="D123" s="114" t="s">
        <v>55</v>
      </c>
      <c r="E123" s="114" t="s">
        <v>51</v>
      </c>
      <c r="F123" s="114" t="s">
        <v>52</v>
      </c>
      <c r="G123" s="114" t="s">
        <v>118</v>
      </c>
      <c r="H123" s="114" t="s">
        <v>119</v>
      </c>
      <c r="I123" s="114" t="s">
        <v>120</v>
      </c>
      <c r="J123" s="115" t="s">
        <v>98</v>
      </c>
      <c r="K123" s="116" t="s">
        <v>121</v>
      </c>
      <c r="L123" s="117"/>
      <c r="M123" s="56" t="s">
        <v>1</v>
      </c>
      <c r="N123" s="57" t="s">
        <v>34</v>
      </c>
      <c r="O123" s="57" t="s">
        <v>122</v>
      </c>
      <c r="P123" s="57" t="s">
        <v>123</v>
      </c>
      <c r="Q123" s="57" t="s">
        <v>124</v>
      </c>
      <c r="R123" s="57" t="s">
        <v>125</v>
      </c>
      <c r="S123" s="57" t="s">
        <v>126</v>
      </c>
      <c r="T123" s="58" t="s">
        <v>127</v>
      </c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</row>
    <row r="124" spans="1:63" s="2" customFormat="1" ht="22.9" customHeight="1">
      <c r="A124" s="26"/>
      <c r="B124" s="27"/>
      <c r="C124" s="63" t="s">
        <v>128</v>
      </c>
      <c r="D124" s="26"/>
      <c r="E124" s="26"/>
      <c r="F124" s="26"/>
      <c r="G124" s="26"/>
      <c r="H124" s="26"/>
      <c r="I124" s="26"/>
      <c r="J124" s="118">
        <f>J125+J129+J132+J134+J140+J159+J193+J196</f>
        <v>0</v>
      </c>
      <c r="K124" s="26"/>
      <c r="L124" s="27"/>
      <c r="M124" s="59"/>
      <c r="N124" s="50"/>
      <c r="O124" s="60"/>
      <c r="P124" s="119">
        <f>P125+P129+P132+P134+P140+P142+P146+P148+P150+P154+P157+P159+P162+P166+P169+P171+P173+P175+P177+P179+P181+P184+P186+P193+P196</f>
        <v>0</v>
      </c>
      <c r="Q124" s="60"/>
      <c r="R124" s="119">
        <f>R125+R129+R132+R134+R140+R142+R146+R148+R150+R154+R157+R159+R162+R166+R169+R171+R173+R175+R177+R179+R181+R184+R186+R193+R196</f>
        <v>0</v>
      </c>
      <c r="S124" s="60"/>
      <c r="T124" s="120">
        <f>T125+T129+T132+T134+T140+T142+T146+T148+T150+T154+T157+T159+T162+T166+T169+T171+T173+T175+T177+T179+T181+T184+T186+T193+T196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69</v>
      </c>
      <c r="AU124" s="14" t="s">
        <v>100</v>
      </c>
      <c r="BK124" s="121">
        <f>BK125+BK129+BK132+BK134+BK140+BK142+BK146+BK148+BK150+BK154+BK157+BK159+BK162+BK166+BK169+BK171+BK173+BK175+BK177+BK179+BK181+BK184+BK186+BK193+BK196</f>
        <v>0</v>
      </c>
    </row>
    <row r="125" spans="2:63" s="11" customFormat="1" ht="25.9" customHeight="1">
      <c r="B125" s="122"/>
      <c r="D125" s="123" t="s">
        <v>69</v>
      </c>
      <c r="E125" s="124" t="s">
        <v>129</v>
      </c>
      <c r="F125" s="124" t="s">
        <v>1322</v>
      </c>
      <c r="J125" s="125">
        <f>J126+J127+J128</f>
        <v>0</v>
      </c>
      <c r="L125" s="122"/>
      <c r="M125" s="126"/>
      <c r="N125" s="127"/>
      <c r="O125" s="127"/>
      <c r="P125" s="128">
        <f>SUM(P126:P126)</f>
        <v>0</v>
      </c>
      <c r="Q125" s="127"/>
      <c r="R125" s="128">
        <f>SUM(R126:R126)</f>
        <v>0</v>
      </c>
      <c r="S125" s="127"/>
      <c r="T125" s="129">
        <f>SUM(T126:T126)</f>
        <v>0</v>
      </c>
      <c r="AR125" s="123" t="s">
        <v>77</v>
      </c>
      <c r="AT125" s="130" t="s">
        <v>69</v>
      </c>
      <c r="AU125" s="130" t="s">
        <v>70</v>
      </c>
      <c r="AY125" s="123" t="s">
        <v>131</v>
      </c>
      <c r="BK125" s="131">
        <f>SUM(BK126:BK126)</f>
        <v>0</v>
      </c>
    </row>
    <row r="126" spans="1:65" s="2" customFormat="1" ht="16.5" customHeight="1">
      <c r="A126" s="26"/>
      <c r="B126" s="132"/>
      <c r="C126" s="133" t="s">
        <v>77</v>
      </c>
      <c r="D126" s="133" t="s">
        <v>132</v>
      </c>
      <c r="E126" s="134"/>
      <c r="F126" s="135" t="s">
        <v>705</v>
      </c>
      <c r="G126" s="136" t="s">
        <v>171</v>
      </c>
      <c r="H126" s="137">
        <v>25</v>
      </c>
      <c r="I126" s="138"/>
      <c r="J126" s="138">
        <f>ROUND(I126*H126,2)</f>
        <v>0</v>
      </c>
      <c r="K126" s="139"/>
      <c r="L126" s="27"/>
      <c r="M126" s="140" t="s">
        <v>1</v>
      </c>
      <c r="N126" s="141" t="s">
        <v>35</v>
      </c>
      <c r="O126" s="142">
        <v>0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4" t="s">
        <v>136</v>
      </c>
      <c r="AT126" s="144" t="s">
        <v>132</v>
      </c>
      <c r="AU126" s="144" t="s">
        <v>77</v>
      </c>
      <c r="AY126" s="14" t="s">
        <v>131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4" t="s">
        <v>77</v>
      </c>
      <c r="BK126" s="145">
        <f>ROUND(I126*H126,2)</f>
        <v>0</v>
      </c>
      <c r="BL126" s="14" t="s">
        <v>136</v>
      </c>
      <c r="BM126" s="144" t="s">
        <v>79</v>
      </c>
    </row>
    <row r="127" spans="1:65" s="2" customFormat="1" ht="16.5" customHeight="1">
      <c r="A127" s="184"/>
      <c r="B127" s="132"/>
      <c r="C127" s="133">
        <v>2</v>
      </c>
      <c r="D127" s="133" t="s">
        <v>132</v>
      </c>
      <c r="E127" s="134"/>
      <c r="F127" s="135" t="s">
        <v>1323</v>
      </c>
      <c r="G127" s="136" t="s">
        <v>171</v>
      </c>
      <c r="H127" s="137">
        <v>1</v>
      </c>
      <c r="I127" s="138"/>
      <c r="J127" s="138">
        <f>ROUND(I127*H127,2)</f>
        <v>0</v>
      </c>
      <c r="K127" s="185"/>
      <c r="L127" s="27"/>
      <c r="M127" s="140"/>
      <c r="N127" s="141"/>
      <c r="O127" s="142"/>
      <c r="P127" s="142"/>
      <c r="Q127" s="142"/>
      <c r="R127" s="142"/>
      <c r="S127" s="142"/>
      <c r="T127" s="143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R127" s="144"/>
      <c r="AT127" s="144"/>
      <c r="AU127" s="144"/>
      <c r="AY127" s="14"/>
      <c r="BE127" s="145"/>
      <c r="BF127" s="145"/>
      <c r="BG127" s="145"/>
      <c r="BH127" s="145"/>
      <c r="BI127" s="145"/>
      <c r="BJ127" s="14"/>
      <c r="BK127" s="145"/>
      <c r="BL127" s="14"/>
      <c r="BM127" s="144"/>
    </row>
    <row r="128" spans="1:65" s="2" customFormat="1" ht="16.5" customHeight="1">
      <c r="A128" s="184"/>
      <c r="B128" s="132"/>
      <c r="C128" s="133">
        <v>3</v>
      </c>
      <c r="D128" s="133" t="s">
        <v>132</v>
      </c>
      <c r="E128" s="134"/>
      <c r="F128" s="135" t="s">
        <v>1324</v>
      </c>
      <c r="G128" s="136" t="s">
        <v>171</v>
      </c>
      <c r="H128" s="137">
        <v>1</v>
      </c>
      <c r="I128" s="138"/>
      <c r="J128" s="138">
        <f>ROUND(I128*H128,2)</f>
        <v>0</v>
      </c>
      <c r="K128" s="185"/>
      <c r="L128" s="27"/>
      <c r="M128" s="140"/>
      <c r="N128" s="141"/>
      <c r="O128" s="142"/>
      <c r="P128" s="142"/>
      <c r="Q128" s="142"/>
      <c r="R128" s="142"/>
      <c r="S128" s="142"/>
      <c r="T128" s="143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R128" s="144"/>
      <c r="AT128" s="144"/>
      <c r="AU128" s="144"/>
      <c r="AY128" s="14"/>
      <c r="BE128" s="145"/>
      <c r="BF128" s="145"/>
      <c r="BG128" s="145"/>
      <c r="BH128" s="145"/>
      <c r="BI128" s="145"/>
      <c r="BJ128" s="14"/>
      <c r="BK128" s="145"/>
      <c r="BL128" s="14"/>
      <c r="BM128" s="144"/>
    </row>
    <row r="129" spans="2:63" s="11" customFormat="1" ht="25.9" customHeight="1">
      <c r="B129" s="122"/>
      <c r="D129" s="123" t="s">
        <v>69</v>
      </c>
      <c r="E129" s="124" t="s">
        <v>145</v>
      </c>
      <c r="F129" s="124" t="s">
        <v>1155</v>
      </c>
      <c r="J129" s="125">
        <f>J130+J131</f>
        <v>0</v>
      </c>
      <c r="L129" s="122"/>
      <c r="M129" s="126"/>
      <c r="N129" s="127"/>
      <c r="O129" s="127"/>
      <c r="P129" s="128">
        <f>SUM(P130:P131)</f>
        <v>0</v>
      </c>
      <c r="Q129" s="127"/>
      <c r="R129" s="128">
        <f>SUM(R130:R131)</f>
        <v>0</v>
      </c>
      <c r="S129" s="127"/>
      <c r="T129" s="129">
        <f>SUM(T130:T131)</f>
        <v>0</v>
      </c>
      <c r="AR129" s="123" t="s">
        <v>77</v>
      </c>
      <c r="AT129" s="130" t="s">
        <v>69</v>
      </c>
      <c r="AU129" s="130" t="s">
        <v>70</v>
      </c>
      <c r="AY129" s="123" t="s">
        <v>131</v>
      </c>
      <c r="BK129" s="131">
        <f>SUM(BK130:BK131)</f>
        <v>0</v>
      </c>
    </row>
    <row r="130" spans="1:65" s="2" customFormat="1" ht="16.5" customHeight="1">
      <c r="A130" s="26"/>
      <c r="B130" s="132"/>
      <c r="C130" s="133">
        <v>4</v>
      </c>
      <c r="D130" s="133" t="s">
        <v>132</v>
      </c>
      <c r="E130" s="134"/>
      <c r="F130" s="135" t="s">
        <v>1156</v>
      </c>
      <c r="G130" s="136" t="s">
        <v>373</v>
      </c>
      <c r="H130" s="137">
        <v>10</v>
      </c>
      <c r="I130" s="138"/>
      <c r="J130" s="138">
        <f>ROUND(I130*H130,2)</f>
        <v>0</v>
      </c>
      <c r="K130" s="139"/>
      <c r="L130" s="27"/>
      <c r="M130" s="140" t="s">
        <v>1</v>
      </c>
      <c r="N130" s="141" t="s">
        <v>35</v>
      </c>
      <c r="O130" s="142">
        <v>0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4" t="s">
        <v>136</v>
      </c>
      <c r="AT130" s="144" t="s">
        <v>132</v>
      </c>
      <c r="AU130" s="144" t="s">
        <v>77</v>
      </c>
      <c r="AY130" s="14" t="s">
        <v>131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4" t="s">
        <v>77</v>
      </c>
      <c r="BK130" s="145">
        <f>ROUND(I130*H130,2)</f>
        <v>0</v>
      </c>
      <c r="BL130" s="14" t="s">
        <v>136</v>
      </c>
      <c r="BM130" s="144" t="s">
        <v>141</v>
      </c>
    </row>
    <row r="131" spans="1:65" s="2" customFormat="1" ht="16.5" customHeight="1">
      <c r="A131" s="26"/>
      <c r="B131" s="132"/>
      <c r="C131" s="133">
        <v>5</v>
      </c>
      <c r="D131" s="133" t="s">
        <v>132</v>
      </c>
      <c r="E131" s="134"/>
      <c r="F131" s="135" t="s">
        <v>1157</v>
      </c>
      <c r="G131" s="136" t="s">
        <v>373</v>
      </c>
      <c r="H131" s="137">
        <v>2</v>
      </c>
      <c r="I131" s="138"/>
      <c r="J131" s="138">
        <f>ROUND(I131*H131,2)</f>
        <v>0</v>
      </c>
      <c r="K131" s="139"/>
      <c r="L131" s="27"/>
      <c r="M131" s="140" t="s">
        <v>1</v>
      </c>
      <c r="N131" s="141" t="s">
        <v>35</v>
      </c>
      <c r="O131" s="142">
        <v>0</v>
      </c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4" t="s">
        <v>136</v>
      </c>
      <c r="AT131" s="144" t="s">
        <v>132</v>
      </c>
      <c r="AU131" s="144" t="s">
        <v>77</v>
      </c>
      <c r="AY131" s="14" t="s">
        <v>131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4" t="s">
        <v>77</v>
      </c>
      <c r="BK131" s="145">
        <f>ROUND(I131*H131,2)</f>
        <v>0</v>
      </c>
      <c r="BL131" s="14" t="s">
        <v>136</v>
      </c>
      <c r="BM131" s="144" t="s">
        <v>144</v>
      </c>
    </row>
    <row r="132" spans="2:63" s="11" customFormat="1" ht="25.9" customHeight="1">
      <c r="B132" s="122"/>
      <c r="D132" s="123" t="s">
        <v>69</v>
      </c>
      <c r="E132" s="124" t="s">
        <v>151</v>
      </c>
      <c r="F132" s="124" t="s">
        <v>1325</v>
      </c>
      <c r="J132" s="125">
        <f>J133</f>
        <v>0</v>
      </c>
      <c r="L132" s="122"/>
      <c r="M132" s="126"/>
      <c r="N132" s="127"/>
      <c r="O132" s="127"/>
      <c r="P132" s="128">
        <f>P133</f>
        <v>0</v>
      </c>
      <c r="Q132" s="127"/>
      <c r="R132" s="128">
        <f>R133</f>
        <v>0</v>
      </c>
      <c r="S132" s="127"/>
      <c r="T132" s="129">
        <f>T133</f>
        <v>0</v>
      </c>
      <c r="AR132" s="123" t="s">
        <v>77</v>
      </c>
      <c r="AT132" s="130" t="s">
        <v>69</v>
      </c>
      <c r="AU132" s="130" t="s">
        <v>70</v>
      </c>
      <c r="AY132" s="123" t="s">
        <v>131</v>
      </c>
      <c r="BK132" s="131">
        <f>BK133</f>
        <v>0</v>
      </c>
    </row>
    <row r="133" spans="1:65" s="2" customFormat="1" ht="16.5" customHeight="1">
      <c r="A133" s="26"/>
      <c r="B133" s="132"/>
      <c r="C133" s="133">
        <v>6</v>
      </c>
      <c r="D133" s="133" t="s">
        <v>132</v>
      </c>
      <c r="E133" s="134"/>
      <c r="F133" s="135" t="s">
        <v>1326</v>
      </c>
      <c r="G133" s="136" t="s">
        <v>171</v>
      </c>
      <c r="H133" s="137">
        <v>26</v>
      </c>
      <c r="I133" s="138"/>
      <c r="J133" s="138">
        <f>ROUND(I133*H133,2)</f>
        <v>0</v>
      </c>
      <c r="K133" s="139"/>
      <c r="L133" s="27"/>
      <c r="M133" s="140" t="s">
        <v>1</v>
      </c>
      <c r="N133" s="141" t="s">
        <v>35</v>
      </c>
      <c r="O133" s="142">
        <v>0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4" t="s">
        <v>136</v>
      </c>
      <c r="AT133" s="144" t="s">
        <v>132</v>
      </c>
      <c r="AU133" s="144" t="s">
        <v>77</v>
      </c>
      <c r="AY133" s="14" t="s">
        <v>131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4" t="s">
        <v>77</v>
      </c>
      <c r="BK133" s="145">
        <f>ROUND(I133*H133,2)</f>
        <v>0</v>
      </c>
      <c r="BL133" s="14" t="s">
        <v>136</v>
      </c>
      <c r="BM133" s="144" t="s">
        <v>150</v>
      </c>
    </row>
    <row r="134" spans="2:63" s="11" customFormat="1" ht="25.9" customHeight="1">
      <c r="B134" s="122"/>
      <c r="D134" s="123" t="s">
        <v>69</v>
      </c>
      <c r="E134" s="124" t="s">
        <v>152</v>
      </c>
      <c r="F134" s="124" t="s">
        <v>1327</v>
      </c>
      <c r="J134" s="125">
        <f>J135+J136+J137+J138+J139</f>
        <v>0</v>
      </c>
      <c r="L134" s="122"/>
      <c r="M134" s="126"/>
      <c r="N134" s="127"/>
      <c r="O134" s="127"/>
      <c r="P134" s="128">
        <f>P135</f>
        <v>0</v>
      </c>
      <c r="Q134" s="127"/>
      <c r="R134" s="128">
        <f>R135</f>
        <v>0</v>
      </c>
      <c r="S134" s="127"/>
      <c r="T134" s="129">
        <f>T135</f>
        <v>0</v>
      </c>
      <c r="AR134" s="123" t="s">
        <v>77</v>
      </c>
      <c r="AT134" s="130" t="s">
        <v>69</v>
      </c>
      <c r="AU134" s="130" t="s">
        <v>70</v>
      </c>
      <c r="AY134" s="123" t="s">
        <v>131</v>
      </c>
      <c r="BK134" s="131">
        <f>BK135</f>
        <v>0</v>
      </c>
    </row>
    <row r="135" spans="1:65" s="2" customFormat="1" ht="16.5" customHeight="1">
      <c r="A135" s="26"/>
      <c r="B135" s="132"/>
      <c r="C135" s="133">
        <v>7</v>
      </c>
      <c r="D135" s="133" t="s">
        <v>132</v>
      </c>
      <c r="E135" s="134" t="s">
        <v>696</v>
      </c>
      <c r="F135" s="135" t="s">
        <v>1251</v>
      </c>
      <c r="G135" s="136" t="s">
        <v>161</v>
      </c>
      <c r="H135" s="137">
        <v>4</v>
      </c>
      <c r="I135" s="138"/>
      <c r="J135" s="138">
        <f>ROUND(I135*H135,2)</f>
        <v>0</v>
      </c>
      <c r="K135" s="139"/>
      <c r="L135" s="27"/>
      <c r="M135" s="140" t="s">
        <v>1</v>
      </c>
      <c r="N135" s="141" t="s">
        <v>35</v>
      </c>
      <c r="O135" s="142">
        <v>0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4" t="s">
        <v>136</v>
      </c>
      <c r="AT135" s="144" t="s">
        <v>132</v>
      </c>
      <c r="AU135" s="144" t="s">
        <v>77</v>
      </c>
      <c r="AY135" s="14" t="s">
        <v>131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4" t="s">
        <v>77</v>
      </c>
      <c r="BK135" s="145">
        <f>ROUND(I135*H135,2)</f>
        <v>0</v>
      </c>
      <c r="BL135" s="14" t="s">
        <v>136</v>
      </c>
      <c r="BM135" s="144" t="s">
        <v>156</v>
      </c>
    </row>
    <row r="136" spans="1:65" s="2" customFormat="1" ht="16.5" customHeight="1">
      <c r="A136" s="184"/>
      <c r="B136" s="132"/>
      <c r="C136" s="133">
        <v>8</v>
      </c>
      <c r="D136" s="133" t="s">
        <v>132</v>
      </c>
      <c r="E136" s="134" t="s">
        <v>696</v>
      </c>
      <c r="F136" s="135" t="s">
        <v>1329</v>
      </c>
      <c r="G136" s="136" t="s">
        <v>161</v>
      </c>
      <c r="H136" s="137">
        <v>1</v>
      </c>
      <c r="I136" s="138"/>
      <c r="J136" s="138">
        <f>ROUND(I136*H136,2)</f>
        <v>0</v>
      </c>
      <c r="K136" s="185"/>
      <c r="L136" s="27"/>
      <c r="M136" s="140"/>
      <c r="N136" s="141"/>
      <c r="O136" s="142"/>
      <c r="P136" s="142"/>
      <c r="Q136" s="142"/>
      <c r="R136" s="142"/>
      <c r="S136" s="142"/>
      <c r="T136" s="143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R136" s="144"/>
      <c r="AT136" s="144"/>
      <c r="AU136" s="144"/>
      <c r="AY136" s="14"/>
      <c r="BE136" s="145"/>
      <c r="BF136" s="145"/>
      <c r="BG136" s="145"/>
      <c r="BH136" s="145"/>
      <c r="BI136" s="145"/>
      <c r="BJ136" s="14"/>
      <c r="BK136" s="145"/>
      <c r="BL136" s="14"/>
      <c r="BM136" s="144"/>
    </row>
    <row r="137" spans="1:65" s="2" customFormat="1" ht="16.5" customHeight="1">
      <c r="A137" s="184"/>
      <c r="B137" s="132"/>
      <c r="C137" s="133">
        <v>9</v>
      </c>
      <c r="D137" s="133" t="s">
        <v>132</v>
      </c>
      <c r="E137" s="134" t="s">
        <v>696</v>
      </c>
      <c r="F137" s="135" t="s">
        <v>1328</v>
      </c>
      <c r="G137" s="136" t="s">
        <v>161</v>
      </c>
      <c r="H137" s="137">
        <v>1</v>
      </c>
      <c r="I137" s="138"/>
      <c r="J137" s="138">
        <f>ROUND(I137*H137,2)</f>
        <v>0</v>
      </c>
      <c r="K137" s="185"/>
      <c r="L137" s="27"/>
      <c r="M137" s="140"/>
      <c r="N137" s="141"/>
      <c r="O137" s="142"/>
      <c r="P137" s="142"/>
      <c r="Q137" s="142"/>
      <c r="R137" s="142"/>
      <c r="S137" s="142"/>
      <c r="T137" s="143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R137" s="144"/>
      <c r="AT137" s="144"/>
      <c r="AU137" s="144"/>
      <c r="AY137" s="14"/>
      <c r="BE137" s="145"/>
      <c r="BF137" s="145"/>
      <c r="BG137" s="145"/>
      <c r="BH137" s="145"/>
      <c r="BI137" s="145"/>
      <c r="BJ137" s="14"/>
      <c r="BK137" s="145"/>
      <c r="BL137" s="14"/>
      <c r="BM137" s="144"/>
    </row>
    <row r="138" spans="1:65" s="2" customFormat="1" ht="16.5" customHeight="1">
      <c r="A138" s="184"/>
      <c r="B138" s="132"/>
      <c r="C138" s="133">
        <v>10</v>
      </c>
      <c r="D138" s="133" t="s">
        <v>132</v>
      </c>
      <c r="E138" s="134" t="s">
        <v>696</v>
      </c>
      <c r="F138" s="135" t="s">
        <v>1330</v>
      </c>
      <c r="G138" s="136" t="s">
        <v>161</v>
      </c>
      <c r="H138" s="137">
        <v>1</v>
      </c>
      <c r="I138" s="138"/>
      <c r="J138" s="138">
        <f>ROUND(I138*H138,2)</f>
        <v>0</v>
      </c>
      <c r="K138" s="185"/>
      <c r="L138" s="27"/>
      <c r="M138" s="140"/>
      <c r="N138" s="141"/>
      <c r="O138" s="142"/>
      <c r="P138" s="142"/>
      <c r="Q138" s="142"/>
      <c r="R138" s="142"/>
      <c r="S138" s="142"/>
      <c r="T138" s="143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R138" s="144"/>
      <c r="AT138" s="144"/>
      <c r="AU138" s="144"/>
      <c r="AY138" s="14"/>
      <c r="BE138" s="145"/>
      <c r="BF138" s="145"/>
      <c r="BG138" s="145"/>
      <c r="BH138" s="145"/>
      <c r="BI138" s="145"/>
      <c r="BJ138" s="14"/>
      <c r="BK138" s="145"/>
      <c r="BL138" s="14"/>
      <c r="BM138" s="144"/>
    </row>
    <row r="139" spans="1:65" s="2" customFormat="1" ht="16.5" customHeight="1">
      <c r="A139" s="184"/>
      <c r="B139" s="132"/>
      <c r="C139" s="133">
        <v>11</v>
      </c>
      <c r="D139" s="133" t="s">
        <v>132</v>
      </c>
      <c r="E139" s="134" t="s">
        <v>696</v>
      </c>
      <c r="F139" s="135" t="s">
        <v>1331</v>
      </c>
      <c r="G139" s="136" t="s">
        <v>161</v>
      </c>
      <c r="H139" s="137">
        <v>1</v>
      </c>
      <c r="I139" s="138"/>
      <c r="J139" s="138">
        <f>ROUND(I139*H139,2)</f>
        <v>0</v>
      </c>
      <c r="K139" s="185"/>
      <c r="L139" s="27"/>
      <c r="M139" s="140"/>
      <c r="N139" s="141"/>
      <c r="O139" s="142"/>
      <c r="P139" s="142"/>
      <c r="Q139" s="142"/>
      <c r="R139" s="142"/>
      <c r="S139" s="142"/>
      <c r="T139" s="143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R139" s="144"/>
      <c r="AT139" s="144"/>
      <c r="AU139" s="144"/>
      <c r="AY139" s="14"/>
      <c r="BE139" s="145"/>
      <c r="BF139" s="145"/>
      <c r="BG139" s="145"/>
      <c r="BH139" s="145"/>
      <c r="BI139" s="145"/>
      <c r="BJ139" s="14"/>
      <c r="BK139" s="145"/>
      <c r="BL139" s="14"/>
      <c r="BM139" s="144"/>
    </row>
    <row r="140" spans="2:63" s="11" customFormat="1" ht="25.9" customHeight="1">
      <c r="B140" s="122"/>
      <c r="D140" s="123" t="s">
        <v>69</v>
      </c>
      <c r="E140" s="124" t="s">
        <v>157</v>
      </c>
      <c r="F140" s="124" t="s">
        <v>932</v>
      </c>
      <c r="J140" s="125">
        <f>J141</f>
        <v>0</v>
      </c>
      <c r="L140" s="122"/>
      <c r="M140" s="126"/>
      <c r="N140" s="127"/>
      <c r="O140" s="127"/>
      <c r="P140" s="128">
        <f>P141</f>
        <v>0</v>
      </c>
      <c r="Q140" s="127"/>
      <c r="R140" s="128">
        <f>R141</f>
        <v>0</v>
      </c>
      <c r="S140" s="127"/>
      <c r="T140" s="129">
        <f>T141</f>
        <v>0</v>
      </c>
      <c r="AR140" s="123" t="s">
        <v>77</v>
      </c>
      <c r="AT140" s="130" t="s">
        <v>69</v>
      </c>
      <c r="AU140" s="130" t="s">
        <v>70</v>
      </c>
      <c r="AY140" s="123" t="s">
        <v>131</v>
      </c>
      <c r="BK140" s="131">
        <f>BK141</f>
        <v>0</v>
      </c>
    </row>
    <row r="141" spans="1:65" s="2" customFormat="1" ht="16.5" customHeight="1">
      <c r="A141" s="26"/>
      <c r="B141" s="132"/>
      <c r="C141" s="133">
        <v>12</v>
      </c>
      <c r="D141" s="133" t="s">
        <v>132</v>
      </c>
      <c r="E141" s="134"/>
      <c r="F141" s="135" t="s">
        <v>1158</v>
      </c>
      <c r="G141" s="136" t="s">
        <v>790</v>
      </c>
      <c r="H141" s="137">
        <v>260</v>
      </c>
      <c r="I141" s="138"/>
      <c r="J141" s="138">
        <f>ROUND(I141*H141,2)</f>
        <v>0</v>
      </c>
      <c r="K141" s="139"/>
      <c r="L141" s="27"/>
      <c r="M141" s="140" t="s">
        <v>1</v>
      </c>
      <c r="N141" s="141" t="s">
        <v>35</v>
      </c>
      <c r="O141" s="142">
        <v>0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4" t="s">
        <v>136</v>
      </c>
      <c r="AT141" s="144" t="s">
        <v>132</v>
      </c>
      <c r="AU141" s="144" t="s">
        <v>77</v>
      </c>
      <c r="AY141" s="14" t="s">
        <v>131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4" t="s">
        <v>77</v>
      </c>
      <c r="BK141" s="145">
        <f>ROUND(I141*H141,2)</f>
        <v>0</v>
      </c>
      <c r="BL141" s="14" t="s">
        <v>136</v>
      </c>
      <c r="BM141" s="144" t="s">
        <v>162</v>
      </c>
    </row>
    <row r="142" spans="2:63" s="11" customFormat="1" ht="25.9" customHeight="1" hidden="1">
      <c r="B142" s="122"/>
      <c r="D142" s="123" t="s">
        <v>69</v>
      </c>
      <c r="E142" s="124" t="s">
        <v>167</v>
      </c>
      <c r="F142" s="124" t="s">
        <v>1159</v>
      </c>
      <c r="J142" s="125">
        <f>BK142</f>
        <v>0</v>
      </c>
      <c r="L142" s="122"/>
      <c r="M142" s="126"/>
      <c r="N142" s="127"/>
      <c r="O142" s="127"/>
      <c r="P142" s="128">
        <f>SUM(P143:P145)</f>
        <v>0</v>
      </c>
      <c r="Q142" s="127"/>
      <c r="R142" s="128">
        <f>SUM(R143:R145)</f>
        <v>0</v>
      </c>
      <c r="S142" s="127"/>
      <c r="T142" s="129">
        <f>SUM(T143:T145)</f>
        <v>0</v>
      </c>
      <c r="AR142" s="123" t="s">
        <v>77</v>
      </c>
      <c r="AT142" s="130" t="s">
        <v>69</v>
      </c>
      <c r="AU142" s="130" t="s">
        <v>70</v>
      </c>
      <c r="AY142" s="123" t="s">
        <v>131</v>
      </c>
      <c r="BK142" s="131">
        <f>SUM(BK143:BK145)</f>
        <v>0</v>
      </c>
    </row>
    <row r="143" spans="1:65" s="2" customFormat="1" ht="16.5" customHeight="1" hidden="1">
      <c r="A143" s="26"/>
      <c r="B143" s="132"/>
      <c r="C143" s="133" t="s">
        <v>144</v>
      </c>
      <c r="D143" s="133" t="s">
        <v>132</v>
      </c>
      <c r="E143" s="134" t="s">
        <v>1160</v>
      </c>
      <c r="F143" s="135" t="s">
        <v>1161</v>
      </c>
      <c r="G143" s="136" t="s">
        <v>171</v>
      </c>
      <c r="H143" s="137">
        <v>0</v>
      </c>
      <c r="I143" s="138"/>
      <c r="J143" s="138">
        <f>ROUND(I143*H143,2)</f>
        <v>0</v>
      </c>
      <c r="K143" s="139"/>
      <c r="L143" s="27"/>
      <c r="M143" s="140" t="s">
        <v>1</v>
      </c>
      <c r="N143" s="141" t="s">
        <v>35</v>
      </c>
      <c r="O143" s="142">
        <v>0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4" t="s">
        <v>136</v>
      </c>
      <c r="AT143" s="144" t="s">
        <v>132</v>
      </c>
      <c r="AU143" s="144" t="s">
        <v>77</v>
      </c>
      <c r="AY143" s="14" t="s">
        <v>131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4" t="s">
        <v>77</v>
      </c>
      <c r="BK143" s="145">
        <f>ROUND(I143*H143,2)</f>
        <v>0</v>
      </c>
      <c r="BL143" s="14" t="s">
        <v>136</v>
      </c>
      <c r="BM143" s="144" t="s">
        <v>166</v>
      </c>
    </row>
    <row r="144" spans="1:65" s="2" customFormat="1" ht="16.5" customHeight="1" hidden="1">
      <c r="A144" s="26"/>
      <c r="B144" s="132"/>
      <c r="C144" s="133" t="s">
        <v>300</v>
      </c>
      <c r="D144" s="133" t="s">
        <v>132</v>
      </c>
      <c r="E144" s="134" t="s">
        <v>1162</v>
      </c>
      <c r="F144" s="135" t="s">
        <v>1163</v>
      </c>
      <c r="G144" s="136" t="s">
        <v>171</v>
      </c>
      <c r="H144" s="137">
        <v>0</v>
      </c>
      <c r="I144" s="138"/>
      <c r="J144" s="138">
        <f>ROUND(I144*H144,2)</f>
        <v>0</v>
      </c>
      <c r="K144" s="139"/>
      <c r="L144" s="27"/>
      <c r="M144" s="140" t="s">
        <v>1</v>
      </c>
      <c r="N144" s="141" t="s">
        <v>35</v>
      </c>
      <c r="O144" s="142">
        <v>0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4" t="s">
        <v>136</v>
      </c>
      <c r="AT144" s="144" t="s">
        <v>132</v>
      </c>
      <c r="AU144" s="144" t="s">
        <v>77</v>
      </c>
      <c r="AY144" s="14" t="s">
        <v>131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4" t="s">
        <v>77</v>
      </c>
      <c r="BK144" s="145">
        <f>ROUND(I144*H144,2)</f>
        <v>0</v>
      </c>
      <c r="BL144" s="14" t="s">
        <v>136</v>
      </c>
      <c r="BM144" s="144" t="s">
        <v>172</v>
      </c>
    </row>
    <row r="145" spans="1:65" s="2" customFormat="1" ht="16.5" customHeight="1" hidden="1">
      <c r="A145" s="26"/>
      <c r="B145" s="132"/>
      <c r="C145" s="133" t="s">
        <v>150</v>
      </c>
      <c r="D145" s="133" t="s">
        <v>132</v>
      </c>
      <c r="E145" s="134" t="s">
        <v>1164</v>
      </c>
      <c r="F145" s="135" t="s">
        <v>1165</v>
      </c>
      <c r="G145" s="136" t="s">
        <v>171</v>
      </c>
      <c r="H145" s="137">
        <v>0</v>
      </c>
      <c r="I145" s="138"/>
      <c r="J145" s="138">
        <f>ROUND(I145*H145,2)</f>
        <v>0</v>
      </c>
      <c r="K145" s="139"/>
      <c r="L145" s="27"/>
      <c r="M145" s="140" t="s">
        <v>1</v>
      </c>
      <c r="N145" s="141" t="s">
        <v>35</v>
      </c>
      <c r="O145" s="142">
        <v>0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4" t="s">
        <v>136</v>
      </c>
      <c r="AT145" s="144" t="s">
        <v>132</v>
      </c>
      <c r="AU145" s="144" t="s">
        <v>77</v>
      </c>
      <c r="AY145" s="14" t="s">
        <v>131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4" t="s">
        <v>77</v>
      </c>
      <c r="BK145" s="145">
        <f>ROUND(I145*H145,2)</f>
        <v>0</v>
      </c>
      <c r="BL145" s="14" t="s">
        <v>136</v>
      </c>
      <c r="BM145" s="144" t="s">
        <v>177</v>
      </c>
    </row>
    <row r="146" spans="2:63" s="11" customFormat="1" ht="25.9" customHeight="1" hidden="1">
      <c r="B146" s="122"/>
      <c r="D146" s="123" t="s">
        <v>69</v>
      </c>
      <c r="E146" s="124" t="s">
        <v>173</v>
      </c>
      <c r="F146" s="124" t="s">
        <v>1166</v>
      </c>
      <c r="J146" s="125">
        <f>BK146</f>
        <v>0</v>
      </c>
      <c r="L146" s="122"/>
      <c r="M146" s="126"/>
      <c r="N146" s="127"/>
      <c r="O146" s="127"/>
      <c r="P146" s="128">
        <f>P147</f>
        <v>0</v>
      </c>
      <c r="Q146" s="127"/>
      <c r="R146" s="128">
        <f>R147</f>
        <v>0</v>
      </c>
      <c r="S146" s="127"/>
      <c r="T146" s="129">
        <f>T147</f>
        <v>0</v>
      </c>
      <c r="AR146" s="123" t="s">
        <v>77</v>
      </c>
      <c r="AT146" s="130" t="s">
        <v>69</v>
      </c>
      <c r="AU146" s="130" t="s">
        <v>70</v>
      </c>
      <c r="AY146" s="123" t="s">
        <v>131</v>
      </c>
      <c r="BK146" s="131">
        <f>BK147</f>
        <v>0</v>
      </c>
    </row>
    <row r="147" spans="1:65" s="2" customFormat="1" ht="16.5" customHeight="1" hidden="1">
      <c r="A147" s="26"/>
      <c r="B147" s="132"/>
      <c r="C147" s="133" t="s">
        <v>307</v>
      </c>
      <c r="D147" s="133" t="s">
        <v>132</v>
      </c>
      <c r="E147" s="134" t="s">
        <v>1167</v>
      </c>
      <c r="F147" s="135" t="s">
        <v>1168</v>
      </c>
      <c r="G147" s="136" t="s">
        <v>171</v>
      </c>
      <c r="H147" s="137">
        <v>0</v>
      </c>
      <c r="I147" s="138"/>
      <c r="J147" s="138">
        <f>ROUND(I147*H147,2)</f>
        <v>0</v>
      </c>
      <c r="K147" s="139"/>
      <c r="L147" s="27"/>
      <c r="M147" s="140" t="s">
        <v>1</v>
      </c>
      <c r="N147" s="141" t="s">
        <v>35</v>
      </c>
      <c r="O147" s="142">
        <v>0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4" t="s">
        <v>136</v>
      </c>
      <c r="AT147" s="144" t="s">
        <v>132</v>
      </c>
      <c r="AU147" s="144" t="s">
        <v>77</v>
      </c>
      <c r="AY147" s="14" t="s">
        <v>131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4" t="s">
        <v>77</v>
      </c>
      <c r="BK147" s="145">
        <f>ROUND(I147*H147,2)</f>
        <v>0</v>
      </c>
      <c r="BL147" s="14" t="s">
        <v>136</v>
      </c>
      <c r="BM147" s="144" t="s">
        <v>181</v>
      </c>
    </row>
    <row r="148" spans="2:63" s="11" customFormat="1" ht="25.9" customHeight="1" hidden="1">
      <c r="B148" s="122"/>
      <c r="D148" s="123" t="s">
        <v>69</v>
      </c>
      <c r="E148" s="124" t="s">
        <v>178</v>
      </c>
      <c r="F148" s="124" t="s">
        <v>1169</v>
      </c>
      <c r="J148" s="125">
        <f>BK148</f>
        <v>0</v>
      </c>
      <c r="L148" s="122"/>
      <c r="M148" s="126"/>
      <c r="N148" s="127"/>
      <c r="O148" s="127"/>
      <c r="P148" s="128">
        <f>P149</f>
        <v>0</v>
      </c>
      <c r="Q148" s="127"/>
      <c r="R148" s="128">
        <f>R149</f>
        <v>0</v>
      </c>
      <c r="S148" s="127"/>
      <c r="T148" s="129">
        <f>T149</f>
        <v>0</v>
      </c>
      <c r="AR148" s="123" t="s">
        <v>77</v>
      </c>
      <c r="AT148" s="130" t="s">
        <v>69</v>
      </c>
      <c r="AU148" s="130" t="s">
        <v>70</v>
      </c>
      <c r="AY148" s="123" t="s">
        <v>131</v>
      </c>
      <c r="BK148" s="131">
        <f>BK149</f>
        <v>0</v>
      </c>
    </row>
    <row r="149" spans="1:65" s="2" customFormat="1" ht="16.5" customHeight="1" hidden="1">
      <c r="A149" s="26"/>
      <c r="B149" s="132"/>
      <c r="C149" s="133" t="s">
        <v>156</v>
      </c>
      <c r="D149" s="133" t="s">
        <v>132</v>
      </c>
      <c r="E149" s="134" t="s">
        <v>1170</v>
      </c>
      <c r="F149" s="135" t="s">
        <v>1171</v>
      </c>
      <c r="G149" s="136" t="s">
        <v>373</v>
      </c>
      <c r="H149" s="137">
        <v>0</v>
      </c>
      <c r="I149" s="138"/>
      <c r="J149" s="138">
        <f>ROUND(I149*H149,2)</f>
        <v>0</v>
      </c>
      <c r="K149" s="139"/>
      <c r="L149" s="27"/>
      <c r="M149" s="140" t="s">
        <v>1</v>
      </c>
      <c r="N149" s="141" t="s">
        <v>35</v>
      </c>
      <c r="O149" s="142">
        <v>0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4" t="s">
        <v>136</v>
      </c>
      <c r="AT149" s="144" t="s">
        <v>132</v>
      </c>
      <c r="AU149" s="144" t="s">
        <v>77</v>
      </c>
      <c r="AY149" s="14" t="s">
        <v>131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4" t="s">
        <v>77</v>
      </c>
      <c r="BK149" s="145">
        <f>ROUND(I149*H149,2)</f>
        <v>0</v>
      </c>
      <c r="BL149" s="14" t="s">
        <v>136</v>
      </c>
      <c r="BM149" s="144" t="s">
        <v>187</v>
      </c>
    </row>
    <row r="150" spans="2:63" s="11" customFormat="1" ht="25.9" customHeight="1" hidden="1">
      <c r="B150" s="122"/>
      <c r="D150" s="123" t="s">
        <v>69</v>
      </c>
      <c r="E150" s="124" t="s">
        <v>182</v>
      </c>
      <c r="F150" s="124" t="s">
        <v>1172</v>
      </c>
      <c r="J150" s="125">
        <f>BK150</f>
        <v>0</v>
      </c>
      <c r="L150" s="122"/>
      <c r="M150" s="126"/>
      <c r="N150" s="127"/>
      <c r="O150" s="127"/>
      <c r="P150" s="128">
        <f>SUM(P151:P153)</f>
        <v>0</v>
      </c>
      <c r="Q150" s="127"/>
      <c r="R150" s="128">
        <f>SUM(R151:R153)</f>
        <v>0</v>
      </c>
      <c r="S150" s="127"/>
      <c r="T150" s="129">
        <f>SUM(T151:T153)</f>
        <v>0</v>
      </c>
      <c r="AR150" s="123" t="s">
        <v>77</v>
      </c>
      <c r="AT150" s="130" t="s">
        <v>69</v>
      </c>
      <c r="AU150" s="130" t="s">
        <v>70</v>
      </c>
      <c r="AY150" s="123" t="s">
        <v>131</v>
      </c>
      <c r="BK150" s="131">
        <f>SUM(BK151:BK153)</f>
        <v>0</v>
      </c>
    </row>
    <row r="151" spans="1:65" s="2" customFormat="1" ht="16.5" customHeight="1" hidden="1">
      <c r="A151" s="26"/>
      <c r="B151" s="132"/>
      <c r="C151" s="133" t="s">
        <v>314</v>
      </c>
      <c r="D151" s="133" t="s">
        <v>132</v>
      </c>
      <c r="E151" s="134" t="s">
        <v>1173</v>
      </c>
      <c r="F151" s="135" t="s">
        <v>1161</v>
      </c>
      <c r="G151" s="136" t="s">
        <v>171</v>
      </c>
      <c r="H151" s="137">
        <v>0</v>
      </c>
      <c r="I151" s="138"/>
      <c r="J151" s="138">
        <f>ROUND(I151*H151,2)</f>
        <v>0</v>
      </c>
      <c r="K151" s="139"/>
      <c r="L151" s="27"/>
      <c r="M151" s="140" t="s">
        <v>1</v>
      </c>
      <c r="N151" s="141" t="s">
        <v>35</v>
      </c>
      <c r="O151" s="142">
        <v>0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4" t="s">
        <v>136</v>
      </c>
      <c r="AT151" s="144" t="s">
        <v>132</v>
      </c>
      <c r="AU151" s="144" t="s">
        <v>77</v>
      </c>
      <c r="AY151" s="14" t="s">
        <v>131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4" t="s">
        <v>77</v>
      </c>
      <c r="BK151" s="145">
        <f>ROUND(I151*H151,2)</f>
        <v>0</v>
      </c>
      <c r="BL151" s="14" t="s">
        <v>136</v>
      </c>
      <c r="BM151" s="144" t="s">
        <v>189</v>
      </c>
    </row>
    <row r="152" spans="1:65" s="2" customFormat="1" ht="16.5" customHeight="1" hidden="1">
      <c r="A152" s="26"/>
      <c r="B152" s="132"/>
      <c r="C152" s="133" t="s">
        <v>162</v>
      </c>
      <c r="D152" s="133" t="s">
        <v>132</v>
      </c>
      <c r="E152" s="134" t="s">
        <v>1174</v>
      </c>
      <c r="F152" s="135" t="s">
        <v>1163</v>
      </c>
      <c r="G152" s="136" t="s">
        <v>171</v>
      </c>
      <c r="H152" s="137">
        <v>0</v>
      </c>
      <c r="I152" s="138"/>
      <c r="J152" s="138">
        <f>ROUND(I152*H152,2)</f>
        <v>0</v>
      </c>
      <c r="K152" s="139"/>
      <c r="L152" s="27"/>
      <c r="M152" s="140" t="s">
        <v>1</v>
      </c>
      <c r="N152" s="141" t="s">
        <v>35</v>
      </c>
      <c r="O152" s="142">
        <v>0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4" t="s">
        <v>136</v>
      </c>
      <c r="AT152" s="144" t="s">
        <v>132</v>
      </c>
      <c r="AU152" s="144" t="s">
        <v>77</v>
      </c>
      <c r="AY152" s="14" t="s">
        <v>131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4" t="s">
        <v>77</v>
      </c>
      <c r="BK152" s="145">
        <f>ROUND(I152*H152,2)</f>
        <v>0</v>
      </c>
      <c r="BL152" s="14" t="s">
        <v>136</v>
      </c>
      <c r="BM152" s="144" t="s">
        <v>195</v>
      </c>
    </row>
    <row r="153" spans="1:65" s="2" customFormat="1" ht="16.5" customHeight="1" hidden="1">
      <c r="A153" s="26"/>
      <c r="B153" s="132"/>
      <c r="C153" s="133" t="s">
        <v>8</v>
      </c>
      <c r="D153" s="133" t="s">
        <v>132</v>
      </c>
      <c r="E153" s="134" t="s">
        <v>1175</v>
      </c>
      <c r="F153" s="135" t="s">
        <v>1165</v>
      </c>
      <c r="G153" s="136" t="s">
        <v>171</v>
      </c>
      <c r="H153" s="137">
        <v>0</v>
      </c>
      <c r="I153" s="138"/>
      <c r="J153" s="138">
        <f>ROUND(I153*H153,2)</f>
        <v>0</v>
      </c>
      <c r="K153" s="139"/>
      <c r="L153" s="27"/>
      <c r="M153" s="140" t="s">
        <v>1</v>
      </c>
      <c r="N153" s="141" t="s">
        <v>35</v>
      </c>
      <c r="O153" s="142">
        <v>0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4" t="s">
        <v>136</v>
      </c>
      <c r="AT153" s="144" t="s">
        <v>132</v>
      </c>
      <c r="AU153" s="144" t="s">
        <v>77</v>
      </c>
      <c r="AY153" s="14" t="s">
        <v>131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4" t="s">
        <v>77</v>
      </c>
      <c r="BK153" s="145">
        <f>ROUND(I153*H153,2)</f>
        <v>0</v>
      </c>
      <c r="BL153" s="14" t="s">
        <v>136</v>
      </c>
      <c r="BM153" s="144" t="s">
        <v>200</v>
      </c>
    </row>
    <row r="154" spans="2:63" s="11" customFormat="1" ht="25.9" customHeight="1" hidden="1">
      <c r="B154" s="122"/>
      <c r="D154" s="123" t="s">
        <v>69</v>
      </c>
      <c r="E154" s="124" t="s">
        <v>190</v>
      </c>
      <c r="F154" s="124" t="s">
        <v>1176</v>
      </c>
      <c r="J154" s="125">
        <f>BK154</f>
        <v>0</v>
      </c>
      <c r="L154" s="122"/>
      <c r="M154" s="126"/>
      <c r="N154" s="127"/>
      <c r="O154" s="127"/>
      <c r="P154" s="128">
        <f>SUM(P155:P156)</f>
        <v>0</v>
      </c>
      <c r="Q154" s="127"/>
      <c r="R154" s="128">
        <f>SUM(R155:R156)</f>
        <v>0</v>
      </c>
      <c r="S154" s="127"/>
      <c r="T154" s="129">
        <f>SUM(T155:T156)</f>
        <v>0</v>
      </c>
      <c r="AR154" s="123" t="s">
        <v>77</v>
      </c>
      <c r="AT154" s="130" t="s">
        <v>69</v>
      </c>
      <c r="AU154" s="130" t="s">
        <v>70</v>
      </c>
      <c r="AY154" s="123" t="s">
        <v>131</v>
      </c>
      <c r="BK154" s="131">
        <f>SUM(BK155:BK156)</f>
        <v>0</v>
      </c>
    </row>
    <row r="155" spans="1:65" s="2" customFormat="1" ht="16.5" customHeight="1" hidden="1">
      <c r="A155" s="26"/>
      <c r="B155" s="132"/>
      <c r="C155" s="133" t="s">
        <v>166</v>
      </c>
      <c r="D155" s="133" t="s">
        <v>132</v>
      </c>
      <c r="E155" s="134" t="s">
        <v>1177</v>
      </c>
      <c r="F155" s="135" t="s">
        <v>685</v>
      </c>
      <c r="G155" s="136" t="s">
        <v>706</v>
      </c>
      <c r="H155" s="137">
        <v>0</v>
      </c>
      <c r="I155" s="138"/>
      <c r="J155" s="138">
        <f>ROUND(I155*H155,2)</f>
        <v>0</v>
      </c>
      <c r="K155" s="139"/>
      <c r="L155" s="27"/>
      <c r="M155" s="140" t="s">
        <v>1</v>
      </c>
      <c r="N155" s="141" t="s">
        <v>35</v>
      </c>
      <c r="O155" s="142">
        <v>0</v>
      </c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4" t="s">
        <v>136</v>
      </c>
      <c r="AT155" s="144" t="s">
        <v>132</v>
      </c>
      <c r="AU155" s="144" t="s">
        <v>77</v>
      </c>
      <c r="AY155" s="14" t="s">
        <v>131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4" t="s">
        <v>77</v>
      </c>
      <c r="BK155" s="145">
        <f>ROUND(I155*H155,2)</f>
        <v>0</v>
      </c>
      <c r="BL155" s="14" t="s">
        <v>136</v>
      </c>
      <c r="BM155" s="144" t="s">
        <v>203</v>
      </c>
    </row>
    <row r="156" spans="1:65" s="2" customFormat="1" ht="16.5" customHeight="1" hidden="1">
      <c r="A156" s="26"/>
      <c r="B156" s="132"/>
      <c r="C156" s="133" t="s">
        <v>717</v>
      </c>
      <c r="D156" s="133" t="s">
        <v>132</v>
      </c>
      <c r="E156" s="134" t="s">
        <v>1178</v>
      </c>
      <c r="F156" s="135" t="s">
        <v>1179</v>
      </c>
      <c r="G156" s="136" t="s">
        <v>706</v>
      </c>
      <c r="H156" s="137">
        <v>0</v>
      </c>
      <c r="I156" s="138"/>
      <c r="J156" s="138">
        <f>ROUND(I156*H156,2)</f>
        <v>0</v>
      </c>
      <c r="K156" s="139"/>
      <c r="L156" s="27"/>
      <c r="M156" s="140" t="s">
        <v>1</v>
      </c>
      <c r="N156" s="141" t="s">
        <v>35</v>
      </c>
      <c r="O156" s="142">
        <v>0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4" t="s">
        <v>136</v>
      </c>
      <c r="AT156" s="144" t="s">
        <v>132</v>
      </c>
      <c r="AU156" s="144" t="s">
        <v>77</v>
      </c>
      <c r="AY156" s="14" t="s">
        <v>131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4" t="s">
        <v>77</v>
      </c>
      <c r="BK156" s="145">
        <f>ROUND(I156*H156,2)</f>
        <v>0</v>
      </c>
      <c r="BL156" s="14" t="s">
        <v>136</v>
      </c>
      <c r="BM156" s="144" t="s">
        <v>210</v>
      </c>
    </row>
    <row r="157" spans="2:63" s="11" customFormat="1" ht="25.9" customHeight="1" hidden="1">
      <c r="B157" s="122"/>
      <c r="D157" s="123" t="s">
        <v>69</v>
      </c>
      <c r="E157" s="124" t="s">
        <v>196</v>
      </c>
      <c r="F157" s="124" t="s">
        <v>1180</v>
      </c>
      <c r="J157" s="125">
        <f>BK157</f>
        <v>0</v>
      </c>
      <c r="L157" s="122"/>
      <c r="M157" s="126"/>
      <c r="N157" s="127"/>
      <c r="O157" s="127"/>
      <c r="P157" s="128">
        <f>P158</f>
        <v>0</v>
      </c>
      <c r="Q157" s="127"/>
      <c r="R157" s="128">
        <f>R158</f>
        <v>0</v>
      </c>
      <c r="S157" s="127"/>
      <c r="T157" s="129">
        <f>T158</f>
        <v>0</v>
      </c>
      <c r="AR157" s="123" t="s">
        <v>77</v>
      </c>
      <c r="AT157" s="130" t="s">
        <v>69</v>
      </c>
      <c r="AU157" s="130" t="s">
        <v>70</v>
      </c>
      <c r="AY157" s="123" t="s">
        <v>131</v>
      </c>
      <c r="BK157" s="131">
        <f>BK158</f>
        <v>0</v>
      </c>
    </row>
    <row r="158" spans="1:65" s="2" customFormat="1" ht="15.75" customHeight="1" hidden="1">
      <c r="A158" s="26"/>
      <c r="B158" s="132"/>
      <c r="C158" s="133" t="s">
        <v>172</v>
      </c>
      <c r="D158" s="133" t="s">
        <v>132</v>
      </c>
      <c r="E158" s="134" t="s">
        <v>728</v>
      </c>
      <c r="F158" s="135" t="s">
        <v>1181</v>
      </c>
      <c r="G158" s="136" t="s">
        <v>149</v>
      </c>
      <c r="H158" s="137">
        <v>0</v>
      </c>
      <c r="I158" s="138"/>
      <c r="J158" s="138">
        <f>ROUND(I158*H158,2)</f>
        <v>0</v>
      </c>
      <c r="K158" s="139"/>
      <c r="L158" s="27"/>
      <c r="M158" s="140" t="s">
        <v>1</v>
      </c>
      <c r="N158" s="141" t="s">
        <v>35</v>
      </c>
      <c r="O158" s="142">
        <v>0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4" t="s">
        <v>136</v>
      </c>
      <c r="AT158" s="144" t="s">
        <v>132</v>
      </c>
      <c r="AU158" s="144" t="s">
        <v>77</v>
      </c>
      <c r="AY158" s="14" t="s">
        <v>131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4" t="s">
        <v>77</v>
      </c>
      <c r="BK158" s="145">
        <f>ROUND(I158*H158,2)</f>
        <v>0</v>
      </c>
      <c r="BL158" s="14" t="s">
        <v>136</v>
      </c>
      <c r="BM158" s="144" t="s">
        <v>213</v>
      </c>
    </row>
    <row r="159" spans="2:63" s="11" customFormat="1" ht="25.9" customHeight="1">
      <c r="B159" s="122"/>
      <c r="D159" s="123" t="s">
        <v>69</v>
      </c>
      <c r="E159" s="124" t="s">
        <v>167</v>
      </c>
      <c r="F159" s="124" t="s">
        <v>917</v>
      </c>
      <c r="J159" s="125">
        <f>J160+J161+J188+J189+J190+J191+J192</f>
        <v>0</v>
      </c>
      <c r="L159" s="122"/>
      <c r="M159" s="126"/>
      <c r="N159" s="127"/>
      <c r="O159" s="127"/>
      <c r="P159" s="128">
        <f>SUM(P160:P161)</f>
        <v>0</v>
      </c>
      <c r="Q159" s="127"/>
      <c r="R159" s="128">
        <f>SUM(R160:R161)</f>
        <v>0</v>
      </c>
      <c r="S159" s="127"/>
      <c r="T159" s="129">
        <f>SUM(T160:T161)</f>
        <v>0</v>
      </c>
      <c r="AR159" s="123" t="s">
        <v>77</v>
      </c>
      <c r="AT159" s="130" t="s">
        <v>69</v>
      </c>
      <c r="AU159" s="130" t="s">
        <v>70</v>
      </c>
      <c r="AY159" s="123" t="s">
        <v>131</v>
      </c>
      <c r="BK159" s="131">
        <f>SUM(BK160:BK161)</f>
        <v>0</v>
      </c>
    </row>
    <row r="160" spans="1:65" s="2" customFormat="1" ht="16.5" customHeight="1">
      <c r="A160" s="26"/>
      <c r="B160" s="132"/>
      <c r="C160" s="133">
        <v>13</v>
      </c>
      <c r="D160" s="133" t="s">
        <v>132</v>
      </c>
      <c r="E160" s="134"/>
      <c r="F160" s="135" t="s">
        <v>1332</v>
      </c>
      <c r="G160" s="136" t="s">
        <v>373</v>
      </c>
      <c r="H160" s="137">
        <v>6</v>
      </c>
      <c r="I160" s="138"/>
      <c r="J160" s="138">
        <f>ROUND(I160*H160,2)</f>
        <v>0</v>
      </c>
      <c r="K160" s="139"/>
      <c r="L160" s="27"/>
      <c r="M160" s="140" t="s">
        <v>1</v>
      </c>
      <c r="N160" s="141" t="s">
        <v>35</v>
      </c>
      <c r="O160" s="142">
        <v>0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4" t="s">
        <v>136</v>
      </c>
      <c r="AT160" s="144" t="s">
        <v>132</v>
      </c>
      <c r="AU160" s="144" t="s">
        <v>77</v>
      </c>
      <c r="AY160" s="14" t="s">
        <v>131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4" t="s">
        <v>77</v>
      </c>
      <c r="BK160" s="145">
        <f>ROUND(I160*H160,2)</f>
        <v>0</v>
      </c>
      <c r="BL160" s="14" t="s">
        <v>136</v>
      </c>
      <c r="BM160" s="144" t="s">
        <v>218</v>
      </c>
    </row>
    <row r="161" spans="1:65" s="2" customFormat="1" ht="16.5" customHeight="1">
      <c r="A161" s="26"/>
      <c r="B161" s="132"/>
      <c r="C161" s="133">
        <v>14</v>
      </c>
      <c r="D161" s="133" t="s">
        <v>132</v>
      </c>
      <c r="E161" s="134"/>
      <c r="F161" s="135" t="s">
        <v>1333</v>
      </c>
      <c r="G161" s="136" t="s">
        <v>171</v>
      </c>
      <c r="H161" s="137">
        <v>26</v>
      </c>
      <c r="I161" s="138"/>
      <c r="J161" s="138">
        <f>ROUND(I161*H161,2)</f>
        <v>0</v>
      </c>
      <c r="K161" s="139"/>
      <c r="L161" s="27"/>
      <c r="M161" s="140" t="s">
        <v>1</v>
      </c>
      <c r="N161" s="141" t="s">
        <v>35</v>
      </c>
      <c r="O161" s="142">
        <v>0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4" t="s">
        <v>136</v>
      </c>
      <c r="AT161" s="144" t="s">
        <v>132</v>
      </c>
      <c r="AU161" s="144" t="s">
        <v>77</v>
      </c>
      <c r="AY161" s="14" t="s">
        <v>131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4" t="s">
        <v>77</v>
      </c>
      <c r="BK161" s="145">
        <f>ROUND(I161*H161,2)</f>
        <v>0</v>
      </c>
      <c r="BL161" s="14" t="s">
        <v>136</v>
      </c>
      <c r="BM161" s="144" t="s">
        <v>223</v>
      </c>
    </row>
    <row r="162" spans="2:63" s="11" customFormat="1" ht="25.9" customHeight="1" hidden="1">
      <c r="B162" s="122"/>
      <c r="D162" s="123" t="s">
        <v>69</v>
      </c>
      <c r="E162" s="124"/>
      <c r="F162" s="124" t="s">
        <v>1182</v>
      </c>
      <c r="J162" s="125">
        <f>BK162</f>
        <v>0</v>
      </c>
      <c r="L162" s="122"/>
      <c r="M162" s="126"/>
      <c r="N162" s="127"/>
      <c r="O162" s="127"/>
      <c r="P162" s="128">
        <f>SUM(P163:P165)</f>
        <v>0</v>
      </c>
      <c r="Q162" s="127"/>
      <c r="R162" s="128">
        <f>SUM(R163:R165)</f>
        <v>0</v>
      </c>
      <c r="S162" s="127"/>
      <c r="T162" s="129">
        <f>SUM(T163:T165)</f>
        <v>0</v>
      </c>
      <c r="AR162" s="123" t="s">
        <v>77</v>
      </c>
      <c r="AT162" s="130" t="s">
        <v>69</v>
      </c>
      <c r="AU162" s="130" t="s">
        <v>70</v>
      </c>
      <c r="AY162" s="123" t="s">
        <v>131</v>
      </c>
      <c r="BK162" s="131">
        <f>SUM(BK163:BK165)</f>
        <v>0</v>
      </c>
    </row>
    <row r="163" spans="1:65" s="2" customFormat="1" ht="16.5" customHeight="1" hidden="1">
      <c r="A163" s="26"/>
      <c r="B163" s="132"/>
      <c r="C163" s="133" t="s">
        <v>7</v>
      </c>
      <c r="D163" s="133" t="s">
        <v>132</v>
      </c>
      <c r="E163" s="134"/>
      <c r="F163" s="135" t="s">
        <v>1183</v>
      </c>
      <c r="G163" s="136" t="s">
        <v>171</v>
      </c>
      <c r="H163" s="137">
        <v>0</v>
      </c>
      <c r="I163" s="138"/>
      <c r="J163" s="138">
        <f>ROUND(I163*H163,2)</f>
        <v>0</v>
      </c>
      <c r="K163" s="139"/>
      <c r="L163" s="27"/>
      <c r="M163" s="140" t="s">
        <v>1</v>
      </c>
      <c r="N163" s="141" t="s">
        <v>35</v>
      </c>
      <c r="O163" s="142">
        <v>0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4" t="s">
        <v>136</v>
      </c>
      <c r="AT163" s="144" t="s">
        <v>132</v>
      </c>
      <c r="AU163" s="144" t="s">
        <v>77</v>
      </c>
      <c r="AY163" s="14" t="s">
        <v>131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4" t="s">
        <v>77</v>
      </c>
      <c r="BK163" s="145">
        <f>ROUND(I163*H163,2)</f>
        <v>0</v>
      </c>
      <c r="BL163" s="14" t="s">
        <v>136</v>
      </c>
      <c r="BM163" s="144" t="s">
        <v>228</v>
      </c>
    </row>
    <row r="164" spans="1:65" s="2" customFormat="1" ht="16.5" customHeight="1" hidden="1">
      <c r="A164" s="26"/>
      <c r="B164" s="132"/>
      <c r="C164" s="133" t="s">
        <v>181</v>
      </c>
      <c r="D164" s="133" t="s">
        <v>132</v>
      </c>
      <c r="E164" s="134"/>
      <c r="F164" s="135" t="s">
        <v>1184</v>
      </c>
      <c r="G164" s="136" t="s">
        <v>171</v>
      </c>
      <c r="H164" s="137">
        <v>0</v>
      </c>
      <c r="I164" s="138"/>
      <c r="J164" s="138">
        <f>ROUND(I164*H164,2)</f>
        <v>0</v>
      </c>
      <c r="K164" s="139"/>
      <c r="L164" s="27"/>
      <c r="M164" s="140" t="s">
        <v>1</v>
      </c>
      <c r="N164" s="141" t="s">
        <v>35</v>
      </c>
      <c r="O164" s="142">
        <v>0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4" t="s">
        <v>136</v>
      </c>
      <c r="AT164" s="144" t="s">
        <v>132</v>
      </c>
      <c r="AU164" s="144" t="s">
        <v>77</v>
      </c>
      <c r="AY164" s="14" t="s">
        <v>131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4" t="s">
        <v>77</v>
      </c>
      <c r="BK164" s="145">
        <f>ROUND(I164*H164,2)</f>
        <v>0</v>
      </c>
      <c r="BL164" s="14" t="s">
        <v>136</v>
      </c>
      <c r="BM164" s="144" t="s">
        <v>231</v>
      </c>
    </row>
    <row r="165" spans="1:65" s="2" customFormat="1" ht="16.5" customHeight="1" hidden="1">
      <c r="A165" s="26"/>
      <c r="B165" s="132"/>
      <c r="C165" s="133" t="s">
        <v>343</v>
      </c>
      <c r="D165" s="133" t="s">
        <v>132</v>
      </c>
      <c r="E165" s="134"/>
      <c r="F165" s="135" t="s">
        <v>1185</v>
      </c>
      <c r="G165" s="136" t="s">
        <v>171</v>
      </c>
      <c r="H165" s="137">
        <v>0</v>
      </c>
      <c r="I165" s="138"/>
      <c r="J165" s="138">
        <f>ROUND(I165*H165,2)</f>
        <v>0</v>
      </c>
      <c r="K165" s="139"/>
      <c r="L165" s="27"/>
      <c r="M165" s="140" t="s">
        <v>1</v>
      </c>
      <c r="N165" s="141" t="s">
        <v>35</v>
      </c>
      <c r="O165" s="142">
        <v>0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4" t="s">
        <v>136</v>
      </c>
      <c r="AT165" s="144" t="s">
        <v>132</v>
      </c>
      <c r="AU165" s="144" t="s">
        <v>77</v>
      </c>
      <c r="AY165" s="14" t="s">
        <v>131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4" t="s">
        <v>77</v>
      </c>
      <c r="BK165" s="145">
        <f>ROUND(I165*H165,2)</f>
        <v>0</v>
      </c>
      <c r="BL165" s="14" t="s">
        <v>136</v>
      </c>
      <c r="BM165" s="144" t="s">
        <v>234</v>
      </c>
    </row>
    <row r="166" spans="2:63" s="11" customFormat="1" ht="25.9" customHeight="1" hidden="1">
      <c r="B166" s="122"/>
      <c r="D166" s="123" t="s">
        <v>69</v>
      </c>
      <c r="E166" s="124"/>
      <c r="F166" s="124" t="s">
        <v>1186</v>
      </c>
      <c r="J166" s="125">
        <f>BK166</f>
        <v>0</v>
      </c>
      <c r="L166" s="122"/>
      <c r="M166" s="126"/>
      <c r="N166" s="127"/>
      <c r="O166" s="127"/>
      <c r="P166" s="128">
        <f>SUM(P167:P168)</f>
        <v>0</v>
      </c>
      <c r="Q166" s="127"/>
      <c r="R166" s="128">
        <f>SUM(R167:R168)</f>
        <v>0</v>
      </c>
      <c r="S166" s="127"/>
      <c r="T166" s="129">
        <f>SUM(T167:T168)</f>
        <v>0</v>
      </c>
      <c r="AR166" s="123" t="s">
        <v>77</v>
      </c>
      <c r="AT166" s="130" t="s">
        <v>69</v>
      </c>
      <c r="AU166" s="130" t="s">
        <v>70</v>
      </c>
      <c r="AY166" s="123" t="s">
        <v>131</v>
      </c>
      <c r="BK166" s="131">
        <f>SUM(BK167:BK168)</f>
        <v>0</v>
      </c>
    </row>
    <row r="167" spans="1:65" s="2" customFormat="1" ht="16.5" customHeight="1" hidden="1">
      <c r="A167" s="26"/>
      <c r="B167" s="132"/>
      <c r="C167" s="133" t="s">
        <v>187</v>
      </c>
      <c r="D167" s="133" t="s">
        <v>132</v>
      </c>
      <c r="E167" s="134"/>
      <c r="F167" s="135" t="s">
        <v>1187</v>
      </c>
      <c r="G167" s="136" t="s">
        <v>149</v>
      </c>
      <c r="H167" s="137">
        <v>0</v>
      </c>
      <c r="I167" s="138"/>
      <c r="J167" s="138">
        <f>ROUND(I167*H167,2)</f>
        <v>0</v>
      </c>
      <c r="K167" s="139"/>
      <c r="L167" s="27"/>
      <c r="M167" s="140" t="s">
        <v>1</v>
      </c>
      <c r="N167" s="141" t="s">
        <v>35</v>
      </c>
      <c r="O167" s="142">
        <v>0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4" t="s">
        <v>136</v>
      </c>
      <c r="AT167" s="144" t="s">
        <v>132</v>
      </c>
      <c r="AU167" s="144" t="s">
        <v>77</v>
      </c>
      <c r="AY167" s="14" t="s">
        <v>131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4" t="s">
        <v>77</v>
      </c>
      <c r="BK167" s="145">
        <f>ROUND(I167*H167,2)</f>
        <v>0</v>
      </c>
      <c r="BL167" s="14" t="s">
        <v>136</v>
      </c>
      <c r="BM167" s="144" t="s">
        <v>237</v>
      </c>
    </row>
    <row r="168" spans="1:65" s="2" customFormat="1" ht="16.5" customHeight="1" hidden="1">
      <c r="A168" s="26"/>
      <c r="B168" s="132"/>
      <c r="C168" s="133" t="s">
        <v>350</v>
      </c>
      <c r="D168" s="133" t="s">
        <v>132</v>
      </c>
      <c r="E168" s="134"/>
      <c r="F168" s="135" t="s">
        <v>1188</v>
      </c>
      <c r="G168" s="136" t="s">
        <v>149</v>
      </c>
      <c r="H168" s="137">
        <v>0</v>
      </c>
      <c r="I168" s="138"/>
      <c r="J168" s="138">
        <f>ROUND(I168*H168,2)</f>
        <v>0</v>
      </c>
      <c r="K168" s="139"/>
      <c r="L168" s="27"/>
      <c r="M168" s="140" t="s">
        <v>1</v>
      </c>
      <c r="N168" s="141" t="s">
        <v>35</v>
      </c>
      <c r="O168" s="142">
        <v>0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4" t="s">
        <v>136</v>
      </c>
      <c r="AT168" s="144" t="s">
        <v>132</v>
      </c>
      <c r="AU168" s="144" t="s">
        <v>77</v>
      </c>
      <c r="AY168" s="14" t="s">
        <v>131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4" t="s">
        <v>77</v>
      </c>
      <c r="BK168" s="145">
        <f>ROUND(I168*H168,2)</f>
        <v>0</v>
      </c>
      <c r="BL168" s="14" t="s">
        <v>136</v>
      </c>
      <c r="BM168" s="144" t="s">
        <v>240</v>
      </c>
    </row>
    <row r="169" spans="2:63" s="11" customFormat="1" ht="25.9" customHeight="1" hidden="1">
      <c r="B169" s="122"/>
      <c r="D169" s="123" t="s">
        <v>69</v>
      </c>
      <c r="E169" s="124"/>
      <c r="F169" s="124" t="s">
        <v>1189</v>
      </c>
      <c r="J169" s="125">
        <f>BK169</f>
        <v>0</v>
      </c>
      <c r="L169" s="122"/>
      <c r="M169" s="126"/>
      <c r="N169" s="127"/>
      <c r="O169" s="127"/>
      <c r="P169" s="128">
        <f>P170</f>
        <v>0</v>
      </c>
      <c r="Q169" s="127"/>
      <c r="R169" s="128">
        <f>R170</f>
        <v>0</v>
      </c>
      <c r="S169" s="127"/>
      <c r="T169" s="129">
        <f>T170</f>
        <v>0</v>
      </c>
      <c r="AR169" s="123" t="s">
        <v>77</v>
      </c>
      <c r="AT169" s="130" t="s">
        <v>69</v>
      </c>
      <c r="AU169" s="130" t="s">
        <v>70</v>
      </c>
      <c r="AY169" s="123" t="s">
        <v>131</v>
      </c>
      <c r="BK169" s="131">
        <f>BK170</f>
        <v>0</v>
      </c>
    </row>
    <row r="170" spans="1:65" s="2" customFormat="1" ht="16.5" customHeight="1" hidden="1">
      <c r="A170" s="26"/>
      <c r="B170" s="132"/>
      <c r="C170" s="133" t="s">
        <v>189</v>
      </c>
      <c r="D170" s="133" t="s">
        <v>132</v>
      </c>
      <c r="E170" s="134"/>
      <c r="F170" s="135" t="s">
        <v>1190</v>
      </c>
      <c r="G170" s="136" t="s">
        <v>149</v>
      </c>
      <c r="H170" s="137">
        <v>0</v>
      </c>
      <c r="I170" s="138"/>
      <c r="J170" s="138">
        <f>ROUND(I170*H170,2)</f>
        <v>0</v>
      </c>
      <c r="K170" s="139"/>
      <c r="L170" s="27"/>
      <c r="M170" s="140" t="s">
        <v>1</v>
      </c>
      <c r="N170" s="141" t="s">
        <v>35</v>
      </c>
      <c r="O170" s="142">
        <v>0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4" t="s">
        <v>136</v>
      </c>
      <c r="AT170" s="144" t="s">
        <v>132</v>
      </c>
      <c r="AU170" s="144" t="s">
        <v>77</v>
      </c>
      <c r="AY170" s="14" t="s">
        <v>131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4" t="s">
        <v>77</v>
      </c>
      <c r="BK170" s="145">
        <f>ROUND(I170*H170,2)</f>
        <v>0</v>
      </c>
      <c r="BL170" s="14" t="s">
        <v>136</v>
      </c>
      <c r="BM170" s="144" t="s">
        <v>243</v>
      </c>
    </row>
    <row r="171" spans="2:63" s="11" customFormat="1" ht="25.9" customHeight="1" hidden="1">
      <c r="B171" s="122"/>
      <c r="D171" s="123" t="s">
        <v>69</v>
      </c>
      <c r="E171" s="124"/>
      <c r="F171" s="124" t="s">
        <v>1191</v>
      </c>
      <c r="J171" s="125">
        <f>BK171</f>
        <v>0</v>
      </c>
      <c r="L171" s="122"/>
      <c r="M171" s="126"/>
      <c r="N171" s="127"/>
      <c r="O171" s="127"/>
      <c r="P171" s="128">
        <f>P172</f>
        <v>0</v>
      </c>
      <c r="Q171" s="127"/>
      <c r="R171" s="128">
        <f>R172</f>
        <v>0</v>
      </c>
      <c r="S171" s="127"/>
      <c r="T171" s="129">
        <f>T172</f>
        <v>0</v>
      </c>
      <c r="AR171" s="123" t="s">
        <v>77</v>
      </c>
      <c r="AT171" s="130" t="s">
        <v>69</v>
      </c>
      <c r="AU171" s="130" t="s">
        <v>70</v>
      </c>
      <c r="AY171" s="123" t="s">
        <v>131</v>
      </c>
      <c r="BK171" s="131">
        <f>BK172</f>
        <v>0</v>
      </c>
    </row>
    <row r="172" spans="1:65" s="2" customFormat="1" ht="16.5" customHeight="1" hidden="1">
      <c r="A172" s="26"/>
      <c r="B172" s="132"/>
      <c r="C172" s="133" t="s">
        <v>733</v>
      </c>
      <c r="D172" s="133" t="s">
        <v>132</v>
      </c>
      <c r="E172" s="134"/>
      <c r="F172" s="135" t="s">
        <v>1192</v>
      </c>
      <c r="G172" s="136" t="s">
        <v>161</v>
      </c>
      <c r="H172" s="137">
        <v>0</v>
      </c>
      <c r="I172" s="138"/>
      <c r="J172" s="138">
        <f>ROUND(I172*H172,2)</f>
        <v>0</v>
      </c>
      <c r="K172" s="139"/>
      <c r="L172" s="27"/>
      <c r="M172" s="140" t="s">
        <v>1</v>
      </c>
      <c r="N172" s="141" t="s">
        <v>35</v>
      </c>
      <c r="O172" s="142">
        <v>0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4" t="s">
        <v>136</v>
      </c>
      <c r="AT172" s="144" t="s">
        <v>132</v>
      </c>
      <c r="AU172" s="144" t="s">
        <v>77</v>
      </c>
      <c r="AY172" s="14" t="s">
        <v>131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4" t="s">
        <v>77</v>
      </c>
      <c r="BK172" s="145">
        <f>ROUND(I172*H172,2)</f>
        <v>0</v>
      </c>
      <c r="BL172" s="14" t="s">
        <v>136</v>
      </c>
      <c r="BM172" s="144" t="s">
        <v>246</v>
      </c>
    </row>
    <row r="173" spans="2:63" s="11" customFormat="1" ht="25.9" customHeight="1" hidden="1">
      <c r="B173" s="122"/>
      <c r="D173" s="123" t="s">
        <v>69</v>
      </c>
      <c r="E173" s="124"/>
      <c r="F173" s="124" t="s">
        <v>932</v>
      </c>
      <c r="J173" s="125">
        <f>BK173</f>
        <v>0</v>
      </c>
      <c r="L173" s="122"/>
      <c r="M173" s="126"/>
      <c r="N173" s="127"/>
      <c r="O173" s="127"/>
      <c r="P173" s="128">
        <f>P174</f>
        <v>0</v>
      </c>
      <c r="Q173" s="127"/>
      <c r="R173" s="128">
        <f>R174</f>
        <v>0</v>
      </c>
      <c r="S173" s="127"/>
      <c r="T173" s="129">
        <f>T174</f>
        <v>0</v>
      </c>
      <c r="AR173" s="123" t="s">
        <v>77</v>
      </c>
      <c r="AT173" s="130" t="s">
        <v>69</v>
      </c>
      <c r="AU173" s="130" t="s">
        <v>70</v>
      </c>
      <c r="AY173" s="123" t="s">
        <v>131</v>
      </c>
      <c r="BK173" s="131">
        <f>BK174</f>
        <v>0</v>
      </c>
    </row>
    <row r="174" spans="1:65" s="2" customFormat="1" ht="16.5" customHeight="1" hidden="1">
      <c r="A174" s="26"/>
      <c r="B174" s="132"/>
      <c r="C174" s="133" t="s">
        <v>195</v>
      </c>
      <c r="D174" s="133" t="s">
        <v>132</v>
      </c>
      <c r="E174" s="134"/>
      <c r="F174" s="135" t="s">
        <v>789</v>
      </c>
      <c r="G174" s="136" t="s">
        <v>790</v>
      </c>
      <c r="H174" s="137">
        <v>0</v>
      </c>
      <c r="I174" s="138"/>
      <c r="J174" s="138">
        <f>ROUND(I174*H174,2)</f>
        <v>0</v>
      </c>
      <c r="K174" s="139"/>
      <c r="L174" s="27"/>
      <c r="M174" s="140" t="s">
        <v>1</v>
      </c>
      <c r="N174" s="141" t="s">
        <v>35</v>
      </c>
      <c r="O174" s="142">
        <v>0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4" t="s">
        <v>136</v>
      </c>
      <c r="AT174" s="144" t="s">
        <v>132</v>
      </c>
      <c r="AU174" s="144" t="s">
        <v>77</v>
      </c>
      <c r="AY174" s="14" t="s">
        <v>131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4" t="s">
        <v>77</v>
      </c>
      <c r="BK174" s="145">
        <f>ROUND(I174*H174,2)</f>
        <v>0</v>
      </c>
      <c r="BL174" s="14" t="s">
        <v>136</v>
      </c>
      <c r="BM174" s="144" t="s">
        <v>249</v>
      </c>
    </row>
    <row r="175" spans="2:63" s="11" customFormat="1" ht="25.9" customHeight="1" hidden="1">
      <c r="B175" s="122"/>
      <c r="D175" s="123" t="s">
        <v>69</v>
      </c>
      <c r="E175" s="124"/>
      <c r="F175" s="124" t="s">
        <v>1193</v>
      </c>
      <c r="J175" s="125">
        <f>BK175</f>
        <v>0</v>
      </c>
      <c r="L175" s="122"/>
      <c r="M175" s="126"/>
      <c r="N175" s="127"/>
      <c r="O175" s="127"/>
      <c r="P175" s="128">
        <f>P176</f>
        <v>0</v>
      </c>
      <c r="Q175" s="127"/>
      <c r="R175" s="128">
        <f>R176</f>
        <v>0</v>
      </c>
      <c r="S175" s="127"/>
      <c r="T175" s="129">
        <f>T176</f>
        <v>0</v>
      </c>
      <c r="AR175" s="123" t="s">
        <v>77</v>
      </c>
      <c r="AT175" s="130" t="s">
        <v>69</v>
      </c>
      <c r="AU175" s="130" t="s">
        <v>70</v>
      </c>
      <c r="AY175" s="123" t="s">
        <v>131</v>
      </c>
      <c r="BK175" s="131">
        <f>BK176</f>
        <v>0</v>
      </c>
    </row>
    <row r="176" spans="1:65" s="2" customFormat="1" ht="16.5" customHeight="1" hidden="1">
      <c r="A176" s="26"/>
      <c r="B176" s="132"/>
      <c r="C176" s="133" t="s">
        <v>738</v>
      </c>
      <c r="D176" s="133" t="s">
        <v>132</v>
      </c>
      <c r="E176" s="134"/>
      <c r="F176" s="135" t="s">
        <v>1171</v>
      </c>
      <c r="G176" s="136" t="s">
        <v>373</v>
      </c>
      <c r="H176" s="137">
        <v>0</v>
      </c>
      <c r="I176" s="138"/>
      <c r="J176" s="138">
        <f>ROUND(I176*H176,2)</f>
        <v>0</v>
      </c>
      <c r="K176" s="139"/>
      <c r="L176" s="27"/>
      <c r="M176" s="140" t="s">
        <v>1</v>
      </c>
      <c r="N176" s="141" t="s">
        <v>35</v>
      </c>
      <c r="O176" s="142">
        <v>0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4" t="s">
        <v>136</v>
      </c>
      <c r="AT176" s="144" t="s">
        <v>132</v>
      </c>
      <c r="AU176" s="144" t="s">
        <v>77</v>
      </c>
      <c r="AY176" s="14" t="s">
        <v>131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4" t="s">
        <v>77</v>
      </c>
      <c r="BK176" s="145">
        <f>ROUND(I176*H176,2)</f>
        <v>0</v>
      </c>
      <c r="BL176" s="14" t="s">
        <v>136</v>
      </c>
      <c r="BM176" s="144" t="s">
        <v>252</v>
      </c>
    </row>
    <row r="177" spans="2:63" s="11" customFormat="1" ht="25.9" customHeight="1" hidden="1">
      <c r="B177" s="122"/>
      <c r="D177" s="123" t="s">
        <v>69</v>
      </c>
      <c r="E177" s="124"/>
      <c r="F177" s="124" t="s">
        <v>1194</v>
      </c>
      <c r="J177" s="125">
        <f>BK177</f>
        <v>0</v>
      </c>
      <c r="L177" s="122"/>
      <c r="M177" s="126"/>
      <c r="N177" s="127"/>
      <c r="O177" s="127"/>
      <c r="P177" s="128">
        <f>P178</f>
        <v>0</v>
      </c>
      <c r="Q177" s="127"/>
      <c r="R177" s="128">
        <f>R178</f>
        <v>0</v>
      </c>
      <c r="S177" s="127"/>
      <c r="T177" s="129">
        <f>T178</f>
        <v>0</v>
      </c>
      <c r="AR177" s="123" t="s">
        <v>77</v>
      </c>
      <c r="AT177" s="130" t="s">
        <v>69</v>
      </c>
      <c r="AU177" s="130" t="s">
        <v>70</v>
      </c>
      <c r="AY177" s="123" t="s">
        <v>131</v>
      </c>
      <c r="BK177" s="131">
        <f>BK178</f>
        <v>0</v>
      </c>
    </row>
    <row r="178" spans="1:65" s="2" customFormat="1" ht="16.5" customHeight="1" hidden="1">
      <c r="A178" s="26"/>
      <c r="B178" s="132"/>
      <c r="C178" s="133" t="s">
        <v>200</v>
      </c>
      <c r="D178" s="133" t="s">
        <v>132</v>
      </c>
      <c r="E178" s="134"/>
      <c r="F178" s="135" t="s">
        <v>1195</v>
      </c>
      <c r="G178" s="136" t="s">
        <v>706</v>
      </c>
      <c r="H178" s="137">
        <v>0</v>
      </c>
      <c r="I178" s="138"/>
      <c r="J178" s="138">
        <f>ROUND(I178*H178,2)</f>
        <v>0</v>
      </c>
      <c r="K178" s="139"/>
      <c r="L178" s="27"/>
      <c r="M178" s="140" t="s">
        <v>1</v>
      </c>
      <c r="N178" s="141" t="s">
        <v>35</v>
      </c>
      <c r="O178" s="142">
        <v>0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4" t="s">
        <v>136</v>
      </c>
      <c r="AT178" s="144" t="s">
        <v>132</v>
      </c>
      <c r="AU178" s="144" t="s">
        <v>77</v>
      </c>
      <c r="AY178" s="14" t="s">
        <v>131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4" t="s">
        <v>77</v>
      </c>
      <c r="BK178" s="145">
        <f>ROUND(I178*H178,2)</f>
        <v>0</v>
      </c>
      <c r="BL178" s="14" t="s">
        <v>136</v>
      </c>
      <c r="BM178" s="144" t="s">
        <v>257</v>
      </c>
    </row>
    <row r="179" spans="2:63" s="11" customFormat="1" ht="25.9" customHeight="1" hidden="1">
      <c r="B179" s="122"/>
      <c r="D179" s="123" t="s">
        <v>69</v>
      </c>
      <c r="E179" s="124"/>
      <c r="F179" s="124" t="s">
        <v>1196</v>
      </c>
      <c r="J179" s="125">
        <f>BK179</f>
        <v>0</v>
      </c>
      <c r="L179" s="122"/>
      <c r="M179" s="126"/>
      <c r="N179" s="127"/>
      <c r="O179" s="127"/>
      <c r="P179" s="128">
        <f>P180</f>
        <v>0</v>
      </c>
      <c r="Q179" s="127"/>
      <c r="R179" s="128">
        <f>R180</f>
        <v>0</v>
      </c>
      <c r="S179" s="127"/>
      <c r="T179" s="129">
        <f>T180</f>
        <v>0</v>
      </c>
      <c r="AR179" s="123" t="s">
        <v>77</v>
      </c>
      <c r="AT179" s="130" t="s">
        <v>69</v>
      </c>
      <c r="AU179" s="130" t="s">
        <v>70</v>
      </c>
      <c r="AY179" s="123" t="s">
        <v>131</v>
      </c>
      <c r="BK179" s="131">
        <f>BK180</f>
        <v>0</v>
      </c>
    </row>
    <row r="180" spans="1:65" s="2" customFormat="1" ht="16.5" customHeight="1" hidden="1">
      <c r="A180" s="26"/>
      <c r="B180" s="132"/>
      <c r="C180" s="133" t="s">
        <v>741</v>
      </c>
      <c r="D180" s="133" t="s">
        <v>132</v>
      </c>
      <c r="E180" s="134"/>
      <c r="F180" s="135" t="s">
        <v>1195</v>
      </c>
      <c r="G180" s="136" t="s">
        <v>171</v>
      </c>
      <c r="H180" s="137">
        <v>0</v>
      </c>
      <c r="I180" s="138"/>
      <c r="J180" s="138">
        <f>ROUND(I180*H180,2)</f>
        <v>0</v>
      </c>
      <c r="K180" s="139"/>
      <c r="L180" s="27"/>
      <c r="M180" s="140" t="s">
        <v>1</v>
      </c>
      <c r="N180" s="141" t="s">
        <v>35</v>
      </c>
      <c r="O180" s="142">
        <v>0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4" t="s">
        <v>136</v>
      </c>
      <c r="AT180" s="144" t="s">
        <v>132</v>
      </c>
      <c r="AU180" s="144" t="s">
        <v>77</v>
      </c>
      <c r="AY180" s="14" t="s">
        <v>131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4" t="s">
        <v>77</v>
      </c>
      <c r="BK180" s="145">
        <f>ROUND(I180*H180,2)</f>
        <v>0</v>
      </c>
      <c r="BL180" s="14" t="s">
        <v>136</v>
      </c>
      <c r="BM180" s="144" t="s">
        <v>260</v>
      </c>
    </row>
    <row r="181" spans="2:63" s="11" customFormat="1" ht="25.9" customHeight="1" hidden="1">
      <c r="B181" s="122"/>
      <c r="D181" s="123" t="s">
        <v>69</v>
      </c>
      <c r="E181" s="124"/>
      <c r="F181" s="124" t="s">
        <v>1197</v>
      </c>
      <c r="J181" s="125">
        <f>BK181</f>
        <v>0</v>
      </c>
      <c r="L181" s="122"/>
      <c r="M181" s="126"/>
      <c r="N181" s="127"/>
      <c r="O181" s="127"/>
      <c r="P181" s="128">
        <f>SUM(P182:P183)</f>
        <v>0</v>
      </c>
      <c r="Q181" s="127"/>
      <c r="R181" s="128">
        <f>SUM(R182:R183)</f>
        <v>0</v>
      </c>
      <c r="S181" s="127"/>
      <c r="T181" s="129">
        <f>SUM(T182:T183)</f>
        <v>0</v>
      </c>
      <c r="AR181" s="123" t="s">
        <v>77</v>
      </c>
      <c r="AT181" s="130" t="s">
        <v>69</v>
      </c>
      <c r="AU181" s="130" t="s">
        <v>70</v>
      </c>
      <c r="AY181" s="123" t="s">
        <v>131</v>
      </c>
      <c r="BK181" s="131">
        <f>SUM(BK182:BK183)</f>
        <v>0</v>
      </c>
    </row>
    <row r="182" spans="1:65" s="2" customFormat="1" ht="16.5" customHeight="1" hidden="1">
      <c r="A182" s="26"/>
      <c r="B182" s="132"/>
      <c r="C182" s="133" t="s">
        <v>203</v>
      </c>
      <c r="D182" s="133" t="s">
        <v>132</v>
      </c>
      <c r="E182" s="134"/>
      <c r="F182" s="135" t="s">
        <v>1195</v>
      </c>
      <c r="G182" s="136" t="s">
        <v>373</v>
      </c>
      <c r="H182" s="137">
        <v>0</v>
      </c>
      <c r="I182" s="138"/>
      <c r="J182" s="138">
        <f>ROUND(I182*H182,2)</f>
        <v>0</v>
      </c>
      <c r="K182" s="139"/>
      <c r="L182" s="27"/>
      <c r="M182" s="140" t="s">
        <v>1</v>
      </c>
      <c r="N182" s="141" t="s">
        <v>35</v>
      </c>
      <c r="O182" s="142">
        <v>0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4" t="s">
        <v>136</v>
      </c>
      <c r="AT182" s="144" t="s">
        <v>132</v>
      </c>
      <c r="AU182" s="144" t="s">
        <v>77</v>
      </c>
      <c r="AY182" s="14" t="s">
        <v>131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4" t="s">
        <v>77</v>
      </c>
      <c r="BK182" s="145">
        <f>ROUND(I182*H182,2)</f>
        <v>0</v>
      </c>
      <c r="BL182" s="14" t="s">
        <v>136</v>
      </c>
      <c r="BM182" s="144" t="s">
        <v>263</v>
      </c>
    </row>
    <row r="183" spans="1:65" s="2" customFormat="1" ht="16.5" customHeight="1" hidden="1">
      <c r="A183" s="26"/>
      <c r="B183" s="132"/>
      <c r="C183" s="133" t="s">
        <v>745</v>
      </c>
      <c r="D183" s="133" t="s">
        <v>132</v>
      </c>
      <c r="E183" s="134"/>
      <c r="F183" s="135" t="s">
        <v>714</v>
      </c>
      <c r="G183" s="136" t="s">
        <v>373</v>
      </c>
      <c r="H183" s="137">
        <v>0</v>
      </c>
      <c r="I183" s="138"/>
      <c r="J183" s="138">
        <f>ROUND(I183*H183,2)</f>
        <v>0</v>
      </c>
      <c r="K183" s="139"/>
      <c r="L183" s="27"/>
      <c r="M183" s="140" t="s">
        <v>1</v>
      </c>
      <c r="N183" s="141" t="s">
        <v>35</v>
      </c>
      <c r="O183" s="142">
        <v>0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4" t="s">
        <v>136</v>
      </c>
      <c r="AT183" s="144" t="s">
        <v>132</v>
      </c>
      <c r="AU183" s="144" t="s">
        <v>77</v>
      </c>
      <c r="AY183" s="14" t="s">
        <v>131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4" t="s">
        <v>77</v>
      </c>
      <c r="BK183" s="145">
        <f>ROUND(I183*H183,2)</f>
        <v>0</v>
      </c>
      <c r="BL183" s="14" t="s">
        <v>136</v>
      </c>
      <c r="BM183" s="144" t="s">
        <v>747</v>
      </c>
    </row>
    <row r="184" spans="2:63" s="11" customFormat="1" ht="25.9" customHeight="1" hidden="1">
      <c r="B184" s="122"/>
      <c r="D184" s="123" t="s">
        <v>69</v>
      </c>
      <c r="E184" s="124"/>
      <c r="F184" s="124" t="s">
        <v>1198</v>
      </c>
      <c r="H184" s="11">
        <v>0</v>
      </c>
      <c r="J184" s="125">
        <f>BK184</f>
        <v>0</v>
      </c>
      <c r="L184" s="122"/>
      <c r="M184" s="126"/>
      <c r="N184" s="127"/>
      <c r="O184" s="127"/>
      <c r="P184" s="128">
        <f>P185</f>
        <v>0</v>
      </c>
      <c r="Q184" s="127"/>
      <c r="R184" s="128">
        <f>R185</f>
        <v>0</v>
      </c>
      <c r="S184" s="127"/>
      <c r="T184" s="129">
        <f>T185</f>
        <v>0</v>
      </c>
      <c r="AR184" s="123" t="s">
        <v>77</v>
      </c>
      <c r="AT184" s="130" t="s">
        <v>69</v>
      </c>
      <c r="AU184" s="130" t="s">
        <v>70</v>
      </c>
      <c r="AY184" s="123" t="s">
        <v>131</v>
      </c>
      <c r="BK184" s="131">
        <f>BK185</f>
        <v>0</v>
      </c>
    </row>
    <row r="185" spans="1:65" s="2" customFormat="1" ht="16.5" customHeight="1" hidden="1">
      <c r="A185" s="26"/>
      <c r="B185" s="132"/>
      <c r="C185" s="133" t="s">
        <v>210</v>
      </c>
      <c r="D185" s="133" t="s">
        <v>132</v>
      </c>
      <c r="E185" s="134"/>
      <c r="F185" s="135" t="s">
        <v>1199</v>
      </c>
      <c r="G185" s="136" t="s">
        <v>373</v>
      </c>
      <c r="H185" s="137">
        <v>0</v>
      </c>
      <c r="I185" s="138"/>
      <c r="J185" s="138">
        <f>ROUND(I185*H185,2)</f>
        <v>0</v>
      </c>
      <c r="K185" s="139"/>
      <c r="L185" s="27"/>
      <c r="M185" s="140" t="s">
        <v>1</v>
      </c>
      <c r="N185" s="141" t="s">
        <v>35</v>
      </c>
      <c r="O185" s="142">
        <v>0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4" t="s">
        <v>136</v>
      </c>
      <c r="AT185" s="144" t="s">
        <v>132</v>
      </c>
      <c r="AU185" s="144" t="s">
        <v>77</v>
      </c>
      <c r="AY185" s="14" t="s">
        <v>131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4" t="s">
        <v>77</v>
      </c>
      <c r="BK185" s="145">
        <f>ROUND(I185*H185,2)</f>
        <v>0</v>
      </c>
      <c r="BL185" s="14" t="s">
        <v>136</v>
      </c>
      <c r="BM185" s="144" t="s">
        <v>749</v>
      </c>
    </row>
    <row r="186" spans="2:63" s="11" customFormat="1" ht="25.9" customHeight="1" hidden="1">
      <c r="B186" s="122"/>
      <c r="D186" s="123" t="s">
        <v>69</v>
      </c>
      <c r="E186" s="124"/>
      <c r="F186" s="124" t="s">
        <v>814</v>
      </c>
      <c r="J186" s="125">
        <f>BK186</f>
        <v>0</v>
      </c>
      <c r="L186" s="122"/>
      <c r="M186" s="126"/>
      <c r="N186" s="127"/>
      <c r="O186" s="127"/>
      <c r="P186" s="128">
        <f>P187</f>
        <v>0</v>
      </c>
      <c r="Q186" s="127"/>
      <c r="R186" s="128">
        <f>R187</f>
        <v>0</v>
      </c>
      <c r="S186" s="127"/>
      <c r="T186" s="129">
        <f>T187</f>
        <v>0</v>
      </c>
      <c r="AR186" s="123" t="s">
        <v>77</v>
      </c>
      <c r="AT186" s="130" t="s">
        <v>69</v>
      </c>
      <c r="AU186" s="130" t="s">
        <v>70</v>
      </c>
      <c r="AY186" s="123" t="s">
        <v>131</v>
      </c>
      <c r="BK186" s="131">
        <f>BK187</f>
        <v>0</v>
      </c>
    </row>
    <row r="187" spans="1:65" s="2" customFormat="1" ht="16.5" customHeight="1" hidden="1">
      <c r="A187" s="26"/>
      <c r="B187" s="132"/>
      <c r="C187" s="133" t="s">
        <v>750</v>
      </c>
      <c r="D187" s="133" t="s">
        <v>132</v>
      </c>
      <c r="E187" s="134"/>
      <c r="F187" s="135" t="s">
        <v>816</v>
      </c>
      <c r="G187" s="136" t="s">
        <v>165</v>
      </c>
      <c r="H187" s="137">
        <v>0</v>
      </c>
      <c r="I187" s="138"/>
      <c r="J187" s="138">
        <f aca="true" t="shared" si="0" ref="J187:J192">ROUND(I187*H187,2)</f>
        <v>0</v>
      </c>
      <c r="K187" s="139"/>
      <c r="L187" s="27"/>
      <c r="M187" s="140" t="s">
        <v>1</v>
      </c>
      <c r="N187" s="141" t="s">
        <v>35</v>
      </c>
      <c r="O187" s="142">
        <v>0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4" t="s">
        <v>136</v>
      </c>
      <c r="AT187" s="144" t="s">
        <v>132</v>
      </c>
      <c r="AU187" s="144" t="s">
        <v>77</v>
      </c>
      <c r="AY187" s="14" t="s">
        <v>131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4" t="s">
        <v>77</v>
      </c>
      <c r="BK187" s="145">
        <f>ROUND(I187*H187,2)</f>
        <v>0</v>
      </c>
      <c r="BL187" s="14" t="s">
        <v>136</v>
      </c>
      <c r="BM187" s="144" t="s">
        <v>752</v>
      </c>
    </row>
    <row r="188" spans="1:65" s="2" customFormat="1" ht="16.5" customHeight="1">
      <c r="A188" s="184"/>
      <c r="B188" s="132"/>
      <c r="C188" s="133">
        <v>15</v>
      </c>
      <c r="D188" s="133" t="s">
        <v>132</v>
      </c>
      <c r="E188" s="134"/>
      <c r="F188" s="135" t="s">
        <v>1334</v>
      </c>
      <c r="G188" s="136" t="s">
        <v>161</v>
      </c>
      <c r="H188" s="137">
        <v>6</v>
      </c>
      <c r="I188" s="138"/>
      <c r="J188" s="138">
        <f t="shared" si="0"/>
        <v>0</v>
      </c>
      <c r="K188" s="185"/>
      <c r="L188" s="27"/>
      <c r="M188" s="140"/>
      <c r="N188" s="141"/>
      <c r="O188" s="142"/>
      <c r="P188" s="142"/>
      <c r="Q188" s="142"/>
      <c r="R188" s="142"/>
      <c r="S188" s="142"/>
      <c r="T188" s="143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R188" s="144"/>
      <c r="AT188" s="144"/>
      <c r="AU188" s="144"/>
      <c r="AY188" s="14"/>
      <c r="BE188" s="145"/>
      <c r="BF188" s="145"/>
      <c r="BG188" s="145"/>
      <c r="BH188" s="145"/>
      <c r="BI188" s="145"/>
      <c r="BJ188" s="14"/>
      <c r="BK188" s="145"/>
      <c r="BL188" s="14"/>
      <c r="BM188" s="144"/>
    </row>
    <row r="189" spans="1:65" s="2" customFormat="1" ht="16.5" customHeight="1">
      <c r="A189" s="184"/>
      <c r="B189" s="132"/>
      <c r="C189" s="133">
        <v>16</v>
      </c>
      <c r="D189" s="133" t="s">
        <v>132</v>
      </c>
      <c r="E189" s="134"/>
      <c r="F189" s="135" t="s">
        <v>1335</v>
      </c>
      <c r="G189" s="136" t="s">
        <v>161</v>
      </c>
      <c r="H189" s="137">
        <v>6</v>
      </c>
      <c r="I189" s="138"/>
      <c r="J189" s="138">
        <f t="shared" si="0"/>
        <v>0</v>
      </c>
      <c r="K189" s="185"/>
      <c r="L189" s="27"/>
      <c r="M189" s="140"/>
      <c r="N189" s="141"/>
      <c r="O189" s="142"/>
      <c r="P189" s="142"/>
      <c r="Q189" s="142"/>
      <c r="R189" s="142"/>
      <c r="S189" s="142"/>
      <c r="T189" s="143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R189" s="144"/>
      <c r="AT189" s="144"/>
      <c r="AU189" s="144"/>
      <c r="AY189" s="14"/>
      <c r="BE189" s="145"/>
      <c r="BF189" s="145"/>
      <c r="BG189" s="145"/>
      <c r="BH189" s="145"/>
      <c r="BI189" s="145"/>
      <c r="BJ189" s="14"/>
      <c r="BK189" s="145"/>
      <c r="BL189" s="14"/>
      <c r="BM189" s="144"/>
    </row>
    <row r="190" spans="1:65" s="2" customFormat="1" ht="16.5" customHeight="1">
      <c r="A190" s="184"/>
      <c r="B190" s="132"/>
      <c r="C190" s="133">
        <v>17</v>
      </c>
      <c r="D190" s="133" t="s">
        <v>132</v>
      </c>
      <c r="E190" s="134"/>
      <c r="F190" s="135" t="s">
        <v>1336</v>
      </c>
      <c r="G190" s="136" t="s">
        <v>171</v>
      </c>
      <c r="H190" s="137">
        <v>10</v>
      </c>
      <c r="I190" s="138"/>
      <c r="J190" s="138">
        <f t="shared" si="0"/>
        <v>0</v>
      </c>
      <c r="K190" s="185"/>
      <c r="L190" s="27"/>
      <c r="M190" s="140"/>
      <c r="N190" s="141"/>
      <c r="O190" s="142"/>
      <c r="P190" s="142"/>
      <c r="Q190" s="142"/>
      <c r="R190" s="142"/>
      <c r="S190" s="142"/>
      <c r="T190" s="143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R190" s="144"/>
      <c r="AT190" s="144"/>
      <c r="AU190" s="144"/>
      <c r="AY190" s="14"/>
      <c r="BE190" s="145"/>
      <c r="BF190" s="145"/>
      <c r="BG190" s="145"/>
      <c r="BH190" s="145"/>
      <c r="BI190" s="145"/>
      <c r="BJ190" s="14"/>
      <c r="BK190" s="145"/>
      <c r="BL190" s="14"/>
      <c r="BM190" s="144"/>
    </row>
    <row r="191" spans="1:65" s="2" customFormat="1" ht="16.5" customHeight="1">
      <c r="A191" s="184"/>
      <c r="B191" s="132"/>
      <c r="C191" s="133">
        <v>18</v>
      </c>
      <c r="D191" s="133" t="s">
        <v>132</v>
      </c>
      <c r="E191" s="134"/>
      <c r="F191" s="135" t="s">
        <v>1337</v>
      </c>
      <c r="G191" s="136" t="s">
        <v>149</v>
      </c>
      <c r="H191" s="137">
        <v>1</v>
      </c>
      <c r="I191" s="138"/>
      <c r="J191" s="138">
        <f t="shared" si="0"/>
        <v>0</v>
      </c>
      <c r="K191" s="185"/>
      <c r="L191" s="27"/>
      <c r="M191" s="140"/>
      <c r="N191" s="141"/>
      <c r="O191" s="142"/>
      <c r="P191" s="142"/>
      <c r="Q191" s="142"/>
      <c r="R191" s="142"/>
      <c r="S191" s="142"/>
      <c r="T191" s="143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R191" s="144"/>
      <c r="AT191" s="144"/>
      <c r="AU191" s="144"/>
      <c r="AY191" s="14"/>
      <c r="BE191" s="145"/>
      <c r="BF191" s="145"/>
      <c r="BG191" s="145"/>
      <c r="BH191" s="145"/>
      <c r="BI191" s="145"/>
      <c r="BJ191" s="14"/>
      <c r="BK191" s="145"/>
      <c r="BL191" s="14"/>
      <c r="BM191" s="144"/>
    </row>
    <row r="192" spans="1:65" s="2" customFormat="1" ht="16.5" customHeight="1">
      <c r="A192" s="184"/>
      <c r="B192" s="132"/>
      <c r="C192" s="133">
        <v>19</v>
      </c>
      <c r="D192" s="133" t="s">
        <v>132</v>
      </c>
      <c r="E192" s="134"/>
      <c r="F192" s="135" t="s">
        <v>1338</v>
      </c>
      <c r="G192" s="136" t="s">
        <v>161</v>
      </c>
      <c r="H192" s="137">
        <v>1</v>
      </c>
      <c r="I192" s="138"/>
      <c r="J192" s="138">
        <f t="shared" si="0"/>
        <v>0</v>
      </c>
      <c r="K192" s="185"/>
      <c r="L192" s="27"/>
      <c r="M192" s="140"/>
      <c r="N192" s="141"/>
      <c r="O192" s="142"/>
      <c r="P192" s="142"/>
      <c r="Q192" s="142"/>
      <c r="R192" s="142"/>
      <c r="S192" s="142"/>
      <c r="T192" s="143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R192" s="144"/>
      <c r="AT192" s="144"/>
      <c r="AU192" s="144"/>
      <c r="AY192" s="14"/>
      <c r="BE192" s="145"/>
      <c r="BF192" s="145"/>
      <c r="BG192" s="145"/>
      <c r="BH192" s="145"/>
      <c r="BI192" s="145"/>
      <c r="BJ192" s="14"/>
      <c r="BK192" s="145"/>
      <c r="BL192" s="14"/>
      <c r="BM192" s="144"/>
    </row>
    <row r="193" spans="2:63" s="11" customFormat="1" ht="25.9" customHeight="1">
      <c r="B193" s="122"/>
      <c r="D193" s="123" t="s">
        <v>69</v>
      </c>
      <c r="E193" s="124" t="s">
        <v>173</v>
      </c>
      <c r="F193" s="124" t="s">
        <v>819</v>
      </c>
      <c r="J193" s="125">
        <f>J194+J195</f>
        <v>0</v>
      </c>
      <c r="L193" s="122"/>
      <c r="M193" s="126"/>
      <c r="N193" s="127"/>
      <c r="O193" s="127"/>
      <c r="P193" s="128">
        <f>SUM(P194:P195)</f>
        <v>0</v>
      </c>
      <c r="Q193" s="127"/>
      <c r="R193" s="128">
        <f>SUM(R194:R195)</f>
        <v>0</v>
      </c>
      <c r="S193" s="127"/>
      <c r="T193" s="129">
        <f>SUM(T194:T195)</f>
        <v>0</v>
      </c>
      <c r="AR193" s="123" t="s">
        <v>77</v>
      </c>
      <c r="AT193" s="130" t="s">
        <v>69</v>
      </c>
      <c r="AU193" s="130" t="s">
        <v>70</v>
      </c>
      <c r="AY193" s="123" t="s">
        <v>131</v>
      </c>
      <c r="BK193" s="131">
        <f>SUM(BK194:BK195)</f>
        <v>0</v>
      </c>
    </row>
    <row r="194" spans="1:65" s="2" customFormat="1" ht="16.5" customHeight="1">
      <c r="A194" s="26"/>
      <c r="B194" s="132"/>
      <c r="C194" s="133">
        <v>20</v>
      </c>
      <c r="D194" s="133" t="s">
        <v>132</v>
      </c>
      <c r="E194" s="134"/>
      <c r="F194" s="135" t="s">
        <v>834</v>
      </c>
      <c r="G194" s="136" t="s">
        <v>165</v>
      </c>
      <c r="H194" s="137">
        <v>24</v>
      </c>
      <c r="I194" s="138"/>
      <c r="J194" s="138">
        <f aca="true" t="shared" si="1" ref="J194:J195">ROUND(I194*H194,2)</f>
        <v>0</v>
      </c>
      <c r="K194" s="139"/>
      <c r="L194" s="27"/>
      <c r="M194" s="140" t="s">
        <v>1</v>
      </c>
      <c r="N194" s="141" t="s">
        <v>35</v>
      </c>
      <c r="O194" s="142">
        <v>0</v>
      </c>
      <c r="P194" s="142">
        <f aca="true" t="shared" si="2" ref="P194:P195">O194*H194</f>
        <v>0</v>
      </c>
      <c r="Q194" s="142">
        <v>0</v>
      </c>
      <c r="R194" s="142">
        <f aca="true" t="shared" si="3" ref="R194:R195">Q194*H194</f>
        <v>0</v>
      </c>
      <c r="S194" s="142">
        <v>0</v>
      </c>
      <c r="T194" s="143">
        <f aca="true" t="shared" si="4" ref="T194:T195"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4" t="s">
        <v>136</v>
      </c>
      <c r="AT194" s="144" t="s">
        <v>132</v>
      </c>
      <c r="AU194" s="144" t="s">
        <v>77</v>
      </c>
      <c r="AY194" s="14" t="s">
        <v>131</v>
      </c>
      <c r="BE194" s="145">
        <f aca="true" t="shared" si="5" ref="BE194:BE195">IF(N194="základní",J194,0)</f>
        <v>0</v>
      </c>
      <c r="BF194" s="145">
        <f aca="true" t="shared" si="6" ref="BF194:BF195">IF(N194="snížená",J194,0)</f>
        <v>0</v>
      </c>
      <c r="BG194" s="145">
        <f aca="true" t="shared" si="7" ref="BG194:BG195">IF(N194="zákl. přenesená",J194,0)</f>
        <v>0</v>
      </c>
      <c r="BH194" s="145">
        <f aca="true" t="shared" si="8" ref="BH194:BH195">IF(N194="sníž. přenesená",J194,0)</f>
        <v>0</v>
      </c>
      <c r="BI194" s="145">
        <f aca="true" t="shared" si="9" ref="BI194:BI195">IF(N194="nulová",J194,0)</f>
        <v>0</v>
      </c>
      <c r="BJ194" s="14" t="s">
        <v>77</v>
      </c>
      <c r="BK194" s="145">
        <f aca="true" t="shared" si="10" ref="BK194:BK195">ROUND(I194*H194,2)</f>
        <v>0</v>
      </c>
      <c r="BL194" s="14" t="s">
        <v>136</v>
      </c>
      <c r="BM194" s="144" t="s">
        <v>764</v>
      </c>
    </row>
    <row r="195" spans="1:65" s="2" customFormat="1" ht="16.5" customHeight="1">
      <c r="A195" s="26"/>
      <c r="B195" s="132"/>
      <c r="C195" s="133">
        <v>21</v>
      </c>
      <c r="D195" s="133" t="s">
        <v>132</v>
      </c>
      <c r="E195" s="134"/>
      <c r="F195" s="135" t="s">
        <v>1133</v>
      </c>
      <c r="G195" s="136" t="s">
        <v>165</v>
      </c>
      <c r="H195" s="137">
        <v>18</v>
      </c>
      <c r="I195" s="138"/>
      <c r="J195" s="138">
        <f t="shared" si="1"/>
        <v>0</v>
      </c>
      <c r="K195" s="139"/>
      <c r="L195" s="27"/>
      <c r="M195" s="140" t="s">
        <v>1</v>
      </c>
      <c r="N195" s="141" t="s">
        <v>35</v>
      </c>
      <c r="O195" s="142">
        <v>0</v>
      </c>
      <c r="P195" s="142">
        <f t="shared" si="2"/>
        <v>0</v>
      </c>
      <c r="Q195" s="142">
        <v>0</v>
      </c>
      <c r="R195" s="142">
        <f t="shared" si="3"/>
        <v>0</v>
      </c>
      <c r="S195" s="142">
        <v>0</v>
      </c>
      <c r="T195" s="143">
        <f t="shared" si="4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4" t="s">
        <v>136</v>
      </c>
      <c r="AT195" s="144" t="s">
        <v>132</v>
      </c>
      <c r="AU195" s="144" t="s">
        <v>77</v>
      </c>
      <c r="AY195" s="14" t="s">
        <v>131</v>
      </c>
      <c r="BE195" s="145">
        <f t="shared" si="5"/>
        <v>0</v>
      </c>
      <c r="BF195" s="145">
        <f t="shared" si="6"/>
        <v>0</v>
      </c>
      <c r="BG195" s="145">
        <f t="shared" si="7"/>
        <v>0</v>
      </c>
      <c r="BH195" s="145">
        <f t="shared" si="8"/>
        <v>0</v>
      </c>
      <c r="BI195" s="145">
        <f t="shared" si="9"/>
        <v>0</v>
      </c>
      <c r="BJ195" s="14" t="s">
        <v>77</v>
      </c>
      <c r="BK195" s="145">
        <f t="shared" si="10"/>
        <v>0</v>
      </c>
      <c r="BL195" s="14" t="s">
        <v>136</v>
      </c>
      <c r="BM195" s="144" t="s">
        <v>767</v>
      </c>
    </row>
    <row r="196" spans="2:63" s="11" customFormat="1" ht="25.9" customHeight="1">
      <c r="B196" s="122"/>
      <c r="D196" s="123" t="s">
        <v>69</v>
      </c>
      <c r="E196" s="124" t="s">
        <v>178</v>
      </c>
      <c r="F196" s="124" t="s">
        <v>842</v>
      </c>
      <c r="J196" s="125">
        <f>J197+J198</f>
        <v>0</v>
      </c>
      <c r="L196" s="122"/>
      <c r="M196" s="126"/>
      <c r="N196" s="127"/>
      <c r="O196" s="127"/>
      <c r="P196" s="128">
        <f>SUM(P197:P198)</f>
        <v>0</v>
      </c>
      <c r="Q196" s="127"/>
      <c r="R196" s="128">
        <f>SUM(R197:R198)</f>
        <v>0</v>
      </c>
      <c r="S196" s="127"/>
      <c r="T196" s="129">
        <f>SUM(T197:T198)</f>
        <v>0</v>
      </c>
      <c r="AR196" s="123" t="s">
        <v>77</v>
      </c>
      <c r="AT196" s="130" t="s">
        <v>69</v>
      </c>
      <c r="AU196" s="130" t="s">
        <v>70</v>
      </c>
      <c r="AY196" s="123" t="s">
        <v>131</v>
      </c>
      <c r="BK196" s="131">
        <f>SUM(BK197:BK198)</f>
        <v>0</v>
      </c>
    </row>
    <row r="197" spans="1:65" s="2" customFormat="1" ht="16.5" customHeight="1">
      <c r="A197" s="26"/>
      <c r="B197" s="132"/>
      <c r="C197" s="133">
        <v>22</v>
      </c>
      <c r="D197" s="133" t="s">
        <v>132</v>
      </c>
      <c r="E197" s="134"/>
      <c r="F197" s="135" t="s">
        <v>1200</v>
      </c>
      <c r="G197" s="136" t="s">
        <v>165</v>
      </c>
      <c r="H197" s="137">
        <v>6</v>
      </c>
      <c r="I197" s="138"/>
      <c r="J197" s="138">
        <f aca="true" t="shared" si="11" ref="J197:J198">ROUND(I197*H197,2)</f>
        <v>0</v>
      </c>
      <c r="K197" s="139"/>
      <c r="L197" s="27"/>
      <c r="M197" s="140" t="s">
        <v>1</v>
      </c>
      <c r="N197" s="141" t="s">
        <v>35</v>
      </c>
      <c r="O197" s="142">
        <v>0</v>
      </c>
      <c r="P197" s="142">
        <f aca="true" t="shared" si="12" ref="P197:P198">O197*H197</f>
        <v>0</v>
      </c>
      <c r="Q197" s="142">
        <v>0</v>
      </c>
      <c r="R197" s="142">
        <f aca="true" t="shared" si="13" ref="R197:R198">Q197*H197</f>
        <v>0</v>
      </c>
      <c r="S197" s="142">
        <v>0</v>
      </c>
      <c r="T197" s="143">
        <f aca="true" t="shared" si="14" ref="T197:T198"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4" t="s">
        <v>136</v>
      </c>
      <c r="AT197" s="144" t="s">
        <v>132</v>
      </c>
      <c r="AU197" s="144" t="s">
        <v>77</v>
      </c>
      <c r="AY197" s="14" t="s">
        <v>131</v>
      </c>
      <c r="BE197" s="145">
        <f aca="true" t="shared" si="15" ref="BE197:BE198">IF(N197="základní",J197,0)</f>
        <v>0</v>
      </c>
      <c r="BF197" s="145">
        <f aca="true" t="shared" si="16" ref="BF197:BF198">IF(N197="snížená",J197,0)</f>
        <v>0</v>
      </c>
      <c r="BG197" s="145">
        <f aca="true" t="shared" si="17" ref="BG197:BG198">IF(N197="zákl. přenesená",J197,0)</f>
        <v>0</v>
      </c>
      <c r="BH197" s="145">
        <f aca="true" t="shared" si="18" ref="BH197:BH198">IF(N197="sníž. přenesená",J197,0)</f>
        <v>0</v>
      </c>
      <c r="BI197" s="145">
        <f aca="true" t="shared" si="19" ref="BI197:BI198">IF(N197="nulová",J197,0)</f>
        <v>0</v>
      </c>
      <c r="BJ197" s="14" t="s">
        <v>77</v>
      </c>
      <c r="BK197" s="145">
        <f aca="true" t="shared" si="20" ref="BK197:BK198">ROUND(I197*H197,2)</f>
        <v>0</v>
      </c>
      <c r="BL197" s="14" t="s">
        <v>136</v>
      </c>
      <c r="BM197" s="144" t="s">
        <v>774</v>
      </c>
    </row>
    <row r="198" spans="1:65" s="2" customFormat="1" ht="16.5" customHeight="1">
      <c r="A198" s="26"/>
      <c r="B198" s="132"/>
      <c r="C198" s="133">
        <v>23</v>
      </c>
      <c r="D198" s="133" t="s">
        <v>132</v>
      </c>
      <c r="E198" s="134"/>
      <c r="F198" s="135" t="s">
        <v>854</v>
      </c>
      <c r="G198" s="136" t="s">
        <v>165</v>
      </c>
      <c r="H198" s="137">
        <v>1</v>
      </c>
      <c r="I198" s="138"/>
      <c r="J198" s="138">
        <f t="shared" si="11"/>
        <v>0</v>
      </c>
      <c r="K198" s="139"/>
      <c r="L198" s="27"/>
      <c r="M198" s="140" t="s">
        <v>1</v>
      </c>
      <c r="N198" s="141" t="s">
        <v>35</v>
      </c>
      <c r="O198" s="142">
        <v>0</v>
      </c>
      <c r="P198" s="142">
        <f t="shared" si="12"/>
        <v>0</v>
      </c>
      <c r="Q198" s="142">
        <v>0</v>
      </c>
      <c r="R198" s="142">
        <f t="shared" si="13"/>
        <v>0</v>
      </c>
      <c r="S198" s="142">
        <v>0</v>
      </c>
      <c r="T198" s="143">
        <f t="shared" si="14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4" t="s">
        <v>136</v>
      </c>
      <c r="AT198" s="144" t="s">
        <v>132</v>
      </c>
      <c r="AU198" s="144" t="s">
        <v>77</v>
      </c>
      <c r="AY198" s="14" t="s">
        <v>131</v>
      </c>
      <c r="BE198" s="145">
        <f t="shared" si="15"/>
        <v>0</v>
      </c>
      <c r="BF198" s="145">
        <f t="shared" si="16"/>
        <v>0</v>
      </c>
      <c r="BG198" s="145">
        <f t="shared" si="17"/>
        <v>0</v>
      </c>
      <c r="BH198" s="145">
        <f t="shared" si="18"/>
        <v>0</v>
      </c>
      <c r="BI198" s="145">
        <f t="shared" si="19"/>
        <v>0</v>
      </c>
      <c r="BJ198" s="14" t="s">
        <v>77</v>
      </c>
      <c r="BK198" s="145">
        <f t="shared" si="20"/>
        <v>0</v>
      </c>
      <c r="BL198" s="14" t="s">
        <v>136</v>
      </c>
      <c r="BM198" s="144" t="s">
        <v>776</v>
      </c>
    </row>
    <row r="199" spans="1:31" s="2" customFormat="1" ht="6.95" customHeight="1">
      <c r="A199" s="26"/>
      <c r="B199" s="41"/>
      <c r="C199" s="42"/>
      <c r="D199" s="42"/>
      <c r="E199" s="42"/>
      <c r="F199" s="42"/>
      <c r="G199" s="42"/>
      <c r="H199" s="42"/>
      <c r="I199" s="42"/>
      <c r="J199" s="42"/>
      <c r="K199" s="42"/>
      <c r="L199" s="27"/>
      <c r="M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</sheetData>
  <autoFilter ref="C123:K19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PC0012\admin</dc:creator>
  <cp:keywords/>
  <dc:description/>
  <cp:lastModifiedBy>Jindřich Cinka</cp:lastModifiedBy>
  <cp:lastPrinted>2021-03-10T12:39:16Z</cp:lastPrinted>
  <dcterms:created xsi:type="dcterms:W3CDTF">2021-03-08T11:17:08Z</dcterms:created>
  <dcterms:modified xsi:type="dcterms:W3CDTF">2021-09-09T11:02:04Z</dcterms:modified>
  <cp:category/>
  <cp:version/>
  <cp:contentType/>
  <cp:contentStatus/>
</cp:coreProperties>
</file>