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0_1-Ostatní" sheetId="2" r:id="rId2"/>
    <sheet name="000_2-Vedlejší" sheetId="3" r:id="rId3"/>
    <sheet name="SO 191" sheetId="4" r:id="rId4"/>
  </sheets>
  <definedNames/>
  <calcPr/>
  <webPublishing/>
</workbook>
</file>

<file path=xl/sharedStrings.xml><?xml version="1.0" encoding="utf-8"?>
<sst xmlns="http://schemas.openxmlformats.org/spreadsheetml/2006/main" count="459" uniqueCount="169">
  <si>
    <t>Firma: Správa a údržba silnic Jihomoravského kraje, příspěvková organizace kraje</t>
  </si>
  <si>
    <t>Rekapitulace ceny</t>
  </si>
  <si>
    <t>Stavba: III/39922 - Únanov - křiž. II/361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</si>
  <si>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</si>
  <si>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</si>
  <si>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</si>
  <si>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</si>
  <si>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</si>
  <si>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</si>
  <si>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</si>
  <si>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</si>
  <si>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</si>
  <si>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</si>
  <si>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</si>
  <si>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</si>
  <si>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III/39922</t>
  </si>
  <si>
    <t>Únanov - křiž. II/361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</si>
  <si>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</si>
  <si>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</si>
  <si>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</si>
  <si>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</si>
  <si>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</si>
  <si>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</si>
  <si>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</si>
  <si>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</si>
  <si>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</si>
  <si>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</si>
  <si>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</si>
  <si>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1-Ostatní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</si>
  <si>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</si>
  <si>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</si>
  <si>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</si>
  <si>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</si>
  <si>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</si>
  <si>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</si>
  <si>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</si>
  <si>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</si>
  <si>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</si>
  <si>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</si>
  <si>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</si>
  <si>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</si>
  <si>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</si>
  <si>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</si>
  <si>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</si>
  <si>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</si>
  <si>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</si>
  <si>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</si>
  <si>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</si>
  <si>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</si>
  <si>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</si>
  <si>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</si>
  <si>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</si>
  <si>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</si>
  <si>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</si>
  <si>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PP</t>
  </si>
  <si>
    <t>VV</t>
  </si>
  <si>
    <t>1=1,000 [A]</t>
  </si>
  <si>
    <t>TS</t>
  </si>
  <si>
    <t>zahrnuje veškeré náklady spojené s objednatelem požadovanými pracemi</t>
  </si>
  <si>
    <t>2-Vedlejší</t>
  </si>
  <si>
    <t>00004</t>
  </si>
  <si>
    <t>R</t>
  </si>
  <si>
    <t>Zajištění povolení k uzavírkám - popsáno v zákoně č. 13/1997 Sb., a vyhlášce č. 104/1997</t>
  </si>
  <si>
    <t>00005</t>
  </si>
  <si>
    <t>Zajištění stanovení, umístění, údržbu, přemístění a odstranění dočasného dopravního značení</t>
  </si>
  <si>
    <t>včetně dočasného zakrytí, přelepení, či otočení stávajících dopravních značek</t>
  </si>
  <si>
    <t>00014</t>
  </si>
  <si>
    <t>Zajištění provedení a výstupů veškerých zkoušek a revizí</t>
  </si>
  <si>
    <t>SO 191</t>
  </si>
  <si>
    <t>Zesílení silnice III/39922</t>
  </si>
  <si>
    <t>014102</t>
  </si>
  <si>
    <t>POPLATKY ZA SKLÁDKU</t>
  </si>
  <si>
    <t>T</t>
  </si>
  <si>
    <t>zemina</t>
  </si>
  <si>
    <t>"12922" 
3400*0,10*2,000 t/m3=680,000 [A] 
"12931" 
2175*0,25*2,000 t/m3=1 087,500 [B] 
celkem: A+B=1 767,500 [C]</t>
  </si>
  <si>
    <t>zahrnuje veškeré poplatky provozovateli skládky související s uložením odpadu na skládce.</t>
  </si>
  <si>
    <t>Zemní práce</t>
  </si>
  <si>
    <t>11313</t>
  </si>
  <si>
    <t>ODSTRANĚNÍ KRYTU ZPEVNĚNÝCH PLOCH S ASFALTOVÝM POJIVEM</t>
  </si>
  <si>
    <t>M3</t>
  </si>
  <si>
    <t>zřízení zápichů (náběhových klínů na ZÚ a KÚ v délce 15 m a v napojení na místní komunikace v délce 10 m  
odstranění krytu vozovky vyfrézováním nebo vybouráním v průměrné tl. 3 cm (0-6 cm) pro napojení nových vrstev   
včetně odvozu a likvidace vyfrézovaného (vybouraného) materiálu v režii zhotovitele  
zaměřeno na stavbě</t>
  </si>
  <si>
    <t>zápich na začátku: 
15*5,40*0,03=2,430 [A] 
zápichy v napojení na místní komunikace: 
(((10+4,50)/2)*10)*0,03=2,175 [B] 
(((13+5,50)/2)*10)*0,03=2,775 [C] 
zápich v křižovatce: 
(((31+6,65)/2)*15)*0,03=8,471 [D] 
celkem: A+B+C+D=15,851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</si>
  <si>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</si>
  <si>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125738</t>
  </si>
  <si>
    <t>VYKOPÁVKY ZE ZEMNÍKŮ A SKLÁDEK TŘ. I, ODVOZ DO 20KM</t>
  </si>
  <si>
    <t>pořízení, nakládka a dovoz ornice, viz pol.č. 18222  
zaměřeno na stavbě</t>
  </si>
  <si>
    <t>3400 * 0,15m=510,000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</si>
  <si>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</si>
  <si>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12922</t>
  </si>
  <si>
    <t>ČIŠTĚNÍ KRAJNIC OD NÁNOSU TL. DO 100MM</t>
  </si>
  <si>
    <t>M2</t>
  </si>
  <si>
    <t>stržení stávající krajnice (travní drn) v předpokládané tl. 0,10 m   
včetně odvozu na skládku do vzdálenosti 15 km  
zaměřeno na stavbě</t>
  </si>
  <si>
    <t>2ks * (1700m * 1m)=3 400,000 [A]</t>
  </si>
  <si>
    <t>- vodorovná a svislá doprava, přemístění, přeložení, manipulace s výkopkem a uložení na skládku (bez poplatku)</t>
  </si>
  <si>
    <t>12931</t>
  </si>
  <si>
    <t>ČIŠTĚNÍ PŘÍKOPŮ OD NÁNOSU DO 0,25M3/M</t>
  </si>
  <si>
    <t>M</t>
  </si>
  <si>
    <t>včetně odvozu na skládku do vzdálenosti 15 km  
zaměřeno na stavbě</t>
  </si>
  <si>
    <t>levá strana: 40+25+390+20=475,000 [A] 
pravá strana: 1700=1 700,000 [B] 
celkem: A+B=2 175,000 [C]</t>
  </si>
  <si>
    <t>- vodorovná a svislá doprava, přemístění, přeložení, manipulace s výkopkem</t>
  </si>
  <si>
    <t>17120</t>
  </si>
  <si>
    <t>ULOŽENÍ SYPANINY DO NÁSYPŮ A NA SKLÁDKY BEZ ZHUTNĚNÍ</t>
  </si>
  <si>
    <t>uložení zeminy na skládku  
zaměeno na stavbě</t>
  </si>
  <si>
    <t>"12922" 
3400*0,10=340,000 [A] 
"12931"  
2175*0,25=543,750 [B] 
celkem: A+B=883,750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</si>
  <si>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</si>
  <si>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</si>
  <si>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</si>
  <si>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dosypávka nenamrzavým nakupovaným mareriálem dle ČSN 72 1002 v souladu VL1 + zhutnění pod krajnicí  
zaměřeno na stavbě</t>
  </si>
  <si>
    <t>2ks * (1700m * 0,50m * 0,10m)=170,000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</si>
  <si>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</si>
  <si>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</t>
  </si>
  <si>
    <t>18222</t>
  </si>
  <si>
    <t>ROZPROSTŘENÍ ORNICE VE SVAHU V TL DO 0,15M</t>
  </si>
  <si>
    <t>rozprostření ornice v tl. 0,15 m, ornice viz pol.č. 125738  
zaměřeno na stavbě</t>
  </si>
  <si>
    <t>2ks * 1700m * 1,00m=3 400,000 [A]</t>
  </si>
  <si>
    <t>položka zahrnuje:  
nutné přemístění ornice z dočasných skládek   
rozprostření ornice v předepsané tloušťce ve svahu přes 1:5</t>
  </si>
  <si>
    <t>8</t>
  </si>
  <si>
    <t>18241</t>
  </si>
  <si>
    <t>ZALOŽENÍ TRÁVNÍKU RUČNÍM VÝSEVEM</t>
  </si>
  <si>
    <t>viz pol. č. 18222  
zaměřeno na stavbě</t>
  </si>
  <si>
    <t>3400=3 400,000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</si>
  <si>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</si>
  <si>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</si>
  <si>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</si>
  <si>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viz pol. č.18241  
zaměřeno na stavbě</t>
  </si>
  <si>
    <t>Zahrnuje pokosení se shrabáním, naložení shrabků na dopravní prostředek, s odvozem a se složením, to vše bez ohledu na sklon terénu  
zahrnuje nutné zalití a hnojení</t>
  </si>
  <si>
    <t>Komunikace</t>
  </si>
  <si>
    <t>56330</t>
  </si>
  <si>
    <t>VOZOVKOVÉ VRSTVY ZE ŠTĚRKODRTI</t>
  </si>
  <si>
    <t>materiál štěrkodrť fr. 0/32 mm  
zaměřeno na stavbě</t>
  </si>
  <si>
    <t>40=40,000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</si>
  <si>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</si>
  <si>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56332</t>
  </si>
  <si>
    <t>VOZOVKOVÉ VRSTVY ZE ŠTĚRKODRTI TL. DO 100MM</t>
  </si>
  <si>
    <t>sjezdy, materiál štěrkodrť fr. 0/32 mm  
zaměřeno na stavbě</t>
  </si>
  <si>
    <t>18+14+14=46,000 [A]</t>
  </si>
  <si>
    <t>56932</t>
  </si>
  <si>
    <t>ZPEVNĚNÍ KRAJNIC ZE ŠTĚRKODRTI TL. DO 100MM</t>
  </si>
  <si>
    <t>zpevnění (zřízení) krajniice š. 0.50 m, tl. 0,10 m, materiál štěrkodrť fr. 0/32 mm  
zaměřeno na stavbě</t>
  </si>
  <si>
    <t>2ks * (1700m * 0,50m)=1 700,000 [A]</t>
  </si>
  <si>
    <t>- dodání kameniva předepsané kvality a zrnitosti  
- rozprostření a zhutnění vrstvy v předepsané tloušťce  
- zřízení vrstvy bez rozlišení šířky, pokládání vrstvy po etapách</t>
  </si>
  <si>
    <t>572213</t>
  </si>
  <si>
    <t>SPOJOVACÍ POSTŘIK Z EMULZE DO 0,5KG/M2</t>
  </si>
  <si>
    <t>pod obrusnou vrstvu ACO 16+   
zaměřeno na stavbě</t>
  </si>
  <si>
    <t>zápich na začátku: 
15*5,40=81,000 [A] 
vozovka: 
1670m * 5,70m=9 519,000 [B] 
zápichy v napojení na místní komunikace: 
(((10+4,50)/2)*10)=72,500 [C] 
(((13+5,50)/2)*10)=92,500 [D] 
zápich v křižovatce: 
((31+6,65)/2)*15=282,375 [E] 
celkem: A+B+C+D+E=10 047,375 [F]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</si>
  <si>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</si>
  <si>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</si>
  <si>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</t>
  </si>
  <si>
    <t>obrusná vrstva ACO 11+ v síle 60 mm  
zaměřeno na stavbě</t>
  </si>
  <si>
    <t>zápich na začátku: 
15*5,40=81,000 [A] 
vozovka: 
1670m * 5,70m=9 519,000 [B] 
zápichy v napojení na místní komunikace: 
(((10+4,50)/2)*10)=72,500 [C] 
(((13+5,50)/2)*10)=92,500 [D] 
zápich v křižovatce: 
((31+6,65)/2)*15=282,375 [E] 
celkem: (A+B+C+D+E)*0,06=602,843 [F]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</si>
  <si>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</si>
  <si>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58920</t>
  </si>
  <si>
    <t>VÝPLŇ SPAR MODIFIKOVANÝM ASFALTEM</t>
  </si>
  <si>
    <t>k pol.č. 919112  
zaměřeno na stavbě</t>
  </si>
  <si>
    <t>začátek a konec úseku: 
5,40+31,00=36,400 [A] 
sjezdy na místní komunikace: 
4,50+5,50=10,000 [B] 
celkem: A+B=46,400 [C]</t>
  </si>
  <si>
    <t>položka zahrnuje:  
- dodávku předepsaného materiálu  
- vyčištění a výplň spar tímto materiálem</t>
  </si>
  <si>
    <t>Ostatní konstrukce a práce</t>
  </si>
  <si>
    <t>919112</t>
  </si>
  <si>
    <t>ŘEZÁNÍ ASFALTOVÉHO KRYTU VOZOVEK TL DO 100MM</t>
  </si>
  <si>
    <t>v místech napojení vozovky  
zaměřeno na stavbě</t>
  </si>
  <si>
    <t>položka zahrnuje řezání vozovkové vrstvy v předepsané tloušťce, včetně spotřeby vody</t>
  </si>
  <si>
    <t>93808</t>
  </si>
  <si>
    <t>OČIŠTĚNÍ VOZOVEK ZAMETENÍM</t>
  </si>
  <si>
    <t>zaměřeno na stavbě</t>
  </si>
  <si>
    <t>10 047,375=10 047,375 [A]</t>
  </si>
  <si>
    <t>položka zahrnuje očištění předepsaným způsobem včetně odklizení vzniklého odpadu</t>
  </si>
  <si>
    <t>93811</t>
  </si>
  <si>
    <t>OČIŠTĚNÍ ASFALTOVÝCH VOZOVEK UMYTÍM VODOU</t>
  </si>
  <si>
    <t>položka zahrnuje očištění předepsaným způsobem včetně odklizení vzniklého odpadu v režii zhotovitele,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</si>
</sst>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'000_1-Ostatní'!I3</f>
      </c>
      <c s="20">
        <f>'000_1-Ostatní'!O2</f>
      </c>
      <c s="20">
        <f>C10+D10</f>
      </c>
    </row>
    <row r="11" spans="1:5" ht="12.75" customHeight="1">
      <c r="A11" s="19" t="s">
        <v>59</v>
      </c>
      <c s="19" t="s">
        <v>29</v>
      </c>
      <c s="20">
        <f>'000_2-Vedlejší'!I3</f>
      </c>
      <c s="20">
        <f>'000_2-Vedlejší'!O2</f>
      </c>
      <c s="20">
        <f>C11+D11</f>
      </c>
    </row>
    <row r="12" spans="1:5" ht="12.75" customHeight="1">
      <c r="A12" s="40" t="s">
        <v>68</v>
      </c>
      <c s="40" t="s">
        <v>69</v>
      </c>
      <c s="41">
        <f>'SO 191'!I3</f>
      </c>
      <c s="41">
        <f>'SO 191'!O2</f>
      </c>
      <c s="41">
        <f>C12+D12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</f>
      </c>
      <c>
        <f>0+O10</f>
      </c>
    </row>
    <row r="10" spans="1:16" ht="12.7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58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59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0+I10+I14+I18</f>
      </c>
      <c>
        <f>0+O10+O14+O18</f>
      </c>
    </row>
    <row r="10" spans="1:16" ht="25.5">
      <c r="A10" s="24" t="s">
        <v>49</v>
      </c>
      <c s="29" t="s">
        <v>33</v>
      </c>
      <c s="29" t="s">
        <v>60</v>
      </c>
      <c s="24" t="s">
        <v>61</v>
      </c>
      <c s="30" t="s">
        <v>62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51</v>
      </c>
    </row>
    <row r="12" spans="1:5" ht="12.75">
      <c r="A12" s="37" t="s">
        <v>55</v>
      </c>
      <c r="E12" s="38" t="s">
        <v>56</v>
      </c>
    </row>
    <row r="13" spans="1:5" ht="12.75">
      <c r="A13" t="s">
        <v>57</v>
      </c>
      <c r="E13" s="36" t="s">
        <v>51</v>
      </c>
    </row>
    <row r="14" spans="1:16" ht="25.5">
      <c r="A14" s="24" t="s">
        <v>49</v>
      </c>
      <c s="29" t="s">
        <v>27</v>
      </c>
      <c s="29" t="s">
        <v>63</v>
      </c>
      <c s="24" t="s">
        <v>61</v>
      </c>
      <c s="30" t="s">
        <v>64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65</v>
      </c>
    </row>
    <row r="16" spans="1:5" ht="12.75">
      <c r="A16" s="37" t="s">
        <v>55</v>
      </c>
      <c r="E16" s="38" t="s">
        <v>56</v>
      </c>
    </row>
    <row r="17" spans="1:5" ht="12.75">
      <c r="A17" t="s">
        <v>57</v>
      </c>
      <c r="E17" s="36" t="s">
        <v>51</v>
      </c>
    </row>
    <row r="18" spans="1:16" ht="12.75">
      <c r="A18" s="24" t="s">
        <v>49</v>
      </c>
      <c s="29" t="s">
        <v>26</v>
      </c>
      <c s="29" t="s">
        <v>66</v>
      </c>
      <c s="24" t="s">
        <v>61</v>
      </c>
      <c s="30" t="s">
        <v>67</v>
      </c>
      <c s="31" t="s">
        <v>53</v>
      </c>
      <c s="32">
        <v>1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51</v>
      </c>
    </row>
    <row r="20" spans="1:5" ht="12.75">
      <c r="A20" s="37" t="s">
        <v>55</v>
      </c>
      <c r="E20" s="38" t="s">
        <v>56</v>
      </c>
    </row>
    <row r="21" spans="1:5" ht="12.75">
      <c r="A21" t="s">
        <v>57</v>
      </c>
      <c r="E21" s="36" t="s">
        <v>51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0+O8+O13+O50+O75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68</v>
      </c>
      <c s="39">
        <f>0+I8+I13+I50+I75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68</v>
      </c>
      <c s="6"/>
      <c s="18" t="s">
        <v>69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31</v>
      </c>
      <c s="25"/>
      <c s="27" t="s">
        <v>48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33</v>
      </c>
      <c s="29" t="s">
        <v>70</v>
      </c>
      <c s="24" t="s">
        <v>51</v>
      </c>
      <c s="30" t="s">
        <v>71</v>
      </c>
      <c s="31" t="s">
        <v>72</v>
      </c>
      <c s="32">
        <v>1767.5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73</v>
      </c>
    </row>
    <row r="11" spans="1:5" ht="89.25">
      <c r="A11" s="37" t="s">
        <v>55</v>
      </c>
      <c r="E11" s="38" t="s">
        <v>74</v>
      </c>
    </row>
    <row r="12" spans="1:5" ht="25.5">
      <c r="A12" t="s">
        <v>57</v>
      </c>
      <c r="E12" s="36" t="s">
        <v>75</v>
      </c>
    </row>
    <row r="13" spans="1:18" ht="12.75" customHeight="1">
      <c r="A13" s="6" t="s">
        <v>47</v>
      </c>
      <c s="6"/>
      <c s="43" t="s">
        <v>33</v>
      </c>
      <c s="6"/>
      <c s="27" t="s">
        <v>76</v>
      </c>
      <c s="6"/>
      <c s="6"/>
      <c s="6"/>
      <c s="44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24" t="s">
        <v>49</v>
      </c>
      <c s="29" t="s">
        <v>33</v>
      </c>
      <c s="29" t="s">
        <v>77</v>
      </c>
      <c s="24" t="s">
        <v>51</v>
      </c>
      <c s="30" t="s">
        <v>78</v>
      </c>
      <c s="31" t="s">
        <v>79</v>
      </c>
      <c s="32">
        <v>15.851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76.5">
      <c r="A15" s="35" t="s">
        <v>54</v>
      </c>
      <c r="E15" s="36" t="s">
        <v>80</v>
      </c>
    </row>
    <row r="16" spans="1:5" ht="140.25">
      <c r="A16" s="37" t="s">
        <v>55</v>
      </c>
      <c r="E16" s="38" t="s">
        <v>81</v>
      </c>
    </row>
    <row r="17" spans="1:5" ht="63.75">
      <c r="A17" t="s">
        <v>57</v>
      </c>
      <c r="E17" s="36" t="s">
        <v>82</v>
      </c>
    </row>
    <row r="18" spans="1:16" ht="12.75">
      <c r="A18" s="24" t="s">
        <v>49</v>
      </c>
      <c s="29" t="s">
        <v>27</v>
      </c>
      <c s="29" t="s">
        <v>83</v>
      </c>
      <c s="24" t="s">
        <v>51</v>
      </c>
      <c s="30" t="s">
        <v>84</v>
      </c>
      <c s="31" t="s">
        <v>79</v>
      </c>
      <c s="32">
        <v>510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25.5">
      <c r="A19" s="35" t="s">
        <v>54</v>
      </c>
      <c r="E19" s="36" t="s">
        <v>85</v>
      </c>
    </row>
    <row r="20" spans="1:5" ht="12.75">
      <c r="A20" s="37" t="s">
        <v>55</v>
      </c>
      <c r="E20" s="38" t="s">
        <v>86</v>
      </c>
    </row>
    <row r="21" spans="1:5" ht="306">
      <c r="A21" t="s">
        <v>57</v>
      </c>
      <c r="E21" s="36" t="s">
        <v>87</v>
      </c>
    </row>
    <row r="22" spans="1:16" ht="12.75">
      <c r="A22" s="24" t="s">
        <v>49</v>
      </c>
      <c s="29" t="s">
        <v>26</v>
      </c>
      <c s="29" t="s">
        <v>88</v>
      </c>
      <c s="24" t="s">
        <v>51</v>
      </c>
      <c s="30" t="s">
        <v>89</v>
      </c>
      <c s="31" t="s">
        <v>90</v>
      </c>
      <c s="32">
        <v>3400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38.25">
      <c r="A23" s="35" t="s">
        <v>54</v>
      </c>
      <c r="E23" s="36" t="s">
        <v>91</v>
      </c>
    </row>
    <row r="24" spans="1:5" ht="12.75">
      <c r="A24" s="37" t="s">
        <v>55</v>
      </c>
      <c r="E24" s="38" t="s">
        <v>92</v>
      </c>
    </row>
    <row r="25" spans="1:5" ht="25.5">
      <c r="A25" t="s">
        <v>57</v>
      </c>
      <c r="E25" s="36" t="s">
        <v>93</v>
      </c>
    </row>
    <row r="26" spans="1:16" ht="12.75">
      <c r="A26" s="24" t="s">
        <v>49</v>
      </c>
      <c s="29" t="s">
        <v>37</v>
      </c>
      <c s="29" t="s">
        <v>94</v>
      </c>
      <c s="24" t="s">
        <v>51</v>
      </c>
      <c s="30" t="s">
        <v>95</v>
      </c>
      <c s="31" t="s">
        <v>96</v>
      </c>
      <c s="32">
        <v>2175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25.5">
      <c r="A27" s="35" t="s">
        <v>54</v>
      </c>
      <c r="E27" s="36" t="s">
        <v>97</v>
      </c>
    </row>
    <row r="28" spans="1:5" ht="51">
      <c r="A28" s="37" t="s">
        <v>55</v>
      </c>
      <c r="E28" s="38" t="s">
        <v>98</v>
      </c>
    </row>
    <row r="29" spans="1:5" ht="12.75">
      <c r="A29" t="s">
        <v>57</v>
      </c>
      <c r="E29" s="36" t="s">
        <v>99</v>
      </c>
    </row>
    <row r="30" spans="1:16" ht="12.75">
      <c r="A30" s="24" t="s">
        <v>49</v>
      </c>
      <c s="29" t="s">
        <v>39</v>
      </c>
      <c s="29" t="s">
        <v>100</v>
      </c>
      <c s="24" t="s">
        <v>51</v>
      </c>
      <c s="30" t="s">
        <v>101</v>
      </c>
      <c s="31" t="s">
        <v>79</v>
      </c>
      <c s="32">
        <v>883.75</v>
      </c>
      <c s="33">
        <v>0</v>
      </c>
      <c s="34">
        <f>ROUND(ROUND(H30,2)*ROUND(G30,3),2)</f>
      </c>
      <c r="O30">
        <f>(I30*21)/100</f>
      </c>
      <c t="s">
        <v>27</v>
      </c>
    </row>
    <row r="31" spans="1:5" ht="25.5">
      <c r="A31" s="35" t="s">
        <v>54</v>
      </c>
      <c r="E31" s="36" t="s">
        <v>102</v>
      </c>
    </row>
    <row r="32" spans="1:5" ht="89.25">
      <c r="A32" s="37" t="s">
        <v>55</v>
      </c>
      <c r="E32" s="38" t="s">
        <v>103</v>
      </c>
    </row>
    <row r="33" spans="1:5" ht="191.25">
      <c r="A33" t="s">
        <v>57</v>
      </c>
      <c r="E33" s="36" t="s">
        <v>104</v>
      </c>
    </row>
    <row r="34" spans="1:16" ht="12.75">
      <c r="A34" s="24" t="s">
        <v>49</v>
      </c>
      <c s="29" t="s">
        <v>41</v>
      </c>
      <c s="29" t="s">
        <v>105</v>
      </c>
      <c s="24" t="s">
        <v>51</v>
      </c>
      <c s="30" t="s">
        <v>106</v>
      </c>
      <c s="31" t="s">
        <v>79</v>
      </c>
      <c s="32">
        <v>170</v>
      </c>
      <c s="33">
        <v>0</v>
      </c>
      <c s="34">
        <f>ROUND(ROUND(H34,2)*ROUND(G34,3),2)</f>
      </c>
      <c r="O34">
        <f>(I34*21)/100</f>
      </c>
      <c t="s">
        <v>27</v>
      </c>
    </row>
    <row r="35" spans="1:5" ht="38.25">
      <c r="A35" s="35" t="s">
        <v>54</v>
      </c>
      <c r="E35" s="36" t="s">
        <v>107</v>
      </c>
    </row>
    <row r="36" spans="1:5" ht="12.75">
      <c r="A36" s="37" t="s">
        <v>55</v>
      </c>
      <c r="E36" s="38" t="s">
        <v>108</v>
      </c>
    </row>
    <row r="37" spans="1:5" ht="242.25">
      <c r="A37" t="s">
        <v>57</v>
      </c>
      <c r="E37" s="36" t="s">
        <v>109</v>
      </c>
    </row>
    <row r="38" spans="1:16" ht="12.75">
      <c r="A38" s="24" t="s">
        <v>49</v>
      </c>
      <c s="29" t="s">
        <v>110</v>
      </c>
      <c s="29" t="s">
        <v>111</v>
      </c>
      <c s="24" t="s">
        <v>51</v>
      </c>
      <c s="30" t="s">
        <v>112</v>
      </c>
      <c s="31" t="s">
        <v>90</v>
      </c>
      <c s="32">
        <v>3400</v>
      </c>
      <c s="33">
        <v>0</v>
      </c>
      <c s="34">
        <f>ROUND(ROUND(H38,2)*ROUND(G38,3),2)</f>
      </c>
      <c r="O38">
        <f>(I38*21)/100</f>
      </c>
      <c t="s">
        <v>27</v>
      </c>
    </row>
    <row r="39" spans="1:5" ht="25.5">
      <c r="A39" s="35" t="s">
        <v>54</v>
      </c>
      <c r="E39" s="36" t="s">
        <v>113</v>
      </c>
    </row>
    <row r="40" spans="1:5" ht="12.75">
      <c r="A40" s="37" t="s">
        <v>55</v>
      </c>
      <c r="E40" s="38" t="s">
        <v>114</v>
      </c>
    </row>
    <row r="41" spans="1:5" ht="38.25">
      <c r="A41" t="s">
        <v>57</v>
      </c>
      <c r="E41" s="36" t="s">
        <v>115</v>
      </c>
    </row>
    <row r="42" spans="1:16" ht="12.75">
      <c r="A42" s="24" t="s">
        <v>49</v>
      </c>
      <c s="29" t="s">
        <v>116</v>
      </c>
      <c s="29" t="s">
        <v>117</v>
      </c>
      <c s="24" t="s">
        <v>51</v>
      </c>
      <c s="30" t="s">
        <v>118</v>
      </c>
      <c s="31" t="s">
        <v>90</v>
      </c>
      <c s="32">
        <v>3400</v>
      </c>
      <c s="33">
        <v>0</v>
      </c>
      <c s="34">
        <f>ROUND(ROUND(H42,2)*ROUND(G42,3),2)</f>
      </c>
      <c r="O42">
        <f>(I42*21)/100</f>
      </c>
      <c t="s">
        <v>27</v>
      </c>
    </row>
    <row r="43" spans="1:5" ht="25.5">
      <c r="A43" s="35" t="s">
        <v>54</v>
      </c>
      <c r="E43" s="36" t="s">
        <v>119</v>
      </c>
    </row>
    <row r="44" spans="1:5" ht="12.75">
      <c r="A44" s="37" t="s">
        <v>55</v>
      </c>
      <c r="E44" s="38" t="s">
        <v>120</v>
      </c>
    </row>
    <row r="45" spans="1:5" ht="25.5">
      <c r="A45" t="s">
        <v>57</v>
      </c>
      <c r="E45" s="36" t="s">
        <v>121</v>
      </c>
    </row>
    <row r="46" spans="1:16" ht="12.75">
      <c r="A46" s="24" t="s">
        <v>49</v>
      </c>
      <c s="29" t="s">
        <v>44</v>
      </c>
      <c s="29" t="s">
        <v>122</v>
      </c>
      <c s="24" t="s">
        <v>51</v>
      </c>
      <c s="30" t="s">
        <v>123</v>
      </c>
      <c s="31" t="s">
        <v>90</v>
      </c>
      <c s="32">
        <v>3400</v>
      </c>
      <c s="33">
        <v>0</v>
      </c>
      <c s="34">
        <f>ROUND(ROUND(H46,2)*ROUND(G46,3),2)</f>
      </c>
      <c r="O46">
        <f>(I46*21)/100</f>
      </c>
      <c t="s">
        <v>27</v>
      </c>
    </row>
    <row r="47" spans="1:5" ht="25.5">
      <c r="A47" s="35" t="s">
        <v>54</v>
      </c>
      <c r="E47" s="36" t="s">
        <v>124</v>
      </c>
    </row>
    <row r="48" spans="1:5" ht="12.75">
      <c r="A48" s="37" t="s">
        <v>55</v>
      </c>
      <c r="E48" s="38" t="s">
        <v>120</v>
      </c>
    </row>
    <row r="49" spans="1:5" ht="38.25">
      <c r="A49" t="s">
        <v>57</v>
      </c>
      <c r="E49" s="36" t="s">
        <v>125</v>
      </c>
    </row>
    <row r="50" spans="1:18" ht="12.75" customHeight="1">
      <c r="A50" s="6" t="s">
        <v>47</v>
      </c>
      <c s="6"/>
      <c s="43" t="s">
        <v>39</v>
      </c>
      <c s="6"/>
      <c s="27" t="s">
        <v>126</v>
      </c>
      <c s="6"/>
      <c s="6"/>
      <c s="6"/>
      <c s="44">
        <f>0+Q50</f>
      </c>
      <c r="O50">
        <f>0+R50</f>
      </c>
      <c r="Q50">
        <f>0+I51+I55+I59+I63+I67+I71</f>
      </c>
      <c>
        <f>0+O51+O55+O59+O63+O67+O71</f>
      </c>
    </row>
    <row r="51" spans="1:16" ht="12.75">
      <c r="A51" s="24" t="s">
        <v>49</v>
      </c>
      <c s="29" t="s">
        <v>33</v>
      </c>
      <c s="29" t="s">
        <v>127</v>
      </c>
      <c s="24" t="s">
        <v>51</v>
      </c>
      <c s="30" t="s">
        <v>128</v>
      </c>
      <c s="31" t="s">
        <v>79</v>
      </c>
      <c s="32">
        <v>40</v>
      </c>
      <c s="33">
        <v>0</v>
      </c>
      <c s="34">
        <f>ROUND(ROUND(H51,2)*ROUND(G51,3),2)</f>
      </c>
      <c r="O51">
        <f>(I51*21)/100</f>
      </c>
      <c t="s">
        <v>27</v>
      </c>
    </row>
    <row r="52" spans="1:5" ht="25.5">
      <c r="A52" s="35" t="s">
        <v>54</v>
      </c>
      <c r="E52" s="36" t="s">
        <v>129</v>
      </c>
    </row>
    <row r="53" spans="1:5" ht="12.75">
      <c r="A53" s="37" t="s">
        <v>55</v>
      </c>
      <c r="E53" s="38" t="s">
        <v>130</v>
      </c>
    </row>
    <row r="54" spans="1:5" ht="51">
      <c r="A54" t="s">
        <v>57</v>
      </c>
      <c r="E54" s="36" t="s">
        <v>131</v>
      </c>
    </row>
    <row r="55" spans="1:16" ht="12.75">
      <c r="A55" s="24" t="s">
        <v>49</v>
      </c>
      <c s="29" t="s">
        <v>27</v>
      </c>
      <c s="29" t="s">
        <v>132</v>
      </c>
      <c s="24" t="s">
        <v>51</v>
      </c>
      <c s="30" t="s">
        <v>133</v>
      </c>
      <c s="31" t="s">
        <v>90</v>
      </c>
      <c s="32">
        <v>46</v>
      </c>
      <c s="33">
        <v>0</v>
      </c>
      <c s="34">
        <f>ROUND(ROUND(H55,2)*ROUND(G55,3),2)</f>
      </c>
      <c r="O55">
        <f>(I55*21)/100</f>
      </c>
      <c t="s">
        <v>27</v>
      </c>
    </row>
    <row r="56" spans="1:5" ht="25.5">
      <c r="A56" s="35" t="s">
        <v>54</v>
      </c>
      <c r="E56" s="36" t="s">
        <v>134</v>
      </c>
    </row>
    <row r="57" spans="1:5" ht="12.75">
      <c r="A57" s="37" t="s">
        <v>55</v>
      </c>
      <c r="E57" s="38" t="s">
        <v>135</v>
      </c>
    </row>
    <row r="58" spans="1:5" ht="51">
      <c r="A58" t="s">
        <v>57</v>
      </c>
      <c r="E58" s="36" t="s">
        <v>131</v>
      </c>
    </row>
    <row r="59" spans="1:16" ht="12.75">
      <c r="A59" s="24" t="s">
        <v>49</v>
      </c>
      <c s="29" t="s">
        <v>26</v>
      </c>
      <c s="29" t="s">
        <v>136</v>
      </c>
      <c s="24" t="s">
        <v>51</v>
      </c>
      <c s="30" t="s">
        <v>137</v>
      </c>
      <c s="31" t="s">
        <v>90</v>
      </c>
      <c s="32">
        <v>1700</v>
      </c>
      <c s="33">
        <v>0</v>
      </c>
      <c s="34">
        <f>ROUND(ROUND(H59,2)*ROUND(G59,3),2)</f>
      </c>
      <c r="O59">
        <f>(I59*21)/100</f>
      </c>
      <c t="s">
        <v>27</v>
      </c>
    </row>
    <row r="60" spans="1:5" ht="25.5">
      <c r="A60" s="35" t="s">
        <v>54</v>
      </c>
      <c r="E60" s="36" t="s">
        <v>138</v>
      </c>
    </row>
    <row r="61" spans="1:5" ht="12.75">
      <c r="A61" s="37" t="s">
        <v>55</v>
      </c>
      <c r="E61" s="38" t="s">
        <v>139</v>
      </c>
    </row>
    <row r="62" spans="1:5" ht="38.25">
      <c r="A62" t="s">
        <v>57</v>
      </c>
      <c r="E62" s="36" t="s">
        <v>140</v>
      </c>
    </row>
    <row r="63" spans="1:16" ht="12.75">
      <c r="A63" s="24" t="s">
        <v>49</v>
      </c>
      <c s="29" t="s">
        <v>37</v>
      </c>
      <c s="29" t="s">
        <v>141</v>
      </c>
      <c s="24" t="s">
        <v>51</v>
      </c>
      <c s="30" t="s">
        <v>142</v>
      </c>
      <c s="31" t="s">
        <v>90</v>
      </c>
      <c s="32">
        <v>10047.375</v>
      </c>
      <c s="33">
        <v>0</v>
      </c>
      <c s="34">
        <f>ROUND(ROUND(H63,2)*ROUND(G63,3),2)</f>
      </c>
      <c r="O63">
        <f>(I63*21)/100</f>
      </c>
      <c t="s">
        <v>27</v>
      </c>
    </row>
    <row r="64" spans="1:5" ht="25.5">
      <c r="A64" s="35" t="s">
        <v>54</v>
      </c>
      <c r="E64" s="36" t="s">
        <v>143</v>
      </c>
    </row>
    <row r="65" spans="1:5" ht="178.5">
      <c r="A65" s="37" t="s">
        <v>55</v>
      </c>
      <c r="E65" s="38" t="s">
        <v>144</v>
      </c>
    </row>
    <row r="66" spans="1:5" ht="51">
      <c r="A66" t="s">
        <v>57</v>
      </c>
      <c r="E66" s="36" t="s">
        <v>145</v>
      </c>
    </row>
    <row r="67" spans="1:16" ht="12.75">
      <c r="A67" s="24" t="s">
        <v>49</v>
      </c>
      <c s="29" t="s">
        <v>39</v>
      </c>
      <c s="29" t="s">
        <v>146</v>
      </c>
      <c s="24" t="s">
        <v>51</v>
      </c>
      <c s="30" t="s">
        <v>147</v>
      </c>
      <c s="31" t="s">
        <v>79</v>
      </c>
      <c s="32">
        <v>602.843</v>
      </c>
      <c s="33">
        <v>0</v>
      </c>
      <c s="34">
        <f>ROUND(ROUND(H67,2)*ROUND(G67,3),2)</f>
      </c>
      <c r="O67">
        <f>(I67*21)/100</f>
      </c>
      <c t="s">
        <v>27</v>
      </c>
    </row>
    <row r="68" spans="1:5" ht="25.5">
      <c r="A68" s="35" t="s">
        <v>54</v>
      </c>
      <c r="E68" s="36" t="s">
        <v>148</v>
      </c>
    </row>
    <row r="69" spans="1:5" ht="178.5">
      <c r="A69" s="37" t="s">
        <v>55</v>
      </c>
      <c r="E69" s="38" t="s">
        <v>149</v>
      </c>
    </row>
    <row r="70" spans="1:5" ht="140.25">
      <c r="A70" t="s">
        <v>57</v>
      </c>
      <c r="E70" s="36" t="s">
        <v>150</v>
      </c>
    </row>
    <row r="71" spans="1:16" ht="12.75">
      <c r="A71" s="24" t="s">
        <v>49</v>
      </c>
      <c s="29" t="s">
        <v>41</v>
      </c>
      <c s="29" t="s">
        <v>151</v>
      </c>
      <c s="24" t="s">
        <v>51</v>
      </c>
      <c s="30" t="s">
        <v>152</v>
      </c>
      <c s="31" t="s">
        <v>96</v>
      </c>
      <c s="32">
        <v>46.4</v>
      </c>
      <c s="33">
        <v>0</v>
      </c>
      <c s="34">
        <f>ROUND(ROUND(H71,2)*ROUND(G71,3),2)</f>
      </c>
      <c r="O71">
        <f>(I71*21)/100</f>
      </c>
      <c t="s">
        <v>27</v>
      </c>
    </row>
    <row r="72" spans="1:5" ht="25.5">
      <c r="A72" s="35" t="s">
        <v>54</v>
      </c>
      <c r="E72" s="36" t="s">
        <v>153</v>
      </c>
    </row>
    <row r="73" spans="1:5" ht="89.25">
      <c r="A73" s="37" t="s">
        <v>55</v>
      </c>
      <c r="E73" s="38" t="s">
        <v>154</v>
      </c>
    </row>
    <row r="74" spans="1:5" ht="38.25">
      <c r="A74" t="s">
        <v>57</v>
      </c>
      <c r="E74" s="36" t="s">
        <v>155</v>
      </c>
    </row>
    <row r="75" spans="1:18" ht="12.75" customHeight="1">
      <c r="A75" s="6" t="s">
        <v>47</v>
      </c>
      <c s="6"/>
      <c s="43" t="s">
        <v>44</v>
      </c>
      <c s="6"/>
      <c s="27" t="s">
        <v>156</v>
      </c>
      <c s="6"/>
      <c s="6"/>
      <c s="6"/>
      <c s="44">
        <f>0+Q75</f>
      </c>
      <c r="O75">
        <f>0+R75</f>
      </c>
      <c r="Q75">
        <f>0+I76+I80+I84</f>
      </c>
      <c>
        <f>0+O76+O80+O84</f>
      </c>
    </row>
    <row r="76" spans="1:16" ht="12.75">
      <c r="A76" s="24" t="s">
        <v>49</v>
      </c>
      <c s="29" t="s">
        <v>33</v>
      </c>
      <c s="29" t="s">
        <v>157</v>
      </c>
      <c s="24" t="s">
        <v>51</v>
      </c>
      <c s="30" t="s">
        <v>158</v>
      </c>
      <c s="31" t="s">
        <v>96</v>
      </c>
      <c s="32">
        <v>46.4</v>
      </c>
      <c s="33">
        <v>0</v>
      </c>
      <c s="34">
        <f>ROUND(ROUND(H76,2)*ROUND(G76,3),2)</f>
      </c>
      <c r="O76">
        <f>(I76*21)/100</f>
      </c>
      <c t="s">
        <v>27</v>
      </c>
    </row>
    <row r="77" spans="1:5" ht="25.5">
      <c r="A77" s="35" t="s">
        <v>54</v>
      </c>
      <c r="E77" s="36" t="s">
        <v>159</v>
      </c>
    </row>
    <row r="78" spans="1:5" ht="89.25">
      <c r="A78" s="37" t="s">
        <v>55</v>
      </c>
      <c r="E78" s="38" t="s">
        <v>154</v>
      </c>
    </row>
    <row r="79" spans="1:5" ht="25.5">
      <c r="A79" t="s">
        <v>57</v>
      </c>
      <c r="E79" s="36" t="s">
        <v>160</v>
      </c>
    </row>
    <row r="80" spans="1:16" ht="12.75">
      <c r="A80" s="24" t="s">
        <v>49</v>
      </c>
      <c s="29" t="s">
        <v>27</v>
      </c>
      <c s="29" t="s">
        <v>161</v>
      </c>
      <c s="24" t="s">
        <v>51</v>
      </c>
      <c s="30" t="s">
        <v>162</v>
      </c>
      <c s="31" t="s">
        <v>90</v>
      </c>
      <c s="32">
        <v>10047.375</v>
      </c>
      <c s="33">
        <v>0</v>
      </c>
      <c s="34">
        <f>ROUND(ROUND(H80,2)*ROUND(G80,3),2)</f>
      </c>
      <c r="O80">
        <f>(I80*21)/100</f>
      </c>
      <c t="s">
        <v>27</v>
      </c>
    </row>
    <row r="81" spans="1:5" ht="12.75">
      <c r="A81" s="35" t="s">
        <v>54</v>
      </c>
      <c r="E81" s="36" t="s">
        <v>163</v>
      </c>
    </row>
    <row r="82" spans="1:5" ht="12.75">
      <c r="A82" s="37" t="s">
        <v>55</v>
      </c>
      <c r="E82" s="38" t="s">
        <v>164</v>
      </c>
    </row>
    <row r="83" spans="1:5" ht="25.5">
      <c r="A83" t="s">
        <v>57</v>
      </c>
      <c r="E83" s="36" t="s">
        <v>165</v>
      </c>
    </row>
    <row r="84" spans="1:16" ht="12.75">
      <c r="A84" s="24" t="s">
        <v>49</v>
      </c>
      <c s="29" t="s">
        <v>26</v>
      </c>
      <c s="29" t="s">
        <v>166</v>
      </c>
      <c s="24" t="s">
        <v>51</v>
      </c>
      <c s="30" t="s">
        <v>167</v>
      </c>
      <c s="31" t="s">
        <v>90</v>
      </c>
      <c s="32">
        <v>10047.375</v>
      </c>
      <c s="33">
        <v>0</v>
      </c>
      <c s="34">
        <f>ROUND(ROUND(H84,2)*ROUND(G84,3),2)</f>
      </c>
      <c r="O84">
        <f>(I84*21)/100</f>
      </c>
      <c t="s">
        <v>27</v>
      </c>
    </row>
    <row r="85" spans="1:5" ht="12.75">
      <c r="A85" s="35" t="s">
        <v>54</v>
      </c>
      <c r="E85" s="36" t="s">
        <v>163</v>
      </c>
    </row>
    <row r="86" spans="1:5" ht="12.75">
      <c r="A86" s="37" t="s">
        <v>55</v>
      </c>
      <c r="E86" s="38" t="s">
        <v>164</v>
      </c>
    </row>
    <row r="87" spans="1:5" ht="25.5">
      <c r="A87" t="s">
        <v>57</v>
      </c>
      <c r="E87" s="36" t="s">
        <v>168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