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F:\Soutěže\Výzvy\Mikulov\DDM\DDM Mikulov, zeď\PD\"/>
    </mc:Choice>
  </mc:AlternateContent>
  <xr:revisionPtr revIDLastSave="0" documentId="8_{31AD391F-23A5-4D79-9CFD-9AFC923D62C7}" xr6:coauthVersionLast="36" xr6:coauthVersionMax="36" xr10:uidLastSave="{00000000-0000-0000-0000-000000000000}"/>
  <bookViews>
    <workbookView xWindow="0" yWindow="0" windowWidth="28800" windowHeight="12375" xr2:uid="{00000000-000D-0000-FFFF-FFFF00000000}"/>
  </bookViews>
  <sheets>
    <sheet name="Rekapitulace stavby" sheetId="1" r:id="rId1"/>
    <sheet name="01 - Stavební úpravy" sheetId="2" r:id="rId2"/>
    <sheet name="02 - Statická část" sheetId="3" r:id="rId3"/>
    <sheet name="03 - Vedlejší rozpočtové ..." sheetId="4" r:id="rId4"/>
  </sheets>
  <definedNames>
    <definedName name="_xlnm._FilterDatabase" localSheetId="1" hidden="1">'01 - Stavební úpravy'!$C$123:$K$194</definedName>
    <definedName name="_xlnm._FilterDatabase" localSheetId="2" hidden="1">'02 - Statická část'!$C$119:$K$160</definedName>
    <definedName name="_xlnm._FilterDatabase" localSheetId="3" hidden="1">'03 - Vedlejší rozpočtové ...'!$C$121:$K$145</definedName>
    <definedName name="_xlnm.Print_Titles" localSheetId="1">'01 - Stavební úpravy'!$123:$123</definedName>
    <definedName name="_xlnm.Print_Titles" localSheetId="2">'02 - Statická část'!$119:$119</definedName>
    <definedName name="_xlnm.Print_Titles" localSheetId="3">'03 - Vedlejší rozpočtové ...'!$121:$121</definedName>
    <definedName name="_xlnm.Print_Titles" localSheetId="0">'Rekapitulace stavby'!$92:$92</definedName>
    <definedName name="_xlnm.Print_Area" localSheetId="1">'01 - Stavební úpravy'!$C$4:$J$76,'01 - Stavební úpravy'!$C$82:$J$105,'01 - Stavební úpravy'!$C$111:$K$194</definedName>
    <definedName name="_xlnm.Print_Area" localSheetId="2">'02 - Statická část'!$C$4:$J$76,'02 - Statická část'!$C$82:$J$101,'02 - Statická část'!$C$107:$K$160</definedName>
    <definedName name="_xlnm.Print_Area" localSheetId="3">'03 - Vedlejší rozpočtové ...'!$C$4:$J$76,'03 - Vedlejší rozpočtové ...'!$C$82:$J$103,'03 - Vedlejší rozpočtové ...'!$C$109:$K$145</definedName>
    <definedName name="_xlnm.Print_Area" localSheetId="0">'Rekapitulace stavby'!$D$4:$AO$76,'Rekapitulace stavby'!$C$82:$AQ$98</definedName>
  </definedNames>
  <calcPr calcId="191029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43" i="4"/>
  <c r="BH143" i="4"/>
  <c r="BG143" i="4"/>
  <c r="BF143" i="4"/>
  <c r="T143" i="4"/>
  <c r="T142" i="4"/>
  <c r="R143" i="4"/>
  <c r="R142" i="4" s="1"/>
  <c r="P143" i="4"/>
  <c r="P142" i="4" s="1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T133" i="4"/>
  <c r="R134" i="4"/>
  <c r="R133" i="4" s="1"/>
  <c r="P134" i="4"/>
  <c r="P133" i="4"/>
  <c r="BI130" i="4"/>
  <c r="BH130" i="4"/>
  <c r="BG130" i="4"/>
  <c r="BF130" i="4"/>
  <c r="T130" i="4"/>
  <c r="T129" i="4" s="1"/>
  <c r="R130" i="4"/>
  <c r="R129" i="4"/>
  <c r="P130" i="4"/>
  <c r="P129" i="4" s="1"/>
  <c r="BI125" i="4"/>
  <c r="BH125" i="4"/>
  <c r="BG125" i="4"/>
  <c r="BF125" i="4"/>
  <c r="T125" i="4"/>
  <c r="T124" i="4"/>
  <c r="R125" i="4"/>
  <c r="R124" i="4" s="1"/>
  <c r="P125" i="4"/>
  <c r="P124" i="4" s="1"/>
  <c r="F119" i="4"/>
  <c r="F118" i="4"/>
  <c r="F116" i="4"/>
  <c r="E114" i="4"/>
  <c r="F92" i="4"/>
  <c r="F91" i="4"/>
  <c r="F89" i="4"/>
  <c r="E87" i="4"/>
  <c r="J24" i="4"/>
  <c r="E24" i="4"/>
  <c r="J119" i="4" s="1"/>
  <c r="J23" i="4"/>
  <c r="J21" i="4"/>
  <c r="E21" i="4"/>
  <c r="J118" i="4" s="1"/>
  <c r="J20" i="4"/>
  <c r="J12" i="4"/>
  <c r="J116" i="4" s="1"/>
  <c r="E7" i="4"/>
  <c r="E112" i="4"/>
  <c r="J37" i="3"/>
  <c r="J36" i="3"/>
  <c r="AY96" i="1" s="1"/>
  <c r="J35" i="3"/>
  <c r="AX96" i="1"/>
  <c r="BI160" i="3"/>
  <c r="BH160" i="3"/>
  <c r="BG160" i="3"/>
  <c r="BF160" i="3"/>
  <c r="T160" i="3"/>
  <c r="T159" i="3" s="1"/>
  <c r="R160" i="3"/>
  <c r="R159" i="3"/>
  <c r="P160" i="3"/>
  <c r="P159" i="3" s="1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F117" i="3"/>
  <c r="F116" i="3"/>
  <c r="F114" i="3"/>
  <c r="E112" i="3"/>
  <c r="F92" i="3"/>
  <c r="F91" i="3"/>
  <c r="F89" i="3"/>
  <c r="E87" i="3"/>
  <c r="J24" i="3"/>
  <c r="E24" i="3"/>
  <c r="J117" i="3" s="1"/>
  <c r="J23" i="3"/>
  <c r="J21" i="3"/>
  <c r="E21" i="3"/>
  <c r="J116" i="3" s="1"/>
  <c r="J20" i="3"/>
  <c r="J12" i="3"/>
  <c r="J114" i="3"/>
  <c r="E7" i="3"/>
  <c r="E110" i="3" s="1"/>
  <c r="J37" i="2"/>
  <c r="J36" i="2"/>
  <c r="AY95" i="1" s="1"/>
  <c r="J35" i="2"/>
  <c r="AX95" i="1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T179" i="2" s="1"/>
  <c r="R180" i="2"/>
  <c r="R179" i="2"/>
  <c r="P180" i="2"/>
  <c r="P179" i="2" s="1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T126" i="2"/>
  <c r="R127" i="2"/>
  <c r="R126" i="2"/>
  <c r="P127" i="2"/>
  <c r="P126" i="2"/>
  <c r="F121" i="2"/>
  <c r="F120" i="2"/>
  <c r="F118" i="2"/>
  <c r="E116" i="2"/>
  <c r="F92" i="2"/>
  <c r="F91" i="2"/>
  <c r="F89" i="2"/>
  <c r="E87" i="2"/>
  <c r="J24" i="2"/>
  <c r="E24" i="2"/>
  <c r="J121" i="2" s="1"/>
  <c r="J23" i="2"/>
  <c r="J21" i="2"/>
  <c r="E21" i="2"/>
  <c r="J91" i="2" s="1"/>
  <c r="J20" i="2"/>
  <c r="J12" i="2"/>
  <c r="J118" i="2"/>
  <c r="E7" i="2"/>
  <c r="E114" i="2"/>
  <c r="L90" i="1"/>
  <c r="AM90" i="1"/>
  <c r="AM89" i="1"/>
  <c r="L89" i="1"/>
  <c r="AM87" i="1"/>
  <c r="L87" i="1"/>
  <c r="L85" i="1"/>
  <c r="L84" i="1"/>
  <c r="BK190" i="2"/>
  <c r="J186" i="2"/>
  <c r="BK180" i="2"/>
  <c r="J178" i="2"/>
  <c r="J176" i="2"/>
  <c r="J171" i="2"/>
  <c r="J167" i="2"/>
  <c r="BK164" i="2"/>
  <c r="BK158" i="2"/>
  <c r="BK150" i="2"/>
  <c r="J145" i="2"/>
  <c r="BK141" i="2"/>
  <c r="BK132" i="2"/>
  <c r="BK130" i="2"/>
  <c r="BK127" i="2"/>
  <c r="J131" i="3"/>
  <c r="J130" i="3"/>
  <c r="BK129" i="3"/>
  <c r="BK123" i="3"/>
  <c r="J158" i="2"/>
  <c r="J146" i="2"/>
  <c r="J139" i="2"/>
  <c r="BK136" i="2"/>
  <c r="J143" i="4"/>
  <c r="J139" i="4"/>
  <c r="J137" i="4"/>
  <c r="BK134" i="4"/>
  <c r="BK130" i="4"/>
  <c r="J130" i="4"/>
  <c r="BK125" i="4"/>
  <c r="J125" i="4"/>
  <c r="BK160" i="3"/>
  <c r="J157" i="3"/>
  <c r="J155" i="3"/>
  <c r="J150" i="3"/>
  <c r="BK146" i="3"/>
  <c r="J142" i="3"/>
  <c r="BK140" i="3"/>
  <c r="J138" i="3"/>
  <c r="J137" i="3"/>
  <c r="J135" i="3"/>
  <c r="J133" i="3"/>
  <c r="BK130" i="3"/>
  <c r="J127" i="3"/>
  <c r="BK125" i="3"/>
  <c r="J123" i="3"/>
  <c r="BK192" i="2"/>
  <c r="BK186" i="2"/>
  <c r="BK183" i="2"/>
  <c r="BK178" i="2"/>
  <c r="J164" i="2"/>
  <c r="J161" i="2"/>
  <c r="J150" i="2"/>
  <c r="BK149" i="2"/>
  <c r="BK146" i="2"/>
  <c r="BK145" i="2"/>
  <c r="J142" i="2"/>
  <c r="J136" i="2"/>
  <c r="J127" i="2"/>
  <c r="BK143" i="4"/>
  <c r="BK139" i="4"/>
  <c r="BK137" i="4"/>
  <c r="J134" i="4"/>
  <c r="J160" i="3"/>
  <c r="BK157" i="3"/>
  <c r="BK155" i="3"/>
  <c r="BK150" i="3"/>
  <c r="J146" i="3"/>
  <c r="BK142" i="3"/>
  <c r="J140" i="3"/>
  <c r="BK138" i="3"/>
  <c r="BK137" i="3"/>
  <c r="BK135" i="3"/>
  <c r="BK133" i="3"/>
  <c r="BK131" i="3"/>
  <c r="J129" i="3"/>
  <c r="BK127" i="3"/>
  <c r="J125" i="3"/>
  <c r="J192" i="2"/>
  <c r="J190" i="2"/>
  <c r="J183" i="2"/>
  <c r="J180" i="2"/>
  <c r="BK176" i="2"/>
  <c r="BK171" i="2"/>
  <c r="BK167" i="2"/>
  <c r="BK161" i="2"/>
  <c r="J149" i="2"/>
  <c r="BK142" i="2"/>
  <c r="J141" i="2"/>
  <c r="BK139" i="2"/>
  <c r="J132" i="2"/>
  <c r="J130" i="2"/>
  <c r="AS94" i="1"/>
  <c r="P129" i="2" l="1"/>
  <c r="P125" i="2" s="1"/>
  <c r="P124" i="2" s="1"/>
  <c r="AU95" i="1" s="1"/>
  <c r="R135" i="2"/>
  <c r="T170" i="2"/>
  <c r="P182" i="2"/>
  <c r="P181" i="2"/>
  <c r="P122" i="3"/>
  <c r="BK139" i="3"/>
  <c r="J139" i="3" s="1"/>
  <c r="J99" i="3" s="1"/>
  <c r="BK135" i="2"/>
  <c r="J135" i="2" s="1"/>
  <c r="J100" i="2" s="1"/>
  <c r="P135" i="2"/>
  <c r="BK170" i="2"/>
  <c r="J170" i="2" s="1"/>
  <c r="J101" i="2" s="1"/>
  <c r="P170" i="2"/>
  <c r="BK182" i="2"/>
  <c r="BK181" i="2" s="1"/>
  <c r="J181" i="2" s="1"/>
  <c r="J103" i="2" s="1"/>
  <c r="T182" i="2"/>
  <c r="T181" i="2" s="1"/>
  <c r="BK122" i="3"/>
  <c r="J122" i="3" s="1"/>
  <c r="J98" i="3" s="1"/>
  <c r="R122" i="3"/>
  <c r="T122" i="3"/>
  <c r="P139" i="3"/>
  <c r="R139" i="3"/>
  <c r="T139" i="3"/>
  <c r="T121" i="3" s="1"/>
  <c r="T120" i="3" s="1"/>
  <c r="BK129" i="2"/>
  <c r="J129" i="2" s="1"/>
  <c r="J99" i="2" s="1"/>
  <c r="R129" i="2"/>
  <c r="R125" i="2" s="1"/>
  <c r="T129" i="2"/>
  <c r="T125" i="2"/>
  <c r="T135" i="2"/>
  <c r="R170" i="2"/>
  <c r="R182" i="2"/>
  <c r="R181" i="2" s="1"/>
  <c r="BK136" i="4"/>
  <c r="J136" i="4" s="1"/>
  <c r="J101" i="4" s="1"/>
  <c r="P136" i="4"/>
  <c r="P123" i="4" s="1"/>
  <c r="P122" i="4" s="1"/>
  <c r="AU97" i="1" s="1"/>
  <c r="R136" i="4"/>
  <c r="R123" i="4" s="1"/>
  <c r="R122" i="4" s="1"/>
  <c r="T136" i="4"/>
  <c r="T123" i="4" s="1"/>
  <c r="T122" i="4" s="1"/>
  <c r="E85" i="2"/>
  <c r="BE132" i="2"/>
  <c r="BE136" i="2"/>
  <c r="BE142" i="2"/>
  <c r="BE161" i="2"/>
  <c r="BE183" i="2"/>
  <c r="BE186" i="2"/>
  <c r="E85" i="3"/>
  <c r="J89" i="3"/>
  <c r="J91" i="3"/>
  <c r="J92" i="3"/>
  <c r="BE127" i="3"/>
  <c r="BE133" i="3"/>
  <c r="BE137" i="3"/>
  <c r="BE138" i="3"/>
  <c r="BE146" i="3"/>
  <c r="BE155" i="3"/>
  <c r="BE137" i="4"/>
  <c r="BE139" i="4"/>
  <c r="J89" i="2"/>
  <c r="BE130" i="2"/>
  <c r="BE139" i="2"/>
  <c r="BE150" i="2"/>
  <c r="BE167" i="2"/>
  <c r="BE180" i="2"/>
  <c r="BK179" i="2"/>
  <c r="J179" i="2" s="1"/>
  <c r="J102" i="2" s="1"/>
  <c r="BE123" i="3"/>
  <c r="BE129" i="3"/>
  <c r="BE131" i="3"/>
  <c r="BE135" i="3"/>
  <c r="BE140" i="3"/>
  <c r="BE142" i="3"/>
  <c r="BE150" i="3"/>
  <c r="BE157" i="3"/>
  <c r="BE160" i="3"/>
  <c r="BK159" i="3"/>
  <c r="J159" i="3" s="1"/>
  <c r="J100" i="3" s="1"/>
  <c r="E85" i="4"/>
  <c r="J89" i="4"/>
  <c r="J91" i="4"/>
  <c r="J92" i="4"/>
  <c r="BE125" i="4"/>
  <c r="BE130" i="4"/>
  <c r="BE134" i="4"/>
  <c r="BK142" i="4"/>
  <c r="J142" i="4" s="1"/>
  <c r="J102" i="4" s="1"/>
  <c r="J92" i="2"/>
  <c r="J120" i="2"/>
  <c r="BE127" i="2"/>
  <c r="BE141" i="2"/>
  <c r="BE149" i="2"/>
  <c r="BE158" i="2"/>
  <c r="BE164" i="2"/>
  <c r="BE171" i="2"/>
  <c r="BE176" i="2"/>
  <c r="BE178" i="2"/>
  <c r="BK126" i="2"/>
  <c r="BK125" i="2" s="1"/>
  <c r="BE125" i="3"/>
  <c r="BE130" i="3"/>
  <c r="BE145" i="2"/>
  <c r="BE146" i="2"/>
  <c r="BE190" i="2"/>
  <c r="BE192" i="2"/>
  <c r="BE143" i="4"/>
  <c r="BK124" i="4"/>
  <c r="J124" i="4" s="1"/>
  <c r="J98" i="4" s="1"/>
  <c r="BK129" i="4"/>
  <c r="J129" i="4" s="1"/>
  <c r="J99" i="4" s="1"/>
  <c r="BK133" i="4"/>
  <c r="J133" i="4" s="1"/>
  <c r="J100" i="4" s="1"/>
  <c r="F36" i="4"/>
  <c r="BC97" i="1"/>
  <c r="F37" i="4"/>
  <c r="BD97" i="1" s="1"/>
  <c r="J34" i="2"/>
  <c r="AW95" i="1" s="1"/>
  <c r="F35" i="3"/>
  <c r="BB96" i="1" s="1"/>
  <c r="F37" i="3"/>
  <c r="BD96" i="1" s="1"/>
  <c r="F35" i="4"/>
  <c r="BB97" i="1" s="1"/>
  <c r="F34" i="2"/>
  <c r="BA95" i="1" s="1"/>
  <c r="F35" i="2"/>
  <c r="BB95" i="1" s="1"/>
  <c r="F34" i="4"/>
  <c r="BA97" i="1" s="1"/>
  <c r="F37" i="2"/>
  <c r="BD95" i="1" s="1"/>
  <c r="J34" i="4"/>
  <c r="AW97" i="1"/>
  <c r="F36" i="2"/>
  <c r="BC95" i="1" s="1"/>
  <c r="F34" i="3"/>
  <c r="BA96" i="1"/>
  <c r="J34" i="3"/>
  <c r="AW96" i="1" s="1"/>
  <c r="F36" i="3"/>
  <c r="BC96" i="1" s="1"/>
  <c r="T124" i="2" l="1"/>
  <c r="BK124" i="2"/>
  <c r="J124" i="2" s="1"/>
  <c r="J30" i="2" s="1"/>
  <c r="AG95" i="1" s="1"/>
  <c r="R124" i="2"/>
  <c r="R121" i="3"/>
  <c r="R120" i="3" s="1"/>
  <c r="P121" i="3"/>
  <c r="P120" i="3"/>
  <c r="AU96" i="1"/>
  <c r="AU94" i="1" s="1"/>
  <c r="J182" i="2"/>
  <c r="J104" i="2" s="1"/>
  <c r="J125" i="2"/>
  <c r="J97" i="2" s="1"/>
  <c r="BK121" i="3"/>
  <c r="BK120" i="3" s="1"/>
  <c r="J120" i="3" s="1"/>
  <c r="J30" i="3" s="1"/>
  <c r="AG96" i="1" s="1"/>
  <c r="J126" i="2"/>
  <c r="J98" i="2" s="1"/>
  <c r="BK123" i="4"/>
  <c r="J123" i="4" s="1"/>
  <c r="J97" i="4" s="1"/>
  <c r="BD94" i="1"/>
  <c r="W33" i="1" s="1"/>
  <c r="BA94" i="1"/>
  <c r="AW94" i="1" s="1"/>
  <c r="AK30" i="1" s="1"/>
  <c r="BC94" i="1"/>
  <c r="W32" i="1" s="1"/>
  <c r="F33" i="4"/>
  <c r="AZ97" i="1" s="1"/>
  <c r="J33" i="2"/>
  <c r="AV95" i="1"/>
  <c r="AT95" i="1" s="1"/>
  <c r="F33" i="3"/>
  <c r="AZ96" i="1" s="1"/>
  <c r="J33" i="4"/>
  <c r="AV97" i="1" s="1"/>
  <c r="AT97" i="1" s="1"/>
  <c r="J33" i="3"/>
  <c r="AV96" i="1" s="1"/>
  <c r="AT96" i="1" s="1"/>
  <c r="BB94" i="1"/>
  <c r="W31" i="1" s="1"/>
  <c r="F33" i="2"/>
  <c r="AZ95" i="1" s="1"/>
  <c r="J96" i="2" l="1"/>
  <c r="J39" i="3"/>
  <c r="J96" i="3"/>
  <c r="J121" i="3"/>
  <c r="J97" i="3" s="1"/>
  <c r="J39" i="2"/>
  <c r="BK122" i="4"/>
  <c r="J122" i="4" s="1"/>
  <c r="J96" i="4" s="1"/>
  <c r="AN95" i="1"/>
  <c r="AN96" i="1"/>
  <c r="AZ94" i="1"/>
  <c r="W29" i="1" s="1"/>
  <c r="AY94" i="1"/>
  <c r="AX94" i="1"/>
  <c r="W30" i="1"/>
  <c r="AV94" i="1" l="1"/>
  <c r="AK29" i="1" s="1"/>
  <c r="J30" i="4"/>
  <c r="AG97" i="1" s="1"/>
  <c r="AN97" i="1" s="1"/>
  <c r="J39" i="4" l="1"/>
  <c r="AT94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<sst xmlns="http://schemas.openxmlformats.org/spreadsheetml/2006/main" count="1896" uniqueCount="378">
  <si>
    <t>Export Komplet</t>
  </si>
  <si>
    <t/>
  </si>
  <si>
    <t>2.0</t>
  </si>
  <si>
    <t>False</t>
  </si>
  <si>
    <t>{a6fa02d0-98a8-4a5b-8378-16d382daef1d}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</si>
  <si>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</si>
  <si>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</si>
  <si>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</si>
  <si>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</si>
  <si>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</si>
  <si>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</si>
  <si>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</si>
  <si>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</si>
  <si>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N_2020_215</t>
  </si>
  <si>
    <t>Stavba:</t>
  </si>
  <si>
    <t>Mikulov - statické zajištění opěrné stěny DDM</t>
  </si>
  <si>
    <t>KSO:</t>
  </si>
  <si>
    <t>CC-CZ:</t>
  </si>
  <si>
    <t>Místo:</t>
  </si>
  <si>
    <t>Mikulov</t>
  </si>
  <si>
    <t>Datum:</t>
  </si>
  <si>
    <t>20. 4. 2020</t>
  </si>
  <si>
    <t>Zadavatel:</t>
  </si>
  <si>
    <t>IČ:</t>
  </si>
  <si>
    <t>Dům dětí a mládeže Mikulov, p.o.,Svobody 6, Mikulo</t>
  </si>
  <si>
    <t>DIČ:</t>
  </si>
  <si>
    <t>Zhotovitel:</t>
  </si>
  <si>
    <t>OK Atelier, s.r.o., Pod Zámkem 5, Břeclav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</si>
  <si>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</si>
  <si>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</si>
  <si>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</si>
  <si>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</si>
  <si>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</si>
  <si>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</si>
  <si>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</si>
  <si>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</si>
  <si>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</si>
  <si>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</si>
  <si>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</si>
  <si>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</si>
  <si>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</si>
  <si>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</si>
  <si>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</si>
  <si>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</si>
  <si>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</si>
  <si>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</si>
  <si>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</si>
  <si>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</si>
  <si>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</si>
  <si>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</si>
  <si>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</si>
  <si>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</si>
  <si>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</si>
  <si>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</si>
  <si>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</si>
  <si>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</si>
  <si>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</si>
  <si>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</si>
  <si>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</si>
  <si>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</si>
  <si>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</si>
  <si>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</si>
  <si>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</si>
  <si>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</si>
  <si>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</si>
  <si>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</si>
  <si>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</si>
  <si>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</si>
  <si>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</si>
  <si>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</si>
  <si>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</si>
  <si>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</si>
  <si>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</si>
  <si>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</si>
  <si>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</si>
  <si>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</si>
  <si>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</si>
  <si>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</si>
  <si>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</si>
  <si>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</si>
  <si>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</si>
  <si>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</si>
  <si>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{4755dee2-c040-4216-8987-b05665671921}</t>
  </si>
  <si>
    <t>2</t>
  </si>
  <si>
    <t>02</t>
  </si>
  <si>
    <t>Statická část</t>
  </si>
  <si>
    <t>{8206caf5-42e6-4cfb-8cc3-cbc1034020dc}</t>
  </si>
  <si>
    <t>03</t>
  </si>
  <si>
    <t>Vedlejší rozpočtové náklady</t>
  </si>
  <si>
    <t>{1177f9e8-46ab-4efd-93f9-ab70b058b801}</t>
  </si>
  <si>
    <t>KRYCÍ LIST SOUPISU PRACÍ</t>
  </si>
  <si>
    <t>Objekt:</t>
  </si>
  <si>
    <t>01 - Stavební úpravy</t>
  </si>
  <si>
    <t>Dům dětí a mládeže Mikulov, p.o.</t>
  </si>
  <si>
    <t>OK Atelier, s.r.o.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</si>
  <si>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</si>
  <si>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</si>
  <si>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</si>
  <si>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</si>
  <si>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</si>
  <si>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</si>
  <si>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</si>
  <si>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</si>
  <si>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</si>
  <si>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</si>
  <si>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</si>
  <si>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</si>
  <si>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765 - Krytina skládaná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</si>
  <si>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</si>
  <si>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</si>
  <si>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</si>
  <si>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</si>
  <si>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</si>
  <si>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</si>
  <si>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</si>
  <si>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</si>
  <si>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</si>
  <si>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</si>
  <si>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</si>
  <si>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</si>
  <si>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</si>
  <si>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</si>
  <si>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</si>
  <si>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</si>
  <si>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</si>
  <si>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</si>
  <si>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180 R1</t>
  </si>
  <si>
    <t>Úprava ploch zařížení staveniště</t>
  </si>
  <si>
    <t>m2</t>
  </si>
  <si>
    <t>4</t>
  </si>
  <si>
    <t>492315247</t>
  </si>
  <si>
    <t>VV</t>
  </si>
  <si>
    <t>15,0*10,0</t>
  </si>
  <si>
    <t>6</t>
  </si>
  <si>
    <t>Úpravy povrchů, podlahy a osazování výplní</t>
  </si>
  <si>
    <t>622331121</t>
  </si>
  <si>
    <t>Cementová omítka hladká jednovrstvá vnějších stěn nanášená ručně</t>
  </si>
  <si>
    <t>-449405102</t>
  </si>
  <si>
    <t>"pohled P1" 13,0</t>
  </si>
  <si>
    <t>3</t>
  </si>
  <si>
    <t>628195001</t>
  </si>
  <si>
    <t>Očištění , snesení náletové zeleně</t>
  </si>
  <si>
    <t>724774458</t>
  </si>
  <si>
    <t>"P1+P2"</t>
  </si>
  <si>
    <t>13,0+35,0</t>
  </si>
  <si>
    <t>9</t>
  </si>
  <si>
    <t>Ostatní konstrukce a práce, bourání</t>
  </si>
  <si>
    <t>941121111</t>
  </si>
  <si>
    <t>Montáž lešení řadového trubkového těžkého s podlahami zatížení do 300 kg/m2 š do 1,5 m v do 10 m</t>
  </si>
  <si>
    <t>562680677</t>
  </si>
  <si>
    <t>"P2"</t>
  </si>
  <si>
    <t>35,0</t>
  </si>
  <si>
    <t>5</t>
  </si>
  <si>
    <t>941121211</t>
  </si>
  <si>
    <t>Příplatek k lešení řadovému trubkovému těžkému s podlahami š 1,5 m v 10 m za první a ZKD den použití</t>
  </si>
  <si>
    <t>424039878</t>
  </si>
  <si>
    <t>35,0*30</t>
  </si>
  <si>
    <t>941121811</t>
  </si>
  <si>
    <t>Demontáž lešení řadového trubkového těžkého s podlahami zatížení do 300 kg/m2 š do 1,5 m v do 10 m</t>
  </si>
  <si>
    <t>-1677763763</t>
  </si>
  <si>
    <t>7</t>
  </si>
  <si>
    <t>978036161</t>
  </si>
  <si>
    <t>Otlučení  cementových omítek vnějších ploch v rozsahu do 50 %</t>
  </si>
  <si>
    <t>972955662</t>
  </si>
  <si>
    <t xml:space="preserve">"pohled P1" </t>
  </si>
  <si>
    <t>13,0</t>
  </si>
  <si>
    <t>8</t>
  </si>
  <si>
    <t>985 R1</t>
  </si>
  <si>
    <t>Vyřezání kořenů, doplění kamenného zdiva, vyspravení trhlin</t>
  </si>
  <si>
    <t>m</t>
  </si>
  <si>
    <t>-1474217531</t>
  </si>
  <si>
    <t>985131111</t>
  </si>
  <si>
    <t>Očištění ploch  tlakovou vodou</t>
  </si>
  <si>
    <t>1497828098</t>
  </si>
  <si>
    <t>"P1+P2+krytina"</t>
  </si>
  <si>
    <t>13,0+35,0+7,0</t>
  </si>
  <si>
    <t>10</t>
  </si>
  <si>
    <t>985131411</t>
  </si>
  <si>
    <t>Očištění ploch stlačeným vzduchem</t>
  </si>
  <si>
    <t>-1721450733</t>
  </si>
  <si>
    <t>11</t>
  </si>
  <si>
    <t>985142113</t>
  </si>
  <si>
    <t>Vyškrabání  spojovací hmoty ze spár zdiva hl do 40 mm dl přes 12 m/m2</t>
  </si>
  <si>
    <t>1329329568</t>
  </si>
  <si>
    <t>"pohled P1"</t>
  </si>
  <si>
    <t>"pohled P2"</t>
  </si>
  <si>
    <t>"krytina"</t>
  </si>
  <si>
    <t>7,0</t>
  </si>
  <si>
    <t>Součet</t>
  </si>
  <si>
    <t>12</t>
  </si>
  <si>
    <t>985231111</t>
  </si>
  <si>
    <t>Přespárování trhlin</t>
  </si>
  <si>
    <t>-1655635303</t>
  </si>
  <si>
    <t>13</t>
  </si>
  <si>
    <t>985231113</t>
  </si>
  <si>
    <t>Spárování zdiva aktivovanou maltou spára hl do 40 mm dl přes 12 m/m2</t>
  </si>
  <si>
    <t>-1130846985</t>
  </si>
  <si>
    <t>"pohled P2+krytina"</t>
  </si>
  <si>
    <t>35,0+7,0</t>
  </si>
  <si>
    <t>14</t>
  </si>
  <si>
    <t>985233111</t>
  </si>
  <si>
    <t>Úprava spár po spárování zdiva uhlazením spára dl do 6 m/m2</t>
  </si>
  <si>
    <t>1544567381</t>
  </si>
  <si>
    <t>"P1"</t>
  </si>
  <si>
    <t>985233122</t>
  </si>
  <si>
    <t>Úprava spár po spárování zdiva zdrsněním spára dl do 12 m/m2</t>
  </si>
  <si>
    <t>1923693548</t>
  </si>
  <si>
    <t>997</t>
  </si>
  <si>
    <t>Přesun sutě</t>
  </si>
  <si>
    <t>16</t>
  </si>
  <si>
    <t>997013501</t>
  </si>
  <si>
    <t>Odvoz suti a vybouraných hmot na skládku nebo meziskládku do 1 km se složením</t>
  </si>
  <si>
    <t>t</t>
  </si>
  <si>
    <t>447085690</t>
  </si>
  <si>
    <t>7,0*0,05</t>
  </si>
  <si>
    <t>(13,0+35,0)*0,02</t>
  </si>
  <si>
    <t>Mezisoučet</t>
  </si>
  <si>
    <t>1,31*1,80</t>
  </si>
  <si>
    <t>17</t>
  </si>
  <si>
    <t>997013509</t>
  </si>
  <si>
    <t>Příplatek k odvozu suti a vybouraných hmot na skládku ZKD 1 km přes 1 km</t>
  </si>
  <si>
    <t>-1416208744</t>
  </si>
  <si>
    <t>2,358*10</t>
  </si>
  <si>
    <t>18</t>
  </si>
  <si>
    <t>997013871</t>
  </si>
  <si>
    <t>Poplatek za uložení stavebního odpadu na recyklační skládce (skládkovné) směsného stavebního a demoličního kód odpadu  17 09 04</t>
  </si>
  <si>
    <t>-2095194903</t>
  </si>
  <si>
    <t>998</t>
  </si>
  <si>
    <t>Přesun hmot</t>
  </si>
  <si>
    <t>19</t>
  </si>
  <si>
    <t>998011001</t>
  </si>
  <si>
    <t>Přesun hmot pro budovy zděné v do 6 m</t>
  </si>
  <si>
    <t>-2064971347</t>
  </si>
  <si>
    <t>PSV</t>
  </si>
  <si>
    <t>Práce a dodávky PSV</t>
  </si>
  <si>
    <t>765</t>
  </si>
  <si>
    <t>Krytina skládaná</t>
  </si>
  <si>
    <t>20</t>
  </si>
  <si>
    <t>765111231</t>
  </si>
  <si>
    <t>Montáž krytiny keramické nároží do malty</t>
  </si>
  <si>
    <t>1436414100</t>
  </si>
  <si>
    <t>(4,05+7,59)*0,6</t>
  </si>
  <si>
    <t>"zaokr." 7,0</t>
  </si>
  <si>
    <t>M</t>
  </si>
  <si>
    <t>59660100</t>
  </si>
  <si>
    <t>taška dvoudílná ražená režná Malý prejz vrchní-kůrka</t>
  </si>
  <si>
    <t>kus</t>
  </si>
  <si>
    <t>32</t>
  </si>
  <si>
    <t>-1224389144</t>
  </si>
  <si>
    <t>(4,05+7,59)/0,2</t>
  </si>
  <si>
    <t>58*3*1,10</t>
  </si>
  <si>
    <t>"zaokr." 200</t>
  </si>
  <si>
    <t>22</t>
  </si>
  <si>
    <t>596R1</t>
  </si>
  <si>
    <t>penetrace plochy Lakotob</t>
  </si>
  <si>
    <t>1772746031</t>
  </si>
  <si>
    <t>23</t>
  </si>
  <si>
    <t>765111805</t>
  </si>
  <si>
    <t>Demontáž krytiny</t>
  </si>
  <si>
    <t>-656707375</t>
  </si>
  <si>
    <t>(4,05+7,59)*0,60</t>
  </si>
  <si>
    <t>02 - Statická část</t>
  </si>
  <si>
    <t xml:space="preserve">    2 - Zakládání</t>
  </si>
  <si>
    <t>153 R1</t>
  </si>
  <si>
    <t>Zřízení kotvy CKT 32 - hladká část</t>
  </si>
  <si>
    <t>-1837628827</t>
  </si>
  <si>
    <t>4*4,50</t>
  </si>
  <si>
    <t>153 R2</t>
  </si>
  <si>
    <t>Zřízení kotvy CKT 32 - manžetová část</t>
  </si>
  <si>
    <t>132481174</t>
  </si>
  <si>
    <t>4*4,0</t>
  </si>
  <si>
    <t>13021403</t>
  </si>
  <si>
    <t>tyč kotevní celozávitová CKT D 32mm ST 500 S</t>
  </si>
  <si>
    <t>1965719805</t>
  </si>
  <si>
    <t>4*8,5</t>
  </si>
  <si>
    <t>13021409</t>
  </si>
  <si>
    <t>matice pro CKT celozávitovou kotevní tyč D 32mm ST 500 S</t>
  </si>
  <si>
    <t>1213080169</t>
  </si>
  <si>
    <t>13021417</t>
  </si>
  <si>
    <t>podložka pro matici CKT celozávitovou kotevní tyč 200x200x12mm</t>
  </si>
  <si>
    <t>933544489</t>
  </si>
  <si>
    <t>13021415</t>
  </si>
  <si>
    <t>spojník pro CKT celozávitovou kotevní tyč D 32mm ST 500 S</t>
  </si>
  <si>
    <t>802620229</t>
  </si>
  <si>
    <t>4*2</t>
  </si>
  <si>
    <t>153811112</t>
  </si>
  <si>
    <t>Osazení kotvy tyčové dl přes 5 m D přes 28 do 32 mm</t>
  </si>
  <si>
    <t>-642849624</t>
  </si>
  <si>
    <t>153811211</t>
  </si>
  <si>
    <t>Napnutí kotev tyčových únosnost kotvy do 0,45 MN</t>
  </si>
  <si>
    <t>-1023651492</t>
  </si>
  <si>
    <t>4,0</t>
  </si>
  <si>
    <t>153861111</t>
  </si>
  <si>
    <t>Průchodka konstrukcí - kotevní hlava pro kotvy , vybourání, zhotovení, zazdění s úpravou</t>
  </si>
  <si>
    <t>-12143115</t>
  </si>
  <si>
    <t>153891311</t>
  </si>
  <si>
    <t>Opěrné desky do 30x30 cm tl do 30 mm</t>
  </si>
  <si>
    <t>2130250872</t>
  </si>
  <si>
    <t>Zakládání</t>
  </si>
  <si>
    <t>224311114</t>
  </si>
  <si>
    <t>Vrty maloprofilové D do 156 mm úklon do 45° hl do 25 m hor. III a IV</t>
  </si>
  <si>
    <t>-1228843688</t>
  </si>
  <si>
    <t>"kotvy" 4*8,50</t>
  </si>
  <si>
    <t>281601111</t>
  </si>
  <si>
    <t>Injektování vrtů nízkotlaké vzestupné s jednoduchým obturátorem tlakem do 0,6 MPa</t>
  </si>
  <si>
    <t>hod</t>
  </si>
  <si>
    <t>1738732510</t>
  </si>
  <si>
    <t>"zálivková část kotev"</t>
  </si>
  <si>
    <t>4*8,50</t>
  </si>
  <si>
    <t>34,0*10/60</t>
  </si>
  <si>
    <t>282602112</t>
  </si>
  <si>
    <t>Injektování povrchové vysokotlaké s dvojitým obturátorem mikropilot a kotev tlakem do 2 MPa</t>
  </si>
  <si>
    <t>535138935</t>
  </si>
  <si>
    <t>(4*4)/0,5</t>
  </si>
  <si>
    <t>"manžet  32"</t>
  </si>
  <si>
    <t>32*5/60</t>
  </si>
  <si>
    <t>58522150</t>
  </si>
  <si>
    <t>cement portlandský směsný CEM II 32,5MPa</t>
  </si>
  <si>
    <t>1660909883</t>
  </si>
  <si>
    <t>34*0,0153*1,20</t>
  </si>
  <si>
    <t>32*0,015</t>
  </si>
  <si>
    <t>1,104*1,25</t>
  </si>
  <si>
    <t>282791111</t>
  </si>
  <si>
    <t>Injektážní trubky z PVC hladké vnitřní</t>
  </si>
  <si>
    <t>801865318</t>
  </si>
  <si>
    <t>4*(4,50+0,50)</t>
  </si>
  <si>
    <t>282791121</t>
  </si>
  <si>
    <t>Injektážní trubky z PVC hladké vnitřní - manžetové</t>
  </si>
  <si>
    <t>-1754422366</t>
  </si>
  <si>
    <t>998004011</t>
  </si>
  <si>
    <t>Přesun hmot pro injektování, kotvy a mikropiloty</t>
  </si>
  <si>
    <t>-1297204947</t>
  </si>
  <si>
    <t>03 - Vedlejší rozpočtové náklady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</si>
  <si>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</si>
  <si>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</si>
  <si>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</si>
  <si>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</si>
  <si>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</si>
  <si>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</si>
  <si>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</si>
  <si>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VRN2</t>
  </si>
  <si>
    <t>Příprava staveniště</t>
  </si>
  <si>
    <t>020001000</t>
  </si>
  <si>
    <t>1024</t>
  </si>
  <si>
    <t>1620469406</t>
  </si>
  <si>
    <t>Příprava staveniště provedení a příprava ploch, oplocení, buňky, sklad, WC, soc.buňky</t>
  </si>
  <si>
    <t>332644/100=3326,44</t>
  </si>
  <si>
    <t>1,5</t>
  </si>
  <si>
    <t>VRN3</t>
  </si>
  <si>
    <t>Zařízení staveniště</t>
  </si>
  <si>
    <t>030001000</t>
  </si>
  <si>
    <t>-2123758524</t>
  </si>
  <si>
    <t>"průběžné udržování US, el.proud, revize"</t>
  </si>
  <si>
    <t>5,0</t>
  </si>
  <si>
    <t>VRN4</t>
  </si>
  <si>
    <t>Inženýrská činnost</t>
  </si>
  <si>
    <t>045203000</t>
  </si>
  <si>
    <t>Dokumentace provedení stavby</t>
  </si>
  <si>
    <t>1994791543</t>
  </si>
  <si>
    <t>1,0</t>
  </si>
  <si>
    <t>VRN7</t>
  </si>
  <si>
    <t>Provozní vlivy</t>
  </si>
  <si>
    <t>070001000</t>
  </si>
  <si>
    <t>-1260761463</t>
  </si>
  <si>
    <t>2,5</t>
  </si>
  <si>
    <t>071002000</t>
  </si>
  <si>
    <t>Provoz investora, třetích osob</t>
  </si>
  <si>
    <t>-1253412168</t>
  </si>
  <si>
    <t>úklid ploch</t>
  </si>
  <si>
    <t>0,5</t>
  </si>
  <si>
    <t>VRN9</t>
  </si>
  <si>
    <t>Ostatní náklady</t>
  </si>
  <si>
    <t>090001000</t>
  </si>
  <si>
    <t>Ostatní náklady - přesun kapacit</t>
  </si>
  <si>
    <t>397454146</t>
  </si>
  <si>
    <t>"přesun kapacit"</t>
  </si>
  <si>
    <t>2,0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</si>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</sst>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34" t="s">
        <v>5</v>
      </c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01" t="s">
        <v>13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03" t="s">
        <v>15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27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28</v>
      </c>
      <c r="AK16" s="27" t="s">
        <v>23</v>
      </c>
      <c r="AN16" s="25" t="s">
        <v>1</v>
      </c>
      <c r="AR16" s="21"/>
      <c r="BS16" s="18" t="s">
        <v>3</v>
      </c>
    </row>
    <row r="17" spans="1:71" s="1" customFormat="1" ht="18.399999999999999" customHeight="1">
      <c r="B17" s="21"/>
      <c r="E17" s="25" t="s">
        <v>29</v>
      </c>
      <c r="AK17" s="27" t="s">
        <v>25</v>
      </c>
      <c r="AN17" s="25" t="s">
        <v>1</v>
      </c>
      <c r="AR17" s="21"/>
      <c r="BS17" s="18" t="s">
        <v>30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31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29</v>
      </c>
      <c r="AK20" s="27" t="s">
        <v>25</v>
      </c>
      <c r="AN20" s="25" t="s">
        <v>1</v>
      </c>
      <c r="AR20" s="21"/>
      <c r="BS20" s="18" t="s">
        <v>30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32</v>
      </c>
      <c r="AR22" s="21"/>
    </row>
    <row r="23" spans="1:71" s="1" customFormat="1" ht="16.5" customHeight="1">
      <c r="B23" s="21"/>
      <c r="E23" s="204" t="s">
        <v>1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5">
        <f>ROUND(AG94,2)</f>
        <v>0</v>
      </c>
      <c r="AL26" s="206"/>
      <c r="AM26" s="206"/>
      <c r="AN26" s="206"/>
      <c r="AO26" s="206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07" t="s">
        <v>34</v>
      </c>
      <c r="M28" s="207"/>
      <c r="N28" s="207"/>
      <c r="O28" s="207"/>
      <c r="P28" s="207"/>
      <c r="Q28" s="30"/>
      <c r="R28" s="30"/>
      <c r="S28" s="30"/>
      <c r="T28" s="30"/>
      <c r="U28" s="30"/>
      <c r="V28" s="30"/>
      <c r="W28" s="207" t="s">
        <v>35</v>
      </c>
      <c r="X28" s="207"/>
      <c r="Y28" s="207"/>
      <c r="Z28" s="207"/>
      <c r="AA28" s="207"/>
      <c r="AB28" s="207"/>
      <c r="AC28" s="207"/>
      <c r="AD28" s="207"/>
      <c r="AE28" s="207"/>
      <c r="AF28" s="30"/>
      <c r="AG28" s="30"/>
      <c r="AH28" s="30"/>
      <c r="AI28" s="30"/>
      <c r="AJ28" s="30"/>
      <c r="AK28" s="207" t="s">
        <v>36</v>
      </c>
      <c r="AL28" s="207"/>
      <c r="AM28" s="207"/>
      <c r="AN28" s="207"/>
      <c r="AO28" s="207"/>
      <c r="AP28" s="30"/>
      <c r="AQ28" s="30"/>
      <c r="AR28" s="31"/>
      <c r="BE28" s="30"/>
    </row>
    <row r="29" spans="1:71" s="3" customFormat="1" ht="14.45" customHeight="1">
      <c r="B29" s="35"/>
      <c r="D29" s="27" t="s">
        <v>37</v>
      </c>
      <c r="F29" s="27" t="s">
        <v>38</v>
      </c>
      <c r="L29" s="210">
        <v>0.21</v>
      </c>
      <c r="M29" s="209"/>
      <c r="N29" s="209"/>
      <c r="O29" s="209"/>
      <c r="P29" s="209"/>
      <c r="W29" s="208">
        <f>ROUND(AZ94, 2)</f>
        <v>0</v>
      </c>
      <c r="X29" s="209"/>
      <c r="Y29" s="209"/>
      <c r="Z29" s="209"/>
      <c r="AA29" s="209"/>
      <c r="AB29" s="209"/>
      <c r="AC29" s="209"/>
      <c r="AD29" s="209"/>
      <c r="AE29" s="209"/>
      <c r="AK29" s="208">
        <f>ROUND(AV94, 2)</f>
        <v>0</v>
      </c>
      <c r="AL29" s="209"/>
      <c r="AM29" s="209"/>
      <c r="AN29" s="209"/>
      <c r="AO29" s="209"/>
      <c r="AR29" s="35"/>
    </row>
    <row r="30" spans="1:71" s="3" customFormat="1" ht="14.45" customHeight="1">
      <c r="B30" s="35"/>
      <c r="F30" s="27" t="s">
        <v>39</v>
      </c>
      <c r="L30" s="210">
        <v>0.15</v>
      </c>
      <c r="M30" s="209"/>
      <c r="N30" s="209"/>
      <c r="O30" s="209"/>
      <c r="P30" s="209"/>
      <c r="W30" s="208">
        <f>ROUND(BA94, 2)</f>
        <v>0</v>
      </c>
      <c r="X30" s="209"/>
      <c r="Y30" s="209"/>
      <c r="Z30" s="209"/>
      <c r="AA30" s="209"/>
      <c r="AB30" s="209"/>
      <c r="AC30" s="209"/>
      <c r="AD30" s="209"/>
      <c r="AE30" s="209"/>
      <c r="AK30" s="208">
        <f>ROUND(AW94, 2)</f>
        <v>0</v>
      </c>
      <c r="AL30" s="209"/>
      <c r="AM30" s="209"/>
      <c r="AN30" s="209"/>
      <c r="AO30" s="209"/>
      <c r="AR30" s="35"/>
    </row>
    <row r="31" spans="1:71" s="3" customFormat="1" ht="14.45" hidden="1" customHeight="1">
      <c r="B31" s="35"/>
      <c r="F31" s="27" t="s">
        <v>40</v>
      </c>
      <c r="L31" s="210">
        <v>0.21</v>
      </c>
      <c r="M31" s="209"/>
      <c r="N31" s="209"/>
      <c r="O31" s="209"/>
      <c r="P31" s="209"/>
      <c r="W31" s="208">
        <f>ROUND(BB94, 2)</f>
        <v>0</v>
      </c>
      <c r="X31" s="209"/>
      <c r="Y31" s="209"/>
      <c r="Z31" s="209"/>
      <c r="AA31" s="209"/>
      <c r="AB31" s="209"/>
      <c r="AC31" s="209"/>
      <c r="AD31" s="209"/>
      <c r="AE31" s="209"/>
      <c r="AK31" s="208">
        <v>0</v>
      </c>
      <c r="AL31" s="209"/>
      <c r="AM31" s="209"/>
      <c r="AN31" s="209"/>
      <c r="AO31" s="209"/>
      <c r="AR31" s="35"/>
    </row>
    <row r="32" spans="1:71" s="3" customFormat="1" ht="14.45" hidden="1" customHeight="1">
      <c r="B32" s="35"/>
      <c r="F32" s="27" t="s">
        <v>41</v>
      </c>
      <c r="L32" s="210">
        <v>0.15</v>
      </c>
      <c r="M32" s="209"/>
      <c r="N32" s="209"/>
      <c r="O32" s="209"/>
      <c r="P32" s="209"/>
      <c r="W32" s="208">
        <f>ROUND(BC94, 2)</f>
        <v>0</v>
      </c>
      <c r="X32" s="209"/>
      <c r="Y32" s="209"/>
      <c r="Z32" s="209"/>
      <c r="AA32" s="209"/>
      <c r="AB32" s="209"/>
      <c r="AC32" s="209"/>
      <c r="AD32" s="209"/>
      <c r="AE32" s="209"/>
      <c r="AK32" s="208">
        <v>0</v>
      </c>
      <c r="AL32" s="209"/>
      <c r="AM32" s="209"/>
      <c r="AN32" s="209"/>
      <c r="AO32" s="209"/>
      <c r="AR32" s="35"/>
    </row>
    <row r="33" spans="1:57" s="3" customFormat="1" ht="14.45" hidden="1" customHeight="1">
      <c r="B33" s="35"/>
      <c r="F33" s="27" t="s">
        <v>42</v>
      </c>
      <c r="L33" s="210">
        <v>0</v>
      </c>
      <c r="M33" s="209"/>
      <c r="N33" s="209"/>
      <c r="O33" s="209"/>
      <c r="P33" s="209"/>
      <c r="W33" s="208">
        <f>ROUND(BD94, 2)</f>
        <v>0</v>
      </c>
      <c r="X33" s="209"/>
      <c r="Y33" s="209"/>
      <c r="Z33" s="209"/>
      <c r="AA33" s="209"/>
      <c r="AB33" s="209"/>
      <c r="AC33" s="209"/>
      <c r="AD33" s="209"/>
      <c r="AE33" s="209"/>
      <c r="AK33" s="208">
        <v>0</v>
      </c>
      <c r="AL33" s="209"/>
      <c r="AM33" s="209"/>
      <c r="AN33" s="209"/>
      <c r="AO33" s="209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11" t="s">
        <v>45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47</v>
      </c>
      <c r="AI49" s="42"/>
      <c r="AJ49" s="42"/>
      <c r="AK49" s="42"/>
      <c r="AL49" s="42"/>
      <c r="AM49" s="42"/>
      <c r="AN49" s="42"/>
      <c r="AO49" s="42"/>
      <c r="AR49" s="40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0"/>
      <c r="B60" s="31"/>
      <c r="C60" s="30"/>
      <c r="D60" s="43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48</v>
      </c>
      <c r="AI60" s="33"/>
      <c r="AJ60" s="33"/>
      <c r="AK60" s="33"/>
      <c r="AL60" s="33"/>
      <c r="AM60" s="43" t="s">
        <v>49</v>
      </c>
      <c r="AN60" s="33"/>
      <c r="AO60" s="33"/>
      <c r="AP60" s="30"/>
      <c r="AQ60" s="30"/>
      <c r="AR60" s="31"/>
      <c r="BE60" s="30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0"/>
      <c r="B64" s="31"/>
      <c r="C64" s="30"/>
      <c r="D64" s="41" t="s">
        <v>50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51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0"/>
      <c r="B75" s="31"/>
      <c r="C75" s="30"/>
      <c r="D75" s="43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48</v>
      </c>
      <c r="AI75" s="33"/>
      <c r="AJ75" s="33"/>
      <c r="AK75" s="33"/>
      <c r="AL75" s="33"/>
      <c r="AM75" s="43" t="s">
        <v>49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52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N_2020_215</v>
      </c>
      <c r="AR84" s="49"/>
    </row>
    <row r="85" spans="1:91" s="5" customFormat="1" ht="36.950000000000003" customHeight="1">
      <c r="B85" s="50"/>
      <c r="C85" s="51" t="s">
        <v>14</v>
      </c>
      <c r="L85" s="215" t="str">
        <f>K6</f>
        <v>Mikulov - statické zajištění opěrné stěny DDM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Mikulov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17" t="str">
        <f>IF(AN8= "","",AN8)</f>
        <v>20. 4. 2020</v>
      </c>
      <c r="AN87" s="217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Dům dětí a mládeže Mikulov, p.o.,Svobody 6, Mikulo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28</v>
      </c>
      <c r="AJ89" s="30"/>
      <c r="AK89" s="30"/>
      <c r="AL89" s="30"/>
      <c r="AM89" s="218" t="str">
        <f>IF(E17="","",E17)</f>
        <v xml:space="preserve"> </v>
      </c>
      <c r="AN89" s="219"/>
      <c r="AO89" s="219"/>
      <c r="AP89" s="219"/>
      <c r="AQ89" s="30"/>
      <c r="AR89" s="31"/>
      <c r="AS89" s="220" t="s">
        <v>53</v>
      </c>
      <c r="AT89" s="221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>OK Atelier, s.r.o., Pod Zámkem 5, Břeclav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31</v>
      </c>
      <c r="AJ90" s="30"/>
      <c r="AK90" s="30"/>
      <c r="AL90" s="30"/>
      <c r="AM90" s="218" t="str">
        <f>IF(E20="","",E20)</f>
        <v xml:space="preserve"> </v>
      </c>
      <c r="AN90" s="219"/>
      <c r="AO90" s="219"/>
      <c r="AP90" s="219"/>
      <c r="AQ90" s="30"/>
      <c r="AR90" s="31"/>
      <c r="AS90" s="222"/>
      <c r="AT90" s="223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22"/>
      <c r="AT91" s="223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24" t="s">
        <v>54</v>
      </c>
      <c r="D92" s="225"/>
      <c r="E92" s="225"/>
      <c r="F92" s="225"/>
      <c r="G92" s="225"/>
      <c r="H92" s="58"/>
      <c r="I92" s="226" t="s">
        <v>55</v>
      </c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7" t="s">
        <v>56</v>
      </c>
      <c r="AH92" s="225"/>
      <c r="AI92" s="225"/>
      <c r="AJ92" s="225"/>
      <c r="AK92" s="225"/>
      <c r="AL92" s="225"/>
      <c r="AM92" s="225"/>
      <c r="AN92" s="226" t="s">
        <v>57</v>
      </c>
      <c r="AO92" s="225"/>
      <c r="AP92" s="228"/>
      <c r="AQ92" s="59" t="s">
        <v>58</v>
      </c>
      <c r="AR92" s="31"/>
      <c r="AS92" s="60" t="s">
        <v>59</v>
      </c>
      <c r="AT92" s="61" t="s">
        <v>60</v>
      </c>
      <c r="AU92" s="61" t="s">
        <v>61</v>
      </c>
      <c r="AV92" s="61" t="s">
        <v>62</v>
      </c>
      <c r="AW92" s="61" t="s">
        <v>63</v>
      </c>
      <c r="AX92" s="61" t="s">
        <v>64</v>
      </c>
      <c r="AY92" s="61" t="s">
        <v>65</v>
      </c>
      <c r="AZ92" s="61" t="s">
        <v>66</v>
      </c>
      <c r="BA92" s="61" t="s">
        <v>67</v>
      </c>
      <c r="BB92" s="61" t="s">
        <v>68</v>
      </c>
      <c r="BC92" s="61" t="s">
        <v>69</v>
      </c>
      <c r="BD92" s="62" t="s">
        <v>70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71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32">
        <f>ROUND(SUM(AG95:AG97),2)</f>
        <v>0</v>
      </c>
      <c r="AH94" s="232"/>
      <c r="AI94" s="232"/>
      <c r="AJ94" s="232"/>
      <c r="AK94" s="232"/>
      <c r="AL94" s="232"/>
      <c r="AM94" s="232"/>
      <c r="AN94" s="233">
        <f>SUM(AG94,AT94)</f>
        <v>0</v>
      </c>
      <c r="AO94" s="233"/>
      <c r="AP94" s="233"/>
      <c r="AQ94" s="70" t="s">
        <v>1</v>
      </c>
      <c r="AR94" s="66"/>
      <c r="AS94" s="71">
        <f>ROUND(SUM(AS95:AS97),2)</f>
        <v>0</v>
      </c>
      <c r="AT94" s="72">
        <f>ROUND(SUM(AV94:AW94),2)</f>
        <v>0</v>
      </c>
      <c r="AU94" s="73">
        <f>ROUND(SUM(AU95:AU97),5)</f>
        <v>518.86204999999995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ROUND(SUM(AZ95:AZ97),2)</f>
        <v>0</v>
      </c>
      <c r="BA94" s="72">
        <f>ROUND(SUM(BA95:BA97),2)</f>
        <v>0</v>
      </c>
      <c r="BB94" s="72">
        <f>ROUND(SUM(BB95:BB97),2)</f>
        <v>0</v>
      </c>
      <c r="BC94" s="72">
        <f>ROUND(SUM(BC95:BC97),2)</f>
        <v>0</v>
      </c>
      <c r="BD94" s="74">
        <f>ROUND(SUM(BD95:BD97),2)</f>
        <v>0</v>
      </c>
      <c r="BS94" s="75" t="s">
        <v>72</v>
      </c>
      <c r="BT94" s="75" t="s">
        <v>73</v>
      </c>
      <c r="BU94" s="76" t="s">
        <v>74</v>
      </c>
      <c r="BV94" s="75" t="s">
        <v>75</v>
      </c>
      <c r="BW94" s="75" t="s">
        <v>4</v>
      </c>
      <c r="BX94" s="75" t="s">
        <v>76</v>
      </c>
      <c r="CL94" s="75" t="s">
        <v>1</v>
      </c>
    </row>
    <row r="95" spans="1:91" s="7" customFormat="1" ht="16.5" customHeight="1">
      <c r="A95" s="77" t="s">
        <v>77</v>
      </c>
      <c r="B95" s="78"/>
      <c r="C95" s="79"/>
      <c r="D95" s="231" t="s">
        <v>78</v>
      </c>
      <c r="E95" s="231"/>
      <c r="F95" s="231"/>
      <c r="G95" s="231"/>
      <c r="H95" s="231"/>
      <c r="I95" s="80"/>
      <c r="J95" s="231" t="s">
        <v>79</v>
      </c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31"/>
      <c r="Z95" s="231"/>
      <c r="AA95" s="231"/>
      <c r="AB95" s="231"/>
      <c r="AC95" s="231"/>
      <c r="AD95" s="231"/>
      <c r="AE95" s="231"/>
      <c r="AF95" s="231"/>
      <c r="AG95" s="229">
        <f>'01 - Stavební úpravy'!J30</f>
        <v>0</v>
      </c>
      <c r="AH95" s="230"/>
      <c r="AI95" s="230"/>
      <c r="AJ95" s="230"/>
      <c r="AK95" s="230"/>
      <c r="AL95" s="230"/>
      <c r="AM95" s="230"/>
      <c r="AN95" s="229">
        <f>SUM(AG95,AT95)</f>
        <v>0</v>
      </c>
      <c r="AO95" s="230"/>
      <c r="AP95" s="230"/>
      <c r="AQ95" s="81" t="s">
        <v>80</v>
      </c>
      <c r="AR95" s="78"/>
      <c r="AS95" s="82">
        <v>0</v>
      </c>
      <c r="AT95" s="83">
        <f>ROUND(SUM(AV95:AW95),2)</f>
        <v>0</v>
      </c>
      <c r="AU95" s="84">
        <f>'01 - Stavební úpravy'!P124</f>
        <v>324.76919300000003</v>
      </c>
      <c r="AV95" s="83">
        <f>'01 - Stavební úpravy'!J33</f>
        <v>0</v>
      </c>
      <c r="AW95" s="83">
        <f>'01 - Stavební úpravy'!J34</f>
        <v>0</v>
      </c>
      <c r="AX95" s="83">
        <f>'01 - Stavební úpravy'!J35</f>
        <v>0</v>
      </c>
      <c r="AY95" s="83">
        <f>'01 - Stavební úpravy'!J36</f>
        <v>0</v>
      </c>
      <c r="AZ95" s="83">
        <f>'01 - Stavební úpravy'!F33</f>
        <v>0</v>
      </c>
      <c r="BA95" s="83">
        <f>'01 - Stavební úpravy'!F34</f>
        <v>0</v>
      </c>
      <c r="BB95" s="83">
        <f>'01 - Stavební úpravy'!F35</f>
        <v>0</v>
      </c>
      <c r="BC95" s="83">
        <f>'01 - Stavební úpravy'!F36</f>
        <v>0</v>
      </c>
      <c r="BD95" s="85">
        <f>'01 - Stavební úpravy'!F37</f>
        <v>0</v>
      </c>
      <c r="BT95" s="86" t="s">
        <v>81</v>
      </c>
      <c r="BV95" s="86" t="s">
        <v>75</v>
      </c>
      <c r="BW95" s="86" t="s">
        <v>82</v>
      </c>
      <c r="BX95" s="86" t="s">
        <v>4</v>
      </c>
      <c r="CL95" s="86" t="s">
        <v>1</v>
      </c>
      <c r="CM95" s="86" t="s">
        <v>83</v>
      </c>
    </row>
    <row r="96" spans="1:91" s="7" customFormat="1" ht="16.5" customHeight="1">
      <c r="A96" s="77" t="s">
        <v>77</v>
      </c>
      <c r="B96" s="78"/>
      <c r="C96" s="79"/>
      <c r="D96" s="231" t="s">
        <v>84</v>
      </c>
      <c r="E96" s="231"/>
      <c r="F96" s="231"/>
      <c r="G96" s="231"/>
      <c r="H96" s="231"/>
      <c r="I96" s="80"/>
      <c r="J96" s="231" t="s">
        <v>85</v>
      </c>
      <c r="K96" s="231"/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31"/>
      <c r="Z96" s="231"/>
      <c r="AA96" s="231"/>
      <c r="AB96" s="231"/>
      <c r="AC96" s="231"/>
      <c r="AD96" s="231"/>
      <c r="AE96" s="231"/>
      <c r="AF96" s="231"/>
      <c r="AG96" s="229">
        <f>'02 - Statická část'!J30</f>
        <v>0</v>
      </c>
      <c r="AH96" s="230"/>
      <c r="AI96" s="230"/>
      <c r="AJ96" s="230"/>
      <c r="AK96" s="230"/>
      <c r="AL96" s="230"/>
      <c r="AM96" s="230"/>
      <c r="AN96" s="229">
        <f>SUM(AG96,AT96)</f>
        <v>0</v>
      </c>
      <c r="AO96" s="230"/>
      <c r="AP96" s="230"/>
      <c r="AQ96" s="81" t="s">
        <v>80</v>
      </c>
      <c r="AR96" s="78"/>
      <c r="AS96" s="82">
        <v>0</v>
      </c>
      <c r="AT96" s="83">
        <f>ROUND(SUM(AV96:AW96),2)</f>
        <v>0</v>
      </c>
      <c r="AU96" s="84">
        <f>'02 - Statická část'!P120</f>
        <v>194.09285399999996</v>
      </c>
      <c r="AV96" s="83">
        <f>'02 - Statická část'!J33</f>
        <v>0</v>
      </c>
      <c r="AW96" s="83">
        <f>'02 - Statická část'!J34</f>
        <v>0</v>
      </c>
      <c r="AX96" s="83">
        <f>'02 - Statická část'!J35</f>
        <v>0</v>
      </c>
      <c r="AY96" s="83">
        <f>'02 - Statická část'!J36</f>
        <v>0</v>
      </c>
      <c r="AZ96" s="83">
        <f>'02 - Statická část'!F33</f>
        <v>0</v>
      </c>
      <c r="BA96" s="83">
        <f>'02 - Statická část'!F34</f>
        <v>0</v>
      </c>
      <c r="BB96" s="83">
        <f>'02 - Statická část'!F35</f>
        <v>0</v>
      </c>
      <c r="BC96" s="83">
        <f>'02 - Statická část'!F36</f>
        <v>0</v>
      </c>
      <c r="BD96" s="85">
        <f>'02 - Statická část'!F37</f>
        <v>0</v>
      </c>
      <c r="BT96" s="86" t="s">
        <v>81</v>
      </c>
      <c r="BV96" s="86" t="s">
        <v>75</v>
      </c>
      <c r="BW96" s="86" t="s">
        <v>86</v>
      </c>
      <c r="BX96" s="86" t="s">
        <v>4</v>
      </c>
      <c r="CL96" s="86" t="s">
        <v>1</v>
      </c>
      <c r="CM96" s="86" t="s">
        <v>83</v>
      </c>
    </row>
    <row r="97" spans="1:91" s="7" customFormat="1" ht="16.5" customHeight="1">
      <c r="A97" s="77" t="s">
        <v>77</v>
      </c>
      <c r="B97" s="78"/>
      <c r="C97" s="79"/>
      <c r="D97" s="231" t="s">
        <v>87</v>
      </c>
      <c r="E97" s="231"/>
      <c r="F97" s="231"/>
      <c r="G97" s="231"/>
      <c r="H97" s="231"/>
      <c r="I97" s="80"/>
      <c r="J97" s="231" t="s">
        <v>88</v>
      </c>
      <c r="K97" s="231"/>
      <c r="L97" s="231"/>
      <c r="M97" s="231"/>
      <c r="N97" s="231"/>
      <c r="O97" s="231"/>
      <c r="P97" s="231"/>
      <c r="Q97" s="231"/>
      <c r="R97" s="231"/>
      <c r="S97" s="231"/>
      <c r="T97" s="231"/>
      <c r="U97" s="231"/>
      <c r="V97" s="231"/>
      <c r="W97" s="231"/>
      <c r="X97" s="231"/>
      <c r="Y97" s="231"/>
      <c r="Z97" s="231"/>
      <c r="AA97" s="231"/>
      <c r="AB97" s="231"/>
      <c r="AC97" s="231"/>
      <c r="AD97" s="231"/>
      <c r="AE97" s="231"/>
      <c r="AF97" s="231"/>
      <c r="AG97" s="229">
        <f>'03 - Vedlejší rozpočtové ...'!J30</f>
        <v>0</v>
      </c>
      <c r="AH97" s="230"/>
      <c r="AI97" s="230"/>
      <c r="AJ97" s="230"/>
      <c r="AK97" s="230"/>
      <c r="AL97" s="230"/>
      <c r="AM97" s="230"/>
      <c r="AN97" s="229">
        <f>SUM(AG97,AT97)</f>
        <v>0</v>
      </c>
      <c r="AO97" s="230"/>
      <c r="AP97" s="230"/>
      <c r="AQ97" s="81" t="s">
        <v>80</v>
      </c>
      <c r="AR97" s="78"/>
      <c r="AS97" s="87">
        <v>0</v>
      </c>
      <c r="AT97" s="88">
        <f>ROUND(SUM(AV97:AW97),2)</f>
        <v>0</v>
      </c>
      <c r="AU97" s="89">
        <f>'03 - Vedlejší rozpočtové ...'!P122</f>
        <v>0</v>
      </c>
      <c r="AV97" s="88">
        <f>'03 - Vedlejší rozpočtové ...'!J33</f>
        <v>0</v>
      </c>
      <c r="AW97" s="88">
        <f>'03 - Vedlejší rozpočtové ...'!J34</f>
        <v>0</v>
      </c>
      <c r="AX97" s="88">
        <f>'03 - Vedlejší rozpočtové ...'!J35</f>
        <v>0</v>
      </c>
      <c r="AY97" s="88">
        <f>'03 - Vedlejší rozpočtové ...'!J36</f>
        <v>0</v>
      </c>
      <c r="AZ97" s="88">
        <f>'03 - Vedlejší rozpočtové ...'!F33</f>
        <v>0</v>
      </c>
      <c r="BA97" s="88">
        <f>'03 - Vedlejší rozpočtové ...'!F34</f>
        <v>0</v>
      </c>
      <c r="BB97" s="88">
        <f>'03 - Vedlejší rozpočtové ...'!F35</f>
        <v>0</v>
      </c>
      <c r="BC97" s="88">
        <f>'03 - Vedlejší rozpočtové ...'!F36</f>
        <v>0</v>
      </c>
      <c r="BD97" s="90">
        <f>'03 - Vedlejší rozpočtové ...'!F37</f>
        <v>0</v>
      </c>
      <c r="BT97" s="86" t="s">
        <v>81</v>
      </c>
      <c r="BV97" s="86" t="s">
        <v>75</v>
      </c>
      <c r="BW97" s="86" t="s">
        <v>89</v>
      </c>
      <c r="BX97" s="86" t="s">
        <v>4</v>
      </c>
      <c r="CL97" s="86" t="s">
        <v>1</v>
      </c>
      <c r="CM97" s="86" t="s">
        <v>83</v>
      </c>
    </row>
    <row r="98" spans="1:91" s="2" customFormat="1" ht="30" customHeight="1">
      <c r="A98" s="30"/>
      <c r="B98" s="31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30"/>
      <c r="AR98" s="31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</row>
    <row r="99" spans="1:91" s="2" customFormat="1" ht="6.95" customHeight="1">
      <c r="A99" s="30"/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  <c r="AM99" s="46"/>
      <c r="AN99" s="46"/>
      <c r="AO99" s="46"/>
      <c r="AP99" s="46"/>
      <c r="AQ99" s="46"/>
      <c r="AR99" s="31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</row>
  </sheetData>
  <mergeCells count="48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1 - Stavební úpravy'!C2" display="/" xr:uid="{00000000-0004-0000-0000-000000000000}"/>
    <hyperlink ref="A96" location="'02 - Statická část'!C2" display="/" xr:uid="{00000000-0004-0000-0000-000001000000}"/>
    <hyperlink ref="A97" location="'03 - Vedlejší rozpočtové 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95"/>
  <sheetViews>
    <sheetView showGridLines="0" topLeftCell="A164" workbookViewId="0">
      <selection activeCell="I193" sqref="I193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1"/>
    </row>
    <row r="2" spans="1:46" s="1" customFormat="1" ht="36.950000000000003" customHeight="1">
      <c r="L2" s="234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8" t="s">
        <v>82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90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5" t="str">
        <f>'Rekapitulace stavby'!K6</f>
        <v>Mikulov - statické zajištění opěrné stěny DDM</v>
      </c>
      <c r="F7" s="236"/>
      <c r="G7" s="236"/>
      <c r="H7" s="236"/>
      <c r="L7" s="21"/>
    </row>
    <row r="8" spans="1:46" s="2" customFormat="1" ht="12" customHeight="1">
      <c r="A8" s="30"/>
      <c r="B8" s="31"/>
      <c r="C8" s="30"/>
      <c r="D8" s="27" t="s">
        <v>91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5" t="s">
        <v>92</v>
      </c>
      <c r="F9" s="237"/>
      <c r="G9" s="237"/>
      <c r="H9" s="23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20. 4. 2020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93</v>
      </c>
      <c r="F15" s="30"/>
      <c r="G15" s="30"/>
      <c r="H15" s="30"/>
      <c r="I15" s="27" t="s">
        <v>25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5" t="s">
        <v>94</v>
      </c>
      <c r="F18" s="30"/>
      <c r="G18" s="30"/>
      <c r="H18" s="30"/>
      <c r="I18" s="27" t="s">
        <v>25</v>
      </c>
      <c r="J18" s="25" t="s">
        <v>1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28</v>
      </c>
      <c r="E20" s="30"/>
      <c r="F20" s="30"/>
      <c r="G20" s="30"/>
      <c r="H20" s="30"/>
      <c r="I20" s="27" t="s">
        <v>23</v>
      </c>
      <c r="J20" s="25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tr">
        <f>IF('Rekapitulace stavby'!E17="","",'Rekapitulace stavby'!E17)</f>
        <v xml:space="preserve"> </v>
      </c>
      <c r="F21" s="30"/>
      <c r="G21" s="30"/>
      <c r="H21" s="30"/>
      <c r="I21" s="27" t="s">
        <v>25</v>
      </c>
      <c r="J21" s="25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31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32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04" t="s">
        <v>1</v>
      </c>
      <c r="F27" s="204"/>
      <c r="G27" s="204"/>
      <c r="H27" s="204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33</v>
      </c>
      <c r="E30" s="30"/>
      <c r="F30" s="30"/>
      <c r="G30" s="30"/>
      <c r="H30" s="30"/>
      <c r="I30" s="30"/>
      <c r="J30" s="69">
        <f>ROUND(J124,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35</v>
      </c>
      <c r="G32" s="30"/>
      <c r="H32" s="30"/>
      <c r="I32" s="34" t="s">
        <v>34</v>
      </c>
      <c r="J32" s="34" t="s">
        <v>36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37</v>
      </c>
      <c r="E33" s="27" t="s">
        <v>38</v>
      </c>
      <c r="F33" s="98">
        <f>ROUND((SUM(BE124:BE194)),  2)</f>
        <v>0</v>
      </c>
      <c r="G33" s="30"/>
      <c r="H33" s="30"/>
      <c r="I33" s="99">
        <v>0.21</v>
      </c>
      <c r="J33" s="98">
        <f>ROUND(((SUM(BE124:BE194))*I33),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39</v>
      </c>
      <c r="F34" s="98">
        <f>ROUND((SUM(BF124:BF194)),  2)</f>
        <v>0</v>
      </c>
      <c r="G34" s="30"/>
      <c r="H34" s="30"/>
      <c r="I34" s="99">
        <v>0.15</v>
      </c>
      <c r="J34" s="98">
        <f>ROUND(((SUM(BF124:BF194))*I34),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40</v>
      </c>
      <c r="F35" s="98">
        <f>ROUND((SUM(BG124:BG194)),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41</v>
      </c>
      <c r="F36" s="98">
        <f>ROUND((SUM(BH124:BH194)),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42</v>
      </c>
      <c r="F37" s="98">
        <f>ROUND((SUM(BI124:BI194)),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43</v>
      </c>
      <c r="E39" s="58"/>
      <c r="F39" s="58"/>
      <c r="G39" s="102" t="s">
        <v>44</v>
      </c>
      <c r="H39" s="103" t="s">
        <v>45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40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0"/>
      <c r="B61" s="31"/>
      <c r="C61" s="30"/>
      <c r="D61" s="43" t="s">
        <v>48</v>
      </c>
      <c r="E61" s="33"/>
      <c r="F61" s="106" t="s">
        <v>49</v>
      </c>
      <c r="G61" s="43" t="s">
        <v>48</v>
      </c>
      <c r="H61" s="33"/>
      <c r="I61" s="33"/>
      <c r="J61" s="107" t="s">
        <v>49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0"/>
      <c r="B65" s="31"/>
      <c r="C65" s="30"/>
      <c r="D65" s="41" t="s">
        <v>50</v>
      </c>
      <c r="E65" s="44"/>
      <c r="F65" s="44"/>
      <c r="G65" s="41" t="s">
        <v>51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0"/>
      <c r="B76" s="31"/>
      <c r="C76" s="30"/>
      <c r="D76" s="43" t="s">
        <v>48</v>
      </c>
      <c r="E76" s="33"/>
      <c r="F76" s="106" t="s">
        <v>49</v>
      </c>
      <c r="G76" s="43" t="s">
        <v>48</v>
      </c>
      <c r="H76" s="33"/>
      <c r="I76" s="33"/>
      <c r="J76" s="107" t="s">
        <v>49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95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35" t="str">
        <f>E7</f>
        <v>Mikulov - statické zajištění opěrné stěny DDM</v>
      </c>
      <c r="F85" s="236"/>
      <c r="G85" s="236"/>
      <c r="H85" s="236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91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5" t="str">
        <f>E9</f>
        <v>01 - Stavební úpravy</v>
      </c>
      <c r="F87" s="237"/>
      <c r="G87" s="237"/>
      <c r="H87" s="23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Mikulov</v>
      </c>
      <c r="G89" s="30"/>
      <c r="H89" s="30"/>
      <c r="I89" s="27" t="s">
        <v>20</v>
      </c>
      <c r="J89" s="53" t="str">
        <f>IF(J12="","",J12)</f>
        <v>20. 4. 2020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7" t="s">
        <v>22</v>
      </c>
      <c r="D91" s="30"/>
      <c r="E91" s="30"/>
      <c r="F91" s="25" t="str">
        <f>E15</f>
        <v>Dům dětí a mládeže Mikulov, p.o.</v>
      </c>
      <c r="G91" s="30"/>
      <c r="H91" s="30"/>
      <c r="I91" s="27" t="s">
        <v>28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7" t="s">
        <v>26</v>
      </c>
      <c r="D92" s="30"/>
      <c r="E92" s="30"/>
      <c r="F92" s="25" t="str">
        <f>IF(E18="","",E18)</f>
        <v>OK Atelier, s.r.o.</v>
      </c>
      <c r="G92" s="30"/>
      <c r="H92" s="30"/>
      <c r="I92" s="27" t="s">
        <v>31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96</v>
      </c>
      <c r="D94" s="100"/>
      <c r="E94" s="100"/>
      <c r="F94" s="100"/>
      <c r="G94" s="100"/>
      <c r="H94" s="100"/>
      <c r="I94" s="100"/>
      <c r="J94" s="109" t="s">
        <v>97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98</v>
      </c>
      <c r="D96" s="30"/>
      <c r="E96" s="30"/>
      <c r="F96" s="30"/>
      <c r="G96" s="30"/>
      <c r="H96" s="30"/>
      <c r="I96" s="30"/>
      <c r="J96" s="69">
        <f>J124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99</v>
      </c>
    </row>
    <row r="97" spans="1:31" s="9" customFormat="1" ht="24.95" customHeight="1">
      <c r="B97" s="111"/>
      <c r="D97" s="112" t="s">
        <v>100</v>
      </c>
      <c r="E97" s="113"/>
      <c r="F97" s="113"/>
      <c r="G97" s="113"/>
      <c r="H97" s="113"/>
      <c r="I97" s="113"/>
      <c r="J97" s="114">
        <f>J125</f>
        <v>0</v>
      </c>
      <c r="L97" s="111"/>
    </row>
    <row r="98" spans="1:31" s="10" customFormat="1" ht="19.899999999999999" customHeight="1">
      <c r="B98" s="115"/>
      <c r="D98" s="116" t="s">
        <v>101</v>
      </c>
      <c r="E98" s="117"/>
      <c r="F98" s="117"/>
      <c r="G98" s="117"/>
      <c r="H98" s="117"/>
      <c r="I98" s="117"/>
      <c r="J98" s="118">
        <f>J126</f>
        <v>0</v>
      </c>
      <c r="L98" s="115"/>
    </row>
    <row r="99" spans="1:31" s="10" customFormat="1" ht="19.899999999999999" customHeight="1">
      <c r="B99" s="115"/>
      <c r="D99" s="116" t="s">
        <v>102</v>
      </c>
      <c r="E99" s="117"/>
      <c r="F99" s="117"/>
      <c r="G99" s="117"/>
      <c r="H99" s="117"/>
      <c r="I99" s="117"/>
      <c r="J99" s="118">
        <f>J129</f>
        <v>0</v>
      </c>
      <c r="L99" s="115"/>
    </row>
    <row r="100" spans="1:31" s="10" customFormat="1" ht="19.899999999999999" customHeight="1">
      <c r="B100" s="115"/>
      <c r="D100" s="116" t="s">
        <v>103</v>
      </c>
      <c r="E100" s="117"/>
      <c r="F100" s="117"/>
      <c r="G100" s="117"/>
      <c r="H100" s="117"/>
      <c r="I100" s="117"/>
      <c r="J100" s="118">
        <f>J135</f>
        <v>0</v>
      </c>
      <c r="L100" s="115"/>
    </row>
    <row r="101" spans="1:31" s="10" customFormat="1" ht="19.899999999999999" customHeight="1">
      <c r="B101" s="115"/>
      <c r="D101" s="116" t="s">
        <v>104</v>
      </c>
      <c r="E101" s="117"/>
      <c r="F101" s="117"/>
      <c r="G101" s="117"/>
      <c r="H101" s="117"/>
      <c r="I101" s="117"/>
      <c r="J101" s="118">
        <f>J170</f>
        <v>0</v>
      </c>
      <c r="L101" s="115"/>
    </row>
    <row r="102" spans="1:31" s="10" customFormat="1" ht="19.899999999999999" customHeight="1">
      <c r="B102" s="115"/>
      <c r="D102" s="116" t="s">
        <v>105</v>
      </c>
      <c r="E102" s="117"/>
      <c r="F102" s="117"/>
      <c r="G102" s="117"/>
      <c r="H102" s="117"/>
      <c r="I102" s="117"/>
      <c r="J102" s="118">
        <f>J179</f>
        <v>0</v>
      </c>
      <c r="L102" s="115"/>
    </row>
    <row r="103" spans="1:31" s="9" customFormat="1" ht="24.95" customHeight="1">
      <c r="B103" s="111"/>
      <c r="D103" s="112" t="s">
        <v>106</v>
      </c>
      <c r="E103" s="113"/>
      <c r="F103" s="113"/>
      <c r="G103" s="113"/>
      <c r="H103" s="113"/>
      <c r="I103" s="113"/>
      <c r="J103" s="114">
        <f>J181</f>
        <v>0</v>
      </c>
      <c r="L103" s="111"/>
    </row>
    <row r="104" spans="1:31" s="10" customFormat="1" ht="19.899999999999999" customHeight="1">
      <c r="B104" s="115"/>
      <c r="D104" s="116" t="s">
        <v>107</v>
      </c>
      <c r="E104" s="117"/>
      <c r="F104" s="117"/>
      <c r="G104" s="117"/>
      <c r="H104" s="117"/>
      <c r="I104" s="117"/>
      <c r="J104" s="118">
        <f>J182</f>
        <v>0</v>
      </c>
      <c r="L104" s="115"/>
    </row>
    <row r="105" spans="1:31" s="2" customFormat="1" ht="21.75" customHeight="1">
      <c r="A105" s="30"/>
      <c r="B105" s="31"/>
      <c r="C105" s="30"/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5" customHeight="1">
      <c r="A106" s="30"/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10" spans="1:31" s="2" customFormat="1" ht="6.95" customHeight="1">
      <c r="A110" s="30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24.95" customHeight="1">
      <c r="A111" s="30"/>
      <c r="B111" s="31"/>
      <c r="C111" s="22" t="s">
        <v>108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7" t="s">
        <v>14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>
      <c r="A114" s="30"/>
      <c r="B114" s="31"/>
      <c r="C114" s="30"/>
      <c r="D114" s="30"/>
      <c r="E114" s="235" t="str">
        <f>E7</f>
        <v>Mikulov - statické zajištění opěrné stěny DDM</v>
      </c>
      <c r="F114" s="236"/>
      <c r="G114" s="236"/>
      <c r="H114" s="236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7" t="s">
        <v>91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6.5" customHeight="1">
      <c r="A116" s="30"/>
      <c r="B116" s="31"/>
      <c r="C116" s="30"/>
      <c r="D116" s="30"/>
      <c r="E116" s="215" t="str">
        <f>E9</f>
        <v>01 - Stavební úpravy</v>
      </c>
      <c r="F116" s="237"/>
      <c r="G116" s="237"/>
      <c r="H116" s="237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2" customHeight="1">
      <c r="A118" s="30"/>
      <c r="B118" s="31"/>
      <c r="C118" s="27" t="s">
        <v>18</v>
      </c>
      <c r="D118" s="30"/>
      <c r="E118" s="30"/>
      <c r="F118" s="25" t="str">
        <f>F12</f>
        <v>Mikulov</v>
      </c>
      <c r="G118" s="30"/>
      <c r="H118" s="30"/>
      <c r="I118" s="27" t="s">
        <v>20</v>
      </c>
      <c r="J118" s="53" t="str">
        <f>IF(J12="","",J12)</f>
        <v>20. 4. 2020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6.9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>
      <c r="A120" s="30"/>
      <c r="B120" s="31"/>
      <c r="C120" s="27" t="s">
        <v>22</v>
      </c>
      <c r="D120" s="30"/>
      <c r="E120" s="30"/>
      <c r="F120" s="25" t="str">
        <f>E15</f>
        <v>Dům dětí a mládeže Mikulov, p.o.</v>
      </c>
      <c r="G120" s="30"/>
      <c r="H120" s="30"/>
      <c r="I120" s="27" t="s">
        <v>28</v>
      </c>
      <c r="J120" s="28" t="str">
        <f>E21</f>
        <v xml:space="preserve"> </v>
      </c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5.2" customHeight="1">
      <c r="A121" s="30"/>
      <c r="B121" s="31"/>
      <c r="C121" s="27" t="s">
        <v>26</v>
      </c>
      <c r="D121" s="30"/>
      <c r="E121" s="30"/>
      <c r="F121" s="25" t="str">
        <f>IF(E18="","",E18)</f>
        <v>OK Atelier, s.r.o.</v>
      </c>
      <c r="G121" s="30"/>
      <c r="H121" s="30"/>
      <c r="I121" s="27" t="s">
        <v>31</v>
      </c>
      <c r="J121" s="28" t="str">
        <f>E24</f>
        <v xml:space="preserve"> 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10.3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11" customFormat="1" ht="29.25" customHeight="1">
      <c r="A123" s="119"/>
      <c r="B123" s="120"/>
      <c r="C123" s="121" t="s">
        <v>109</v>
      </c>
      <c r="D123" s="122" t="s">
        <v>58</v>
      </c>
      <c r="E123" s="122" t="s">
        <v>54</v>
      </c>
      <c r="F123" s="122" t="s">
        <v>55</v>
      </c>
      <c r="G123" s="122" t="s">
        <v>110</v>
      </c>
      <c r="H123" s="122" t="s">
        <v>111</v>
      </c>
      <c r="I123" s="122" t="s">
        <v>112</v>
      </c>
      <c r="J123" s="123" t="s">
        <v>97</v>
      </c>
      <c r="K123" s="124" t="s">
        <v>113</v>
      </c>
      <c r="L123" s="125"/>
      <c r="M123" s="60" t="s">
        <v>1</v>
      </c>
      <c r="N123" s="61" t="s">
        <v>37</v>
      </c>
      <c r="O123" s="61" t="s">
        <v>114</v>
      </c>
      <c r="P123" s="61" t="s">
        <v>115</v>
      </c>
      <c r="Q123" s="61" t="s">
        <v>116</v>
      </c>
      <c r="R123" s="61" t="s">
        <v>117</v>
      </c>
      <c r="S123" s="61" t="s">
        <v>118</v>
      </c>
      <c r="T123" s="62" t="s">
        <v>119</v>
      </c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</row>
    <row r="124" spans="1:65" s="2" customFormat="1" ht="22.9" customHeight="1">
      <c r="A124" s="30"/>
      <c r="B124" s="31"/>
      <c r="C124" s="67" t="s">
        <v>120</v>
      </c>
      <c r="D124" s="30"/>
      <c r="E124" s="30"/>
      <c r="F124" s="30"/>
      <c r="G124" s="30"/>
      <c r="H124" s="30"/>
      <c r="I124" s="30"/>
      <c r="J124" s="126">
        <f>BK124</f>
        <v>0</v>
      </c>
      <c r="K124" s="30"/>
      <c r="L124" s="31"/>
      <c r="M124" s="63"/>
      <c r="N124" s="54"/>
      <c r="O124" s="64"/>
      <c r="P124" s="127">
        <f>P125+P181</f>
        <v>324.76919300000003</v>
      </c>
      <c r="Q124" s="64"/>
      <c r="R124" s="127">
        <f>R125+R181</f>
        <v>2.4476599999999999</v>
      </c>
      <c r="S124" s="64"/>
      <c r="T124" s="128">
        <f>T125+T181</f>
        <v>3.1154999999999999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8" t="s">
        <v>72</v>
      </c>
      <c r="AU124" s="18" t="s">
        <v>99</v>
      </c>
      <c r="BK124" s="129">
        <f>BK125+BK181</f>
        <v>0</v>
      </c>
    </row>
    <row r="125" spans="1:65" s="12" customFormat="1" ht="25.9" customHeight="1">
      <c r="B125" s="130"/>
      <c r="D125" s="131" t="s">
        <v>72</v>
      </c>
      <c r="E125" s="132" t="s">
        <v>121</v>
      </c>
      <c r="F125" s="132" t="s">
        <v>122</v>
      </c>
      <c r="J125" s="133">
        <f>BK125</f>
        <v>0</v>
      </c>
      <c r="L125" s="130"/>
      <c r="M125" s="134"/>
      <c r="N125" s="135"/>
      <c r="O125" s="135"/>
      <c r="P125" s="136">
        <f>P126+P129+P135+P170+P179</f>
        <v>306.33819300000005</v>
      </c>
      <c r="Q125" s="135"/>
      <c r="R125" s="136">
        <f>R126+R129+R135+R170+R179</f>
        <v>2.12296</v>
      </c>
      <c r="S125" s="135"/>
      <c r="T125" s="137">
        <f>T126+T129+T135+T170+T179</f>
        <v>2.6745000000000001</v>
      </c>
      <c r="AR125" s="131" t="s">
        <v>81</v>
      </c>
      <c r="AT125" s="138" t="s">
        <v>72</v>
      </c>
      <c r="AU125" s="138" t="s">
        <v>73</v>
      </c>
      <c r="AY125" s="131" t="s">
        <v>123</v>
      </c>
      <c r="BK125" s="139">
        <f>BK126+BK129+BK135+BK170+BK179</f>
        <v>0</v>
      </c>
    </row>
    <row r="126" spans="1:65" s="12" customFormat="1" ht="22.9" customHeight="1">
      <c r="B126" s="130"/>
      <c r="D126" s="131" t="s">
        <v>72</v>
      </c>
      <c r="E126" s="140" t="s">
        <v>81</v>
      </c>
      <c r="F126" s="140" t="s">
        <v>124</v>
      </c>
      <c r="J126" s="141">
        <f>BK126</f>
        <v>0</v>
      </c>
      <c r="L126" s="130"/>
      <c r="M126" s="134"/>
      <c r="N126" s="135"/>
      <c r="O126" s="135"/>
      <c r="P126" s="136">
        <f>SUM(P127:P128)</f>
        <v>31.049999999999997</v>
      </c>
      <c r="Q126" s="135"/>
      <c r="R126" s="136">
        <f>SUM(R127:R128)</f>
        <v>0</v>
      </c>
      <c r="S126" s="135"/>
      <c r="T126" s="137">
        <f>SUM(T127:T128)</f>
        <v>0</v>
      </c>
      <c r="AR126" s="131" t="s">
        <v>81</v>
      </c>
      <c r="AT126" s="138" t="s">
        <v>72</v>
      </c>
      <c r="AU126" s="138" t="s">
        <v>81</v>
      </c>
      <c r="AY126" s="131" t="s">
        <v>123</v>
      </c>
      <c r="BK126" s="139">
        <f>SUM(BK127:BK128)</f>
        <v>0</v>
      </c>
    </row>
    <row r="127" spans="1:65" s="2" customFormat="1" ht="16.5" customHeight="1">
      <c r="A127" s="30"/>
      <c r="B127" s="142"/>
      <c r="C127" s="143" t="s">
        <v>81</v>
      </c>
      <c r="D127" s="143" t="s">
        <v>125</v>
      </c>
      <c r="E127" s="144" t="s">
        <v>126</v>
      </c>
      <c r="F127" s="145" t="s">
        <v>127</v>
      </c>
      <c r="G127" s="146" t="s">
        <v>128</v>
      </c>
      <c r="H127" s="147">
        <v>150</v>
      </c>
      <c r="I127" s="148">
        <v>0</v>
      </c>
      <c r="J127" s="148">
        <f>ROUND(I127*H127,2)</f>
        <v>0</v>
      </c>
      <c r="K127" s="149"/>
      <c r="L127" s="31"/>
      <c r="M127" s="150" t="s">
        <v>1</v>
      </c>
      <c r="N127" s="151" t="s">
        <v>38</v>
      </c>
      <c r="O127" s="152">
        <v>0.20699999999999999</v>
      </c>
      <c r="P127" s="152">
        <f>O127*H127</f>
        <v>31.049999999999997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4" t="s">
        <v>129</v>
      </c>
      <c r="AT127" s="154" t="s">
        <v>125</v>
      </c>
      <c r="AU127" s="154" t="s">
        <v>83</v>
      </c>
      <c r="AY127" s="18" t="s">
        <v>123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8" t="s">
        <v>81</v>
      </c>
      <c r="BK127" s="155">
        <f>ROUND(I127*H127,2)</f>
        <v>0</v>
      </c>
      <c r="BL127" s="18" t="s">
        <v>129</v>
      </c>
      <c r="BM127" s="154" t="s">
        <v>130</v>
      </c>
    </row>
    <row r="128" spans="1:65" s="13" customFormat="1" ht="11.25">
      <c r="B128" s="156"/>
      <c r="D128" s="157" t="s">
        <v>131</v>
      </c>
      <c r="E128" s="158" t="s">
        <v>1</v>
      </c>
      <c r="F128" s="159" t="s">
        <v>132</v>
      </c>
      <c r="H128" s="160">
        <v>150</v>
      </c>
      <c r="L128" s="156"/>
      <c r="M128" s="161"/>
      <c r="N128" s="162"/>
      <c r="O128" s="162"/>
      <c r="P128" s="162"/>
      <c r="Q128" s="162"/>
      <c r="R128" s="162"/>
      <c r="S128" s="162"/>
      <c r="T128" s="163"/>
      <c r="AT128" s="158" t="s">
        <v>131</v>
      </c>
      <c r="AU128" s="158" t="s">
        <v>83</v>
      </c>
      <c r="AV128" s="13" t="s">
        <v>83</v>
      </c>
      <c r="AW128" s="13" t="s">
        <v>30</v>
      </c>
      <c r="AX128" s="13" t="s">
        <v>81</v>
      </c>
      <c r="AY128" s="158" t="s">
        <v>123</v>
      </c>
    </row>
    <row r="129" spans="1:65" s="12" customFormat="1" ht="22.9" customHeight="1">
      <c r="B129" s="130"/>
      <c r="D129" s="131" t="s">
        <v>72</v>
      </c>
      <c r="E129" s="140" t="s">
        <v>133</v>
      </c>
      <c r="F129" s="140" t="s">
        <v>134</v>
      </c>
      <c r="J129" s="141">
        <f>BK129</f>
        <v>0</v>
      </c>
      <c r="L129" s="130"/>
      <c r="M129" s="134"/>
      <c r="N129" s="135"/>
      <c r="O129" s="135"/>
      <c r="P129" s="136">
        <f>SUM(P130:P134)</f>
        <v>24.480000000000004</v>
      </c>
      <c r="Q129" s="135"/>
      <c r="R129" s="136">
        <f>SUM(R130:R134)</f>
        <v>0.40949999999999998</v>
      </c>
      <c r="S129" s="135"/>
      <c r="T129" s="137">
        <f>SUM(T130:T134)</f>
        <v>0</v>
      </c>
      <c r="AR129" s="131" t="s">
        <v>81</v>
      </c>
      <c r="AT129" s="138" t="s">
        <v>72</v>
      </c>
      <c r="AU129" s="138" t="s">
        <v>81</v>
      </c>
      <c r="AY129" s="131" t="s">
        <v>123</v>
      </c>
      <c r="BK129" s="139">
        <f>SUM(BK130:BK134)</f>
        <v>0</v>
      </c>
    </row>
    <row r="130" spans="1:65" s="2" customFormat="1" ht="21.75" customHeight="1">
      <c r="A130" s="30"/>
      <c r="B130" s="142"/>
      <c r="C130" s="143" t="s">
        <v>83</v>
      </c>
      <c r="D130" s="143" t="s">
        <v>125</v>
      </c>
      <c r="E130" s="144" t="s">
        <v>135</v>
      </c>
      <c r="F130" s="145" t="s">
        <v>136</v>
      </c>
      <c r="G130" s="146" t="s">
        <v>128</v>
      </c>
      <c r="H130" s="147">
        <v>13</v>
      </c>
      <c r="I130" s="148">
        <v>0</v>
      </c>
      <c r="J130" s="148">
        <f>ROUND(I130*H130,2)</f>
        <v>0</v>
      </c>
      <c r="K130" s="149"/>
      <c r="L130" s="31"/>
      <c r="M130" s="150" t="s">
        <v>1</v>
      </c>
      <c r="N130" s="151" t="s">
        <v>38</v>
      </c>
      <c r="O130" s="152">
        <v>0.48</v>
      </c>
      <c r="P130" s="152">
        <f>O130*H130</f>
        <v>6.24</v>
      </c>
      <c r="Q130" s="152">
        <v>3.15E-2</v>
      </c>
      <c r="R130" s="152">
        <f>Q130*H130</f>
        <v>0.40949999999999998</v>
      </c>
      <c r="S130" s="152">
        <v>0</v>
      </c>
      <c r="T130" s="153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4" t="s">
        <v>129</v>
      </c>
      <c r="AT130" s="154" t="s">
        <v>125</v>
      </c>
      <c r="AU130" s="154" t="s">
        <v>83</v>
      </c>
      <c r="AY130" s="18" t="s">
        <v>123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8" t="s">
        <v>81</v>
      </c>
      <c r="BK130" s="155">
        <f>ROUND(I130*H130,2)</f>
        <v>0</v>
      </c>
      <c r="BL130" s="18" t="s">
        <v>129</v>
      </c>
      <c r="BM130" s="154" t="s">
        <v>137</v>
      </c>
    </row>
    <row r="131" spans="1:65" s="13" customFormat="1" ht="11.25">
      <c r="B131" s="156"/>
      <c r="D131" s="157" t="s">
        <v>131</v>
      </c>
      <c r="E131" s="158" t="s">
        <v>1</v>
      </c>
      <c r="F131" s="159" t="s">
        <v>138</v>
      </c>
      <c r="H131" s="160">
        <v>13</v>
      </c>
      <c r="L131" s="156"/>
      <c r="M131" s="161"/>
      <c r="N131" s="162"/>
      <c r="O131" s="162"/>
      <c r="P131" s="162"/>
      <c r="Q131" s="162"/>
      <c r="R131" s="162"/>
      <c r="S131" s="162"/>
      <c r="T131" s="163"/>
      <c r="AT131" s="158" t="s">
        <v>131</v>
      </c>
      <c r="AU131" s="158" t="s">
        <v>83</v>
      </c>
      <c r="AV131" s="13" t="s">
        <v>83</v>
      </c>
      <c r="AW131" s="13" t="s">
        <v>30</v>
      </c>
      <c r="AX131" s="13" t="s">
        <v>81</v>
      </c>
      <c r="AY131" s="158" t="s">
        <v>123</v>
      </c>
    </row>
    <row r="132" spans="1:65" s="2" customFormat="1" ht="16.5" customHeight="1">
      <c r="A132" s="30"/>
      <c r="B132" s="142"/>
      <c r="C132" s="143" t="s">
        <v>139</v>
      </c>
      <c r="D132" s="143" t="s">
        <v>125</v>
      </c>
      <c r="E132" s="144" t="s">
        <v>140</v>
      </c>
      <c r="F132" s="145" t="s">
        <v>141</v>
      </c>
      <c r="G132" s="146" t="s">
        <v>128</v>
      </c>
      <c r="H132" s="147">
        <v>48</v>
      </c>
      <c r="I132" s="148">
        <v>0</v>
      </c>
      <c r="J132" s="148">
        <f>ROUND(I132*H132,2)</f>
        <v>0</v>
      </c>
      <c r="K132" s="149"/>
      <c r="L132" s="31"/>
      <c r="M132" s="150" t="s">
        <v>1</v>
      </c>
      <c r="N132" s="151" t="s">
        <v>38</v>
      </c>
      <c r="O132" s="152">
        <v>0.38</v>
      </c>
      <c r="P132" s="152">
        <f>O132*H132</f>
        <v>18.240000000000002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4" t="s">
        <v>129</v>
      </c>
      <c r="AT132" s="154" t="s">
        <v>125</v>
      </c>
      <c r="AU132" s="154" t="s">
        <v>83</v>
      </c>
      <c r="AY132" s="18" t="s">
        <v>123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8" t="s">
        <v>81</v>
      </c>
      <c r="BK132" s="155">
        <f>ROUND(I132*H132,2)</f>
        <v>0</v>
      </c>
      <c r="BL132" s="18" t="s">
        <v>129</v>
      </c>
      <c r="BM132" s="154" t="s">
        <v>142</v>
      </c>
    </row>
    <row r="133" spans="1:65" s="14" customFormat="1" ht="11.25">
      <c r="B133" s="164"/>
      <c r="D133" s="157" t="s">
        <v>131</v>
      </c>
      <c r="E133" s="165" t="s">
        <v>1</v>
      </c>
      <c r="F133" s="166" t="s">
        <v>143</v>
      </c>
      <c r="H133" s="165" t="s">
        <v>1</v>
      </c>
      <c r="L133" s="164"/>
      <c r="M133" s="167"/>
      <c r="N133" s="168"/>
      <c r="O133" s="168"/>
      <c r="P133" s="168"/>
      <c r="Q133" s="168"/>
      <c r="R133" s="168"/>
      <c r="S133" s="168"/>
      <c r="T133" s="169"/>
      <c r="AT133" s="165" t="s">
        <v>131</v>
      </c>
      <c r="AU133" s="165" t="s">
        <v>83</v>
      </c>
      <c r="AV133" s="14" t="s">
        <v>81</v>
      </c>
      <c r="AW133" s="14" t="s">
        <v>30</v>
      </c>
      <c r="AX133" s="14" t="s">
        <v>73</v>
      </c>
      <c r="AY133" s="165" t="s">
        <v>123</v>
      </c>
    </row>
    <row r="134" spans="1:65" s="13" customFormat="1" ht="11.25">
      <c r="B134" s="156"/>
      <c r="D134" s="157" t="s">
        <v>131</v>
      </c>
      <c r="E134" s="158" t="s">
        <v>1</v>
      </c>
      <c r="F134" s="159" t="s">
        <v>144</v>
      </c>
      <c r="H134" s="160">
        <v>48</v>
      </c>
      <c r="L134" s="156"/>
      <c r="M134" s="161"/>
      <c r="N134" s="162"/>
      <c r="O134" s="162"/>
      <c r="P134" s="162"/>
      <c r="Q134" s="162"/>
      <c r="R134" s="162"/>
      <c r="S134" s="162"/>
      <c r="T134" s="163"/>
      <c r="AT134" s="158" t="s">
        <v>131</v>
      </c>
      <c r="AU134" s="158" t="s">
        <v>83</v>
      </c>
      <c r="AV134" s="13" t="s">
        <v>83</v>
      </c>
      <c r="AW134" s="13" t="s">
        <v>30</v>
      </c>
      <c r="AX134" s="13" t="s">
        <v>81</v>
      </c>
      <c r="AY134" s="158" t="s">
        <v>123</v>
      </c>
    </row>
    <row r="135" spans="1:65" s="12" customFormat="1" ht="22.9" customHeight="1">
      <c r="B135" s="130"/>
      <c r="D135" s="131" t="s">
        <v>72</v>
      </c>
      <c r="E135" s="140" t="s">
        <v>145</v>
      </c>
      <c r="F135" s="140" t="s">
        <v>146</v>
      </c>
      <c r="J135" s="141">
        <f>BK135</f>
        <v>0</v>
      </c>
      <c r="L135" s="130"/>
      <c r="M135" s="134"/>
      <c r="N135" s="135"/>
      <c r="O135" s="135"/>
      <c r="P135" s="136">
        <f>SUM(P136:P169)</f>
        <v>248.60775000000004</v>
      </c>
      <c r="Q135" s="135"/>
      <c r="R135" s="136">
        <f>SUM(R136:R169)</f>
        <v>1.7134599999999998</v>
      </c>
      <c r="S135" s="135"/>
      <c r="T135" s="137">
        <f>SUM(T136:T169)</f>
        <v>2.6745000000000001</v>
      </c>
      <c r="AR135" s="131" t="s">
        <v>81</v>
      </c>
      <c r="AT135" s="138" t="s">
        <v>72</v>
      </c>
      <c r="AU135" s="138" t="s">
        <v>81</v>
      </c>
      <c r="AY135" s="131" t="s">
        <v>123</v>
      </c>
      <c r="BK135" s="139">
        <f>SUM(BK136:BK169)</f>
        <v>0</v>
      </c>
    </row>
    <row r="136" spans="1:65" s="2" customFormat="1" ht="21.75" customHeight="1">
      <c r="A136" s="30"/>
      <c r="B136" s="142"/>
      <c r="C136" s="143" t="s">
        <v>129</v>
      </c>
      <c r="D136" s="143" t="s">
        <v>125</v>
      </c>
      <c r="E136" s="144" t="s">
        <v>147</v>
      </c>
      <c r="F136" s="145" t="s">
        <v>148</v>
      </c>
      <c r="G136" s="146" t="s">
        <v>128</v>
      </c>
      <c r="H136" s="147">
        <v>35</v>
      </c>
      <c r="I136" s="148">
        <v>0</v>
      </c>
      <c r="J136" s="148">
        <f>ROUND(I136*H136,2)</f>
        <v>0</v>
      </c>
      <c r="K136" s="149"/>
      <c r="L136" s="31"/>
      <c r="M136" s="150" t="s">
        <v>1</v>
      </c>
      <c r="N136" s="151" t="s">
        <v>38</v>
      </c>
      <c r="O136" s="152">
        <v>0.25900000000000001</v>
      </c>
      <c r="P136" s="152">
        <f>O136*H136</f>
        <v>9.0649999999999995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4" t="s">
        <v>129</v>
      </c>
      <c r="AT136" s="154" t="s">
        <v>125</v>
      </c>
      <c r="AU136" s="154" t="s">
        <v>83</v>
      </c>
      <c r="AY136" s="18" t="s">
        <v>123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8" t="s">
        <v>81</v>
      </c>
      <c r="BK136" s="155">
        <f>ROUND(I136*H136,2)</f>
        <v>0</v>
      </c>
      <c r="BL136" s="18" t="s">
        <v>129</v>
      </c>
      <c r="BM136" s="154" t="s">
        <v>149</v>
      </c>
    </row>
    <row r="137" spans="1:65" s="14" customFormat="1" ht="11.25">
      <c r="B137" s="164"/>
      <c r="D137" s="157" t="s">
        <v>131</v>
      </c>
      <c r="E137" s="165" t="s">
        <v>1</v>
      </c>
      <c r="F137" s="166" t="s">
        <v>150</v>
      </c>
      <c r="H137" s="165" t="s">
        <v>1</v>
      </c>
      <c r="L137" s="164"/>
      <c r="M137" s="167"/>
      <c r="N137" s="168"/>
      <c r="O137" s="168"/>
      <c r="P137" s="168"/>
      <c r="Q137" s="168"/>
      <c r="R137" s="168"/>
      <c r="S137" s="168"/>
      <c r="T137" s="169"/>
      <c r="AT137" s="165" t="s">
        <v>131</v>
      </c>
      <c r="AU137" s="165" t="s">
        <v>83</v>
      </c>
      <c r="AV137" s="14" t="s">
        <v>81</v>
      </c>
      <c r="AW137" s="14" t="s">
        <v>30</v>
      </c>
      <c r="AX137" s="14" t="s">
        <v>73</v>
      </c>
      <c r="AY137" s="165" t="s">
        <v>123</v>
      </c>
    </row>
    <row r="138" spans="1:65" s="13" customFormat="1" ht="11.25">
      <c r="B138" s="156"/>
      <c r="D138" s="157" t="s">
        <v>131</v>
      </c>
      <c r="E138" s="158" t="s">
        <v>1</v>
      </c>
      <c r="F138" s="159" t="s">
        <v>151</v>
      </c>
      <c r="H138" s="160">
        <v>35</v>
      </c>
      <c r="L138" s="156"/>
      <c r="M138" s="161"/>
      <c r="N138" s="162"/>
      <c r="O138" s="162"/>
      <c r="P138" s="162"/>
      <c r="Q138" s="162"/>
      <c r="R138" s="162"/>
      <c r="S138" s="162"/>
      <c r="T138" s="163"/>
      <c r="AT138" s="158" t="s">
        <v>131</v>
      </c>
      <c r="AU138" s="158" t="s">
        <v>83</v>
      </c>
      <c r="AV138" s="13" t="s">
        <v>83</v>
      </c>
      <c r="AW138" s="13" t="s">
        <v>30</v>
      </c>
      <c r="AX138" s="13" t="s">
        <v>81</v>
      </c>
      <c r="AY138" s="158" t="s">
        <v>123</v>
      </c>
    </row>
    <row r="139" spans="1:65" s="2" customFormat="1" ht="21.75" customHeight="1">
      <c r="A139" s="30"/>
      <c r="B139" s="142"/>
      <c r="C139" s="143" t="s">
        <v>152</v>
      </c>
      <c r="D139" s="143" t="s">
        <v>125</v>
      </c>
      <c r="E139" s="144" t="s">
        <v>153</v>
      </c>
      <c r="F139" s="145" t="s">
        <v>154</v>
      </c>
      <c r="G139" s="146" t="s">
        <v>128</v>
      </c>
      <c r="H139" s="147">
        <v>1050</v>
      </c>
      <c r="I139" s="148">
        <v>0</v>
      </c>
      <c r="J139" s="148">
        <f>ROUND(I139*H139,2)</f>
        <v>0</v>
      </c>
      <c r="K139" s="149"/>
      <c r="L139" s="31"/>
      <c r="M139" s="150" t="s">
        <v>1</v>
      </c>
      <c r="N139" s="151" t="s">
        <v>38</v>
      </c>
      <c r="O139" s="152">
        <v>0</v>
      </c>
      <c r="P139" s="152">
        <f>O139*H139</f>
        <v>0</v>
      </c>
      <c r="Q139" s="152">
        <v>0</v>
      </c>
      <c r="R139" s="152">
        <f>Q139*H139</f>
        <v>0</v>
      </c>
      <c r="S139" s="152">
        <v>0</v>
      </c>
      <c r="T139" s="153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4" t="s">
        <v>129</v>
      </c>
      <c r="AT139" s="154" t="s">
        <v>125</v>
      </c>
      <c r="AU139" s="154" t="s">
        <v>83</v>
      </c>
      <c r="AY139" s="18" t="s">
        <v>123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8" t="s">
        <v>81</v>
      </c>
      <c r="BK139" s="155">
        <f>ROUND(I139*H139,2)</f>
        <v>0</v>
      </c>
      <c r="BL139" s="18" t="s">
        <v>129</v>
      </c>
      <c r="BM139" s="154" t="s">
        <v>155</v>
      </c>
    </row>
    <row r="140" spans="1:65" s="13" customFormat="1" ht="11.25">
      <c r="B140" s="156"/>
      <c r="D140" s="157" t="s">
        <v>131</v>
      </c>
      <c r="E140" s="158" t="s">
        <v>1</v>
      </c>
      <c r="F140" s="159" t="s">
        <v>156</v>
      </c>
      <c r="H140" s="160">
        <v>1050</v>
      </c>
      <c r="L140" s="156"/>
      <c r="M140" s="161"/>
      <c r="N140" s="162"/>
      <c r="O140" s="162"/>
      <c r="P140" s="162"/>
      <c r="Q140" s="162"/>
      <c r="R140" s="162"/>
      <c r="S140" s="162"/>
      <c r="T140" s="163"/>
      <c r="AT140" s="158" t="s">
        <v>131</v>
      </c>
      <c r="AU140" s="158" t="s">
        <v>83</v>
      </c>
      <c r="AV140" s="13" t="s">
        <v>83</v>
      </c>
      <c r="AW140" s="13" t="s">
        <v>30</v>
      </c>
      <c r="AX140" s="13" t="s">
        <v>81</v>
      </c>
      <c r="AY140" s="158" t="s">
        <v>123</v>
      </c>
    </row>
    <row r="141" spans="1:65" s="2" customFormat="1" ht="21.75" customHeight="1">
      <c r="A141" s="30"/>
      <c r="B141" s="142"/>
      <c r="C141" s="143" t="s">
        <v>133</v>
      </c>
      <c r="D141" s="143" t="s">
        <v>125</v>
      </c>
      <c r="E141" s="144" t="s">
        <v>157</v>
      </c>
      <c r="F141" s="145" t="s">
        <v>158</v>
      </c>
      <c r="G141" s="146" t="s">
        <v>128</v>
      </c>
      <c r="H141" s="147">
        <v>35</v>
      </c>
      <c r="I141" s="148">
        <v>0</v>
      </c>
      <c r="J141" s="148">
        <f>ROUND(I141*H141,2)</f>
        <v>0</v>
      </c>
      <c r="K141" s="149"/>
      <c r="L141" s="31"/>
      <c r="M141" s="150" t="s">
        <v>1</v>
      </c>
      <c r="N141" s="151" t="s">
        <v>38</v>
      </c>
      <c r="O141" s="152">
        <v>0.16400000000000001</v>
      </c>
      <c r="P141" s="152">
        <f>O141*H141</f>
        <v>5.74</v>
      </c>
      <c r="Q141" s="152">
        <v>0</v>
      </c>
      <c r="R141" s="152">
        <f>Q141*H141</f>
        <v>0</v>
      </c>
      <c r="S141" s="152">
        <v>0</v>
      </c>
      <c r="T141" s="153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4" t="s">
        <v>129</v>
      </c>
      <c r="AT141" s="154" t="s">
        <v>125</v>
      </c>
      <c r="AU141" s="154" t="s">
        <v>83</v>
      </c>
      <c r="AY141" s="18" t="s">
        <v>123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8" t="s">
        <v>81</v>
      </c>
      <c r="BK141" s="155">
        <f>ROUND(I141*H141,2)</f>
        <v>0</v>
      </c>
      <c r="BL141" s="18" t="s">
        <v>129</v>
      </c>
      <c r="BM141" s="154" t="s">
        <v>159</v>
      </c>
    </row>
    <row r="142" spans="1:65" s="2" customFormat="1" ht="21.75" customHeight="1">
      <c r="A142" s="30"/>
      <c r="B142" s="142"/>
      <c r="C142" s="143" t="s">
        <v>160</v>
      </c>
      <c r="D142" s="143" t="s">
        <v>125</v>
      </c>
      <c r="E142" s="144" t="s">
        <v>161</v>
      </c>
      <c r="F142" s="145" t="s">
        <v>162</v>
      </c>
      <c r="G142" s="146" t="s">
        <v>128</v>
      </c>
      <c r="H142" s="147">
        <v>13</v>
      </c>
      <c r="I142" s="148">
        <v>0</v>
      </c>
      <c r="J142" s="148">
        <f>ROUND(I142*H142,2)</f>
        <v>0</v>
      </c>
      <c r="K142" s="149"/>
      <c r="L142" s="31"/>
      <c r="M142" s="150" t="s">
        <v>1</v>
      </c>
      <c r="N142" s="151" t="s">
        <v>38</v>
      </c>
      <c r="O142" s="152">
        <v>0.183</v>
      </c>
      <c r="P142" s="152">
        <f>O142*H142</f>
        <v>2.379</v>
      </c>
      <c r="Q142" s="152">
        <v>0</v>
      </c>
      <c r="R142" s="152">
        <f>Q142*H142</f>
        <v>0</v>
      </c>
      <c r="S142" s="152">
        <v>2.9000000000000001E-2</v>
      </c>
      <c r="T142" s="153">
        <f>S142*H142</f>
        <v>0.377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4" t="s">
        <v>129</v>
      </c>
      <c r="AT142" s="154" t="s">
        <v>125</v>
      </c>
      <c r="AU142" s="154" t="s">
        <v>83</v>
      </c>
      <c r="AY142" s="18" t="s">
        <v>123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8" t="s">
        <v>81</v>
      </c>
      <c r="BK142" s="155">
        <f>ROUND(I142*H142,2)</f>
        <v>0</v>
      </c>
      <c r="BL142" s="18" t="s">
        <v>129</v>
      </c>
      <c r="BM142" s="154" t="s">
        <v>163</v>
      </c>
    </row>
    <row r="143" spans="1:65" s="14" customFormat="1" ht="11.25">
      <c r="B143" s="164"/>
      <c r="D143" s="157" t="s">
        <v>131</v>
      </c>
      <c r="E143" s="165" t="s">
        <v>1</v>
      </c>
      <c r="F143" s="166" t="s">
        <v>164</v>
      </c>
      <c r="H143" s="165" t="s">
        <v>1</v>
      </c>
      <c r="L143" s="164"/>
      <c r="M143" s="167"/>
      <c r="N143" s="168"/>
      <c r="O143" s="168"/>
      <c r="P143" s="168"/>
      <c r="Q143" s="168"/>
      <c r="R143" s="168"/>
      <c r="S143" s="168"/>
      <c r="T143" s="169"/>
      <c r="AT143" s="165" t="s">
        <v>131</v>
      </c>
      <c r="AU143" s="165" t="s">
        <v>83</v>
      </c>
      <c r="AV143" s="14" t="s">
        <v>81</v>
      </c>
      <c r="AW143" s="14" t="s">
        <v>30</v>
      </c>
      <c r="AX143" s="14" t="s">
        <v>73</v>
      </c>
      <c r="AY143" s="165" t="s">
        <v>123</v>
      </c>
    </row>
    <row r="144" spans="1:65" s="13" customFormat="1" ht="11.25">
      <c r="B144" s="156"/>
      <c r="D144" s="157" t="s">
        <v>131</v>
      </c>
      <c r="E144" s="158" t="s">
        <v>1</v>
      </c>
      <c r="F144" s="159" t="s">
        <v>165</v>
      </c>
      <c r="H144" s="160">
        <v>13</v>
      </c>
      <c r="L144" s="156"/>
      <c r="M144" s="161"/>
      <c r="N144" s="162"/>
      <c r="O144" s="162"/>
      <c r="P144" s="162"/>
      <c r="Q144" s="162"/>
      <c r="R144" s="162"/>
      <c r="S144" s="162"/>
      <c r="T144" s="163"/>
      <c r="AT144" s="158" t="s">
        <v>131</v>
      </c>
      <c r="AU144" s="158" t="s">
        <v>83</v>
      </c>
      <c r="AV144" s="13" t="s">
        <v>83</v>
      </c>
      <c r="AW144" s="13" t="s">
        <v>30</v>
      </c>
      <c r="AX144" s="13" t="s">
        <v>81</v>
      </c>
      <c r="AY144" s="158" t="s">
        <v>123</v>
      </c>
    </row>
    <row r="145" spans="1:65" s="2" customFormat="1" ht="21.75" customHeight="1">
      <c r="A145" s="30"/>
      <c r="B145" s="142"/>
      <c r="C145" s="143" t="s">
        <v>166</v>
      </c>
      <c r="D145" s="143" t="s">
        <v>125</v>
      </c>
      <c r="E145" s="144" t="s">
        <v>167</v>
      </c>
      <c r="F145" s="145" t="s">
        <v>168</v>
      </c>
      <c r="G145" s="146" t="s">
        <v>169</v>
      </c>
      <c r="H145" s="147">
        <v>1.25</v>
      </c>
      <c r="I145" s="148">
        <v>0</v>
      </c>
      <c r="J145" s="148">
        <f>ROUND(I145*H145,2)</f>
        <v>0</v>
      </c>
      <c r="K145" s="149"/>
      <c r="L145" s="31"/>
      <c r="M145" s="150" t="s">
        <v>1</v>
      </c>
      <c r="N145" s="151" t="s">
        <v>38</v>
      </c>
      <c r="O145" s="152">
        <v>2.0830000000000002</v>
      </c>
      <c r="P145" s="152">
        <f>O145*H145</f>
        <v>2.6037500000000002</v>
      </c>
      <c r="Q145" s="152">
        <v>0</v>
      </c>
      <c r="R145" s="152">
        <f>Q145*H145</f>
        <v>0</v>
      </c>
      <c r="S145" s="152">
        <v>0.188</v>
      </c>
      <c r="T145" s="153">
        <f>S145*H145</f>
        <v>0.23499999999999999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4" t="s">
        <v>129</v>
      </c>
      <c r="AT145" s="154" t="s">
        <v>125</v>
      </c>
      <c r="AU145" s="154" t="s">
        <v>83</v>
      </c>
      <c r="AY145" s="18" t="s">
        <v>123</v>
      </c>
      <c r="BE145" s="155">
        <f>IF(N145="základní",J145,0)</f>
        <v>0</v>
      </c>
      <c r="BF145" s="155">
        <f>IF(N145="snížená",J145,0)</f>
        <v>0</v>
      </c>
      <c r="BG145" s="155">
        <f>IF(N145="zákl. přenesená",J145,0)</f>
        <v>0</v>
      </c>
      <c r="BH145" s="155">
        <f>IF(N145="sníž. přenesená",J145,0)</f>
        <v>0</v>
      </c>
      <c r="BI145" s="155">
        <f>IF(N145="nulová",J145,0)</f>
        <v>0</v>
      </c>
      <c r="BJ145" s="18" t="s">
        <v>81</v>
      </c>
      <c r="BK145" s="155">
        <f>ROUND(I145*H145,2)</f>
        <v>0</v>
      </c>
      <c r="BL145" s="18" t="s">
        <v>129</v>
      </c>
      <c r="BM145" s="154" t="s">
        <v>170</v>
      </c>
    </row>
    <row r="146" spans="1:65" s="2" customFormat="1" ht="16.5" customHeight="1">
      <c r="A146" s="30"/>
      <c r="B146" s="142"/>
      <c r="C146" s="143" t="s">
        <v>145</v>
      </c>
      <c r="D146" s="143" t="s">
        <v>125</v>
      </c>
      <c r="E146" s="144" t="s">
        <v>171</v>
      </c>
      <c r="F146" s="145" t="s">
        <v>172</v>
      </c>
      <c r="G146" s="146" t="s">
        <v>128</v>
      </c>
      <c r="H146" s="147">
        <v>55</v>
      </c>
      <c r="I146" s="148">
        <v>0</v>
      </c>
      <c r="J146" s="148">
        <f>ROUND(I146*H146,2)</f>
        <v>0</v>
      </c>
      <c r="K146" s="149"/>
      <c r="L146" s="31"/>
      <c r="M146" s="150" t="s">
        <v>1</v>
      </c>
      <c r="N146" s="151" t="s">
        <v>38</v>
      </c>
      <c r="O146" s="152">
        <v>0.27300000000000002</v>
      </c>
      <c r="P146" s="152">
        <f>O146*H146</f>
        <v>15.015000000000001</v>
      </c>
      <c r="Q146" s="152">
        <v>0</v>
      </c>
      <c r="R146" s="152">
        <f>Q146*H146</f>
        <v>0</v>
      </c>
      <c r="S146" s="152">
        <v>0</v>
      </c>
      <c r="T146" s="153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4" t="s">
        <v>129</v>
      </c>
      <c r="AT146" s="154" t="s">
        <v>125</v>
      </c>
      <c r="AU146" s="154" t="s">
        <v>83</v>
      </c>
      <c r="AY146" s="18" t="s">
        <v>123</v>
      </c>
      <c r="BE146" s="155">
        <f>IF(N146="základní",J146,0)</f>
        <v>0</v>
      </c>
      <c r="BF146" s="155">
        <f>IF(N146="snížená",J146,0)</f>
        <v>0</v>
      </c>
      <c r="BG146" s="155">
        <f>IF(N146="zákl. přenesená",J146,0)</f>
        <v>0</v>
      </c>
      <c r="BH146" s="155">
        <f>IF(N146="sníž. přenesená",J146,0)</f>
        <v>0</v>
      </c>
      <c r="BI146" s="155">
        <f>IF(N146="nulová",J146,0)</f>
        <v>0</v>
      </c>
      <c r="BJ146" s="18" t="s">
        <v>81</v>
      </c>
      <c r="BK146" s="155">
        <f>ROUND(I146*H146,2)</f>
        <v>0</v>
      </c>
      <c r="BL146" s="18" t="s">
        <v>129</v>
      </c>
      <c r="BM146" s="154" t="s">
        <v>173</v>
      </c>
    </row>
    <row r="147" spans="1:65" s="14" customFormat="1" ht="11.25">
      <c r="B147" s="164"/>
      <c r="D147" s="157" t="s">
        <v>131</v>
      </c>
      <c r="E147" s="165" t="s">
        <v>1</v>
      </c>
      <c r="F147" s="166" t="s">
        <v>174</v>
      </c>
      <c r="H147" s="165" t="s">
        <v>1</v>
      </c>
      <c r="L147" s="164"/>
      <c r="M147" s="167"/>
      <c r="N147" s="168"/>
      <c r="O147" s="168"/>
      <c r="P147" s="168"/>
      <c r="Q147" s="168"/>
      <c r="R147" s="168"/>
      <c r="S147" s="168"/>
      <c r="T147" s="169"/>
      <c r="AT147" s="165" t="s">
        <v>131</v>
      </c>
      <c r="AU147" s="165" t="s">
        <v>83</v>
      </c>
      <c r="AV147" s="14" t="s">
        <v>81</v>
      </c>
      <c r="AW147" s="14" t="s">
        <v>30</v>
      </c>
      <c r="AX147" s="14" t="s">
        <v>73</v>
      </c>
      <c r="AY147" s="165" t="s">
        <v>123</v>
      </c>
    </row>
    <row r="148" spans="1:65" s="13" customFormat="1" ht="11.25">
      <c r="B148" s="156"/>
      <c r="D148" s="157" t="s">
        <v>131</v>
      </c>
      <c r="E148" s="158" t="s">
        <v>1</v>
      </c>
      <c r="F148" s="159" t="s">
        <v>175</v>
      </c>
      <c r="H148" s="160">
        <v>55</v>
      </c>
      <c r="L148" s="156"/>
      <c r="M148" s="161"/>
      <c r="N148" s="162"/>
      <c r="O148" s="162"/>
      <c r="P148" s="162"/>
      <c r="Q148" s="162"/>
      <c r="R148" s="162"/>
      <c r="S148" s="162"/>
      <c r="T148" s="163"/>
      <c r="AT148" s="158" t="s">
        <v>131</v>
      </c>
      <c r="AU148" s="158" t="s">
        <v>83</v>
      </c>
      <c r="AV148" s="13" t="s">
        <v>83</v>
      </c>
      <c r="AW148" s="13" t="s">
        <v>30</v>
      </c>
      <c r="AX148" s="13" t="s">
        <v>81</v>
      </c>
      <c r="AY148" s="158" t="s">
        <v>123</v>
      </c>
    </row>
    <row r="149" spans="1:65" s="2" customFormat="1" ht="16.5" customHeight="1">
      <c r="A149" s="30"/>
      <c r="B149" s="142"/>
      <c r="C149" s="143" t="s">
        <v>176</v>
      </c>
      <c r="D149" s="143" t="s">
        <v>125</v>
      </c>
      <c r="E149" s="144" t="s">
        <v>177</v>
      </c>
      <c r="F149" s="145" t="s">
        <v>178</v>
      </c>
      <c r="G149" s="146" t="s">
        <v>128</v>
      </c>
      <c r="H149" s="147">
        <v>55</v>
      </c>
      <c r="I149" s="148">
        <v>0</v>
      </c>
      <c r="J149" s="148">
        <f>ROUND(I149*H149,2)</f>
        <v>0</v>
      </c>
      <c r="K149" s="149"/>
      <c r="L149" s="31"/>
      <c r="M149" s="150" t="s">
        <v>1</v>
      </c>
      <c r="N149" s="151" t="s">
        <v>38</v>
      </c>
      <c r="O149" s="152">
        <v>0.40400000000000003</v>
      </c>
      <c r="P149" s="152">
        <f>O149*H149</f>
        <v>22.220000000000002</v>
      </c>
      <c r="Q149" s="152">
        <v>0</v>
      </c>
      <c r="R149" s="152">
        <f>Q149*H149</f>
        <v>0</v>
      </c>
      <c r="S149" s="152">
        <v>0</v>
      </c>
      <c r="T149" s="153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4" t="s">
        <v>129</v>
      </c>
      <c r="AT149" s="154" t="s">
        <v>125</v>
      </c>
      <c r="AU149" s="154" t="s">
        <v>83</v>
      </c>
      <c r="AY149" s="18" t="s">
        <v>123</v>
      </c>
      <c r="BE149" s="155">
        <f>IF(N149="základní",J149,0)</f>
        <v>0</v>
      </c>
      <c r="BF149" s="155">
        <f>IF(N149="snížená",J149,0)</f>
        <v>0</v>
      </c>
      <c r="BG149" s="155">
        <f>IF(N149="zákl. přenesená",J149,0)</f>
        <v>0</v>
      </c>
      <c r="BH149" s="155">
        <f>IF(N149="sníž. přenesená",J149,0)</f>
        <v>0</v>
      </c>
      <c r="BI149" s="155">
        <f>IF(N149="nulová",J149,0)</f>
        <v>0</v>
      </c>
      <c r="BJ149" s="18" t="s">
        <v>81</v>
      </c>
      <c r="BK149" s="155">
        <f>ROUND(I149*H149,2)</f>
        <v>0</v>
      </c>
      <c r="BL149" s="18" t="s">
        <v>129</v>
      </c>
      <c r="BM149" s="154" t="s">
        <v>179</v>
      </c>
    </row>
    <row r="150" spans="1:65" s="2" customFormat="1" ht="21.75" customHeight="1">
      <c r="A150" s="30"/>
      <c r="B150" s="142"/>
      <c r="C150" s="143" t="s">
        <v>180</v>
      </c>
      <c r="D150" s="143" t="s">
        <v>125</v>
      </c>
      <c r="E150" s="144" t="s">
        <v>181</v>
      </c>
      <c r="F150" s="145" t="s">
        <v>182</v>
      </c>
      <c r="G150" s="146" t="s">
        <v>128</v>
      </c>
      <c r="H150" s="147">
        <v>55</v>
      </c>
      <c r="I150" s="148">
        <v>0</v>
      </c>
      <c r="J150" s="148">
        <f>ROUND(I150*H150,2)</f>
        <v>0</v>
      </c>
      <c r="K150" s="149"/>
      <c r="L150" s="31"/>
      <c r="M150" s="150" t="s">
        <v>1</v>
      </c>
      <c r="N150" s="151" t="s">
        <v>38</v>
      </c>
      <c r="O150" s="152">
        <v>1.615</v>
      </c>
      <c r="P150" s="152">
        <f>O150*H150</f>
        <v>88.825000000000003</v>
      </c>
      <c r="Q150" s="152">
        <v>0</v>
      </c>
      <c r="R150" s="152">
        <f>Q150*H150</f>
        <v>0</v>
      </c>
      <c r="S150" s="152">
        <v>3.7499999999999999E-2</v>
      </c>
      <c r="T150" s="153">
        <f>S150*H150</f>
        <v>2.0625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4" t="s">
        <v>129</v>
      </c>
      <c r="AT150" s="154" t="s">
        <v>125</v>
      </c>
      <c r="AU150" s="154" t="s">
        <v>83</v>
      </c>
      <c r="AY150" s="18" t="s">
        <v>123</v>
      </c>
      <c r="BE150" s="155">
        <f>IF(N150="základní",J150,0)</f>
        <v>0</v>
      </c>
      <c r="BF150" s="155">
        <f>IF(N150="snížená",J150,0)</f>
        <v>0</v>
      </c>
      <c r="BG150" s="155">
        <f>IF(N150="zákl. přenesená",J150,0)</f>
        <v>0</v>
      </c>
      <c r="BH150" s="155">
        <f>IF(N150="sníž. přenesená",J150,0)</f>
        <v>0</v>
      </c>
      <c r="BI150" s="155">
        <f>IF(N150="nulová",J150,0)</f>
        <v>0</v>
      </c>
      <c r="BJ150" s="18" t="s">
        <v>81</v>
      </c>
      <c r="BK150" s="155">
        <f>ROUND(I150*H150,2)</f>
        <v>0</v>
      </c>
      <c r="BL150" s="18" t="s">
        <v>129</v>
      </c>
      <c r="BM150" s="154" t="s">
        <v>183</v>
      </c>
    </row>
    <row r="151" spans="1:65" s="14" customFormat="1" ht="11.25">
      <c r="B151" s="164"/>
      <c r="D151" s="157" t="s">
        <v>131</v>
      </c>
      <c r="E151" s="165" t="s">
        <v>1</v>
      </c>
      <c r="F151" s="166" t="s">
        <v>184</v>
      </c>
      <c r="H151" s="165" t="s">
        <v>1</v>
      </c>
      <c r="L151" s="164"/>
      <c r="M151" s="167"/>
      <c r="N151" s="168"/>
      <c r="O151" s="168"/>
      <c r="P151" s="168"/>
      <c r="Q151" s="168"/>
      <c r="R151" s="168"/>
      <c r="S151" s="168"/>
      <c r="T151" s="169"/>
      <c r="AT151" s="165" t="s">
        <v>131</v>
      </c>
      <c r="AU151" s="165" t="s">
        <v>83</v>
      </c>
      <c r="AV151" s="14" t="s">
        <v>81</v>
      </c>
      <c r="AW151" s="14" t="s">
        <v>30</v>
      </c>
      <c r="AX151" s="14" t="s">
        <v>73</v>
      </c>
      <c r="AY151" s="165" t="s">
        <v>123</v>
      </c>
    </row>
    <row r="152" spans="1:65" s="13" customFormat="1" ht="11.25">
      <c r="B152" s="156"/>
      <c r="D152" s="157" t="s">
        <v>131</v>
      </c>
      <c r="E152" s="158" t="s">
        <v>1</v>
      </c>
      <c r="F152" s="159" t="s">
        <v>165</v>
      </c>
      <c r="H152" s="160">
        <v>13</v>
      </c>
      <c r="L152" s="156"/>
      <c r="M152" s="161"/>
      <c r="N152" s="162"/>
      <c r="O152" s="162"/>
      <c r="P152" s="162"/>
      <c r="Q152" s="162"/>
      <c r="R152" s="162"/>
      <c r="S152" s="162"/>
      <c r="T152" s="163"/>
      <c r="AT152" s="158" t="s">
        <v>131</v>
      </c>
      <c r="AU152" s="158" t="s">
        <v>83</v>
      </c>
      <c r="AV152" s="13" t="s">
        <v>83</v>
      </c>
      <c r="AW152" s="13" t="s">
        <v>30</v>
      </c>
      <c r="AX152" s="13" t="s">
        <v>73</v>
      </c>
      <c r="AY152" s="158" t="s">
        <v>123</v>
      </c>
    </row>
    <row r="153" spans="1:65" s="14" customFormat="1" ht="11.25">
      <c r="B153" s="164"/>
      <c r="D153" s="157" t="s">
        <v>131</v>
      </c>
      <c r="E153" s="165" t="s">
        <v>1</v>
      </c>
      <c r="F153" s="166" t="s">
        <v>185</v>
      </c>
      <c r="H153" s="165" t="s">
        <v>1</v>
      </c>
      <c r="L153" s="164"/>
      <c r="M153" s="167"/>
      <c r="N153" s="168"/>
      <c r="O153" s="168"/>
      <c r="P153" s="168"/>
      <c r="Q153" s="168"/>
      <c r="R153" s="168"/>
      <c r="S153" s="168"/>
      <c r="T153" s="169"/>
      <c r="AT153" s="165" t="s">
        <v>131</v>
      </c>
      <c r="AU153" s="165" t="s">
        <v>83</v>
      </c>
      <c r="AV153" s="14" t="s">
        <v>81</v>
      </c>
      <c r="AW153" s="14" t="s">
        <v>30</v>
      </c>
      <c r="AX153" s="14" t="s">
        <v>73</v>
      </c>
      <c r="AY153" s="165" t="s">
        <v>123</v>
      </c>
    </row>
    <row r="154" spans="1:65" s="13" customFormat="1" ht="11.25">
      <c r="B154" s="156"/>
      <c r="D154" s="157" t="s">
        <v>131</v>
      </c>
      <c r="E154" s="158" t="s">
        <v>1</v>
      </c>
      <c r="F154" s="159" t="s">
        <v>151</v>
      </c>
      <c r="H154" s="160">
        <v>35</v>
      </c>
      <c r="L154" s="156"/>
      <c r="M154" s="161"/>
      <c r="N154" s="162"/>
      <c r="O154" s="162"/>
      <c r="P154" s="162"/>
      <c r="Q154" s="162"/>
      <c r="R154" s="162"/>
      <c r="S154" s="162"/>
      <c r="T154" s="163"/>
      <c r="AT154" s="158" t="s">
        <v>131</v>
      </c>
      <c r="AU154" s="158" t="s">
        <v>83</v>
      </c>
      <c r="AV154" s="13" t="s">
        <v>83</v>
      </c>
      <c r="AW154" s="13" t="s">
        <v>30</v>
      </c>
      <c r="AX154" s="13" t="s">
        <v>73</v>
      </c>
      <c r="AY154" s="158" t="s">
        <v>123</v>
      </c>
    </row>
    <row r="155" spans="1:65" s="14" customFormat="1" ht="11.25">
      <c r="B155" s="164"/>
      <c r="D155" s="157" t="s">
        <v>131</v>
      </c>
      <c r="E155" s="165" t="s">
        <v>1</v>
      </c>
      <c r="F155" s="166" t="s">
        <v>186</v>
      </c>
      <c r="H155" s="165" t="s">
        <v>1</v>
      </c>
      <c r="L155" s="164"/>
      <c r="M155" s="167"/>
      <c r="N155" s="168"/>
      <c r="O155" s="168"/>
      <c r="P155" s="168"/>
      <c r="Q155" s="168"/>
      <c r="R155" s="168"/>
      <c r="S155" s="168"/>
      <c r="T155" s="169"/>
      <c r="AT155" s="165" t="s">
        <v>131</v>
      </c>
      <c r="AU155" s="165" t="s">
        <v>83</v>
      </c>
      <c r="AV155" s="14" t="s">
        <v>81</v>
      </c>
      <c r="AW155" s="14" t="s">
        <v>30</v>
      </c>
      <c r="AX155" s="14" t="s">
        <v>73</v>
      </c>
      <c r="AY155" s="165" t="s">
        <v>123</v>
      </c>
    </row>
    <row r="156" spans="1:65" s="13" customFormat="1" ht="11.25">
      <c r="B156" s="156"/>
      <c r="D156" s="157" t="s">
        <v>131</v>
      </c>
      <c r="E156" s="158" t="s">
        <v>1</v>
      </c>
      <c r="F156" s="159" t="s">
        <v>187</v>
      </c>
      <c r="H156" s="160">
        <v>7</v>
      </c>
      <c r="L156" s="156"/>
      <c r="M156" s="161"/>
      <c r="N156" s="162"/>
      <c r="O156" s="162"/>
      <c r="P156" s="162"/>
      <c r="Q156" s="162"/>
      <c r="R156" s="162"/>
      <c r="S156" s="162"/>
      <c r="T156" s="163"/>
      <c r="AT156" s="158" t="s">
        <v>131</v>
      </c>
      <c r="AU156" s="158" t="s">
        <v>83</v>
      </c>
      <c r="AV156" s="13" t="s">
        <v>83</v>
      </c>
      <c r="AW156" s="13" t="s">
        <v>30</v>
      </c>
      <c r="AX156" s="13" t="s">
        <v>73</v>
      </c>
      <c r="AY156" s="158" t="s">
        <v>123</v>
      </c>
    </row>
    <row r="157" spans="1:65" s="15" customFormat="1" ht="11.25">
      <c r="B157" s="170"/>
      <c r="D157" s="157" t="s">
        <v>131</v>
      </c>
      <c r="E157" s="171" t="s">
        <v>1</v>
      </c>
      <c r="F157" s="172" t="s">
        <v>188</v>
      </c>
      <c r="H157" s="173">
        <v>55</v>
      </c>
      <c r="L157" s="170"/>
      <c r="M157" s="174"/>
      <c r="N157" s="175"/>
      <c r="O157" s="175"/>
      <c r="P157" s="175"/>
      <c r="Q157" s="175"/>
      <c r="R157" s="175"/>
      <c r="S157" s="175"/>
      <c r="T157" s="176"/>
      <c r="AT157" s="171" t="s">
        <v>131</v>
      </c>
      <c r="AU157" s="171" t="s">
        <v>83</v>
      </c>
      <c r="AV157" s="15" t="s">
        <v>129</v>
      </c>
      <c r="AW157" s="15" t="s">
        <v>30</v>
      </c>
      <c r="AX157" s="15" t="s">
        <v>81</v>
      </c>
      <c r="AY157" s="171" t="s">
        <v>123</v>
      </c>
    </row>
    <row r="158" spans="1:65" s="2" customFormat="1" ht="16.5" customHeight="1">
      <c r="A158" s="30"/>
      <c r="B158" s="142"/>
      <c r="C158" s="143" t="s">
        <v>189</v>
      </c>
      <c r="D158" s="143" t="s">
        <v>125</v>
      </c>
      <c r="E158" s="144" t="s">
        <v>190</v>
      </c>
      <c r="F158" s="145" t="s">
        <v>191</v>
      </c>
      <c r="G158" s="146" t="s">
        <v>128</v>
      </c>
      <c r="H158" s="147">
        <v>13</v>
      </c>
      <c r="I158" s="148">
        <v>0</v>
      </c>
      <c r="J158" s="148">
        <f>ROUND(I158*H158,2)</f>
        <v>0</v>
      </c>
      <c r="K158" s="149"/>
      <c r="L158" s="31"/>
      <c r="M158" s="150" t="s">
        <v>1</v>
      </c>
      <c r="N158" s="151" t="s">
        <v>38</v>
      </c>
      <c r="O158" s="152">
        <v>0.61399999999999999</v>
      </c>
      <c r="P158" s="152">
        <f>O158*H158</f>
        <v>7.9820000000000002</v>
      </c>
      <c r="Q158" s="152">
        <v>1.162E-2</v>
      </c>
      <c r="R158" s="152">
        <f>Q158*H158</f>
        <v>0.15106</v>
      </c>
      <c r="S158" s="152">
        <v>0</v>
      </c>
      <c r="T158" s="153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4" t="s">
        <v>129</v>
      </c>
      <c r="AT158" s="154" t="s">
        <v>125</v>
      </c>
      <c r="AU158" s="154" t="s">
        <v>83</v>
      </c>
      <c r="AY158" s="18" t="s">
        <v>123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18" t="s">
        <v>81</v>
      </c>
      <c r="BK158" s="155">
        <f>ROUND(I158*H158,2)</f>
        <v>0</v>
      </c>
      <c r="BL158" s="18" t="s">
        <v>129</v>
      </c>
      <c r="BM158" s="154" t="s">
        <v>192</v>
      </c>
    </row>
    <row r="159" spans="1:65" s="14" customFormat="1" ht="11.25">
      <c r="B159" s="164"/>
      <c r="D159" s="157" t="s">
        <v>131</v>
      </c>
      <c r="E159" s="165" t="s">
        <v>1</v>
      </c>
      <c r="F159" s="166" t="s">
        <v>184</v>
      </c>
      <c r="H159" s="165" t="s">
        <v>1</v>
      </c>
      <c r="L159" s="164"/>
      <c r="M159" s="167"/>
      <c r="N159" s="168"/>
      <c r="O159" s="168"/>
      <c r="P159" s="168"/>
      <c r="Q159" s="168"/>
      <c r="R159" s="168"/>
      <c r="S159" s="168"/>
      <c r="T159" s="169"/>
      <c r="AT159" s="165" t="s">
        <v>131</v>
      </c>
      <c r="AU159" s="165" t="s">
        <v>83</v>
      </c>
      <c r="AV159" s="14" t="s">
        <v>81</v>
      </c>
      <c r="AW159" s="14" t="s">
        <v>30</v>
      </c>
      <c r="AX159" s="14" t="s">
        <v>73</v>
      </c>
      <c r="AY159" s="165" t="s">
        <v>123</v>
      </c>
    </row>
    <row r="160" spans="1:65" s="13" customFormat="1" ht="11.25">
      <c r="B160" s="156"/>
      <c r="D160" s="157" t="s">
        <v>131</v>
      </c>
      <c r="E160" s="158" t="s">
        <v>1</v>
      </c>
      <c r="F160" s="159" t="s">
        <v>165</v>
      </c>
      <c r="H160" s="160">
        <v>13</v>
      </c>
      <c r="L160" s="156"/>
      <c r="M160" s="161"/>
      <c r="N160" s="162"/>
      <c r="O160" s="162"/>
      <c r="P160" s="162"/>
      <c r="Q160" s="162"/>
      <c r="R160" s="162"/>
      <c r="S160" s="162"/>
      <c r="T160" s="163"/>
      <c r="AT160" s="158" t="s">
        <v>131</v>
      </c>
      <c r="AU160" s="158" t="s">
        <v>83</v>
      </c>
      <c r="AV160" s="13" t="s">
        <v>83</v>
      </c>
      <c r="AW160" s="13" t="s">
        <v>30</v>
      </c>
      <c r="AX160" s="13" t="s">
        <v>81</v>
      </c>
      <c r="AY160" s="158" t="s">
        <v>123</v>
      </c>
    </row>
    <row r="161" spans="1:65" s="2" customFormat="1" ht="21.75" customHeight="1">
      <c r="A161" s="30"/>
      <c r="B161" s="142"/>
      <c r="C161" s="143" t="s">
        <v>193</v>
      </c>
      <c r="D161" s="143" t="s">
        <v>125</v>
      </c>
      <c r="E161" s="144" t="s">
        <v>194</v>
      </c>
      <c r="F161" s="145" t="s">
        <v>195</v>
      </c>
      <c r="G161" s="146" t="s">
        <v>128</v>
      </c>
      <c r="H161" s="147">
        <v>42</v>
      </c>
      <c r="I161" s="148">
        <v>0</v>
      </c>
      <c r="J161" s="148">
        <f>ROUND(I161*H161,2)</f>
        <v>0</v>
      </c>
      <c r="K161" s="149"/>
      <c r="L161" s="31"/>
      <c r="M161" s="150" t="s">
        <v>1</v>
      </c>
      <c r="N161" s="151" t="s">
        <v>38</v>
      </c>
      <c r="O161" s="152">
        <v>1.3640000000000001</v>
      </c>
      <c r="P161" s="152">
        <f>O161*H161</f>
        <v>57.288000000000004</v>
      </c>
      <c r="Q161" s="152">
        <v>3.7199999999999997E-2</v>
      </c>
      <c r="R161" s="152">
        <f>Q161*H161</f>
        <v>1.5623999999999998</v>
      </c>
      <c r="S161" s="152">
        <v>0</v>
      </c>
      <c r="T161" s="153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4" t="s">
        <v>129</v>
      </c>
      <c r="AT161" s="154" t="s">
        <v>125</v>
      </c>
      <c r="AU161" s="154" t="s">
        <v>83</v>
      </c>
      <c r="AY161" s="18" t="s">
        <v>123</v>
      </c>
      <c r="BE161" s="155">
        <f>IF(N161="základní",J161,0)</f>
        <v>0</v>
      </c>
      <c r="BF161" s="155">
        <f>IF(N161="snížená",J161,0)</f>
        <v>0</v>
      </c>
      <c r="BG161" s="155">
        <f>IF(N161="zákl. přenesená",J161,0)</f>
        <v>0</v>
      </c>
      <c r="BH161" s="155">
        <f>IF(N161="sníž. přenesená",J161,0)</f>
        <v>0</v>
      </c>
      <c r="BI161" s="155">
        <f>IF(N161="nulová",J161,0)</f>
        <v>0</v>
      </c>
      <c r="BJ161" s="18" t="s">
        <v>81</v>
      </c>
      <c r="BK161" s="155">
        <f>ROUND(I161*H161,2)</f>
        <v>0</v>
      </c>
      <c r="BL161" s="18" t="s">
        <v>129</v>
      </c>
      <c r="BM161" s="154" t="s">
        <v>196</v>
      </c>
    </row>
    <row r="162" spans="1:65" s="14" customFormat="1" ht="11.25">
      <c r="B162" s="164"/>
      <c r="D162" s="157" t="s">
        <v>131</v>
      </c>
      <c r="E162" s="165" t="s">
        <v>1</v>
      </c>
      <c r="F162" s="166" t="s">
        <v>197</v>
      </c>
      <c r="H162" s="165" t="s">
        <v>1</v>
      </c>
      <c r="L162" s="164"/>
      <c r="M162" s="167"/>
      <c r="N162" s="168"/>
      <c r="O162" s="168"/>
      <c r="P162" s="168"/>
      <c r="Q162" s="168"/>
      <c r="R162" s="168"/>
      <c r="S162" s="168"/>
      <c r="T162" s="169"/>
      <c r="AT162" s="165" t="s">
        <v>131</v>
      </c>
      <c r="AU162" s="165" t="s">
        <v>83</v>
      </c>
      <c r="AV162" s="14" t="s">
        <v>81</v>
      </c>
      <c r="AW162" s="14" t="s">
        <v>30</v>
      </c>
      <c r="AX162" s="14" t="s">
        <v>73</v>
      </c>
      <c r="AY162" s="165" t="s">
        <v>123</v>
      </c>
    </row>
    <row r="163" spans="1:65" s="13" customFormat="1" ht="11.25">
      <c r="B163" s="156"/>
      <c r="D163" s="157" t="s">
        <v>131</v>
      </c>
      <c r="E163" s="158" t="s">
        <v>1</v>
      </c>
      <c r="F163" s="159" t="s">
        <v>198</v>
      </c>
      <c r="H163" s="160">
        <v>42</v>
      </c>
      <c r="L163" s="156"/>
      <c r="M163" s="161"/>
      <c r="N163" s="162"/>
      <c r="O163" s="162"/>
      <c r="P163" s="162"/>
      <c r="Q163" s="162"/>
      <c r="R163" s="162"/>
      <c r="S163" s="162"/>
      <c r="T163" s="163"/>
      <c r="AT163" s="158" t="s">
        <v>131</v>
      </c>
      <c r="AU163" s="158" t="s">
        <v>83</v>
      </c>
      <c r="AV163" s="13" t="s">
        <v>83</v>
      </c>
      <c r="AW163" s="13" t="s">
        <v>30</v>
      </c>
      <c r="AX163" s="13" t="s">
        <v>81</v>
      </c>
      <c r="AY163" s="158" t="s">
        <v>123</v>
      </c>
    </row>
    <row r="164" spans="1:65" s="2" customFormat="1" ht="21.75" customHeight="1">
      <c r="A164" s="30"/>
      <c r="B164" s="142"/>
      <c r="C164" s="143" t="s">
        <v>199</v>
      </c>
      <c r="D164" s="143" t="s">
        <v>125</v>
      </c>
      <c r="E164" s="144" t="s">
        <v>200</v>
      </c>
      <c r="F164" s="145" t="s">
        <v>201</v>
      </c>
      <c r="G164" s="146" t="s">
        <v>128</v>
      </c>
      <c r="H164" s="147">
        <v>13</v>
      </c>
      <c r="I164" s="148">
        <v>0</v>
      </c>
      <c r="J164" s="148">
        <f>ROUND(I164*H164,2)</f>
        <v>0</v>
      </c>
      <c r="K164" s="149"/>
      <c r="L164" s="31"/>
      <c r="M164" s="150" t="s">
        <v>1</v>
      </c>
      <c r="N164" s="151" t="s">
        <v>38</v>
      </c>
      <c r="O164" s="152">
        <v>0.73</v>
      </c>
      <c r="P164" s="152">
        <f>O164*H164</f>
        <v>9.49</v>
      </c>
      <c r="Q164" s="152">
        <v>0</v>
      </c>
      <c r="R164" s="152">
        <f>Q164*H164</f>
        <v>0</v>
      </c>
      <c r="S164" s="152">
        <v>0</v>
      </c>
      <c r="T164" s="153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4" t="s">
        <v>129</v>
      </c>
      <c r="AT164" s="154" t="s">
        <v>125</v>
      </c>
      <c r="AU164" s="154" t="s">
        <v>83</v>
      </c>
      <c r="AY164" s="18" t="s">
        <v>123</v>
      </c>
      <c r="BE164" s="155">
        <f>IF(N164="základní",J164,0)</f>
        <v>0</v>
      </c>
      <c r="BF164" s="155">
        <f>IF(N164="snížená",J164,0)</f>
        <v>0</v>
      </c>
      <c r="BG164" s="155">
        <f>IF(N164="zákl. přenesená",J164,0)</f>
        <v>0</v>
      </c>
      <c r="BH164" s="155">
        <f>IF(N164="sníž. přenesená",J164,0)</f>
        <v>0</v>
      </c>
      <c r="BI164" s="155">
        <f>IF(N164="nulová",J164,0)</f>
        <v>0</v>
      </c>
      <c r="BJ164" s="18" t="s">
        <v>81</v>
      </c>
      <c r="BK164" s="155">
        <f>ROUND(I164*H164,2)</f>
        <v>0</v>
      </c>
      <c r="BL164" s="18" t="s">
        <v>129</v>
      </c>
      <c r="BM164" s="154" t="s">
        <v>202</v>
      </c>
    </row>
    <row r="165" spans="1:65" s="14" customFormat="1" ht="11.25">
      <c r="B165" s="164"/>
      <c r="D165" s="157" t="s">
        <v>131</v>
      </c>
      <c r="E165" s="165" t="s">
        <v>1</v>
      </c>
      <c r="F165" s="166" t="s">
        <v>203</v>
      </c>
      <c r="H165" s="165" t="s">
        <v>1</v>
      </c>
      <c r="L165" s="164"/>
      <c r="M165" s="167"/>
      <c r="N165" s="168"/>
      <c r="O165" s="168"/>
      <c r="P165" s="168"/>
      <c r="Q165" s="168"/>
      <c r="R165" s="168"/>
      <c r="S165" s="168"/>
      <c r="T165" s="169"/>
      <c r="AT165" s="165" t="s">
        <v>131</v>
      </c>
      <c r="AU165" s="165" t="s">
        <v>83</v>
      </c>
      <c r="AV165" s="14" t="s">
        <v>81</v>
      </c>
      <c r="AW165" s="14" t="s">
        <v>30</v>
      </c>
      <c r="AX165" s="14" t="s">
        <v>73</v>
      </c>
      <c r="AY165" s="165" t="s">
        <v>123</v>
      </c>
    </row>
    <row r="166" spans="1:65" s="13" customFormat="1" ht="11.25">
      <c r="B166" s="156"/>
      <c r="D166" s="157" t="s">
        <v>131</v>
      </c>
      <c r="E166" s="158" t="s">
        <v>1</v>
      </c>
      <c r="F166" s="159" t="s">
        <v>165</v>
      </c>
      <c r="H166" s="160">
        <v>13</v>
      </c>
      <c r="L166" s="156"/>
      <c r="M166" s="161"/>
      <c r="N166" s="162"/>
      <c r="O166" s="162"/>
      <c r="P166" s="162"/>
      <c r="Q166" s="162"/>
      <c r="R166" s="162"/>
      <c r="S166" s="162"/>
      <c r="T166" s="163"/>
      <c r="AT166" s="158" t="s">
        <v>131</v>
      </c>
      <c r="AU166" s="158" t="s">
        <v>83</v>
      </c>
      <c r="AV166" s="13" t="s">
        <v>83</v>
      </c>
      <c r="AW166" s="13" t="s">
        <v>30</v>
      </c>
      <c r="AX166" s="13" t="s">
        <v>81</v>
      </c>
      <c r="AY166" s="158" t="s">
        <v>123</v>
      </c>
    </row>
    <row r="167" spans="1:65" s="2" customFormat="1" ht="21.75" customHeight="1">
      <c r="A167" s="30"/>
      <c r="B167" s="142"/>
      <c r="C167" s="143" t="s">
        <v>8</v>
      </c>
      <c r="D167" s="143" t="s">
        <v>125</v>
      </c>
      <c r="E167" s="144" t="s">
        <v>204</v>
      </c>
      <c r="F167" s="145" t="s">
        <v>205</v>
      </c>
      <c r="G167" s="146" t="s">
        <v>128</v>
      </c>
      <c r="H167" s="147">
        <v>35</v>
      </c>
      <c r="I167" s="148">
        <v>0</v>
      </c>
      <c r="J167" s="148">
        <f>ROUND(I167*H167,2)</f>
        <v>0</v>
      </c>
      <c r="K167" s="149"/>
      <c r="L167" s="31"/>
      <c r="M167" s="150" t="s">
        <v>1</v>
      </c>
      <c r="N167" s="151" t="s">
        <v>38</v>
      </c>
      <c r="O167" s="152">
        <v>0.8</v>
      </c>
      <c r="P167" s="152">
        <f>O167*H167</f>
        <v>28</v>
      </c>
      <c r="Q167" s="152">
        <v>0</v>
      </c>
      <c r="R167" s="152">
        <f>Q167*H167</f>
        <v>0</v>
      </c>
      <c r="S167" s="152">
        <v>0</v>
      </c>
      <c r="T167" s="153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4" t="s">
        <v>129</v>
      </c>
      <c r="AT167" s="154" t="s">
        <v>125</v>
      </c>
      <c r="AU167" s="154" t="s">
        <v>83</v>
      </c>
      <c r="AY167" s="18" t="s">
        <v>123</v>
      </c>
      <c r="BE167" s="155">
        <f>IF(N167="základní",J167,0)</f>
        <v>0</v>
      </c>
      <c r="BF167" s="155">
        <f>IF(N167="snížená",J167,0)</f>
        <v>0</v>
      </c>
      <c r="BG167" s="155">
        <f>IF(N167="zákl. přenesená",J167,0)</f>
        <v>0</v>
      </c>
      <c r="BH167" s="155">
        <f>IF(N167="sníž. přenesená",J167,0)</f>
        <v>0</v>
      </c>
      <c r="BI167" s="155">
        <f>IF(N167="nulová",J167,0)</f>
        <v>0</v>
      </c>
      <c r="BJ167" s="18" t="s">
        <v>81</v>
      </c>
      <c r="BK167" s="155">
        <f>ROUND(I167*H167,2)</f>
        <v>0</v>
      </c>
      <c r="BL167" s="18" t="s">
        <v>129</v>
      </c>
      <c r="BM167" s="154" t="s">
        <v>206</v>
      </c>
    </row>
    <row r="168" spans="1:65" s="14" customFormat="1" ht="11.25">
      <c r="B168" s="164"/>
      <c r="D168" s="157" t="s">
        <v>131</v>
      </c>
      <c r="E168" s="165" t="s">
        <v>1</v>
      </c>
      <c r="F168" s="166" t="s">
        <v>150</v>
      </c>
      <c r="H168" s="165" t="s">
        <v>1</v>
      </c>
      <c r="L168" s="164"/>
      <c r="M168" s="167"/>
      <c r="N168" s="168"/>
      <c r="O168" s="168"/>
      <c r="P168" s="168"/>
      <c r="Q168" s="168"/>
      <c r="R168" s="168"/>
      <c r="S168" s="168"/>
      <c r="T168" s="169"/>
      <c r="AT168" s="165" t="s">
        <v>131</v>
      </c>
      <c r="AU168" s="165" t="s">
        <v>83</v>
      </c>
      <c r="AV168" s="14" t="s">
        <v>81</v>
      </c>
      <c r="AW168" s="14" t="s">
        <v>30</v>
      </c>
      <c r="AX168" s="14" t="s">
        <v>73</v>
      </c>
      <c r="AY168" s="165" t="s">
        <v>123</v>
      </c>
    </row>
    <row r="169" spans="1:65" s="13" customFormat="1" ht="11.25">
      <c r="B169" s="156"/>
      <c r="D169" s="157" t="s">
        <v>131</v>
      </c>
      <c r="E169" s="158" t="s">
        <v>1</v>
      </c>
      <c r="F169" s="159" t="s">
        <v>151</v>
      </c>
      <c r="H169" s="160">
        <v>35</v>
      </c>
      <c r="L169" s="156"/>
      <c r="M169" s="161"/>
      <c r="N169" s="162"/>
      <c r="O169" s="162"/>
      <c r="P169" s="162"/>
      <c r="Q169" s="162"/>
      <c r="R169" s="162"/>
      <c r="S169" s="162"/>
      <c r="T169" s="163"/>
      <c r="AT169" s="158" t="s">
        <v>131</v>
      </c>
      <c r="AU169" s="158" t="s">
        <v>83</v>
      </c>
      <c r="AV169" s="13" t="s">
        <v>83</v>
      </c>
      <c r="AW169" s="13" t="s">
        <v>30</v>
      </c>
      <c r="AX169" s="13" t="s">
        <v>81</v>
      </c>
      <c r="AY169" s="158" t="s">
        <v>123</v>
      </c>
    </row>
    <row r="170" spans="1:65" s="12" customFormat="1" ht="22.9" customHeight="1">
      <c r="B170" s="130"/>
      <c r="D170" s="131" t="s">
        <v>72</v>
      </c>
      <c r="E170" s="140" t="s">
        <v>207</v>
      </c>
      <c r="F170" s="140" t="s">
        <v>208</v>
      </c>
      <c r="J170" s="141">
        <f>BK170</f>
        <v>0</v>
      </c>
      <c r="L170" s="130"/>
      <c r="M170" s="134"/>
      <c r="N170" s="135"/>
      <c r="O170" s="135"/>
      <c r="P170" s="136">
        <f>SUM(P171:P178)</f>
        <v>0.43623000000000001</v>
      </c>
      <c r="Q170" s="135"/>
      <c r="R170" s="136">
        <f>SUM(R171:R178)</f>
        <v>0</v>
      </c>
      <c r="S170" s="135"/>
      <c r="T170" s="137">
        <f>SUM(T171:T178)</f>
        <v>0</v>
      </c>
      <c r="AR170" s="131" t="s">
        <v>81</v>
      </c>
      <c r="AT170" s="138" t="s">
        <v>72</v>
      </c>
      <c r="AU170" s="138" t="s">
        <v>81</v>
      </c>
      <c r="AY170" s="131" t="s">
        <v>123</v>
      </c>
      <c r="BK170" s="139">
        <f>SUM(BK171:BK178)</f>
        <v>0</v>
      </c>
    </row>
    <row r="171" spans="1:65" s="2" customFormat="1" ht="21.75" customHeight="1">
      <c r="A171" s="30"/>
      <c r="B171" s="142"/>
      <c r="C171" s="143" t="s">
        <v>209</v>
      </c>
      <c r="D171" s="143" t="s">
        <v>125</v>
      </c>
      <c r="E171" s="144" t="s">
        <v>210</v>
      </c>
      <c r="F171" s="145" t="s">
        <v>211</v>
      </c>
      <c r="G171" s="146" t="s">
        <v>212</v>
      </c>
      <c r="H171" s="147">
        <v>2.3580000000000001</v>
      </c>
      <c r="I171" s="148">
        <v>0</v>
      </c>
      <c r="J171" s="148">
        <f>ROUND(I171*H171,2)</f>
        <v>0</v>
      </c>
      <c r="K171" s="149"/>
      <c r="L171" s="31"/>
      <c r="M171" s="150" t="s">
        <v>1</v>
      </c>
      <c r="N171" s="151" t="s">
        <v>38</v>
      </c>
      <c r="O171" s="152">
        <v>0.125</v>
      </c>
      <c r="P171" s="152">
        <f>O171*H171</f>
        <v>0.29475000000000001</v>
      </c>
      <c r="Q171" s="152">
        <v>0</v>
      </c>
      <c r="R171" s="152">
        <f>Q171*H171</f>
        <v>0</v>
      </c>
      <c r="S171" s="152">
        <v>0</v>
      </c>
      <c r="T171" s="153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4" t="s">
        <v>129</v>
      </c>
      <c r="AT171" s="154" t="s">
        <v>125</v>
      </c>
      <c r="AU171" s="154" t="s">
        <v>83</v>
      </c>
      <c r="AY171" s="18" t="s">
        <v>123</v>
      </c>
      <c r="BE171" s="155">
        <f>IF(N171="základní",J171,0)</f>
        <v>0</v>
      </c>
      <c r="BF171" s="155">
        <f>IF(N171="snížená",J171,0)</f>
        <v>0</v>
      </c>
      <c r="BG171" s="155">
        <f>IF(N171="zákl. přenesená",J171,0)</f>
        <v>0</v>
      </c>
      <c r="BH171" s="155">
        <f>IF(N171="sníž. přenesená",J171,0)</f>
        <v>0</v>
      </c>
      <c r="BI171" s="155">
        <f>IF(N171="nulová",J171,0)</f>
        <v>0</v>
      </c>
      <c r="BJ171" s="18" t="s">
        <v>81</v>
      </c>
      <c r="BK171" s="155">
        <f>ROUND(I171*H171,2)</f>
        <v>0</v>
      </c>
      <c r="BL171" s="18" t="s">
        <v>129</v>
      </c>
      <c r="BM171" s="154" t="s">
        <v>213</v>
      </c>
    </row>
    <row r="172" spans="1:65" s="13" customFormat="1" ht="11.25">
      <c r="B172" s="156"/>
      <c r="D172" s="157" t="s">
        <v>131</v>
      </c>
      <c r="E172" s="158" t="s">
        <v>1</v>
      </c>
      <c r="F172" s="159" t="s">
        <v>214</v>
      </c>
      <c r="H172" s="160">
        <v>0.35</v>
      </c>
      <c r="L172" s="156"/>
      <c r="M172" s="161"/>
      <c r="N172" s="162"/>
      <c r="O172" s="162"/>
      <c r="P172" s="162"/>
      <c r="Q172" s="162"/>
      <c r="R172" s="162"/>
      <c r="S172" s="162"/>
      <c r="T172" s="163"/>
      <c r="AT172" s="158" t="s">
        <v>131</v>
      </c>
      <c r="AU172" s="158" t="s">
        <v>83</v>
      </c>
      <c r="AV172" s="13" t="s">
        <v>83</v>
      </c>
      <c r="AW172" s="13" t="s">
        <v>30</v>
      </c>
      <c r="AX172" s="13" t="s">
        <v>73</v>
      </c>
      <c r="AY172" s="158" t="s">
        <v>123</v>
      </c>
    </row>
    <row r="173" spans="1:65" s="13" customFormat="1" ht="11.25">
      <c r="B173" s="156"/>
      <c r="D173" s="157" t="s">
        <v>131</v>
      </c>
      <c r="E173" s="158" t="s">
        <v>1</v>
      </c>
      <c r="F173" s="159" t="s">
        <v>215</v>
      </c>
      <c r="H173" s="160">
        <v>0.96</v>
      </c>
      <c r="L173" s="156"/>
      <c r="M173" s="161"/>
      <c r="N173" s="162"/>
      <c r="O173" s="162"/>
      <c r="P173" s="162"/>
      <c r="Q173" s="162"/>
      <c r="R173" s="162"/>
      <c r="S173" s="162"/>
      <c r="T173" s="163"/>
      <c r="AT173" s="158" t="s">
        <v>131</v>
      </c>
      <c r="AU173" s="158" t="s">
        <v>83</v>
      </c>
      <c r="AV173" s="13" t="s">
        <v>83</v>
      </c>
      <c r="AW173" s="13" t="s">
        <v>30</v>
      </c>
      <c r="AX173" s="13" t="s">
        <v>73</v>
      </c>
      <c r="AY173" s="158" t="s">
        <v>123</v>
      </c>
    </row>
    <row r="174" spans="1:65" s="16" customFormat="1" ht="11.25">
      <c r="B174" s="177"/>
      <c r="D174" s="157" t="s">
        <v>131</v>
      </c>
      <c r="E174" s="178" t="s">
        <v>1</v>
      </c>
      <c r="F174" s="179" t="s">
        <v>216</v>
      </c>
      <c r="H174" s="180">
        <v>1.31</v>
      </c>
      <c r="L174" s="177"/>
      <c r="M174" s="181"/>
      <c r="N174" s="182"/>
      <c r="O174" s="182"/>
      <c r="P174" s="182"/>
      <c r="Q174" s="182"/>
      <c r="R174" s="182"/>
      <c r="S174" s="182"/>
      <c r="T174" s="183"/>
      <c r="AT174" s="178" t="s">
        <v>131</v>
      </c>
      <c r="AU174" s="178" t="s">
        <v>83</v>
      </c>
      <c r="AV174" s="16" t="s">
        <v>139</v>
      </c>
      <c r="AW174" s="16" t="s">
        <v>30</v>
      </c>
      <c r="AX174" s="16" t="s">
        <v>73</v>
      </c>
      <c r="AY174" s="178" t="s">
        <v>123</v>
      </c>
    </row>
    <row r="175" spans="1:65" s="13" customFormat="1" ht="11.25">
      <c r="B175" s="156"/>
      <c r="D175" s="157" t="s">
        <v>131</v>
      </c>
      <c r="E175" s="158" t="s">
        <v>1</v>
      </c>
      <c r="F175" s="159" t="s">
        <v>217</v>
      </c>
      <c r="H175" s="160">
        <v>2.3580000000000001</v>
      </c>
      <c r="L175" s="156"/>
      <c r="M175" s="161"/>
      <c r="N175" s="162"/>
      <c r="O175" s="162"/>
      <c r="P175" s="162"/>
      <c r="Q175" s="162"/>
      <c r="R175" s="162"/>
      <c r="S175" s="162"/>
      <c r="T175" s="163"/>
      <c r="AT175" s="158" t="s">
        <v>131</v>
      </c>
      <c r="AU175" s="158" t="s">
        <v>83</v>
      </c>
      <c r="AV175" s="13" t="s">
        <v>83</v>
      </c>
      <c r="AW175" s="13" t="s">
        <v>30</v>
      </c>
      <c r="AX175" s="13" t="s">
        <v>81</v>
      </c>
      <c r="AY175" s="158" t="s">
        <v>123</v>
      </c>
    </row>
    <row r="176" spans="1:65" s="2" customFormat="1" ht="21.75" customHeight="1">
      <c r="A176" s="30"/>
      <c r="B176" s="142"/>
      <c r="C176" s="143" t="s">
        <v>218</v>
      </c>
      <c r="D176" s="143" t="s">
        <v>125</v>
      </c>
      <c r="E176" s="144" t="s">
        <v>219</v>
      </c>
      <c r="F176" s="145" t="s">
        <v>220</v>
      </c>
      <c r="G176" s="146" t="s">
        <v>212</v>
      </c>
      <c r="H176" s="147">
        <v>23.58</v>
      </c>
      <c r="I176" s="148">
        <v>0</v>
      </c>
      <c r="J176" s="148">
        <f>ROUND(I176*H176,2)</f>
        <v>0</v>
      </c>
      <c r="K176" s="149"/>
      <c r="L176" s="31"/>
      <c r="M176" s="150" t="s">
        <v>1</v>
      </c>
      <c r="N176" s="151" t="s">
        <v>38</v>
      </c>
      <c r="O176" s="152">
        <v>6.0000000000000001E-3</v>
      </c>
      <c r="P176" s="152">
        <f>O176*H176</f>
        <v>0.14147999999999999</v>
      </c>
      <c r="Q176" s="152">
        <v>0</v>
      </c>
      <c r="R176" s="152">
        <f>Q176*H176</f>
        <v>0</v>
      </c>
      <c r="S176" s="152">
        <v>0</v>
      </c>
      <c r="T176" s="153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4" t="s">
        <v>129</v>
      </c>
      <c r="AT176" s="154" t="s">
        <v>125</v>
      </c>
      <c r="AU176" s="154" t="s">
        <v>83</v>
      </c>
      <c r="AY176" s="18" t="s">
        <v>123</v>
      </c>
      <c r="BE176" s="155">
        <f>IF(N176="základní",J176,0)</f>
        <v>0</v>
      </c>
      <c r="BF176" s="155">
        <f>IF(N176="snížená",J176,0)</f>
        <v>0</v>
      </c>
      <c r="BG176" s="155">
        <f>IF(N176="zákl. přenesená",J176,0)</f>
        <v>0</v>
      </c>
      <c r="BH176" s="155">
        <f>IF(N176="sníž. přenesená",J176,0)</f>
        <v>0</v>
      </c>
      <c r="BI176" s="155">
        <f>IF(N176="nulová",J176,0)</f>
        <v>0</v>
      </c>
      <c r="BJ176" s="18" t="s">
        <v>81</v>
      </c>
      <c r="BK176" s="155">
        <f>ROUND(I176*H176,2)</f>
        <v>0</v>
      </c>
      <c r="BL176" s="18" t="s">
        <v>129</v>
      </c>
      <c r="BM176" s="154" t="s">
        <v>221</v>
      </c>
    </row>
    <row r="177" spans="1:65" s="13" customFormat="1" ht="11.25">
      <c r="B177" s="156"/>
      <c r="D177" s="157" t="s">
        <v>131</v>
      </c>
      <c r="E177" s="158" t="s">
        <v>1</v>
      </c>
      <c r="F177" s="159" t="s">
        <v>222</v>
      </c>
      <c r="H177" s="160">
        <v>23.58</v>
      </c>
      <c r="L177" s="156"/>
      <c r="M177" s="161"/>
      <c r="N177" s="162"/>
      <c r="O177" s="162"/>
      <c r="P177" s="162"/>
      <c r="Q177" s="162"/>
      <c r="R177" s="162"/>
      <c r="S177" s="162"/>
      <c r="T177" s="163"/>
      <c r="AT177" s="158" t="s">
        <v>131</v>
      </c>
      <c r="AU177" s="158" t="s">
        <v>83</v>
      </c>
      <c r="AV177" s="13" t="s">
        <v>83</v>
      </c>
      <c r="AW177" s="13" t="s">
        <v>30</v>
      </c>
      <c r="AX177" s="13" t="s">
        <v>81</v>
      </c>
      <c r="AY177" s="158" t="s">
        <v>123</v>
      </c>
    </row>
    <row r="178" spans="1:65" s="2" customFormat="1" ht="33" customHeight="1">
      <c r="A178" s="30"/>
      <c r="B178" s="142"/>
      <c r="C178" s="143" t="s">
        <v>223</v>
      </c>
      <c r="D178" s="143" t="s">
        <v>125</v>
      </c>
      <c r="E178" s="144" t="s">
        <v>224</v>
      </c>
      <c r="F178" s="145" t="s">
        <v>225</v>
      </c>
      <c r="G178" s="146" t="s">
        <v>212</v>
      </c>
      <c r="H178" s="147">
        <v>2.3580000000000001</v>
      </c>
      <c r="I178" s="148">
        <v>0</v>
      </c>
      <c r="J178" s="148">
        <f>ROUND(I178*H178,2)</f>
        <v>0</v>
      </c>
      <c r="K178" s="149"/>
      <c r="L178" s="31"/>
      <c r="M178" s="150" t="s">
        <v>1</v>
      </c>
      <c r="N178" s="151" t="s">
        <v>38</v>
      </c>
      <c r="O178" s="152">
        <v>0</v>
      </c>
      <c r="P178" s="152">
        <f>O178*H178</f>
        <v>0</v>
      </c>
      <c r="Q178" s="152">
        <v>0</v>
      </c>
      <c r="R178" s="152">
        <f>Q178*H178</f>
        <v>0</v>
      </c>
      <c r="S178" s="152">
        <v>0</v>
      </c>
      <c r="T178" s="153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4" t="s">
        <v>129</v>
      </c>
      <c r="AT178" s="154" t="s">
        <v>125</v>
      </c>
      <c r="AU178" s="154" t="s">
        <v>83</v>
      </c>
      <c r="AY178" s="18" t="s">
        <v>123</v>
      </c>
      <c r="BE178" s="155">
        <f>IF(N178="základní",J178,0)</f>
        <v>0</v>
      </c>
      <c r="BF178" s="155">
        <f>IF(N178="snížená",J178,0)</f>
        <v>0</v>
      </c>
      <c r="BG178" s="155">
        <f>IF(N178="zákl. přenesená",J178,0)</f>
        <v>0</v>
      </c>
      <c r="BH178" s="155">
        <f>IF(N178="sníž. přenesená",J178,0)</f>
        <v>0</v>
      </c>
      <c r="BI178" s="155">
        <f>IF(N178="nulová",J178,0)</f>
        <v>0</v>
      </c>
      <c r="BJ178" s="18" t="s">
        <v>81</v>
      </c>
      <c r="BK178" s="155">
        <f>ROUND(I178*H178,2)</f>
        <v>0</v>
      </c>
      <c r="BL178" s="18" t="s">
        <v>129</v>
      </c>
      <c r="BM178" s="154" t="s">
        <v>226</v>
      </c>
    </row>
    <row r="179" spans="1:65" s="12" customFormat="1" ht="22.9" customHeight="1">
      <c r="B179" s="130"/>
      <c r="D179" s="131" t="s">
        <v>72</v>
      </c>
      <c r="E179" s="140" t="s">
        <v>227</v>
      </c>
      <c r="F179" s="140" t="s">
        <v>228</v>
      </c>
      <c r="J179" s="141">
        <f>BK179</f>
        <v>0</v>
      </c>
      <c r="L179" s="130"/>
      <c r="M179" s="134"/>
      <c r="N179" s="135"/>
      <c r="O179" s="135"/>
      <c r="P179" s="136">
        <f>P180</f>
        <v>1.764213</v>
      </c>
      <c r="Q179" s="135"/>
      <c r="R179" s="136">
        <f>R180</f>
        <v>0</v>
      </c>
      <c r="S179" s="135"/>
      <c r="T179" s="137">
        <f>T180</f>
        <v>0</v>
      </c>
      <c r="AR179" s="131" t="s">
        <v>81</v>
      </c>
      <c r="AT179" s="138" t="s">
        <v>72</v>
      </c>
      <c r="AU179" s="138" t="s">
        <v>81</v>
      </c>
      <c r="AY179" s="131" t="s">
        <v>123</v>
      </c>
      <c r="BK179" s="139">
        <f>BK180</f>
        <v>0</v>
      </c>
    </row>
    <row r="180" spans="1:65" s="2" customFormat="1" ht="16.5" customHeight="1">
      <c r="A180" s="30"/>
      <c r="B180" s="142"/>
      <c r="C180" s="143" t="s">
        <v>229</v>
      </c>
      <c r="D180" s="143" t="s">
        <v>125</v>
      </c>
      <c r="E180" s="144" t="s">
        <v>230</v>
      </c>
      <c r="F180" s="145" t="s">
        <v>231</v>
      </c>
      <c r="G180" s="146" t="s">
        <v>212</v>
      </c>
      <c r="H180" s="147">
        <v>2.1230000000000002</v>
      </c>
      <c r="I180" s="148">
        <v>0</v>
      </c>
      <c r="J180" s="148">
        <f>ROUND(I180*H180,2)</f>
        <v>0</v>
      </c>
      <c r="K180" s="149"/>
      <c r="L180" s="31"/>
      <c r="M180" s="150" t="s">
        <v>1</v>
      </c>
      <c r="N180" s="151" t="s">
        <v>38</v>
      </c>
      <c r="O180" s="152">
        <v>0.83099999999999996</v>
      </c>
      <c r="P180" s="152">
        <f>O180*H180</f>
        <v>1.764213</v>
      </c>
      <c r="Q180" s="152">
        <v>0</v>
      </c>
      <c r="R180" s="152">
        <f>Q180*H180</f>
        <v>0</v>
      </c>
      <c r="S180" s="152">
        <v>0</v>
      </c>
      <c r="T180" s="153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4" t="s">
        <v>129</v>
      </c>
      <c r="AT180" s="154" t="s">
        <v>125</v>
      </c>
      <c r="AU180" s="154" t="s">
        <v>83</v>
      </c>
      <c r="AY180" s="18" t="s">
        <v>123</v>
      </c>
      <c r="BE180" s="155">
        <f>IF(N180="základní",J180,0)</f>
        <v>0</v>
      </c>
      <c r="BF180" s="155">
        <f>IF(N180="snížená",J180,0)</f>
        <v>0</v>
      </c>
      <c r="BG180" s="155">
        <f>IF(N180="zákl. přenesená",J180,0)</f>
        <v>0</v>
      </c>
      <c r="BH180" s="155">
        <f>IF(N180="sníž. přenesená",J180,0)</f>
        <v>0</v>
      </c>
      <c r="BI180" s="155">
        <f>IF(N180="nulová",J180,0)</f>
        <v>0</v>
      </c>
      <c r="BJ180" s="18" t="s">
        <v>81</v>
      </c>
      <c r="BK180" s="155">
        <f>ROUND(I180*H180,2)</f>
        <v>0</v>
      </c>
      <c r="BL180" s="18" t="s">
        <v>129</v>
      </c>
      <c r="BM180" s="154" t="s">
        <v>232</v>
      </c>
    </row>
    <row r="181" spans="1:65" s="12" customFormat="1" ht="25.9" customHeight="1">
      <c r="B181" s="130"/>
      <c r="D181" s="131" t="s">
        <v>72</v>
      </c>
      <c r="E181" s="132" t="s">
        <v>233</v>
      </c>
      <c r="F181" s="132" t="s">
        <v>234</v>
      </c>
      <c r="J181" s="133">
        <f>BK181</f>
        <v>0</v>
      </c>
      <c r="L181" s="130"/>
      <c r="M181" s="134"/>
      <c r="N181" s="135"/>
      <c r="O181" s="135"/>
      <c r="P181" s="136">
        <f>P182</f>
        <v>18.430999999999997</v>
      </c>
      <c r="Q181" s="135"/>
      <c r="R181" s="136">
        <f>R182</f>
        <v>0.32469999999999999</v>
      </c>
      <c r="S181" s="135"/>
      <c r="T181" s="137">
        <f>T182</f>
        <v>0.441</v>
      </c>
      <c r="AR181" s="131" t="s">
        <v>83</v>
      </c>
      <c r="AT181" s="138" t="s">
        <v>72</v>
      </c>
      <c r="AU181" s="138" t="s">
        <v>73</v>
      </c>
      <c r="AY181" s="131" t="s">
        <v>123</v>
      </c>
      <c r="BK181" s="139">
        <f>BK182</f>
        <v>0</v>
      </c>
    </row>
    <row r="182" spans="1:65" s="12" customFormat="1" ht="22.9" customHeight="1">
      <c r="B182" s="130"/>
      <c r="D182" s="131" t="s">
        <v>72</v>
      </c>
      <c r="E182" s="140" t="s">
        <v>235</v>
      </c>
      <c r="F182" s="140" t="s">
        <v>236</v>
      </c>
      <c r="J182" s="141">
        <f>BK182</f>
        <v>0</v>
      </c>
      <c r="L182" s="130"/>
      <c r="M182" s="134"/>
      <c r="N182" s="135"/>
      <c r="O182" s="135"/>
      <c r="P182" s="136">
        <f>SUM(P183:P194)</f>
        <v>18.430999999999997</v>
      </c>
      <c r="Q182" s="135"/>
      <c r="R182" s="136">
        <f>SUM(R183:R194)</f>
        <v>0.32469999999999999</v>
      </c>
      <c r="S182" s="135"/>
      <c r="T182" s="137">
        <f>SUM(T183:T194)</f>
        <v>0.441</v>
      </c>
      <c r="AR182" s="131" t="s">
        <v>83</v>
      </c>
      <c r="AT182" s="138" t="s">
        <v>72</v>
      </c>
      <c r="AU182" s="138" t="s">
        <v>81</v>
      </c>
      <c r="AY182" s="131" t="s">
        <v>123</v>
      </c>
      <c r="BK182" s="139">
        <f>SUM(BK183:BK194)</f>
        <v>0</v>
      </c>
    </row>
    <row r="183" spans="1:65" s="2" customFormat="1" ht="16.5" customHeight="1">
      <c r="A183" s="30"/>
      <c r="B183" s="142"/>
      <c r="C183" s="143" t="s">
        <v>237</v>
      </c>
      <c r="D183" s="143" t="s">
        <v>125</v>
      </c>
      <c r="E183" s="144" t="s">
        <v>238</v>
      </c>
      <c r="F183" s="145" t="s">
        <v>239</v>
      </c>
      <c r="G183" s="146" t="s">
        <v>128</v>
      </c>
      <c r="H183" s="147">
        <v>7</v>
      </c>
      <c r="I183" s="148">
        <v>0</v>
      </c>
      <c r="J183" s="148">
        <f>ROUND(I183*H183,2)</f>
        <v>0</v>
      </c>
      <c r="K183" s="149"/>
      <c r="L183" s="31"/>
      <c r="M183" s="150" t="s">
        <v>1</v>
      </c>
      <c r="N183" s="151" t="s">
        <v>38</v>
      </c>
      <c r="O183" s="152">
        <v>2.367</v>
      </c>
      <c r="P183" s="152">
        <f>O183*H183</f>
        <v>16.568999999999999</v>
      </c>
      <c r="Q183" s="152">
        <v>8.0000000000000002E-3</v>
      </c>
      <c r="R183" s="152">
        <f>Q183*H183</f>
        <v>5.6000000000000001E-2</v>
      </c>
      <c r="S183" s="152">
        <v>0</v>
      </c>
      <c r="T183" s="153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4" t="s">
        <v>209</v>
      </c>
      <c r="AT183" s="154" t="s">
        <v>125</v>
      </c>
      <c r="AU183" s="154" t="s">
        <v>83</v>
      </c>
      <c r="AY183" s="18" t="s">
        <v>123</v>
      </c>
      <c r="BE183" s="155">
        <f>IF(N183="základní",J183,0)</f>
        <v>0</v>
      </c>
      <c r="BF183" s="155">
        <f>IF(N183="snížená",J183,0)</f>
        <v>0</v>
      </c>
      <c r="BG183" s="155">
        <f>IF(N183="zákl. přenesená",J183,0)</f>
        <v>0</v>
      </c>
      <c r="BH183" s="155">
        <f>IF(N183="sníž. přenesená",J183,0)</f>
        <v>0</v>
      </c>
      <c r="BI183" s="155">
        <f>IF(N183="nulová",J183,0)</f>
        <v>0</v>
      </c>
      <c r="BJ183" s="18" t="s">
        <v>81</v>
      </c>
      <c r="BK183" s="155">
        <f>ROUND(I183*H183,2)</f>
        <v>0</v>
      </c>
      <c r="BL183" s="18" t="s">
        <v>209</v>
      </c>
      <c r="BM183" s="154" t="s">
        <v>240</v>
      </c>
    </row>
    <row r="184" spans="1:65" s="13" customFormat="1" ht="11.25">
      <c r="B184" s="156"/>
      <c r="D184" s="157" t="s">
        <v>131</v>
      </c>
      <c r="E184" s="158" t="s">
        <v>1</v>
      </c>
      <c r="F184" s="159" t="s">
        <v>241</v>
      </c>
      <c r="H184" s="160">
        <v>6.984</v>
      </c>
      <c r="L184" s="156"/>
      <c r="M184" s="161"/>
      <c r="N184" s="162"/>
      <c r="O184" s="162"/>
      <c r="P184" s="162"/>
      <c r="Q184" s="162"/>
      <c r="R184" s="162"/>
      <c r="S184" s="162"/>
      <c r="T184" s="163"/>
      <c r="AT184" s="158" t="s">
        <v>131</v>
      </c>
      <c r="AU184" s="158" t="s">
        <v>83</v>
      </c>
      <c r="AV184" s="13" t="s">
        <v>83</v>
      </c>
      <c r="AW184" s="13" t="s">
        <v>30</v>
      </c>
      <c r="AX184" s="13" t="s">
        <v>73</v>
      </c>
      <c r="AY184" s="158" t="s">
        <v>123</v>
      </c>
    </row>
    <row r="185" spans="1:65" s="13" customFormat="1" ht="11.25">
      <c r="B185" s="156"/>
      <c r="D185" s="157" t="s">
        <v>131</v>
      </c>
      <c r="E185" s="158" t="s">
        <v>1</v>
      </c>
      <c r="F185" s="159" t="s">
        <v>242</v>
      </c>
      <c r="H185" s="160">
        <v>7</v>
      </c>
      <c r="L185" s="156"/>
      <c r="M185" s="161"/>
      <c r="N185" s="162"/>
      <c r="O185" s="162"/>
      <c r="P185" s="162"/>
      <c r="Q185" s="162"/>
      <c r="R185" s="162"/>
      <c r="S185" s="162"/>
      <c r="T185" s="163"/>
      <c r="AT185" s="158" t="s">
        <v>131</v>
      </c>
      <c r="AU185" s="158" t="s">
        <v>83</v>
      </c>
      <c r="AV185" s="13" t="s">
        <v>83</v>
      </c>
      <c r="AW185" s="13" t="s">
        <v>30</v>
      </c>
      <c r="AX185" s="13" t="s">
        <v>81</v>
      </c>
      <c r="AY185" s="158" t="s">
        <v>123</v>
      </c>
    </row>
    <row r="186" spans="1:65" s="2" customFormat="1" ht="16.5" customHeight="1">
      <c r="A186" s="30"/>
      <c r="B186" s="142"/>
      <c r="C186" s="184" t="s">
        <v>7</v>
      </c>
      <c r="D186" s="184" t="s">
        <v>243</v>
      </c>
      <c r="E186" s="185" t="s">
        <v>244</v>
      </c>
      <c r="F186" s="186" t="s">
        <v>245</v>
      </c>
      <c r="G186" s="187" t="s">
        <v>246</v>
      </c>
      <c r="H186" s="188">
        <v>200</v>
      </c>
      <c r="I186" s="189">
        <v>0</v>
      </c>
      <c r="J186" s="189">
        <f>ROUND(I186*H186,2)</f>
        <v>0</v>
      </c>
      <c r="K186" s="190"/>
      <c r="L186" s="191"/>
      <c r="M186" s="192" t="s">
        <v>1</v>
      </c>
      <c r="N186" s="193" t="s">
        <v>38</v>
      </c>
      <c r="O186" s="152">
        <v>0</v>
      </c>
      <c r="P186" s="152">
        <f>O186*H186</f>
        <v>0</v>
      </c>
      <c r="Q186" s="152">
        <v>1.1999999999999999E-3</v>
      </c>
      <c r="R186" s="152">
        <f>Q186*H186</f>
        <v>0.24</v>
      </c>
      <c r="S186" s="152">
        <v>0</v>
      </c>
      <c r="T186" s="153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4" t="s">
        <v>247</v>
      </c>
      <c r="AT186" s="154" t="s">
        <v>243</v>
      </c>
      <c r="AU186" s="154" t="s">
        <v>83</v>
      </c>
      <c r="AY186" s="18" t="s">
        <v>123</v>
      </c>
      <c r="BE186" s="155">
        <f>IF(N186="základní",J186,0)</f>
        <v>0</v>
      </c>
      <c r="BF186" s="155">
        <f>IF(N186="snížená",J186,0)</f>
        <v>0</v>
      </c>
      <c r="BG186" s="155">
        <f>IF(N186="zákl. přenesená",J186,0)</f>
        <v>0</v>
      </c>
      <c r="BH186" s="155">
        <f>IF(N186="sníž. přenesená",J186,0)</f>
        <v>0</v>
      </c>
      <c r="BI186" s="155">
        <f>IF(N186="nulová",J186,0)</f>
        <v>0</v>
      </c>
      <c r="BJ186" s="18" t="s">
        <v>81</v>
      </c>
      <c r="BK186" s="155">
        <f>ROUND(I186*H186,2)</f>
        <v>0</v>
      </c>
      <c r="BL186" s="18" t="s">
        <v>209</v>
      </c>
      <c r="BM186" s="154" t="s">
        <v>248</v>
      </c>
    </row>
    <row r="187" spans="1:65" s="13" customFormat="1" ht="11.25">
      <c r="B187" s="156"/>
      <c r="D187" s="157" t="s">
        <v>131</v>
      </c>
      <c r="E187" s="158" t="s">
        <v>1</v>
      </c>
      <c r="F187" s="159" t="s">
        <v>249</v>
      </c>
      <c r="H187" s="160">
        <v>58.2</v>
      </c>
      <c r="L187" s="156"/>
      <c r="M187" s="161"/>
      <c r="N187" s="162"/>
      <c r="O187" s="162"/>
      <c r="P187" s="162"/>
      <c r="Q187" s="162"/>
      <c r="R187" s="162"/>
      <c r="S187" s="162"/>
      <c r="T187" s="163"/>
      <c r="AT187" s="158" t="s">
        <v>131</v>
      </c>
      <c r="AU187" s="158" t="s">
        <v>83</v>
      </c>
      <c r="AV187" s="13" t="s">
        <v>83</v>
      </c>
      <c r="AW187" s="13" t="s">
        <v>30</v>
      </c>
      <c r="AX187" s="13" t="s">
        <v>73</v>
      </c>
      <c r="AY187" s="158" t="s">
        <v>123</v>
      </c>
    </row>
    <row r="188" spans="1:65" s="13" customFormat="1" ht="11.25">
      <c r="B188" s="156"/>
      <c r="D188" s="157" t="s">
        <v>131</v>
      </c>
      <c r="E188" s="158" t="s">
        <v>1</v>
      </c>
      <c r="F188" s="159" t="s">
        <v>250</v>
      </c>
      <c r="H188" s="160">
        <v>191.4</v>
      </c>
      <c r="L188" s="156"/>
      <c r="M188" s="161"/>
      <c r="N188" s="162"/>
      <c r="O188" s="162"/>
      <c r="P188" s="162"/>
      <c r="Q188" s="162"/>
      <c r="R188" s="162"/>
      <c r="S188" s="162"/>
      <c r="T188" s="163"/>
      <c r="AT188" s="158" t="s">
        <v>131</v>
      </c>
      <c r="AU188" s="158" t="s">
        <v>83</v>
      </c>
      <c r="AV188" s="13" t="s">
        <v>83</v>
      </c>
      <c r="AW188" s="13" t="s">
        <v>30</v>
      </c>
      <c r="AX188" s="13" t="s">
        <v>73</v>
      </c>
      <c r="AY188" s="158" t="s">
        <v>123</v>
      </c>
    </row>
    <row r="189" spans="1:65" s="13" customFormat="1" ht="11.25">
      <c r="B189" s="156"/>
      <c r="D189" s="157" t="s">
        <v>131</v>
      </c>
      <c r="E189" s="158" t="s">
        <v>1</v>
      </c>
      <c r="F189" s="159" t="s">
        <v>251</v>
      </c>
      <c r="H189" s="160">
        <v>200</v>
      </c>
      <c r="L189" s="156"/>
      <c r="M189" s="161"/>
      <c r="N189" s="162"/>
      <c r="O189" s="162"/>
      <c r="P189" s="162"/>
      <c r="Q189" s="162"/>
      <c r="R189" s="162"/>
      <c r="S189" s="162"/>
      <c r="T189" s="163"/>
      <c r="AT189" s="158" t="s">
        <v>131</v>
      </c>
      <c r="AU189" s="158" t="s">
        <v>83</v>
      </c>
      <c r="AV189" s="13" t="s">
        <v>83</v>
      </c>
      <c r="AW189" s="13" t="s">
        <v>30</v>
      </c>
      <c r="AX189" s="13" t="s">
        <v>81</v>
      </c>
      <c r="AY189" s="158" t="s">
        <v>123</v>
      </c>
    </row>
    <row r="190" spans="1:65" s="2" customFormat="1" ht="16.5" customHeight="1">
      <c r="A190" s="30"/>
      <c r="B190" s="142"/>
      <c r="C190" s="184" t="s">
        <v>252</v>
      </c>
      <c r="D190" s="184" t="s">
        <v>243</v>
      </c>
      <c r="E190" s="185" t="s">
        <v>253</v>
      </c>
      <c r="F190" s="186" t="s">
        <v>254</v>
      </c>
      <c r="G190" s="187" t="s">
        <v>128</v>
      </c>
      <c r="H190" s="188">
        <v>7</v>
      </c>
      <c r="I190" s="189">
        <v>0</v>
      </c>
      <c r="J190" s="189">
        <f>ROUND(I190*H190,2)</f>
        <v>0</v>
      </c>
      <c r="K190" s="190"/>
      <c r="L190" s="191"/>
      <c r="M190" s="192" t="s">
        <v>1</v>
      </c>
      <c r="N190" s="193" t="s">
        <v>38</v>
      </c>
      <c r="O190" s="152">
        <v>0</v>
      </c>
      <c r="P190" s="152">
        <f>O190*H190</f>
        <v>0</v>
      </c>
      <c r="Q190" s="152">
        <v>4.1000000000000003E-3</v>
      </c>
      <c r="R190" s="152">
        <f>Q190*H190</f>
        <v>2.8700000000000003E-2</v>
      </c>
      <c r="S190" s="152">
        <v>0</v>
      </c>
      <c r="T190" s="153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4" t="s">
        <v>247</v>
      </c>
      <c r="AT190" s="154" t="s">
        <v>243</v>
      </c>
      <c r="AU190" s="154" t="s">
        <v>83</v>
      </c>
      <c r="AY190" s="18" t="s">
        <v>123</v>
      </c>
      <c r="BE190" s="155">
        <f>IF(N190="základní",J190,0)</f>
        <v>0</v>
      </c>
      <c r="BF190" s="155">
        <f>IF(N190="snížená",J190,0)</f>
        <v>0</v>
      </c>
      <c r="BG190" s="155">
        <f>IF(N190="zákl. přenesená",J190,0)</f>
        <v>0</v>
      </c>
      <c r="BH190" s="155">
        <f>IF(N190="sníž. přenesená",J190,0)</f>
        <v>0</v>
      </c>
      <c r="BI190" s="155">
        <f>IF(N190="nulová",J190,0)</f>
        <v>0</v>
      </c>
      <c r="BJ190" s="18" t="s">
        <v>81</v>
      </c>
      <c r="BK190" s="155">
        <f>ROUND(I190*H190,2)</f>
        <v>0</v>
      </c>
      <c r="BL190" s="18" t="s">
        <v>209</v>
      </c>
      <c r="BM190" s="154" t="s">
        <v>255</v>
      </c>
    </row>
    <row r="191" spans="1:65" s="13" customFormat="1" ht="11.25">
      <c r="B191" s="156"/>
      <c r="D191" s="157" t="s">
        <v>131</v>
      </c>
      <c r="E191" s="158" t="s">
        <v>1</v>
      </c>
      <c r="F191" s="159" t="s">
        <v>187</v>
      </c>
      <c r="H191" s="160">
        <v>7</v>
      </c>
      <c r="L191" s="156"/>
      <c r="M191" s="161"/>
      <c r="N191" s="162"/>
      <c r="O191" s="162"/>
      <c r="P191" s="162"/>
      <c r="Q191" s="162"/>
      <c r="R191" s="162"/>
      <c r="S191" s="162"/>
      <c r="T191" s="163"/>
      <c r="AT191" s="158" t="s">
        <v>131</v>
      </c>
      <c r="AU191" s="158" t="s">
        <v>83</v>
      </c>
      <c r="AV191" s="13" t="s">
        <v>83</v>
      </c>
      <c r="AW191" s="13" t="s">
        <v>30</v>
      </c>
      <c r="AX191" s="13" t="s">
        <v>81</v>
      </c>
      <c r="AY191" s="158" t="s">
        <v>123</v>
      </c>
    </row>
    <row r="192" spans="1:65" s="2" customFormat="1" ht="16.5" customHeight="1">
      <c r="A192" s="30"/>
      <c r="B192" s="142"/>
      <c r="C192" s="143" t="s">
        <v>256</v>
      </c>
      <c r="D192" s="143" t="s">
        <v>125</v>
      </c>
      <c r="E192" s="144" t="s">
        <v>257</v>
      </c>
      <c r="F192" s="145" t="s">
        <v>258</v>
      </c>
      <c r="G192" s="146" t="s">
        <v>128</v>
      </c>
      <c r="H192" s="147">
        <v>7</v>
      </c>
      <c r="I192" s="148">
        <v>0</v>
      </c>
      <c r="J192" s="148">
        <f>ROUND(I192*H192,2)</f>
        <v>0</v>
      </c>
      <c r="K192" s="149"/>
      <c r="L192" s="31"/>
      <c r="M192" s="150" t="s">
        <v>1</v>
      </c>
      <c r="N192" s="151" t="s">
        <v>38</v>
      </c>
      <c r="O192" s="152">
        <v>0.26600000000000001</v>
      </c>
      <c r="P192" s="152">
        <f>O192*H192</f>
        <v>1.8620000000000001</v>
      </c>
      <c r="Q192" s="152">
        <v>0</v>
      </c>
      <c r="R192" s="152">
        <f>Q192*H192</f>
        <v>0</v>
      </c>
      <c r="S192" s="152">
        <v>6.3E-2</v>
      </c>
      <c r="T192" s="153">
        <f>S192*H192</f>
        <v>0.441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4" t="s">
        <v>209</v>
      </c>
      <c r="AT192" s="154" t="s">
        <v>125</v>
      </c>
      <c r="AU192" s="154" t="s">
        <v>83</v>
      </c>
      <c r="AY192" s="18" t="s">
        <v>123</v>
      </c>
      <c r="BE192" s="155">
        <f>IF(N192="základní",J192,0)</f>
        <v>0</v>
      </c>
      <c r="BF192" s="155">
        <f>IF(N192="snížená",J192,0)</f>
        <v>0</v>
      </c>
      <c r="BG192" s="155">
        <f>IF(N192="zákl. přenesená",J192,0)</f>
        <v>0</v>
      </c>
      <c r="BH192" s="155">
        <f>IF(N192="sníž. přenesená",J192,0)</f>
        <v>0</v>
      </c>
      <c r="BI192" s="155">
        <f>IF(N192="nulová",J192,0)</f>
        <v>0</v>
      </c>
      <c r="BJ192" s="18" t="s">
        <v>81</v>
      </c>
      <c r="BK192" s="155">
        <f>ROUND(I192*H192,2)</f>
        <v>0</v>
      </c>
      <c r="BL192" s="18" t="s">
        <v>209</v>
      </c>
      <c r="BM192" s="154" t="s">
        <v>259</v>
      </c>
    </row>
    <row r="193" spans="1:51" s="13" customFormat="1" ht="11.25">
      <c r="B193" s="156"/>
      <c r="D193" s="157" t="s">
        <v>131</v>
      </c>
      <c r="E193" s="158" t="s">
        <v>1</v>
      </c>
      <c r="F193" s="159" t="s">
        <v>260</v>
      </c>
      <c r="H193" s="160">
        <v>6.984</v>
      </c>
      <c r="L193" s="156"/>
      <c r="M193" s="161"/>
      <c r="N193" s="162"/>
      <c r="O193" s="162"/>
      <c r="P193" s="162"/>
      <c r="Q193" s="162"/>
      <c r="R193" s="162"/>
      <c r="S193" s="162"/>
      <c r="T193" s="163"/>
      <c r="AT193" s="158" t="s">
        <v>131</v>
      </c>
      <c r="AU193" s="158" t="s">
        <v>83</v>
      </c>
      <c r="AV193" s="13" t="s">
        <v>83</v>
      </c>
      <c r="AW193" s="13" t="s">
        <v>30</v>
      </c>
      <c r="AX193" s="13" t="s">
        <v>73</v>
      </c>
      <c r="AY193" s="158" t="s">
        <v>123</v>
      </c>
    </row>
    <row r="194" spans="1:51" s="13" customFormat="1" ht="11.25">
      <c r="B194" s="156"/>
      <c r="D194" s="157" t="s">
        <v>131</v>
      </c>
      <c r="E194" s="158" t="s">
        <v>1</v>
      </c>
      <c r="F194" s="159" t="s">
        <v>242</v>
      </c>
      <c r="H194" s="160">
        <v>7</v>
      </c>
      <c r="L194" s="156"/>
      <c r="M194" s="194"/>
      <c r="N194" s="195"/>
      <c r="O194" s="195"/>
      <c r="P194" s="195"/>
      <c r="Q194" s="195"/>
      <c r="R194" s="195"/>
      <c r="S194" s="195"/>
      <c r="T194" s="196"/>
      <c r="AT194" s="158" t="s">
        <v>131</v>
      </c>
      <c r="AU194" s="158" t="s">
        <v>83</v>
      </c>
      <c r="AV194" s="13" t="s">
        <v>83</v>
      </c>
      <c r="AW194" s="13" t="s">
        <v>30</v>
      </c>
      <c r="AX194" s="13" t="s">
        <v>81</v>
      </c>
      <c r="AY194" s="158" t="s">
        <v>123</v>
      </c>
    </row>
    <row r="195" spans="1:51" s="2" customFormat="1" ht="6.95" customHeight="1">
      <c r="A195" s="30"/>
      <c r="B195" s="45"/>
      <c r="C195" s="46"/>
      <c r="D195" s="46"/>
      <c r="E195" s="46"/>
      <c r="F195" s="46"/>
      <c r="G195" s="46"/>
      <c r="H195" s="46"/>
      <c r="I195" s="46"/>
      <c r="J195" s="46"/>
      <c r="K195" s="46"/>
      <c r="L195" s="31"/>
      <c r="M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</row>
  </sheetData>
  <autoFilter ref="C123:K194" xr:uid="{00000000-0009-0000-0000-000001000000}"/>
  <mergeCells count="8">
    <mergeCell ref="E114:H114"/>
    <mergeCell ref="E116:H116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61"/>
  <sheetViews>
    <sheetView showGridLines="0" topLeftCell="A126" workbookViewId="0">
      <selection activeCell="I164" sqref="I164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1"/>
    </row>
    <row r="2" spans="1:46" s="1" customFormat="1" ht="36.950000000000003" customHeight="1">
      <c r="L2" s="234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8" t="s">
        <v>86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90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5" t="str">
        <f>'Rekapitulace stavby'!K6</f>
        <v>Mikulov - statické zajištění opěrné stěny DDM</v>
      </c>
      <c r="F7" s="236"/>
      <c r="G7" s="236"/>
      <c r="H7" s="236"/>
      <c r="L7" s="21"/>
    </row>
    <row r="8" spans="1:46" s="2" customFormat="1" ht="12" customHeight="1">
      <c r="A8" s="30"/>
      <c r="B8" s="31"/>
      <c r="C8" s="30"/>
      <c r="D8" s="27" t="s">
        <v>91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5" t="s">
        <v>261</v>
      </c>
      <c r="F9" s="237"/>
      <c r="G9" s="237"/>
      <c r="H9" s="23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20. 4. 2020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93</v>
      </c>
      <c r="F15" s="30"/>
      <c r="G15" s="30"/>
      <c r="H15" s="30"/>
      <c r="I15" s="27" t="s">
        <v>25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5" t="s">
        <v>94</v>
      </c>
      <c r="F18" s="30"/>
      <c r="G18" s="30"/>
      <c r="H18" s="30"/>
      <c r="I18" s="27" t="s">
        <v>25</v>
      </c>
      <c r="J18" s="25" t="s">
        <v>1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28</v>
      </c>
      <c r="E20" s="30"/>
      <c r="F20" s="30"/>
      <c r="G20" s="30"/>
      <c r="H20" s="30"/>
      <c r="I20" s="27" t="s">
        <v>23</v>
      </c>
      <c r="J20" s="25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tr">
        <f>IF('Rekapitulace stavby'!E17="","",'Rekapitulace stavby'!E17)</f>
        <v xml:space="preserve"> </v>
      </c>
      <c r="F21" s="30"/>
      <c r="G21" s="30"/>
      <c r="H21" s="30"/>
      <c r="I21" s="27" t="s">
        <v>25</v>
      </c>
      <c r="J21" s="25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31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32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04" t="s">
        <v>1</v>
      </c>
      <c r="F27" s="204"/>
      <c r="G27" s="204"/>
      <c r="H27" s="204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33</v>
      </c>
      <c r="E30" s="30"/>
      <c r="F30" s="30"/>
      <c r="G30" s="30"/>
      <c r="H30" s="30"/>
      <c r="I30" s="30"/>
      <c r="J30" s="69">
        <f>ROUND(J120,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35</v>
      </c>
      <c r="G32" s="30"/>
      <c r="H32" s="30"/>
      <c r="I32" s="34" t="s">
        <v>34</v>
      </c>
      <c r="J32" s="34" t="s">
        <v>36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37</v>
      </c>
      <c r="E33" s="27" t="s">
        <v>38</v>
      </c>
      <c r="F33" s="98">
        <f>ROUND((SUM(BE120:BE160)),  2)</f>
        <v>0</v>
      </c>
      <c r="G33" s="30"/>
      <c r="H33" s="30"/>
      <c r="I33" s="99">
        <v>0.21</v>
      </c>
      <c r="J33" s="98">
        <f>ROUND(((SUM(BE120:BE160))*I33),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39</v>
      </c>
      <c r="F34" s="98">
        <f>ROUND((SUM(BF120:BF160)),  2)</f>
        <v>0</v>
      </c>
      <c r="G34" s="30"/>
      <c r="H34" s="30"/>
      <c r="I34" s="99">
        <v>0.15</v>
      </c>
      <c r="J34" s="98">
        <f>ROUND(((SUM(BF120:BF160))*I34),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40</v>
      </c>
      <c r="F35" s="98">
        <f>ROUND((SUM(BG120:BG160)),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41</v>
      </c>
      <c r="F36" s="98">
        <f>ROUND((SUM(BH120:BH160)),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42</v>
      </c>
      <c r="F37" s="98">
        <f>ROUND((SUM(BI120:BI160)),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43</v>
      </c>
      <c r="E39" s="58"/>
      <c r="F39" s="58"/>
      <c r="G39" s="102" t="s">
        <v>44</v>
      </c>
      <c r="H39" s="103" t="s">
        <v>45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40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0"/>
      <c r="B61" s="31"/>
      <c r="C61" s="30"/>
      <c r="D61" s="43" t="s">
        <v>48</v>
      </c>
      <c r="E61" s="33"/>
      <c r="F61" s="106" t="s">
        <v>49</v>
      </c>
      <c r="G61" s="43" t="s">
        <v>48</v>
      </c>
      <c r="H61" s="33"/>
      <c r="I61" s="33"/>
      <c r="J61" s="107" t="s">
        <v>49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0"/>
      <c r="B65" s="31"/>
      <c r="C65" s="30"/>
      <c r="D65" s="41" t="s">
        <v>50</v>
      </c>
      <c r="E65" s="44"/>
      <c r="F65" s="44"/>
      <c r="G65" s="41" t="s">
        <v>51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0"/>
      <c r="B76" s="31"/>
      <c r="C76" s="30"/>
      <c r="D76" s="43" t="s">
        <v>48</v>
      </c>
      <c r="E76" s="33"/>
      <c r="F76" s="106" t="s">
        <v>49</v>
      </c>
      <c r="G76" s="43" t="s">
        <v>48</v>
      </c>
      <c r="H76" s="33"/>
      <c r="I76" s="33"/>
      <c r="J76" s="107" t="s">
        <v>49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95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35" t="str">
        <f>E7</f>
        <v>Mikulov - statické zajištění opěrné stěny DDM</v>
      </c>
      <c r="F85" s="236"/>
      <c r="G85" s="236"/>
      <c r="H85" s="236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91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5" t="str">
        <f>E9</f>
        <v>02 - Statická část</v>
      </c>
      <c r="F87" s="237"/>
      <c r="G87" s="237"/>
      <c r="H87" s="23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Mikulov</v>
      </c>
      <c r="G89" s="30"/>
      <c r="H89" s="30"/>
      <c r="I89" s="27" t="s">
        <v>20</v>
      </c>
      <c r="J89" s="53" t="str">
        <f>IF(J12="","",J12)</f>
        <v>20. 4. 2020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7" t="s">
        <v>22</v>
      </c>
      <c r="D91" s="30"/>
      <c r="E91" s="30"/>
      <c r="F91" s="25" t="str">
        <f>E15</f>
        <v>Dům dětí a mládeže Mikulov, p.o.</v>
      </c>
      <c r="G91" s="30"/>
      <c r="H91" s="30"/>
      <c r="I91" s="27" t="s">
        <v>28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7" t="s">
        <v>26</v>
      </c>
      <c r="D92" s="30"/>
      <c r="E92" s="30"/>
      <c r="F92" s="25" t="str">
        <f>IF(E18="","",E18)</f>
        <v>OK Atelier, s.r.o.</v>
      </c>
      <c r="G92" s="30"/>
      <c r="H92" s="30"/>
      <c r="I92" s="27" t="s">
        <v>31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96</v>
      </c>
      <c r="D94" s="100"/>
      <c r="E94" s="100"/>
      <c r="F94" s="100"/>
      <c r="G94" s="100"/>
      <c r="H94" s="100"/>
      <c r="I94" s="100"/>
      <c r="J94" s="109" t="s">
        <v>97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98</v>
      </c>
      <c r="D96" s="30"/>
      <c r="E96" s="30"/>
      <c r="F96" s="30"/>
      <c r="G96" s="30"/>
      <c r="H96" s="30"/>
      <c r="I96" s="30"/>
      <c r="J96" s="69">
        <f>J120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99</v>
      </c>
    </row>
    <row r="97" spans="1:31" s="9" customFormat="1" ht="24.95" customHeight="1">
      <c r="B97" s="111"/>
      <c r="D97" s="112" t="s">
        <v>100</v>
      </c>
      <c r="E97" s="113"/>
      <c r="F97" s="113"/>
      <c r="G97" s="113"/>
      <c r="H97" s="113"/>
      <c r="I97" s="113"/>
      <c r="J97" s="114">
        <f>J121</f>
        <v>0</v>
      </c>
      <c r="L97" s="111"/>
    </row>
    <row r="98" spans="1:31" s="10" customFormat="1" ht="19.899999999999999" customHeight="1">
      <c r="B98" s="115"/>
      <c r="D98" s="116" t="s">
        <v>101</v>
      </c>
      <c r="E98" s="117"/>
      <c r="F98" s="117"/>
      <c r="G98" s="117"/>
      <c r="H98" s="117"/>
      <c r="I98" s="117"/>
      <c r="J98" s="118">
        <f>J122</f>
        <v>0</v>
      </c>
      <c r="L98" s="115"/>
    </row>
    <row r="99" spans="1:31" s="10" customFormat="1" ht="19.899999999999999" customHeight="1">
      <c r="B99" s="115"/>
      <c r="D99" s="116" t="s">
        <v>262</v>
      </c>
      <c r="E99" s="117"/>
      <c r="F99" s="117"/>
      <c r="G99" s="117"/>
      <c r="H99" s="117"/>
      <c r="I99" s="117"/>
      <c r="J99" s="118">
        <f>J139</f>
        <v>0</v>
      </c>
      <c r="L99" s="115"/>
    </row>
    <row r="100" spans="1:31" s="10" customFormat="1" ht="19.899999999999999" customHeight="1">
      <c r="B100" s="115"/>
      <c r="D100" s="116" t="s">
        <v>105</v>
      </c>
      <c r="E100" s="117"/>
      <c r="F100" s="117"/>
      <c r="G100" s="117"/>
      <c r="H100" s="117"/>
      <c r="I100" s="117"/>
      <c r="J100" s="118">
        <f>J159</f>
        <v>0</v>
      </c>
      <c r="L100" s="115"/>
    </row>
    <row r="101" spans="1:31" s="2" customFormat="1" ht="21.75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5" customHeight="1">
      <c r="A102" s="30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31" s="2" customFormat="1" ht="6.95" customHeight="1">
      <c r="A106" s="30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5" customHeight="1">
      <c r="A107" s="30"/>
      <c r="B107" s="31"/>
      <c r="C107" s="22" t="s">
        <v>108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7" t="s">
        <v>14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235" t="str">
        <f>E7</f>
        <v>Mikulov - statické zajištění opěrné stěny DDM</v>
      </c>
      <c r="F110" s="236"/>
      <c r="G110" s="236"/>
      <c r="H110" s="236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7" t="s">
        <v>91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215" t="str">
        <f>E9</f>
        <v>02 - Statická část</v>
      </c>
      <c r="F112" s="237"/>
      <c r="G112" s="237"/>
      <c r="H112" s="237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7" t="s">
        <v>18</v>
      </c>
      <c r="D114" s="30"/>
      <c r="E114" s="30"/>
      <c r="F114" s="25" t="str">
        <f>F12</f>
        <v>Mikulov</v>
      </c>
      <c r="G114" s="30"/>
      <c r="H114" s="30"/>
      <c r="I114" s="27" t="s">
        <v>20</v>
      </c>
      <c r="J114" s="53" t="str">
        <f>IF(J12="","",J12)</f>
        <v>20. 4. 2020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7" t="s">
        <v>22</v>
      </c>
      <c r="D116" s="30"/>
      <c r="E116" s="30"/>
      <c r="F116" s="25" t="str">
        <f>E15</f>
        <v>Dům dětí a mládeže Mikulov, p.o.</v>
      </c>
      <c r="G116" s="30"/>
      <c r="H116" s="30"/>
      <c r="I116" s="27" t="s">
        <v>28</v>
      </c>
      <c r="J116" s="28" t="str">
        <f>E21</f>
        <v xml:space="preserve"> 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7" t="s">
        <v>26</v>
      </c>
      <c r="D117" s="30"/>
      <c r="E117" s="30"/>
      <c r="F117" s="25" t="str">
        <f>IF(E18="","",E18)</f>
        <v>OK Atelier, s.r.o.</v>
      </c>
      <c r="G117" s="30"/>
      <c r="H117" s="30"/>
      <c r="I117" s="27" t="s">
        <v>31</v>
      </c>
      <c r="J117" s="28" t="str">
        <f>E24</f>
        <v xml:space="preserve"> 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1" customFormat="1" ht="29.25" customHeight="1">
      <c r="A119" s="119"/>
      <c r="B119" s="120"/>
      <c r="C119" s="121" t="s">
        <v>109</v>
      </c>
      <c r="D119" s="122" t="s">
        <v>58</v>
      </c>
      <c r="E119" s="122" t="s">
        <v>54</v>
      </c>
      <c r="F119" s="122" t="s">
        <v>55</v>
      </c>
      <c r="G119" s="122" t="s">
        <v>110</v>
      </c>
      <c r="H119" s="122" t="s">
        <v>111</v>
      </c>
      <c r="I119" s="122" t="s">
        <v>112</v>
      </c>
      <c r="J119" s="123" t="s">
        <v>97</v>
      </c>
      <c r="K119" s="124" t="s">
        <v>113</v>
      </c>
      <c r="L119" s="125"/>
      <c r="M119" s="60" t="s">
        <v>1</v>
      </c>
      <c r="N119" s="61" t="s">
        <v>37</v>
      </c>
      <c r="O119" s="61" t="s">
        <v>114</v>
      </c>
      <c r="P119" s="61" t="s">
        <v>115</v>
      </c>
      <c r="Q119" s="61" t="s">
        <v>116</v>
      </c>
      <c r="R119" s="61" t="s">
        <v>117</v>
      </c>
      <c r="S119" s="61" t="s">
        <v>118</v>
      </c>
      <c r="T119" s="62" t="s">
        <v>119</v>
      </c>
      <c r="U119" s="119"/>
      <c r="V119" s="119"/>
      <c r="W119" s="119"/>
      <c r="X119" s="119"/>
      <c r="Y119" s="119"/>
      <c r="Z119" s="119"/>
      <c r="AA119" s="119"/>
      <c r="AB119" s="119"/>
      <c r="AC119" s="119"/>
      <c r="AD119" s="119"/>
      <c r="AE119" s="119"/>
    </row>
    <row r="120" spans="1:65" s="2" customFormat="1" ht="22.9" customHeight="1">
      <c r="A120" s="30"/>
      <c r="B120" s="31"/>
      <c r="C120" s="67" t="s">
        <v>120</v>
      </c>
      <c r="D120" s="30"/>
      <c r="E120" s="30"/>
      <c r="F120" s="30"/>
      <c r="G120" s="30"/>
      <c r="H120" s="30"/>
      <c r="I120" s="30"/>
      <c r="J120" s="126">
        <f>BK120</f>
        <v>0</v>
      </c>
      <c r="K120" s="30"/>
      <c r="L120" s="31"/>
      <c r="M120" s="63"/>
      <c r="N120" s="54"/>
      <c r="O120" s="64"/>
      <c r="P120" s="127">
        <f>P121</f>
        <v>194.09285399999996</v>
      </c>
      <c r="Q120" s="64"/>
      <c r="R120" s="127">
        <f>R121</f>
        <v>3.3243467300000002</v>
      </c>
      <c r="S120" s="64"/>
      <c r="T120" s="128">
        <f>T121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8" t="s">
        <v>72</v>
      </c>
      <c r="AU120" s="18" t="s">
        <v>99</v>
      </c>
      <c r="BK120" s="129">
        <f>BK121</f>
        <v>0</v>
      </c>
    </row>
    <row r="121" spans="1:65" s="12" customFormat="1" ht="25.9" customHeight="1">
      <c r="B121" s="130"/>
      <c r="D121" s="131" t="s">
        <v>72</v>
      </c>
      <c r="E121" s="132" t="s">
        <v>121</v>
      </c>
      <c r="F121" s="132" t="s">
        <v>122</v>
      </c>
      <c r="J121" s="133">
        <f>BK121</f>
        <v>0</v>
      </c>
      <c r="L121" s="130"/>
      <c r="M121" s="134"/>
      <c r="N121" s="135"/>
      <c r="O121" s="135"/>
      <c r="P121" s="136">
        <f>P122+P139+P159</f>
        <v>194.09285399999996</v>
      </c>
      <c r="Q121" s="135"/>
      <c r="R121" s="136">
        <f>R122+R139+R159</f>
        <v>3.3243467300000002</v>
      </c>
      <c r="S121" s="135"/>
      <c r="T121" s="137">
        <f>T122+T139+T159</f>
        <v>0</v>
      </c>
      <c r="AR121" s="131" t="s">
        <v>81</v>
      </c>
      <c r="AT121" s="138" t="s">
        <v>72</v>
      </c>
      <c r="AU121" s="138" t="s">
        <v>73</v>
      </c>
      <c r="AY121" s="131" t="s">
        <v>123</v>
      </c>
      <c r="BK121" s="139">
        <f>BK122+BK139+BK159</f>
        <v>0</v>
      </c>
    </row>
    <row r="122" spans="1:65" s="12" customFormat="1" ht="22.9" customHeight="1">
      <c r="B122" s="130"/>
      <c r="D122" s="131" t="s">
        <v>72</v>
      </c>
      <c r="E122" s="140" t="s">
        <v>81</v>
      </c>
      <c r="F122" s="140" t="s">
        <v>124</v>
      </c>
      <c r="J122" s="141">
        <f>BK122</f>
        <v>0</v>
      </c>
      <c r="L122" s="130"/>
      <c r="M122" s="134"/>
      <c r="N122" s="135"/>
      <c r="O122" s="135"/>
      <c r="P122" s="136">
        <f>SUM(P123:P138)</f>
        <v>58.197999999999993</v>
      </c>
      <c r="Q122" s="135"/>
      <c r="R122" s="136">
        <f>SUM(R123:R138)</f>
        <v>1.8888400000000003</v>
      </c>
      <c r="S122" s="135"/>
      <c r="T122" s="137">
        <f>SUM(T123:T138)</f>
        <v>0</v>
      </c>
      <c r="AR122" s="131" t="s">
        <v>81</v>
      </c>
      <c r="AT122" s="138" t="s">
        <v>72</v>
      </c>
      <c r="AU122" s="138" t="s">
        <v>81</v>
      </c>
      <c r="AY122" s="131" t="s">
        <v>123</v>
      </c>
      <c r="BK122" s="139">
        <f>SUM(BK123:BK138)</f>
        <v>0</v>
      </c>
    </row>
    <row r="123" spans="1:65" s="2" customFormat="1" ht="16.5" customHeight="1">
      <c r="A123" s="30"/>
      <c r="B123" s="142"/>
      <c r="C123" s="143" t="s">
        <v>81</v>
      </c>
      <c r="D123" s="143" t="s">
        <v>125</v>
      </c>
      <c r="E123" s="144" t="s">
        <v>263</v>
      </c>
      <c r="F123" s="145" t="s">
        <v>264</v>
      </c>
      <c r="G123" s="146" t="s">
        <v>169</v>
      </c>
      <c r="H123" s="147">
        <v>18</v>
      </c>
      <c r="I123" s="148">
        <v>0</v>
      </c>
      <c r="J123" s="148">
        <f>ROUND(I123*H123,2)</f>
        <v>0</v>
      </c>
      <c r="K123" s="149"/>
      <c r="L123" s="31"/>
      <c r="M123" s="150" t="s">
        <v>1</v>
      </c>
      <c r="N123" s="151" t="s">
        <v>38</v>
      </c>
      <c r="O123" s="152">
        <v>0.16800000000000001</v>
      </c>
      <c r="P123" s="152">
        <f>O123*H123</f>
        <v>3.024</v>
      </c>
      <c r="Q123" s="152">
        <v>2.0000000000000001E-4</v>
      </c>
      <c r="R123" s="152">
        <f>Q123*H123</f>
        <v>3.6000000000000003E-3</v>
      </c>
      <c r="S123" s="152">
        <v>0</v>
      </c>
      <c r="T123" s="153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4" t="s">
        <v>129</v>
      </c>
      <c r="AT123" s="154" t="s">
        <v>125</v>
      </c>
      <c r="AU123" s="154" t="s">
        <v>83</v>
      </c>
      <c r="AY123" s="18" t="s">
        <v>123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8" t="s">
        <v>81</v>
      </c>
      <c r="BK123" s="155">
        <f>ROUND(I123*H123,2)</f>
        <v>0</v>
      </c>
      <c r="BL123" s="18" t="s">
        <v>129</v>
      </c>
      <c r="BM123" s="154" t="s">
        <v>265</v>
      </c>
    </row>
    <row r="124" spans="1:65" s="13" customFormat="1" ht="11.25">
      <c r="B124" s="156"/>
      <c r="D124" s="157" t="s">
        <v>131</v>
      </c>
      <c r="E124" s="158" t="s">
        <v>1</v>
      </c>
      <c r="F124" s="159" t="s">
        <v>266</v>
      </c>
      <c r="H124" s="160">
        <v>18</v>
      </c>
      <c r="L124" s="156"/>
      <c r="M124" s="161"/>
      <c r="N124" s="162"/>
      <c r="O124" s="162"/>
      <c r="P124" s="162"/>
      <c r="Q124" s="162"/>
      <c r="R124" s="162"/>
      <c r="S124" s="162"/>
      <c r="T124" s="163"/>
      <c r="AT124" s="158" t="s">
        <v>131</v>
      </c>
      <c r="AU124" s="158" t="s">
        <v>83</v>
      </c>
      <c r="AV124" s="13" t="s">
        <v>83</v>
      </c>
      <c r="AW124" s="13" t="s">
        <v>30</v>
      </c>
      <c r="AX124" s="13" t="s">
        <v>81</v>
      </c>
      <c r="AY124" s="158" t="s">
        <v>123</v>
      </c>
    </row>
    <row r="125" spans="1:65" s="2" customFormat="1" ht="16.5" customHeight="1">
      <c r="A125" s="30"/>
      <c r="B125" s="142"/>
      <c r="C125" s="143" t="s">
        <v>83</v>
      </c>
      <c r="D125" s="143" t="s">
        <v>125</v>
      </c>
      <c r="E125" s="144" t="s">
        <v>267</v>
      </c>
      <c r="F125" s="145" t="s">
        <v>268</v>
      </c>
      <c r="G125" s="146" t="s">
        <v>169</v>
      </c>
      <c r="H125" s="147">
        <v>16</v>
      </c>
      <c r="I125" s="148">
        <v>0</v>
      </c>
      <c r="J125" s="148">
        <f>ROUND(I125*H125,2)</f>
        <v>0</v>
      </c>
      <c r="K125" s="149"/>
      <c r="L125" s="31"/>
      <c r="M125" s="150" t="s">
        <v>1</v>
      </c>
      <c r="N125" s="151" t="s">
        <v>38</v>
      </c>
      <c r="O125" s="152">
        <v>0.16800000000000001</v>
      </c>
      <c r="P125" s="152">
        <f>O125*H125</f>
        <v>2.6880000000000002</v>
      </c>
      <c r="Q125" s="152">
        <v>2.0000000000000001E-4</v>
      </c>
      <c r="R125" s="152">
        <f>Q125*H125</f>
        <v>3.2000000000000002E-3</v>
      </c>
      <c r="S125" s="152">
        <v>0</v>
      </c>
      <c r="T125" s="153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4" t="s">
        <v>129</v>
      </c>
      <c r="AT125" s="154" t="s">
        <v>125</v>
      </c>
      <c r="AU125" s="154" t="s">
        <v>83</v>
      </c>
      <c r="AY125" s="18" t="s">
        <v>123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8" t="s">
        <v>81</v>
      </c>
      <c r="BK125" s="155">
        <f>ROUND(I125*H125,2)</f>
        <v>0</v>
      </c>
      <c r="BL125" s="18" t="s">
        <v>129</v>
      </c>
      <c r="BM125" s="154" t="s">
        <v>269</v>
      </c>
    </row>
    <row r="126" spans="1:65" s="13" customFormat="1" ht="11.25">
      <c r="B126" s="156"/>
      <c r="D126" s="157" t="s">
        <v>131</v>
      </c>
      <c r="E126" s="158" t="s">
        <v>1</v>
      </c>
      <c r="F126" s="159" t="s">
        <v>270</v>
      </c>
      <c r="H126" s="160">
        <v>16</v>
      </c>
      <c r="L126" s="156"/>
      <c r="M126" s="161"/>
      <c r="N126" s="162"/>
      <c r="O126" s="162"/>
      <c r="P126" s="162"/>
      <c r="Q126" s="162"/>
      <c r="R126" s="162"/>
      <c r="S126" s="162"/>
      <c r="T126" s="163"/>
      <c r="AT126" s="158" t="s">
        <v>131</v>
      </c>
      <c r="AU126" s="158" t="s">
        <v>83</v>
      </c>
      <c r="AV126" s="13" t="s">
        <v>83</v>
      </c>
      <c r="AW126" s="13" t="s">
        <v>30</v>
      </c>
      <c r="AX126" s="13" t="s">
        <v>81</v>
      </c>
      <c r="AY126" s="158" t="s">
        <v>123</v>
      </c>
    </row>
    <row r="127" spans="1:65" s="2" customFormat="1" ht="16.5" customHeight="1">
      <c r="A127" s="30"/>
      <c r="B127" s="142"/>
      <c r="C127" s="184" t="s">
        <v>139</v>
      </c>
      <c r="D127" s="184" t="s">
        <v>243</v>
      </c>
      <c r="E127" s="185" t="s">
        <v>271</v>
      </c>
      <c r="F127" s="186" t="s">
        <v>272</v>
      </c>
      <c r="G127" s="187" t="s">
        <v>169</v>
      </c>
      <c r="H127" s="188">
        <v>34</v>
      </c>
      <c r="I127" s="189">
        <v>0</v>
      </c>
      <c r="J127" s="189">
        <f>ROUND(I127*H127,2)</f>
        <v>0</v>
      </c>
      <c r="K127" s="190"/>
      <c r="L127" s="191"/>
      <c r="M127" s="192" t="s">
        <v>1</v>
      </c>
      <c r="N127" s="193" t="s">
        <v>38</v>
      </c>
      <c r="O127" s="152">
        <v>0</v>
      </c>
      <c r="P127" s="152">
        <f>O127*H127</f>
        <v>0</v>
      </c>
      <c r="Q127" s="152">
        <v>6.3099999999999996E-3</v>
      </c>
      <c r="R127" s="152">
        <f>Q127*H127</f>
        <v>0.21453999999999998</v>
      </c>
      <c r="S127" s="152">
        <v>0</v>
      </c>
      <c r="T127" s="153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4" t="s">
        <v>166</v>
      </c>
      <c r="AT127" s="154" t="s">
        <v>243</v>
      </c>
      <c r="AU127" s="154" t="s">
        <v>83</v>
      </c>
      <c r="AY127" s="18" t="s">
        <v>123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8" t="s">
        <v>81</v>
      </c>
      <c r="BK127" s="155">
        <f>ROUND(I127*H127,2)</f>
        <v>0</v>
      </c>
      <c r="BL127" s="18" t="s">
        <v>129</v>
      </c>
      <c r="BM127" s="154" t="s">
        <v>273</v>
      </c>
    </row>
    <row r="128" spans="1:65" s="13" customFormat="1" ht="11.25">
      <c r="B128" s="156"/>
      <c r="D128" s="157" t="s">
        <v>131</v>
      </c>
      <c r="E128" s="158" t="s">
        <v>1</v>
      </c>
      <c r="F128" s="159" t="s">
        <v>274</v>
      </c>
      <c r="H128" s="160">
        <v>34</v>
      </c>
      <c r="L128" s="156"/>
      <c r="M128" s="161"/>
      <c r="N128" s="162"/>
      <c r="O128" s="162"/>
      <c r="P128" s="162"/>
      <c r="Q128" s="162"/>
      <c r="R128" s="162"/>
      <c r="S128" s="162"/>
      <c r="T128" s="163"/>
      <c r="AT128" s="158" t="s">
        <v>131</v>
      </c>
      <c r="AU128" s="158" t="s">
        <v>83</v>
      </c>
      <c r="AV128" s="13" t="s">
        <v>83</v>
      </c>
      <c r="AW128" s="13" t="s">
        <v>30</v>
      </c>
      <c r="AX128" s="13" t="s">
        <v>81</v>
      </c>
      <c r="AY128" s="158" t="s">
        <v>123</v>
      </c>
    </row>
    <row r="129" spans="1:65" s="2" customFormat="1" ht="21.75" customHeight="1">
      <c r="A129" s="30"/>
      <c r="B129" s="142"/>
      <c r="C129" s="184" t="s">
        <v>129</v>
      </c>
      <c r="D129" s="184" t="s">
        <v>243</v>
      </c>
      <c r="E129" s="185" t="s">
        <v>275</v>
      </c>
      <c r="F129" s="186" t="s">
        <v>276</v>
      </c>
      <c r="G129" s="187" t="s">
        <v>246</v>
      </c>
      <c r="H129" s="188">
        <v>4</v>
      </c>
      <c r="I129" s="189">
        <v>0</v>
      </c>
      <c r="J129" s="189">
        <f>ROUND(I129*H129,2)</f>
        <v>0</v>
      </c>
      <c r="K129" s="190"/>
      <c r="L129" s="191"/>
      <c r="M129" s="192" t="s">
        <v>1</v>
      </c>
      <c r="N129" s="193" t="s">
        <v>38</v>
      </c>
      <c r="O129" s="152">
        <v>0</v>
      </c>
      <c r="P129" s="152">
        <f>O129*H129</f>
        <v>0</v>
      </c>
      <c r="Q129" s="152">
        <v>7.7999999999999999E-4</v>
      </c>
      <c r="R129" s="152">
        <f>Q129*H129</f>
        <v>3.1199999999999999E-3</v>
      </c>
      <c r="S129" s="152">
        <v>0</v>
      </c>
      <c r="T129" s="153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4" t="s">
        <v>166</v>
      </c>
      <c r="AT129" s="154" t="s">
        <v>243</v>
      </c>
      <c r="AU129" s="154" t="s">
        <v>83</v>
      </c>
      <c r="AY129" s="18" t="s">
        <v>123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8" t="s">
        <v>81</v>
      </c>
      <c r="BK129" s="155">
        <f>ROUND(I129*H129,2)</f>
        <v>0</v>
      </c>
      <c r="BL129" s="18" t="s">
        <v>129</v>
      </c>
      <c r="BM129" s="154" t="s">
        <v>277</v>
      </c>
    </row>
    <row r="130" spans="1:65" s="2" customFormat="1" ht="21.75" customHeight="1">
      <c r="A130" s="30"/>
      <c r="B130" s="142"/>
      <c r="C130" s="184" t="s">
        <v>152</v>
      </c>
      <c r="D130" s="184" t="s">
        <v>243</v>
      </c>
      <c r="E130" s="185" t="s">
        <v>278</v>
      </c>
      <c r="F130" s="186" t="s">
        <v>279</v>
      </c>
      <c r="G130" s="187" t="s">
        <v>246</v>
      </c>
      <c r="H130" s="188">
        <v>4</v>
      </c>
      <c r="I130" s="189">
        <v>0</v>
      </c>
      <c r="J130" s="189">
        <f>ROUND(I130*H130,2)</f>
        <v>0</v>
      </c>
      <c r="K130" s="190"/>
      <c r="L130" s="191"/>
      <c r="M130" s="192" t="s">
        <v>1</v>
      </c>
      <c r="N130" s="193" t="s">
        <v>38</v>
      </c>
      <c r="O130" s="152">
        <v>0</v>
      </c>
      <c r="P130" s="152">
        <f>O130*H130</f>
        <v>0</v>
      </c>
      <c r="Q130" s="152">
        <v>4.0000000000000001E-3</v>
      </c>
      <c r="R130" s="152">
        <f>Q130*H130</f>
        <v>1.6E-2</v>
      </c>
      <c r="S130" s="152">
        <v>0</v>
      </c>
      <c r="T130" s="153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4" t="s">
        <v>166</v>
      </c>
      <c r="AT130" s="154" t="s">
        <v>243</v>
      </c>
      <c r="AU130" s="154" t="s">
        <v>83</v>
      </c>
      <c r="AY130" s="18" t="s">
        <v>123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8" t="s">
        <v>81</v>
      </c>
      <c r="BK130" s="155">
        <f>ROUND(I130*H130,2)</f>
        <v>0</v>
      </c>
      <c r="BL130" s="18" t="s">
        <v>129</v>
      </c>
      <c r="BM130" s="154" t="s">
        <v>280</v>
      </c>
    </row>
    <row r="131" spans="1:65" s="2" customFormat="1" ht="21.75" customHeight="1">
      <c r="A131" s="30"/>
      <c r="B131" s="142"/>
      <c r="C131" s="184" t="s">
        <v>133</v>
      </c>
      <c r="D131" s="184" t="s">
        <v>243</v>
      </c>
      <c r="E131" s="185" t="s">
        <v>281</v>
      </c>
      <c r="F131" s="186" t="s">
        <v>282</v>
      </c>
      <c r="G131" s="187" t="s">
        <v>246</v>
      </c>
      <c r="H131" s="188">
        <v>8</v>
      </c>
      <c r="I131" s="189">
        <v>0</v>
      </c>
      <c r="J131" s="189">
        <f>ROUND(I131*H131,2)</f>
        <v>0</v>
      </c>
      <c r="K131" s="190"/>
      <c r="L131" s="191"/>
      <c r="M131" s="192" t="s">
        <v>1</v>
      </c>
      <c r="N131" s="193" t="s">
        <v>38</v>
      </c>
      <c r="O131" s="152">
        <v>0</v>
      </c>
      <c r="P131" s="152">
        <f>O131*H131</f>
        <v>0</v>
      </c>
      <c r="Q131" s="152">
        <v>1.32E-3</v>
      </c>
      <c r="R131" s="152">
        <f>Q131*H131</f>
        <v>1.056E-2</v>
      </c>
      <c r="S131" s="152">
        <v>0</v>
      </c>
      <c r="T131" s="153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4" t="s">
        <v>166</v>
      </c>
      <c r="AT131" s="154" t="s">
        <v>243</v>
      </c>
      <c r="AU131" s="154" t="s">
        <v>83</v>
      </c>
      <c r="AY131" s="18" t="s">
        <v>123</v>
      </c>
      <c r="BE131" s="155">
        <f>IF(N131="základní",J131,0)</f>
        <v>0</v>
      </c>
      <c r="BF131" s="155">
        <f>IF(N131="snížená",J131,0)</f>
        <v>0</v>
      </c>
      <c r="BG131" s="155">
        <f>IF(N131="zákl. přenesená",J131,0)</f>
        <v>0</v>
      </c>
      <c r="BH131" s="155">
        <f>IF(N131="sníž. přenesená",J131,0)</f>
        <v>0</v>
      </c>
      <c r="BI131" s="155">
        <f>IF(N131="nulová",J131,0)</f>
        <v>0</v>
      </c>
      <c r="BJ131" s="18" t="s">
        <v>81</v>
      </c>
      <c r="BK131" s="155">
        <f>ROUND(I131*H131,2)</f>
        <v>0</v>
      </c>
      <c r="BL131" s="18" t="s">
        <v>129</v>
      </c>
      <c r="BM131" s="154" t="s">
        <v>283</v>
      </c>
    </row>
    <row r="132" spans="1:65" s="13" customFormat="1" ht="11.25">
      <c r="B132" s="156"/>
      <c r="D132" s="157" t="s">
        <v>131</v>
      </c>
      <c r="E132" s="158" t="s">
        <v>1</v>
      </c>
      <c r="F132" s="159" t="s">
        <v>284</v>
      </c>
      <c r="H132" s="160">
        <v>8</v>
      </c>
      <c r="L132" s="156"/>
      <c r="M132" s="161"/>
      <c r="N132" s="162"/>
      <c r="O132" s="162"/>
      <c r="P132" s="162"/>
      <c r="Q132" s="162"/>
      <c r="R132" s="162"/>
      <c r="S132" s="162"/>
      <c r="T132" s="163"/>
      <c r="AT132" s="158" t="s">
        <v>131</v>
      </c>
      <c r="AU132" s="158" t="s">
        <v>83</v>
      </c>
      <c r="AV132" s="13" t="s">
        <v>83</v>
      </c>
      <c r="AW132" s="13" t="s">
        <v>30</v>
      </c>
      <c r="AX132" s="13" t="s">
        <v>81</v>
      </c>
      <c r="AY132" s="158" t="s">
        <v>123</v>
      </c>
    </row>
    <row r="133" spans="1:65" s="2" customFormat="1" ht="16.5" customHeight="1">
      <c r="A133" s="30"/>
      <c r="B133" s="142"/>
      <c r="C133" s="143" t="s">
        <v>160</v>
      </c>
      <c r="D133" s="143" t="s">
        <v>125</v>
      </c>
      <c r="E133" s="144" t="s">
        <v>285</v>
      </c>
      <c r="F133" s="145" t="s">
        <v>286</v>
      </c>
      <c r="G133" s="146" t="s">
        <v>169</v>
      </c>
      <c r="H133" s="147">
        <v>34</v>
      </c>
      <c r="I133" s="148">
        <v>0</v>
      </c>
      <c r="J133" s="148">
        <f>ROUND(I133*H133,2)</f>
        <v>0</v>
      </c>
      <c r="K133" s="149"/>
      <c r="L133" s="31"/>
      <c r="M133" s="150" t="s">
        <v>1</v>
      </c>
      <c r="N133" s="151" t="s">
        <v>38</v>
      </c>
      <c r="O133" s="152">
        <v>0.88100000000000001</v>
      </c>
      <c r="P133" s="152">
        <f>O133*H133</f>
        <v>29.954000000000001</v>
      </c>
      <c r="Q133" s="152">
        <v>3.363E-2</v>
      </c>
      <c r="R133" s="152">
        <f>Q133*H133</f>
        <v>1.1434200000000001</v>
      </c>
      <c r="S133" s="152">
        <v>0</v>
      </c>
      <c r="T133" s="153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4" t="s">
        <v>129</v>
      </c>
      <c r="AT133" s="154" t="s">
        <v>125</v>
      </c>
      <c r="AU133" s="154" t="s">
        <v>83</v>
      </c>
      <c r="AY133" s="18" t="s">
        <v>123</v>
      </c>
      <c r="BE133" s="155">
        <f>IF(N133="základní",J133,0)</f>
        <v>0</v>
      </c>
      <c r="BF133" s="155">
        <f>IF(N133="snížená",J133,0)</f>
        <v>0</v>
      </c>
      <c r="BG133" s="155">
        <f>IF(N133="zákl. přenesená",J133,0)</f>
        <v>0</v>
      </c>
      <c r="BH133" s="155">
        <f>IF(N133="sníž. přenesená",J133,0)</f>
        <v>0</v>
      </c>
      <c r="BI133" s="155">
        <f>IF(N133="nulová",J133,0)</f>
        <v>0</v>
      </c>
      <c r="BJ133" s="18" t="s">
        <v>81</v>
      </c>
      <c r="BK133" s="155">
        <f>ROUND(I133*H133,2)</f>
        <v>0</v>
      </c>
      <c r="BL133" s="18" t="s">
        <v>129</v>
      </c>
      <c r="BM133" s="154" t="s">
        <v>287</v>
      </c>
    </row>
    <row r="134" spans="1:65" s="13" customFormat="1" ht="11.25">
      <c r="B134" s="156"/>
      <c r="D134" s="157" t="s">
        <v>131</v>
      </c>
      <c r="E134" s="158" t="s">
        <v>1</v>
      </c>
      <c r="F134" s="159" t="s">
        <v>274</v>
      </c>
      <c r="H134" s="160">
        <v>34</v>
      </c>
      <c r="L134" s="156"/>
      <c r="M134" s="161"/>
      <c r="N134" s="162"/>
      <c r="O134" s="162"/>
      <c r="P134" s="162"/>
      <c r="Q134" s="162"/>
      <c r="R134" s="162"/>
      <c r="S134" s="162"/>
      <c r="T134" s="163"/>
      <c r="AT134" s="158" t="s">
        <v>131</v>
      </c>
      <c r="AU134" s="158" t="s">
        <v>83</v>
      </c>
      <c r="AV134" s="13" t="s">
        <v>83</v>
      </c>
      <c r="AW134" s="13" t="s">
        <v>30</v>
      </c>
      <c r="AX134" s="13" t="s">
        <v>81</v>
      </c>
      <c r="AY134" s="158" t="s">
        <v>123</v>
      </c>
    </row>
    <row r="135" spans="1:65" s="2" customFormat="1" ht="16.5" customHeight="1">
      <c r="A135" s="30"/>
      <c r="B135" s="142"/>
      <c r="C135" s="143" t="s">
        <v>166</v>
      </c>
      <c r="D135" s="143" t="s">
        <v>125</v>
      </c>
      <c r="E135" s="144" t="s">
        <v>288</v>
      </c>
      <c r="F135" s="145" t="s">
        <v>289</v>
      </c>
      <c r="G135" s="146" t="s">
        <v>246</v>
      </c>
      <c r="H135" s="147">
        <v>4</v>
      </c>
      <c r="I135" s="148">
        <v>0</v>
      </c>
      <c r="J135" s="148">
        <f>ROUND(I135*H135,2)</f>
        <v>0</v>
      </c>
      <c r="K135" s="149"/>
      <c r="L135" s="31"/>
      <c r="M135" s="150" t="s">
        <v>1</v>
      </c>
      <c r="N135" s="151" t="s">
        <v>38</v>
      </c>
      <c r="O135" s="152">
        <v>4.0999999999999996</v>
      </c>
      <c r="P135" s="152">
        <f>O135*H135</f>
        <v>16.399999999999999</v>
      </c>
      <c r="Q135" s="152">
        <v>3.6900000000000001E-3</v>
      </c>
      <c r="R135" s="152">
        <f>Q135*H135</f>
        <v>1.4760000000000001E-2</v>
      </c>
      <c r="S135" s="152">
        <v>0</v>
      </c>
      <c r="T135" s="153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4" t="s">
        <v>129</v>
      </c>
      <c r="AT135" s="154" t="s">
        <v>125</v>
      </c>
      <c r="AU135" s="154" t="s">
        <v>83</v>
      </c>
      <c r="AY135" s="18" t="s">
        <v>123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8" t="s">
        <v>81</v>
      </c>
      <c r="BK135" s="155">
        <f>ROUND(I135*H135,2)</f>
        <v>0</v>
      </c>
      <c r="BL135" s="18" t="s">
        <v>129</v>
      </c>
      <c r="BM135" s="154" t="s">
        <v>290</v>
      </c>
    </row>
    <row r="136" spans="1:65" s="13" customFormat="1" ht="11.25">
      <c r="B136" s="156"/>
      <c r="D136" s="157" t="s">
        <v>131</v>
      </c>
      <c r="E136" s="158" t="s">
        <v>1</v>
      </c>
      <c r="F136" s="159" t="s">
        <v>291</v>
      </c>
      <c r="H136" s="160">
        <v>4</v>
      </c>
      <c r="L136" s="156"/>
      <c r="M136" s="161"/>
      <c r="N136" s="162"/>
      <c r="O136" s="162"/>
      <c r="P136" s="162"/>
      <c r="Q136" s="162"/>
      <c r="R136" s="162"/>
      <c r="S136" s="162"/>
      <c r="T136" s="163"/>
      <c r="AT136" s="158" t="s">
        <v>131</v>
      </c>
      <c r="AU136" s="158" t="s">
        <v>83</v>
      </c>
      <c r="AV136" s="13" t="s">
        <v>83</v>
      </c>
      <c r="AW136" s="13" t="s">
        <v>30</v>
      </c>
      <c r="AX136" s="13" t="s">
        <v>81</v>
      </c>
      <c r="AY136" s="158" t="s">
        <v>123</v>
      </c>
    </row>
    <row r="137" spans="1:65" s="2" customFormat="1" ht="21.75" customHeight="1">
      <c r="A137" s="30"/>
      <c r="B137" s="142"/>
      <c r="C137" s="143" t="s">
        <v>145</v>
      </c>
      <c r="D137" s="143" t="s">
        <v>125</v>
      </c>
      <c r="E137" s="144" t="s">
        <v>292</v>
      </c>
      <c r="F137" s="145" t="s">
        <v>293</v>
      </c>
      <c r="G137" s="146" t="s">
        <v>246</v>
      </c>
      <c r="H137" s="147">
        <v>4</v>
      </c>
      <c r="I137" s="148">
        <v>0</v>
      </c>
      <c r="J137" s="148">
        <f>ROUND(I137*H137,2)</f>
        <v>0</v>
      </c>
      <c r="K137" s="149"/>
      <c r="L137" s="31"/>
      <c r="M137" s="150" t="s">
        <v>1</v>
      </c>
      <c r="N137" s="151" t="s">
        <v>38</v>
      </c>
      <c r="O137" s="152">
        <v>1.0249999999999999</v>
      </c>
      <c r="P137" s="152">
        <f>O137*H137</f>
        <v>4.0999999999999996</v>
      </c>
      <c r="Q137" s="152">
        <v>9.8309999999999995E-2</v>
      </c>
      <c r="R137" s="152">
        <f>Q137*H137</f>
        <v>0.39323999999999998</v>
      </c>
      <c r="S137" s="152">
        <v>0</v>
      </c>
      <c r="T137" s="153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4" t="s">
        <v>129</v>
      </c>
      <c r="AT137" s="154" t="s">
        <v>125</v>
      </c>
      <c r="AU137" s="154" t="s">
        <v>83</v>
      </c>
      <c r="AY137" s="18" t="s">
        <v>123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8" t="s">
        <v>81</v>
      </c>
      <c r="BK137" s="155">
        <f>ROUND(I137*H137,2)</f>
        <v>0</v>
      </c>
      <c r="BL137" s="18" t="s">
        <v>129</v>
      </c>
      <c r="BM137" s="154" t="s">
        <v>294</v>
      </c>
    </row>
    <row r="138" spans="1:65" s="2" customFormat="1" ht="16.5" customHeight="1">
      <c r="A138" s="30"/>
      <c r="B138" s="142"/>
      <c r="C138" s="143" t="s">
        <v>176</v>
      </c>
      <c r="D138" s="143" t="s">
        <v>125</v>
      </c>
      <c r="E138" s="144" t="s">
        <v>295</v>
      </c>
      <c r="F138" s="145" t="s">
        <v>296</v>
      </c>
      <c r="G138" s="146" t="s">
        <v>246</v>
      </c>
      <c r="H138" s="147">
        <v>4</v>
      </c>
      <c r="I138" s="148">
        <v>0</v>
      </c>
      <c r="J138" s="148">
        <f>ROUND(I138*H138,2)</f>
        <v>0</v>
      </c>
      <c r="K138" s="149"/>
      <c r="L138" s="31"/>
      <c r="M138" s="150" t="s">
        <v>1</v>
      </c>
      <c r="N138" s="151" t="s">
        <v>38</v>
      </c>
      <c r="O138" s="152">
        <v>0.50800000000000001</v>
      </c>
      <c r="P138" s="152">
        <f>O138*H138</f>
        <v>2.032</v>
      </c>
      <c r="Q138" s="152">
        <v>2.1600000000000001E-2</v>
      </c>
      <c r="R138" s="152">
        <f>Q138*H138</f>
        <v>8.6400000000000005E-2</v>
      </c>
      <c r="S138" s="152">
        <v>0</v>
      </c>
      <c r="T138" s="153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4" t="s">
        <v>129</v>
      </c>
      <c r="AT138" s="154" t="s">
        <v>125</v>
      </c>
      <c r="AU138" s="154" t="s">
        <v>83</v>
      </c>
      <c r="AY138" s="18" t="s">
        <v>123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8" t="s">
        <v>81</v>
      </c>
      <c r="BK138" s="155">
        <f>ROUND(I138*H138,2)</f>
        <v>0</v>
      </c>
      <c r="BL138" s="18" t="s">
        <v>129</v>
      </c>
      <c r="BM138" s="154" t="s">
        <v>297</v>
      </c>
    </row>
    <row r="139" spans="1:65" s="12" customFormat="1" ht="22.9" customHeight="1">
      <c r="B139" s="130"/>
      <c r="D139" s="131" t="s">
        <v>72</v>
      </c>
      <c r="E139" s="140" t="s">
        <v>83</v>
      </c>
      <c r="F139" s="140" t="s">
        <v>298</v>
      </c>
      <c r="J139" s="141">
        <f>BK139</f>
        <v>0</v>
      </c>
      <c r="L139" s="130"/>
      <c r="M139" s="134"/>
      <c r="N139" s="135"/>
      <c r="O139" s="135"/>
      <c r="P139" s="136">
        <f>SUM(P140:P158)</f>
        <v>133.27886599999999</v>
      </c>
      <c r="Q139" s="135"/>
      <c r="R139" s="136">
        <f>SUM(R140:R158)</f>
        <v>1.43550673</v>
      </c>
      <c r="S139" s="135"/>
      <c r="T139" s="137">
        <f>SUM(T140:T158)</f>
        <v>0</v>
      </c>
      <c r="AR139" s="131" t="s">
        <v>81</v>
      </c>
      <c r="AT139" s="138" t="s">
        <v>72</v>
      </c>
      <c r="AU139" s="138" t="s">
        <v>81</v>
      </c>
      <c r="AY139" s="131" t="s">
        <v>123</v>
      </c>
      <c r="BK139" s="139">
        <f>SUM(BK140:BK158)</f>
        <v>0</v>
      </c>
    </row>
    <row r="140" spans="1:65" s="2" customFormat="1" ht="21.75" customHeight="1">
      <c r="A140" s="30"/>
      <c r="B140" s="142"/>
      <c r="C140" s="143" t="s">
        <v>180</v>
      </c>
      <c r="D140" s="143" t="s">
        <v>125</v>
      </c>
      <c r="E140" s="144" t="s">
        <v>299</v>
      </c>
      <c r="F140" s="145" t="s">
        <v>300</v>
      </c>
      <c r="G140" s="146" t="s">
        <v>169</v>
      </c>
      <c r="H140" s="147">
        <v>34</v>
      </c>
      <c r="I140" s="148">
        <v>0</v>
      </c>
      <c r="J140" s="148">
        <f>ROUND(I140*H140,2)</f>
        <v>0</v>
      </c>
      <c r="K140" s="149"/>
      <c r="L140" s="31"/>
      <c r="M140" s="150" t="s">
        <v>1</v>
      </c>
      <c r="N140" s="151" t="s">
        <v>38</v>
      </c>
      <c r="O140" s="152">
        <v>2.972</v>
      </c>
      <c r="P140" s="152">
        <f>O140*H140</f>
        <v>101.048</v>
      </c>
      <c r="Q140" s="152">
        <v>3.2000000000000003E-4</v>
      </c>
      <c r="R140" s="152">
        <f>Q140*H140</f>
        <v>1.0880000000000001E-2</v>
      </c>
      <c r="S140" s="152">
        <v>0</v>
      </c>
      <c r="T140" s="153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4" t="s">
        <v>129</v>
      </c>
      <c r="AT140" s="154" t="s">
        <v>125</v>
      </c>
      <c r="AU140" s="154" t="s">
        <v>83</v>
      </c>
      <c r="AY140" s="18" t="s">
        <v>123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8" t="s">
        <v>81</v>
      </c>
      <c r="BK140" s="155">
        <f>ROUND(I140*H140,2)</f>
        <v>0</v>
      </c>
      <c r="BL140" s="18" t="s">
        <v>129</v>
      </c>
      <c r="BM140" s="154" t="s">
        <v>301</v>
      </c>
    </row>
    <row r="141" spans="1:65" s="13" customFormat="1" ht="11.25">
      <c r="B141" s="156"/>
      <c r="D141" s="157" t="s">
        <v>131</v>
      </c>
      <c r="E141" s="158" t="s">
        <v>1</v>
      </c>
      <c r="F141" s="159" t="s">
        <v>302</v>
      </c>
      <c r="H141" s="160">
        <v>34</v>
      </c>
      <c r="L141" s="156"/>
      <c r="M141" s="161"/>
      <c r="N141" s="162"/>
      <c r="O141" s="162"/>
      <c r="P141" s="162"/>
      <c r="Q141" s="162"/>
      <c r="R141" s="162"/>
      <c r="S141" s="162"/>
      <c r="T141" s="163"/>
      <c r="AT141" s="158" t="s">
        <v>131</v>
      </c>
      <c r="AU141" s="158" t="s">
        <v>83</v>
      </c>
      <c r="AV141" s="13" t="s">
        <v>83</v>
      </c>
      <c r="AW141" s="13" t="s">
        <v>30</v>
      </c>
      <c r="AX141" s="13" t="s">
        <v>81</v>
      </c>
      <c r="AY141" s="158" t="s">
        <v>123</v>
      </c>
    </row>
    <row r="142" spans="1:65" s="2" customFormat="1" ht="21.75" customHeight="1">
      <c r="A142" s="30"/>
      <c r="B142" s="142"/>
      <c r="C142" s="143" t="s">
        <v>189</v>
      </c>
      <c r="D142" s="143" t="s">
        <v>125</v>
      </c>
      <c r="E142" s="144" t="s">
        <v>303</v>
      </c>
      <c r="F142" s="145" t="s">
        <v>304</v>
      </c>
      <c r="G142" s="146" t="s">
        <v>305</v>
      </c>
      <c r="H142" s="147">
        <v>5.6669999999999998</v>
      </c>
      <c r="I142" s="148">
        <v>0</v>
      </c>
      <c r="J142" s="148">
        <f>ROUND(I142*H142,2)</f>
        <v>0</v>
      </c>
      <c r="K142" s="149"/>
      <c r="L142" s="31"/>
      <c r="M142" s="150" t="s">
        <v>1</v>
      </c>
      <c r="N142" s="151" t="s">
        <v>38</v>
      </c>
      <c r="O142" s="152">
        <v>1.998</v>
      </c>
      <c r="P142" s="152">
        <f>O142*H142</f>
        <v>11.322666</v>
      </c>
      <c r="Q142" s="152">
        <v>4.0000000000000003E-5</v>
      </c>
      <c r="R142" s="152">
        <f>Q142*H142</f>
        <v>2.2668000000000002E-4</v>
      </c>
      <c r="S142" s="152">
        <v>0</v>
      </c>
      <c r="T142" s="153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4" t="s">
        <v>129</v>
      </c>
      <c r="AT142" s="154" t="s">
        <v>125</v>
      </c>
      <c r="AU142" s="154" t="s">
        <v>83</v>
      </c>
      <c r="AY142" s="18" t="s">
        <v>123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8" t="s">
        <v>81</v>
      </c>
      <c r="BK142" s="155">
        <f>ROUND(I142*H142,2)</f>
        <v>0</v>
      </c>
      <c r="BL142" s="18" t="s">
        <v>129</v>
      </c>
      <c r="BM142" s="154" t="s">
        <v>306</v>
      </c>
    </row>
    <row r="143" spans="1:65" s="14" customFormat="1" ht="11.25">
      <c r="B143" s="164"/>
      <c r="D143" s="157" t="s">
        <v>131</v>
      </c>
      <c r="E143" s="165" t="s">
        <v>1</v>
      </c>
      <c r="F143" s="166" t="s">
        <v>307</v>
      </c>
      <c r="H143" s="165" t="s">
        <v>1</v>
      </c>
      <c r="L143" s="164"/>
      <c r="M143" s="167"/>
      <c r="N143" s="168"/>
      <c r="O143" s="168"/>
      <c r="P143" s="168"/>
      <c r="Q143" s="168"/>
      <c r="R143" s="168"/>
      <c r="S143" s="168"/>
      <c r="T143" s="169"/>
      <c r="AT143" s="165" t="s">
        <v>131</v>
      </c>
      <c r="AU143" s="165" t="s">
        <v>83</v>
      </c>
      <c r="AV143" s="14" t="s">
        <v>81</v>
      </c>
      <c r="AW143" s="14" t="s">
        <v>30</v>
      </c>
      <c r="AX143" s="14" t="s">
        <v>73</v>
      </c>
      <c r="AY143" s="165" t="s">
        <v>123</v>
      </c>
    </row>
    <row r="144" spans="1:65" s="13" customFormat="1" ht="11.25">
      <c r="B144" s="156"/>
      <c r="D144" s="157" t="s">
        <v>131</v>
      </c>
      <c r="E144" s="158" t="s">
        <v>1</v>
      </c>
      <c r="F144" s="159" t="s">
        <v>308</v>
      </c>
      <c r="H144" s="160">
        <v>34</v>
      </c>
      <c r="L144" s="156"/>
      <c r="M144" s="161"/>
      <c r="N144" s="162"/>
      <c r="O144" s="162"/>
      <c r="P144" s="162"/>
      <c r="Q144" s="162"/>
      <c r="R144" s="162"/>
      <c r="S144" s="162"/>
      <c r="T144" s="163"/>
      <c r="AT144" s="158" t="s">
        <v>131</v>
      </c>
      <c r="AU144" s="158" t="s">
        <v>83</v>
      </c>
      <c r="AV144" s="13" t="s">
        <v>83</v>
      </c>
      <c r="AW144" s="13" t="s">
        <v>30</v>
      </c>
      <c r="AX144" s="13" t="s">
        <v>73</v>
      </c>
      <c r="AY144" s="158" t="s">
        <v>123</v>
      </c>
    </row>
    <row r="145" spans="1:65" s="13" customFormat="1" ht="11.25">
      <c r="B145" s="156"/>
      <c r="D145" s="157" t="s">
        <v>131</v>
      </c>
      <c r="E145" s="158" t="s">
        <v>1</v>
      </c>
      <c r="F145" s="159" t="s">
        <v>309</v>
      </c>
      <c r="H145" s="160">
        <v>5.6669999999999998</v>
      </c>
      <c r="L145" s="156"/>
      <c r="M145" s="161"/>
      <c r="N145" s="162"/>
      <c r="O145" s="162"/>
      <c r="P145" s="162"/>
      <c r="Q145" s="162"/>
      <c r="R145" s="162"/>
      <c r="S145" s="162"/>
      <c r="T145" s="163"/>
      <c r="AT145" s="158" t="s">
        <v>131</v>
      </c>
      <c r="AU145" s="158" t="s">
        <v>83</v>
      </c>
      <c r="AV145" s="13" t="s">
        <v>83</v>
      </c>
      <c r="AW145" s="13" t="s">
        <v>30</v>
      </c>
      <c r="AX145" s="13" t="s">
        <v>81</v>
      </c>
      <c r="AY145" s="158" t="s">
        <v>123</v>
      </c>
    </row>
    <row r="146" spans="1:65" s="2" customFormat="1" ht="21.75" customHeight="1">
      <c r="A146" s="30"/>
      <c r="B146" s="142"/>
      <c r="C146" s="143" t="s">
        <v>193</v>
      </c>
      <c r="D146" s="143" t="s">
        <v>125</v>
      </c>
      <c r="E146" s="144" t="s">
        <v>310</v>
      </c>
      <c r="F146" s="145" t="s">
        <v>311</v>
      </c>
      <c r="G146" s="146" t="s">
        <v>305</v>
      </c>
      <c r="H146" s="147">
        <v>2.6669999999999998</v>
      </c>
      <c r="I146" s="148">
        <v>0</v>
      </c>
      <c r="J146" s="148">
        <f>ROUND(I146*H146,2)</f>
        <v>0</v>
      </c>
      <c r="K146" s="149"/>
      <c r="L146" s="31"/>
      <c r="M146" s="150" t="s">
        <v>1</v>
      </c>
      <c r="N146" s="151" t="s">
        <v>38</v>
      </c>
      <c r="O146" s="152">
        <v>4.5999999999999996</v>
      </c>
      <c r="P146" s="152">
        <f>O146*H146</f>
        <v>12.268199999999998</v>
      </c>
      <c r="Q146" s="152">
        <v>1.4999999999999999E-4</v>
      </c>
      <c r="R146" s="152">
        <f>Q146*H146</f>
        <v>4.0004999999999994E-4</v>
      </c>
      <c r="S146" s="152">
        <v>0</v>
      </c>
      <c r="T146" s="153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4" t="s">
        <v>129</v>
      </c>
      <c r="AT146" s="154" t="s">
        <v>125</v>
      </c>
      <c r="AU146" s="154" t="s">
        <v>83</v>
      </c>
      <c r="AY146" s="18" t="s">
        <v>123</v>
      </c>
      <c r="BE146" s="155">
        <f>IF(N146="základní",J146,0)</f>
        <v>0</v>
      </c>
      <c r="BF146" s="155">
        <f>IF(N146="snížená",J146,0)</f>
        <v>0</v>
      </c>
      <c r="BG146" s="155">
        <f>IF(N146="zákl. přenesená",J146,0)</f>
        <v>0</v>
      </c>
      <c r="BH146" s="155">
        <f>IF(N146="sníž. přenesená",J146,0)</f>
        <v>0</v>
      </c>
      <c r="BI146" s="155">
        <f>IF(N146="nulová",J146,0)</f>
        <v>0</v>
      </c>
      <c r="BJ146" s="18" t="s">
        <v>81</v>
      </c>
      <c r="BK146" s="155">
        <f>ROUND(I146*H146,2)</f>
        <v>0</v>
      </c>
      <c r="BL146" s="18" t="s">
        <v>129</v>
      </c>
      <c r="BM146" s="154" t="s">
        <v>312</v>
      </c>
    </row>
    <row r="147" spans="1:65" s="13" customFormat="1" ht="11.25">
      <c r="B147" s="156"/>
      <c r="D147" s="157" t="s">
        <v>131</v>
      </c>
      <c r="E147" s="158" t="s">
        <v>1</v>
      </c>
      <c r="F147" s="159" t="s">
        <v>313</v>
      </c>
      <c r="H147" s="160">
        <v>32</v>
      </c>
      <c r="L147" s="156"/>
      <c r="M147" s="161"/>
      <c r="N147" s="162"/>
      <c r="O147" s="162"/>
      <c r="P147" s="162"/>
      <c r="Q147" s="162"/>
      <c r="R147" s="162"/>
      <c r="S147" s="162"/>
      <c r="T147" s="163"/>
      <c r="AT147" s="158" t="s">
        <v>131</v>
      </c>
      <c r="AU147" s="158" t="s">
        <v>83</v>
      </c>
      <c r="AV147" s="13" t="s">
        <v>83</v>
      </c>
      <c r="AW147" s="13" t="s">
        <v>30</v>
      </c>
      <c r="AX147" s="13" t="s">
        <v>73</v>
      </c>
      <c r="AY147" s="158" t="s">
        <v>123</v>
      </c>
    </row>
    <row r="148" spans="1:65" s="14" customFormat="1" ht="11.25">
      <c r="B148" s="164"/>
      <c r="D148" s="157" t="s">
        <v>131</v>
      </c>
      <c r="E148" s="165" t="s">
        <v>1</v>
      </c>
      <c r="F148" s="166" t="s">
        <v>314</v>
      </c>
      <c r="H148" s="165" t="s">
        <v>1</v>
      </c>
      <c r="L148" s="164"/>
      <c r="M148" s="167"/>
      <c r="N148" s="168"/>
      <c r="O148" s="168"/>
      <c r="P148" s="168"/>
      <c r="Q148" s="168"/>
      <c r="R148" s="168"/>
      <c r="S148" s="168"/>
      <c r="T148" s="169"/>
      <c r="AT148" s="165" t="s">
        <v>131</v>
      </c>
      <c r="AU148" s="165" t="s">
        <v>83</v>
      </c>
      <c r="AV148" s="14" t="s">
        <v>81</v>
      </c>
      <c r="AW148" s="14" t="s">
        <v>30</v>
      </c>
      <c r="AX148" s="14" t="s">
        <v>73</v>
      </c>
      <c r="AY148" s="165" t="s">
        <v>123</v>
      </c>
    </row>
    <row r="149" spans="1:65" s="13" customFormat="1" ht="11.25">
      <c r="B149" s="156"/>
      <c r="D149" s="157" t="s">
        <v>131</v>
      </c>
      <c r="E149" s="158" t="s">
        <v>1</v>
      </c>
      <c r="F149" s="159" t="s">
        <v>315</v>
      </c>
      <c r="H149" s="160">
        <v>2.6669999999999998</v>
      </c>
      <c r="L149" s="156"/>
      <c r="M149" s="161"/>
      <c r="N149" s="162"/>
      <c r="O149" s="162"/>
      <c r="P149" s="162"/>
      <c r="Q149" s="162"/>
      <c r="R149" s="162"/>
      <c r="S149" s="162"/>
      <c r="T149" s="163"/>
      <c r="AT149" s="158" t="s">
        <v>131</v>
      </c>
      <c r="AU149" s="158" t="s">
        <v>83</v>
      </c>
      <c r="AV149" s="13" t="s">
        <v>83</v>
      </c>
      <c r="AW149" s="13" t="s">
        <v>30</v>
      </c>
      <c r="AX149" s="13" t="s">
        <v>81</v>
      </c>
      <c r="AY149" s="158" t="s">
        <v>123</v>
      </c>
    </row>
    <row r="150" spans="1:65" s="2" customFormat="1" ht="16.5" customHeight="1">
      <c r="A150" s="30"/>
      <c r="B150" s="142"/>
      <c r="C150" s="184" t="s">
        <v>199</v>
      </c>
      <c r="D150" s="184" t="s">
        <v>243</v>
      </c>
      <c r="E150" s="185" t="s">
        <v>316</v>
      </c>
      <c r="F150" s="186" t="s">
        <v>317</v>
      </c>
      <c r="G150" s="187" t="s">
        <v>212</v>
      </c>
      <c r="H150" s="188">
        <v>1.38</v>
      </c>
      <c r="I150" s="189">
        <v>0</v>
      </c>
      <c r="J150" s="189">
        <f>ROUND(I150*H150,2)</f>
        <v>0</v>
      </c>
      <c r="K150" s="190"/>
      <c r="L150" s="191"/>
      <c r="M150" s="192" t="s">
        <v>1</v>
      </c>
      <c r="N150" s="193" t="s">
        <v>38</v>
      </c>
      <c r="O150" s="152">
        <v>0</v>
      </c>
      <c r="P150" s="152">
        <f>O150*H150</f>
        <v>0</v>
      </c>
      <c r="Q150" s="152">
        <v>1</v>
      </c>
      <c r="R150" s="152">
        <f>Q150*H150</f>
        <v>1.38</v>
      </c>
      <c r="S150" s="152">
        <v>0</v>
      </c>
      <c r="T150" s="153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4" t="s">
        <v>166</v>
      </c>
      <c r="AT150" s="154" t="s">
        <v>243</v>
      </c>
      <c r="AU150" s="154" t="s">
        <v>83</v>
      </c>
      <c r="AY150" s="18" t="s">
        <v>123</v>
      </c>
      <c r="BE150" s="155">
        <f>IF(N150="základní",J150,0)</f>
        <v>0</v>
      </c>
      <c r="BF150" s="155">
        <f>IF(N150="snížená",J150,0)</f>
        <v>0</v>
      </c>
      <c r="BG150" s="155">
        <f>IF(N150="zákl. přenesená",J150,0)</f>
        <v>0</v>
      </c>
      <c r="BH150" s="155">
        <f>IF(N150="sníž. přenesená",J150,0)</f>
        <v>0</v>
      </c>
      <c r="BI150" s="155">
        <f>IF(N150="nulová",J150,0)</f>
        <v>0</v>
      </c>
      <c r="BJ150" s="18" t="s">
        <v>81</v>
      </c>
      <c r="BK150" s="155">
        <f>ROUND(I150*H150,2)</f>
        <v>0</v>
      </c>
      <c r="BL150" s="18" t="s">
        <v>129</v>
      </c>
      <c r="BM150" s="154" t="s">
        <v>318</v>
      </c>
    </row>
    <row r="151" spans="1:65" s="13" customFormat="1" ht="11.25">
      <c r="B151" s="156"/>
      <c r="D151" s="157" t="s">
        <v>131</v>
      </c>
      <c r="E151" s="158" t="s">
        <v>1</v>
      </c>
      <c r="F151" s="159" t="s">
        <v>319</v>
      </c>
      <c r="H151" s="160">
        <v>0.624</v>
      </c>
      <c r="L151" s="156"/>
      <c r="M151" s="161"/>
      <c r="N151" s="162"/>
      <c r="O151" s="162"/>
      <c r="P151" s="162"/>
      <c r="Q151" s="162"/>
      <c r="R151" s="162"/>
      <c r="S151" s="162"/>
      <c r="T151" s="163"/>
      <c r="AT151" s="158" t="s">
        <v>131</v>
      </c>
      <c r="AU151" s="158" t="s">
        <v>83</v>
      </c>
      <c r="AV151" s="13" t="s">
        <v>83</v>
      </c>
      <c r="AW151" s="13" t="s">
        <v>30</v>
      </c>
      <c r="AX151" s="13" t="s">
        <v>73</v>
      </c>
      <c r="AY151" s="158" t="s">
        <v>123</v>
      </c>
    </row>
    <row r="152" spans="1:65" s="13" customFormat="1" ht="11.25">
      <c r="B152" s="156"/>
      <c r="D152" s="157" t="s">
        <v>131</v>
      </c>
      <c r="E152" s="158" t="s">
        <v>1</v>
      </c>
      <c r="F152" s="159" t="s">
        <v>320</v>
      </c>
      <c r="H152" s="160">
        <v>0.48</v>
      </c>
      <c r="L152" s="156"/>
      <c r="M152" s="161"/>
      <c r="N152" s="162"/>
      <c r="O152" s="162"/>
      <c r="P152" s="162"/>
      <c r="Q152" s="162"/>
      <c r="R152" s="162"/>
      <c r="S152" s="162"/>
      <c r="T152" s="163"/>
      <c r="AT152" s="158" t="s">
        <v>131</v>
      </c>
      <c r="AU152" s="158" t="s">
        <v>83</v>
      </c>
      <c r="AV152" s="13" t="s">
        <v>83</v>
      </c>
      <c r="AW152" s="13" t="s">
        <v>30</v>
      </c>
      <c r="AX152" s="13" t="s">
        <v>73</v>
      </c>
      <c r="AY152" s="158" t="s">
        <v>123</v>
      </c>
    </row>
    <row r="153" spans="1:65" s="16" customFormat="1" ht="11.25">
      <c r="B153" s="177"/>
      <c r="D153" s="157" t="s">
        <v>131</v>
      </c>
      <c r="E153" s="178" t="s">
        <v>1</v>
      </c>
      <c r="F153" s="179" t="s">
        <v>216</v>
      </c>
      <c r="H153" s="180">
        <v>1.1040000000000001</v>
      </c>
      <c r="L153" s="177"/>
      <c r="M153" s="181"/>
      <c r="N153" s="182"/>
      <c r="O153" s="182"/>
      <c r="P153" s="182"/>
      <c r="Q153" s="182"/>
      <c r="R153" s="182"/>
      <c r="S153" s="182"/>
      <c r="T153" s="183"/>
      <c r="AT153" s="178" t="s">
        <v>131</v>
      </c>
      <c r="AU153" s="178" t="s">
        <v>83</v>
      </c>
      <c r="AV153" s="16" t="s">
        <v>139</v>
      </c>
      <c r="AW153" s="16" t="s">
        <v>30</v>
      </c>
      <c r="AX153" s="16" t="s">
        <v>73</v>
      </c>
      <c r="AY153" s="178" t="s">
        <v>123</v>
      </c>
    </row>
    <row r="154" spans="1:65" s="13" customFormat="1" ht="11.25">
      <c r="B154" s="156"/>
      <c r="D154" s="157" t="s">
        <v>131</v>
      </c>
      <c r="E154" s="158" t="s">
        <v>1</v>
      </c>
      <c r="F154" s="159" t="s">
        <v>321</v>
      </c>
      <c r="H154" s="160">
        <v>1.38</v>
      </c>
      <c r="L154" s="156"/>
      <c r="M154" s="161"/>
      <c r="N154" s="162"/>
      <c r="O154" s="162"/>
      <c r="P154" s="162"/>
      <c r="Q154" s="162"/>
      <c r="R154" s="162"/>
      <c r="S154" s="162"/>
      <c r="T154" s="163"/>
      <c r="AT154" s="158" t="s">
        <v>131</v>
      </c>
      <c r="AU154" s="158" t="s">
        <v>83</v>
      </c>
      <c r="AV154" s="13" t="s">
        <v>83</v>
      </c>
      <c r="AW154" s="13" t="s">
        <v>30</v>
      </c>
      <c r="AX154" s="13" t="s">
        <v>81</v>
      </c>
      <c r="AY154" s="158" t="s">
        <v>123</v>
      </c>
    </row>
    <row r="155" spans="1:65" s="2" customFormat="1" ht="16.5" customHeight="1">
      <c r="A155" s="30"/>
      <c r="B155" s="142"/>
      <c r="C155" s="143" t="s">
        <v>8</v>
      </c>
      <c r="D155" s="143" t="s">
        <v>125</v>
      </c>
      <c r="E155" s="144" t="s">
        <v>322</v>
      </c>
      <c r="F155" s="145" t="s">
        <v>323</v>
      </c>
      <c r="G155" s="146" t="s">
        <v>169</v>
      </c>
      <c r="H155" s="147">
        <v>20</v>
      </c>
      <c r="I155" s="148">
        <v>0</v>
      </c>
      <c r="J155" s="148">
        <f>ROUND(I155*H155,2)</f>
        <v>0</v>
      </c>
      <c r="K155" s="149"/>
      <c r="L155" s="31"/>
      <c r="M155" s="150" t="s">
        <v>1</v>
      </c>
      <c r="N155" s="151" t="s">
        <v>38</v>
      </c>
      <c r="O155" s="152">
        <v>0.24</v>
      </c>
      <c r="P155" s="152">
        <f>O155*H155</f>
        <v>4.8</v>
      </c>
      <c r="Q155" s="152">
        <v>1E-3</v>
      </c>
      <c r="R155" s="152">
        <f>Q155*H155</f>
        <v>0.02</v>
      </c>
      <c r="S155" s="152">
        <v>0</v>
      </c>
      <c r="T155" s="153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4" t="s">
        <v>129</v>
      </c>
      <c r="AT155" s="154" t="s">
        <v>125</v>
      </c>
      <c r="AU155" s="154" t="s">
        <v>83</v>
      </c>
      <c r="AY155" s="18" t="s">
        <v>123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8" t="s">
        <v>81</v>
      </c>
      <c r="BK155" s="155">
        <f>ROUND(I155*H155,2)</f>
        <v>0</v>
      </c>
      <c r="BL155" s="18" t="s">
        <v>129</v>
      </c>
      <c r="BM155" s="154" t="s">
        <v>324</v>
      </c>
    </row>
    <row r="156" spans="1:65" s="13" customFormat="1" ht="11.25">
      <c r="B156" s="156"/>
      <c r="D156" s="157" t="s">
        <v>131</v>
      </c>
      <c r="E156" s="158" t="s">
        <v>1</v>
      </c>
      <c r="F156" s="159" t="s">
        <v>325</v>
      </c>
      <c r="H156" s="160">
        <v>20</v>
      </c>
      <c r="L156" s="156"/>
      <c r="M156" s="161"/>
      <c r="N156" s="162"/>
      <c r="O156" s="162"/>
      <c r="P156" s="162"/>
      <c r="Q156" s="162"/>
      <c r="R156" s="162"/>
      <c r="S156" s="162"/>
      <c r="T156" s="163"/>
      <c r="AT156" s="158" t="s">
        <v>131</v>
      </c>
      <c r="AU156" s="158" t="s">
        <v>83</v>
      </c>
      <c r="AV156" s="13" t="s">
        <v>83</v>
      </c>
      <c r="AW156" s="13" t="s">
        <v>30</v>
      </c>
      <c r="AX156" s="13" t="s">
        <v>81</v>
      </c>
      <c r="AY156" s="158" t="s">
        <v>123</v>
      </c>
    </row>
    <row r="157" spans="1:65" s="2" customFormat="1" ht="16.5" customHeight="1">
      <c r="A157" s="30"/>
      <c r="B157" s="142"/>
      <c r="C157" s="143" t="s">
        <v>209</v>
      </c>
      <c r="D157" s="143" t="s">
        <v>125</v>
      </c>
      <c r="E157" s="144" t="s">
        <v>326</v>
      </c>
      <c r="F157" s="145" t="s">
        <v>327</v>
      </c>
      <c r="G157" s="146" t="s">
        <v>169</v>
      </c>
      <c r="H157" s="147">
        <v>16</v>
      </c>
      <c r="I157" s="148">
        <v>0</v>
      </c>
      <c r="J157" s="148">
        <f>ROUND(I157*H157,2)</f>
        <v>0</v>
      </c>
      <c r="K157" s="149"/>
      <c r="L157" s="31"/>
      <c r="M157" s="150" t="s">
        <v>1</v>
      </c>
      <c r="N157" s="151" t="s">
        <v>38</v>
      </c>
      <c r="O157" s="152">
        <v>0.24</v>
      </c>
      <c r="P157" s="152">
        <f>O157*H157</f>
        <v>3.84</v>
      </c>
      <c r="Q157" s="152">
        <v>1.5E-3</v>
      </c>
      <c r="R157" s="152">
        <f>Q157*H157</f>
        <v>2.4E-2</v>
      </c>
      <c r="S157" s="152">
        <v>0</v>
      </c>
      <c r="T157" s="153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4" t="s">
        <v>129</v>
      </c>
      <c r="AT157" s="154" t="s">
        <v>125</v>
      </c>
      <c r="AU157" s="154" t="s">
        <v>83</v>
      </c>
      <c r="AY157" s="18" t="s">
        <v>123</v>
      </c>
      <c r="BE157" s="155">
        <f>IF(N157="základní",J157,0)</f>
        <v>0</v>
      </c>
      <c r="BF157" s="155">
        <f>IF(N157="snížená",J157,0)</f>
        <v>0</v>
      </c>
      <c r="BG157" s="155">
        <f>IF(N157="zákl. přenesená",J157,0)</f>
        <v>0</v>
      </c>
      <c r="BH157" s="155">
        <f>IF(N157="sníž. přenesená",J157,0)</f>
        <v>0</v>
      </c>
      <c r="BI157" s="155">
        <f>IF(N157="nulová",J157,0)</f>
        <v>0</v>
      </c>
      <c r="BJ157" s="18" t="s">
        <v>81</v>
      </c>
      <c r="BK157" s="155">
        <f>ROUND(I157*H157,2)</f>
        <v>0</v>
      </c>
      <c r="BL157" s="18" t="s">
        <v>129</v>
      </c>
      <c r="BM157" s="154" t="s">
        <v>328</v>
      </c>
    </row>
    <row r="158" spans="1:65" s="13" customFormat="1" ht="11.25">
      <c r="B158" s="156"/>
      <c r="D158" s="157" t="s">
        <v>131</v>
      </c>
      <c r="E158" s="158" t="s">
        <v>1</v>
      </c>
      <c r="F158" s="159" t="s">
        <v>270</v>
      </c>
      <c r="H158" s="160">
        <v>16</v>
      </c>
      <c r="L158" s="156"/>
      <c r="M158" s="161"/>
      <c r="N158" s="162"/>
      <c r="O158" s="162"/>
      <c r="P158" s="162"/>
      <c r="Q158" s="162"/>
      <c r="R158" s="162"/>
      <c r="S158" s="162"/>
      <c r="T158" s="163"/>
      <c r="AT158" s="158" t="s">
        <v>131</v>
      </c>
      <c r="AU158" s="158" t="s">
        <v>83</v>
      </c>
      <c r="AV158" s="13" t="s">
        <v>83</v>
      </c>
      <c r="AW158" s="13" t="s">
        <v>30</v>
      </c>
      <c r="AX158" s="13" t="s">
        <v>81</v>
      </c>
      <c r="AY158" s="158" t="s">
        <v>123</v>
      </c>
    </row>
    <row r="159" spans="1:65" s="12" customFormat="1" ht="22.9" customHeight="1">
      <c r="B159" s="130"/>
      <c r="D159" s="131" t="s">
        <v>72</v>
      </c>
      <c r="E159" s="140" t="s">
        <v>227</v>
      </c>
      <c r="F159" s="140" t="s">
        <v>228</v>
      </c>
      <c r="J159" s="141">
        <f>BK159</f>
        <v>0</v>
      </c>
      <c r="L159" s="130"/>
      <c r="M159" s="134"/>
      <c r="N159" s="135"/>
      <c r="O159" s="135"/>
      <c r="P159" s="136">
        <f>P160</f>
        <v>2.6159880000000002</v>
      </c>
      <c r="Q159" s="135"/>
      <c r="R159" s="136">
        <f>R160</f>
        <v>0</v>
      </c>
      <c r="S159" s="135"/>
      <c r="T159" s="137">
        <f>T160</f>
        <v>0</v>
      </c>
      <c r="AR159" s="131" t="s">
        <v>81</v>
      </c>
      <c r="AT159" s="138" t="s">
        <v>72</v>
      </c>
      <c r="AU159" s="138" t="s">
        <v>81</v>
      </c>
      <c r="AY159" s="131" t="s">
        <v>123</v>
      </c>
      <c r="BK159" s="139">
        <f>BK160</f>
        <v>0</v>
      </c>
    </row>
    <row r="160" spans="1:65" s="2" customFormat="1" ht="16.5" customHeight="1">
      <c r="A160" s="30"/>
      <c r="B160" s="142"/>
      <c r="C160" s="143" t="s">
        <v>218</v>
      </c>
      <c r="D160" s="143" t="s">
        <v>125</v>
      </c>
      <c r="E160" s="144" t="s">
        <v>329</v>
      </c>
      <c r="F160" s="145" t="s">
        <v>330</v>
      </c>
      <c r="G160" s="146" t="s">
        <v>212</v>
      </c>
      <c r="H160" s="147">
        <v>3.3239999999999998</v>
      </c>
      <c r="I160" s="148">
        <v>0</v>
      </c>
      <c r="J160" s="148">
        <f>ROUND(I160*H160,2)</f>
        <v>0</v>
      </c>
      <c r="K160" s="149"/>
      <c r="L160" s="31"/>
      <c r="M160" s="197" t="s">
        <v>1</v>
      </c>
      <c r="N160" s="198" t="s">
        <v>38</v>
      </c>
      <c r="O160" s="199">
        <v>0.78700000000000003</v>
      </c>
      <c r="P160" s="199">
        <f>O160*H160</f>
        <v>2.6159880000000002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4" t="s">
        <v>129</v>
      </c>
      <c r="AT160" s="154" t="s">
        <v>125</v>
      </c>
      <c r="AU160" s="154" t="s">
        <v>83</v>
      </c>
      <c r="AY160" s="18" t="s">
        <v>123</v>
      </c>
      <c r="BE160" s="155">
        <f>IF(N160="základní",J160,0)</f>
        <v>0</v>
      </c>
      <c r="BF160" s="155">
        <f>IF(N160="snížená",J160,0)</f>
        <v>0</v>
      </c>
      <c r="BG160" s="155">
        <f>IF(N160="zákl. přenesená",J160,0)</f>
        <v>0</v>
      </c>
      <c r="BH160" s="155">
        <f>IF(N160="sníž. přenesená",J160,0)</f>
        <v>0</v>
      </c>
      <c r="BI160" s="155">
        <f>IF(N160="nulová",J160,0)</f>
        <v>0</v>
      </c>
      <c r="BJ160" s="18" t="s">
        <v>81</v>
      </c>
      <c r="BK160" s="155">
        <f>ROUND(I160*H160,2)</f>
        <v>0</v>
      </c>
      <c r="BL160" s="18" t="s">
        <v>129</v>
      </c>
      <c r="BM160" s="154" t="s">
        <v>331</v>
      </c>
    </row>
    <row r="161" spans="1:31" s="2" customFormat="1" ht="6.95" customHeight="1">
      <c r="A161" s="30"/>
      <c r="B161" s="45"/>
      <c r="C161" s="46"/>
      <c r="D161" s="46"/>
      <c r="E161" s="46"/>
      <c r="F161" s="46"/>
      <c r="G161" s="46"/>
      <c r="H161" s="46"/>
      <c r="I161" s="46"/>
      <c r="J161" s="46"/>
      <c r="K161" s="46"/>
      <c r="L161" s="31"/>
      <c r="M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</row>
  </sheetData>
  <autoFilter ref="C119:K160" xr:uid="{00000000-0009-0000-0000-000002000000}"/>
  <mergeCells count="8">
    <mergeCell ref="E110:H110"/>
    <mergeCell ref="E112:H112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46"/>
  <sheetViews>
    <sheetView showGridLines="0" topLeftCell="A112" workbookViewId="0">
      <selection activeCell="I142" sqref="I142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1"/>
    </row>
    <row r="2" spans="1:46" s="1" customFormat="1" ht="36.950000000000003" customHeight="1">
      <c r="L2" s="234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8" t="s">
        <v>89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90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5" t="str">
        <f>'Rekapitulace stavby'!K6</f>
        <v>Mikulov - statické zajištění opěrné stěny DDM</v>
      </c>
      <c r="F7" s="236"/>
      <c r="G7" s="236"/>
      <c r="H7" s="236"/>
      <c r="L7" s="21"/>
    </row>
    <row r="8" spans="1:46" s="2" customFormat="1" ht="12" customHeight="1">
      <c r="A8" s="30"/>
      <c r="B8" s="31"/>
      <c r="C8" s="30"/>
      <c r="D8" s="27" t="s">
        <v>91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5" t="s">
        <v>332</v>
      </c>
      <c r="F9" s="237"/>
      <c r="G9" s="237"/>
      <c r="H9" s="23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 t="str">
        <f>'Rekapitulace stavby'!AN8</f>
        <v>20. 4. 2020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93</v>
      </c>
      <c r="F15" s="30"/>
      <c r="G15" s="30"/>
      <c r="H15" s="30"/>
      <c r="I15" s="27" t="s">
        <v>25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5" t="s">
        <v>94</v>
      </c>
      <c r="F18" s="30"/>
      <c r="G18" s="30"/>
      <c r="H18" s="30"/>
      <c r="I18" s="27" t="s">
        <v>25</v>
      </c>
      <c r="J18" s="25" t="s">
        <v>1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28</v>
      </c>
      <c r="E20" s="30"/>
      <c r="F20" s="30"/>
      <c r="G20" s="30"/>
      <c r="H20" s="30"/>
      <c r="I20" s="27" t="s">
        <v>23</v>
      </c>
      <c r="J20" s="25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tr">
        <f>IF('Rekapitulace stavby'!E17="","",'Rekapitulace stavby'!E17)</f>
        <v xml:space="preserve"> </v>
      </c>
      <c r="F21" s="30"/>
      <c r="G21" s="30"/>
      <c r="H21" s="30"/>
      <c r="I21" s="27" t="s">
        <v>25</v>
      </c>
      <c r="J21" s="25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31</v>
      </c>
      <c r="E23" s="30"/>
      <c r="F23" s="30"/>
      <c r="G23" s="30"/>
      <c r="H23" s="30"/>
      <c r="I23" s="27" t="s">
        <v>23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32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04" t="s">
        <v>1</v>
      </c>
      <c r="F27" s="204"/>
      <c r="G27" s="204"/>
      <c r="H27" s="204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33</v>
      </c>
      <c r="E30" s="30"/>
      <c r="F30" s="30"/>
      <c r="G30" s="30"/>
      <c r="H30" s="30"/>
      <c r="I30" s="30"/>
      <c r="J30" s="69">
        <f>ROUND(J122,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35</v>
      </c>
      <c r="G32" s="30"/>
      <c r="H32" s="30"/>
      <c r="I32" s="34" t="s">
        <v>34</v>
      </c>
      <c r="J32" s="34" t="s">
        <v>36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37</v>
      </c>
      <c r="E33" s="27" t="s">
        <v>38</v>
      </c>
      <c r="F33" s="98">
        <f>ROUND((SUM(BE122:BE145)),  2)</f>
        <v>0</v>
      </c>
      <c r="G33" s="30"/>
      <c r="H33" s="30"/>
      <c r="I33" s="99">
        <v>0.21</v>
      </c>
      <c r="J33" s="98">
        <f>ROUND(((SUM(BE122:BE145))*I33),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39</v>
      </c>
      <c r="F34" s="98">
        <f>ROUND((SUM(BF122:BF145)),  2)</f>
        <v>0</v>
      </c>
      <c r="G34" s="30"/>
      <c r="H34" s="30"/>
      <c r="I34" s="99">
        <v>0.15</v>
      </c>
      <c r="J34" s="98">
        <f>ROUND(((SUM(BF122:BF145))*I34),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40</v>
      </c>
      <c r="F35" s="98">
        <f>ROUND((SUM(BG122:BG145)),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41</v>
      </c>
      <c r="F36" s="98">
        <f>ROUND((SUM(BH122:BH145)),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42</v>
      </c>
      <c r="F37" s="98">
        <f>ROUND((SUM(BI122:BI145)),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43</v>
      </c>
      <c r="E39" s="58"/>
      <c r="F39" s="58"/>
      <c r="G39" s="102" t="s">
        <v>44</v>
      </c>
      <c r="H39" s="103" t="s">
        <v>45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40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0"/>
      <c r="B61" s="31"/>
      <c r="C61" s="30"/>
      <c r="D61" s="43" t="s">
        <v>48</v>
      </c>
      <c r="E61" s="33"/>
      <c r="F61" s="106" t="s">
        <v>49</v>
      </c>
      <c r="G61" s="43" t="s">
        <v>48</v>
      </c>
      <c r="H61" s="33"/>
      <c r="I61" s="33"/>
      <c r="J61" s="107" t="s">
        <v>49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0"/>
      <c r="B65" s="31"/>
      <c r="C65" s="30"/>
      <c r="D65" s="41" t="s">
        <v>50</v>
      </c>
      <c r="E65" s="44"/>
      <c r="F65" s="44"/>
      <c r="G65" s="41" t="s">
        <v>51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0"/>
      <c r="B76" s="31"/>
      <c r="C76" s="30"/>
      <c r="D76" s="43" t="s">
        <v>48</v>
      </c>
      <c r="E76" s="33"/>
      <c r="F76" s="106" t="s">
        <v>49</v>
      </c>
      <c r="G76" s="43" t="s">
        <v>48</v>
      </c>
      <c r="H76" s="33"/>
      <c r="I76" s="33"/>
      <c r="J76" s="107" t="s">
        <v>49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95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35" t="str">
        <f>E7</f>
        <v>Mikulov - statické zajištění opěrné stěny DDM</v>
      </c>
      <c r="F85" s="236"/>
      <c r="G85" s="236"/>
      <c r="H85" s="236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91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5" t="str">
        <f>E9</f>
        <v>03 - Vedlejší rozpočtové náklady</v>
      </c>
      <c r="F87" s="237"/>
      <c r="G87" s="237"/>
      <c r="H87" s="23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>Mikulov</v>
      </c>
      <c r="G89" s="30"/>
      <c r="H89" s="30"/>
      <c r="I89" s="27" t="s">
        <v>20</v>
      </c>
      <c r="J89" s="53" t="str">
        <f>IF(J12="","",J12)</f>
        <v>20. 4. 2020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7" t="s">
        <v>22</v>
      </c>
      <c r="D91" s="30"/>
      <c r="E91" s="30"/>
      <c r="F91" s="25" t="str">
        <f>E15</f>
        <v>Dům dětí a mládeže Mikulov, p.o.</v>
      </c>
      <c r="G91" s="30"/>
      <c r="H91" s="30"/>
      <c r="I91" s="27" t="s">
        <v>28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7" t="s">
        <v>26</v>
      </c>
      <c r="D92" s="30"/>
      <c r="E92" s="30"/>
      <c r="F92" s="25" t="str">
        <f>IF(E18="","",E18)</f>
        <v>OK Atelier, s.r.o.</v>
      </c>
      <c r="G92" s="30"/>
      <c r="H92" s="30"/>
      <c r="I92" s="27" t="s">
        <v>31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96</v>
      </c>
      <c r="D94" s="100"/>
      <c r="E94" s="100"/>
      <c r="F94" s="100"/>
      <c r="G94" s="100"/>
      <c r="H94" s="100"/>
      <c r="I94" s="100"/>
      <c r="J94" s="109" t="s">
        <v>97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98</v>
      </c>
      <c r="D96" s="30"/>
      <c r="E96" s="30"/>
      <c r="F96" s="30"/>
      <c r="G96" s="30"/>
      <c r="H96" s="30"/>
      <c r="I96" s="30"/>
      <c r="J96" s="69">
        <f>J122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99</v>
      </c>
    </row>
    <row r="97" spans="1:31" s="9" customFormat="1" ht="24.95" customHeight="1">
      <c r="B97" s="111"/>
      <c r="D97" s="112" t="s">
        <v>333</v>
      </c>
      <c r="E97" s="113"/>
      <c r="F97" s="113"/>
      <c r="G97" s="113"/>
      <c r="H97" s="113"/>
      <c r="I97" s="113"/>
      <c r="J97" s="114">
        <f>J123</f>
        <v>0</v>
      </c>
      <c r="L97" s="111"/>
    </row>
    <row r="98" spans="1:31" s="10" customFormat="1" ht="19.899999999999999" customHeight="1">
      <c r="B98" s="115"/>
      <c r="D98" s="116" t="s">
        <v>334</v>
      </c>
      <c r="E98" s="117"/>
      <c r="F98" s="117"/>
      <c r="G98" s="117"/>
      <c r="H98" s="117"/>
      <c r="I98" s="117"/>
      <c r="J98" s="118">
        <f>J124</f>
        <v>0</v>
      </c>
      <c r="L98" s="115"/>
    </row>
    <row r="99" spans="1:31" s="10" customFormat="1" ht="19.899999999999999" customHeight="1">
      <c r="B99" s="115"/>
      <c r="D99" s="116" t="s">
        <v>335</v>
      </c>
      <c r="E99" s="117"/>
      <c r="F99" s="117"/>
      <c r="G99" s="117"/>
      <c r="H99" s="117"/>
      <c r="I99" s="117"/>
      <c r="J99" s="118">
        <f>J129</f>
        <v>0</v>
      </c>
      <c r="L99" s="115"/>
    </row>
    <row r="100" spans="1:31" s="10" customFormat="1" ht="19.899999999999999" customHeight="1">
      <c r="B100" s="115"/>
      <c r="D100" s="116" t="s">
        <v>336</v>
      </c>
      <c r="E100" s="117"/>
      <c r="F100" s="117"/>
      <c r="G100" s="117"/>
      <c r="H100" s="117"/>
      <c r="I100" s="117"/>
      <c r="J100" s="118">
        <f>J133</f>
        <v>0</v>
      </c>
      <c r="L100" s="115"/>
    </row>
    <row r="101" spans="1:31" s="10" customFormat="1" ht="19.899999999999999" customHeight="1">
      <c r="B101" s="115"/>
      <c r="D101" s="116" t="s">
        <v>337</v>
      </c>
      <c r="E101" s="117"/>
      <c r="F101" s="117"/>
      <c r="G101" s="117"/>
      <c r="H101" s="117"/>
      <c r="I101" s="117"/>
      <c r="J101" s="118">
        <f>J136</f>
        <v>0</v>
      </c>
      <c r="L101" s="115"/>
    </row>
    <row r="102" spans="1:31" s="10" customFormat="1" ht="19.899999999999999" customHeight="1">
      <c r="B102" s="115"/>
      <c r="D102" s="116" t="s">
        <v>338</v>
      </c>
      <c r="E102" s="117"/>
      <c r="F102" s="117"/>
      <c r="G102" s="117"/>
      <c r="H102" s="117"/>
      <c r="I102" s="117"/>
      <c r="J102" s="118">
        <f>J142</f>
        <v>0</v>
      </c>
      <c r="L102" s="115"/>
    </row>
    <row r="103" spans="1:31" s="2" customFormat="1" ht="21.75" customHeight="1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>
      <c r="A104" s="30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8" spans="1:31" s="2" customFormat="1" ht="6.95" customHeight="1">
      <c r="A108" s="30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4.95" customHeight="1">
      <c r="A109" s="30"/>
      <c r="B109" s="31"/>
      <c r="C109" s="22" t="s">
        <v>108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7" t="s">
        <v>14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235" t="str">
        <f>E7</f>
        <v>Mikulov - statické zajištění opěrné stěny DDM</v>
      </c>
      <c r="F112" s="236"/>
      <c r="G112" s="236"/>
      <c r="H112" s="236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7" t="s">
        <v>91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>
      <c r="A114" s="30"/>
      <c r="B114" s="31"/>
      <c r="C114" s="30"/>
      <c r="D114" s="30"/>
      <c r="E114" s="215" t="str">
        <f>E9</f>
        <v>03 - Vedlejší rozpočtové náklady</v>
      </c>
      <c r="F114" s="237"/>
      <c r="G114" s="237"/>
      <c r="H114" s="237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7" t="s">
        <v>18</v>
      </c>
      <c r="D116" s="30"/>
      <c r="E116" s="30"/>
      <c r="F116" s="25" t="str">
        <f>F12</f>
        <v>Mikulov</v>
      </c>
      <c r="G116" s="30"/>
      <c r="H116" s="30"/>
      <c r="I116" s="27" t="s">
        <v>20</v>
      </c>
      <c r="J116" s="53" t="str">
        <f>IF(J12="","",J12)</f>
        <v>20. 4. 2020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7" t="s">
        <v>22</v>
      </c>
      <c r="D118" s="30"/>
      <c r="E118" s="30"/>
      <c r="F118" s="25" t="str">
        <f>E15</f>
        <v>Dům dětí a mládeže Mikulov, p.o.</v>
      </c>
      <c r="G118" s="30"/>
      <c r="H118" s="30"/>
      <c r="I118" s="27" t="s">
        <v>28</v>
      </c>
      <c r="J118" s="28" t="str">
        <f>E21</f>
        <v xml:space="preserve"> 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7" t="s">
        <v>26</v>
      </c>
      <c r="D119" s="30"/>
      <c r="E119" s="30"/>
      <c r="F119" s="25" t="str">
        <f>IF(E18="","",E18)</f>
        <v>OK Atelier, s.r.o.</v>
      </c>
      <c r="G119" s="30"/>
      <c r="H119" s="30"/>
      <c r="I119" s="27" t="s">
        <v>31</v>
      </c>
      <c r="J119" s="28" t="str">
        <f>E24</f>
        <v xml:space="preserve"> 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1" customFormat="1" ht="29.25" customHeight="1">
      <c r="A121" s="119"/>
      <c r="B121" s="120"/>
      <c r="C121" s="121" t="s">
        <v>109</v>
      </c>
      <c r="D121" s="122" t="s">
        <v>58</v>
      </c>
      <c r="E121" s="122" t="s">
        <v>54</v>
      </c>
      <c r="F121" s="122" t="s">
        <v>55</v>
      </c>
      <c r="G121" s="122" t="s">
        <v>110</v>
      </c>
      <c r="H121" s="122" t="s">
        <v>111</v>
      </c>
      <c r="I121" s="122" t="s">
        <v>112</v>
      </c>
      <c r="J121" s="123" t="s">
        <v>97</v>
      </c>
      <c r="K121" s="124" t="s">
        <v>113</v>
      </c>
      <c r="L121" s="125"/>
      <c r="M121" s="60" t="s">
        <v>1</v>
      </c>
      <c r="N121" s="61" t="s">
        <v>37</v>
      </c>
      <c r="O121" s="61" t="s">
        <v>114</v>
      </c>
      <c r="P121" s="61" t="s">
        <v>115</v>
      </c>
      <c r="Q121" s="61" t="s">
        <v>116</v>
      </c>
      <c r="R121" s="61" t="s">
        <v>117</v>
      </c>
      <c r="S121" s="61" t="s">
        <v>118</v>
      </c>
      <c r="T121" s="62" t="s">
        <v>119</v>
      </c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</row>
    <row r="122" spans="1:65" s="2" customFormat="1" ht="22.9" customHeight="1">
      <c r="A122" s="30"/>
      <c r="B122" s="31"/>
      <c r="C122" s="67" t="s">
        <v>120</v>
      </c>
      <c r="D122" s="30"/>
      <c r="E122" s="30"/>
      <c r="F122" s="30"/>
      <c r="G122" s="30"/>
      <c r="H122" s="30"/>
      <c r="I122" s="30"/>
      <c r="J122" s="126">
        <f>BK122</f>
        <v>0</v>
      </c>
      <c r="K122" s="30"/>
      <c r="L122" s="31"/>
      <c r="M122" s="63"/>
      <c r="N122" s="54"/>
      <c r="O122" s="64"/>
      <c r="P122" s="127">
        <f>P123</f>
        <v>0</v>
      </c>
      <c r="Q122" s="64"/>
      <c r="R122" s="127">
        <f>R123</f>
        <v>0</v>
      </c>
      <c r="S122" s="64"/>
      <c r="T122" s="128">
        <f>T123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8" t="s">
        <v>72</v>
      </c>
      <c r="AU122" s="18" t="s">
        <v>99</v>
      </c>
      <c r="BK122" s="129">
        <f>BK123</f>
        <v>0</v>
      </c>
    </row>
    <row r="123" spans="1:65" s="12" customFormat="1" ht="25.9" customHeight="1">
      <c r="B123" s="130"/>
      <c r="D123" s="131" t="s">
        <v>72</v>
      </c>
      <c r="E123" s="132" t="s">
        <v>339</v>
      </c>
      <c r="F123" s="132" t="s">
        <v>88</v>
      </c>
      <c r="J123" s="133">
        <f>BK123</f>
        <v>0</v>
      </c>
      <c r="L123" s="130"/>
      <c r="M123" s="134"/>
      <c r="N123" s="135"/>
      <c r="O123" s="135"/>
      <c r="P123" s="136">
        <f>P124+P129+P133+P136+P142</f>
        <v>0</v>
      </c>
      <c r="Q123" s="135"/>
      <c r="R123" s="136">
        <f>R124+R129+R133+R136+R142</f>
        <v>0</v>
      </c>
      <c r="S123" s="135"/>
      <c r="T123" s="137">
        <f>T124+T129+T133+T136+T142</f>
        <v>0</v>
      </c>
      <c r="AR123" s="131" t="s">
        <v>152</v>
      </c>
      <c r="AT123" s="138" t="s">
        <v>72</v>
      </c>
      <c r="AU123" s="138" t="s">
        <v>73</v>
      </c>
      <c r="AY123" s="131" t="s">
        <v>123</v>
      </c>
      <c r="BK123" s="139">
        <f>BK124+BK129+BK133+BK136+BK142</f>
        <v>0</v>
      </c>
    </row>
    <row r="124" spans="1:65" s="12" customFormat="1" ht="22.9" customHeight="1">
      <c r="B124" s="130"/>
      <c r="D124" s="131" t="s">
        <v>72</v>
      </c>
      <c r="E124" s="140" t="s">
        <v>340</v>
      </c>
      <c r="F124" s="140" t="s">
        <v>341</v>
      </c>
      <c r="J124" s="141">
        <f>BK124</f>
        <v>0</v>
      </c>
      <c r="L124" s="130"/>
      <c r="M124" s="134"/>
      <c r="N124" s="135"/>
      <c r="O124" s="135"/>
      <c r="P124" s="136">
        <f>SUM(P125:P128)</f>
        <v>0</v>
      </c>
      <c r="Q124" s="135"/>
      <c r="R124" s="136">
        <f>SUM(R125:R128)</f>
        <v>0</v>
      </c>
      <c r="S124" s="135"/>
      <c r="T124" s="137">
        <f>SUM(T125:T128)</f>
        <v>0</v>
      </c>
      <c r="AR124" s="131" t="s">
        <v>152</v>
      </c>
      <c r="AT124" s="138" t="s">
        <v>72</v>
      </c>
      <c r="AU124" s="138" t="s">
        <v>81</v>
      </c>
      <c r="AY124" s="131" t="s">
        <v>123</v>
      </c>
      <c r="BK124" s="139">
        <f>SUM(BK125:BK128)</f>
        <v>0</v>
      </c>
    </row>
    <row r="125" spans="1:65" s="2" customFormat="1" ht="16.5" customHeight="1">
      <c r="A125" s="30"/>
      <c r="B125" s="142"/>
      <c r="C125" s="143" t="s">
        <v>81</v>
      </c>
      <c r="D125" s="143" t="s">
        <v>125</v>
      </c>
      <c r="E125" s="144" t="s">
        <v>342</v>
      </c>
      <c r="F125" s="145" t="s">
        <v>341</v>
      </c>
      <c r="G125" s="146" t="s">
        <v>377</v>
      </c>
      <c r="H125" s="147">
        <v>1</v>
      </c>
      <c r="I125" s="148">
        <v>0</v>
      </c>
      <c r="J125" s="148">
        <f>ROUND(I125*H125,2)</f>
        <v>0</v>
      </c>
      <c r="K125" s="149"/>
      <c r="L125" s="31"/>
      <c r="M125" s="150" t="s">
        <v>1</v>
      </c>
      <c r="N125" s="151" t="s">
        <v>38</v>
      </c>
      <c r="O125" s="152">
        <v>0</v>
      </c>
      <c r="P125" s="152">
        <f>O125*H125</f>
        <v>0</v>
      </c>
      <c r="Q125" s="152">
        <v>0</v>
      </c>
      <c r="R125" s="152">
        <f>Q125*H125</f>
        <v>0</v>
      </c>
      <c r="S125" s="152">
        <v>0</v>
      </c>
      <c r="T125" s="153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4" t="s">
        <v>343</v>
      </c>
      <c r="AT125" s="154" t="s">
        <v>125</v>
      </c>
      <c r="AU125" s="154" t="s">
        <v>83</v>
      </c>
      <c r="AY125" s="18" t="s">
        <v>123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8" t="s">
        <v>81</v>
      </c>
      <c r="BK125" s="155">
        <f>ROUND(I125*H125,2)</f>
        <v>0</v>
      </c>
      <c r="BL125" s="18" t="s">
        <v>343</v>
      </c>
      <c r="BM125" s="154" t="s">
        <v>344</v>
      </c>
    </row>
    <row r="126" spans="1:65" s="14" customFormat="1" ht="22.5">
      <c r="B126" s="164"/>
      <c r="D126" s="157" t="s">
        <v>131</v>
      </c>
      <c r="E126" s="165" t="s">
        <v>1</v>
      </c>
      <c r="F126" s="166" t="s">
        <v>345</v>
      </c>
      <c r="H126" s="165" t="s">
        <v>1</v>
      </c>
      <c r="L126" s="164"/>
      <c r="M126" s="167"/>
      <c r="N126" s="168"/>
      <c r="O126" s="168"/>
      <c r="P126" s="168"/>
      <c r="Q126" s="168"/>
      <c r="R126" s="168"/>
      <c r="S126" s="168"/>
      <c r="T126" s="169"/>
      <c r="AT126" s="165" t="s">
        <v>131</v>
      </c>
      <c r="AU126" s="165" t="s">
        <v>83</v>
      </c>
      <c r="AV126" s="14" t="s">
        <v>81</v>
      </c>
      <c r="AW126" s="14" t="s">
        <v>30</v>
      </c>
      <c r="AX126" s="14" t="s">
        <v>73</v>
      </c>
      <c r="AY126" s="165" t="s">
        <v>123</v>
      </c>
    </row>
    <row r="127" spans="1:65" s="14" customFormat="1" ht="11.25">
      <c r="B127" s="164"/>
      <c r="D127" s="157" t="s">
        <v>131</v>
      </c>
      <c r="E127" s="165" t="s">
        <v>1</v>
      </c>
      <c r="F127" s="166" t="s">
        <v>346</v>
      </c>
      <c r="H127" s="165" t="s">
        <v>1</v>
      </c>
      <c r="L127" s="164"/>
      <c r="M127" s="167"/>
      <c r="N127" s="168"/>
      <c r="O127" s="168"/>
      <c r="P127" s="168"/>
      <c r="Q127" s="168"/>
      <c r="R127" s="168"/>
      <c r="S127" s="168"/>
      <c r="T127" s="169"/>
      <c r="AT127" s="165" t="s">
        <v>131</v>
      </c>
      <c r="AU127" s="165" t="s">
        <v>83</v>
      </c>
      <c r="AV127" s="14" t="s">
        <v>81</v>
      </c>
      <c r="AW127" s="14" t="s">
        <v>30</v>
      </c>
      <c r="AX127" s="14" t="s">
        <v>73</v>
      </c>
      <c r="AY127" s="165" t="s">
        <v>123</v>
      </c>
    </row>
    <row r="128" spans="1:65" s="13" customFormat="1" ht="11.25">
      <c r="B128" s="156"/>
      <c r="D128" s="157" t="s">
        <v>131</v>
      </c>
      <c r="E128" s="158" t="s">
        <v>1</v>
      </c>
      <c r="F128" s="159" t="s">
        <v>347</v>
      </c>
      <c r="H128" s="160">
        <v>1.5</v>
      </c>
      <c r="L128" s="156"/>
      <c r="M128" s="161"/>
      <c r="N128" s="162"/>
      <c r="O128" s="162"/>
      <c r="P128" s="162"/>
      <c r="Q128" s="162"/>
      <c r="R128" s="162"/>
      <c r="S128" s="162"/>
      <c r="T128" s="163"/>
      <c r="AT128" s="158" t="s">
        <v>131</v>
      </c>
      <c r="AU128" s="158" t="s">
        <v>83</v>
      </c>
      <c r="AV128" s="13" t="s">
        <v>83</v>
      </c>
      <c r="AW128" s="13" t="s">
        <v>30</v>
      </c>
      <c r="AX128" s="13" t="s">
        <v>81</v>
      </c>
      <c r="AY128" s="158" t="s">
        <v>123</v>
      </c>
    </row>
    <row r="129" spans="1:65" s="12" customFormat="1" ht="22.9" customHeight="1">
      <c r="B129" s="130"/>
      <c r="D129" s="131" t="s">
        <v>72</v>
      </c>
      <c r="E129" s="140" t="s">
        <v>348</v>
      </c>
      <c r="F129" s="140" t="s">
        <v>349</v>
      </c>
      <c r="J129" s="141">
        <f>BK129</f>
        <v>0</v>
      </c>
      <c r="L129" s="130"/>
      <c r="M129" s="134"/>
      <c r="N129" s="135"/>
      <c r="O129" s="135"/>
      <c r="P129" s="136">
        <f>SUM(P130:P132)</f>
        <v>0</v>
      </c>
      <c r="Q129" s="135"/>
      <c r="R129" s="136">
        <f>SUM(R130:R132)</f>
        <v>0</v>
      </c>
      <c r="S129" s="135"/>
      <c r="T129" s="137">
        <f>SUM(T130:T132)</f>
        <v>0</v>
      </c>
      <c r="AR129" s="131" t="s">
        <v>152</v>
      </c>
      <c r="AT129" s="138" t="s">
        <v>72</v>
      </c>
      <c r="AU129" s="138" t="s">
        <v>81</v>
      </c>
      <c r="AY129" s="131" t="s">
        <v>123</v>
      </c>
      <c r="BK129" s="139">
        <f>SUM(BK130:BK132)</f>
        <v>0</v>
      </c>
    </row>
    <row r="130" spans="1:65" s="2" customFormat="1" ht="16.5" customHeight="1">
      <c r="A130" s="30"/>
      <c r="B130" s="142"/>
      <c r="C130" s="143" t="s">
        <v>83</v>
      </c>
      <c r="D130" s="143" t="s">
        <v>125</v>
      </c>
      <c r="E130" s="144" t="s">
        <v>350</v>
      </c>
      <c r="F130" s="145" t="s">
        <v>349</v>
      </c>
      <c r="G130" s="146" t="s">
        <v>377</v>
      </c>
      <c r="H130" s="147">
        <v>1</v>
      </c>
      <c r="I130" s="148">
        <v>0</v>
      </c>
      <c r="J130" s="148">
        <f>ROUND(I130*H130,2)</f>
        <v>0</v>
      </c>
      <c r="K130" s="149"/>
      <c r="L130" s="31"/>
      <c r="M130" s="150" t="s">
        <v>1</v>
      </c>
      <c r="N130" s="151" t="s">
        <v>38</v>
      </c>
      <c r="O130" s="152">
        <v>0</v>
      </c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4" t="s">
        <v>343</v>
      </c>
      <c r="AT130" s="154" t="s">
        <v>125</v>
      </c>
      <c r="AU130" s="154" t="s">
        <v>83</v>
      </c>
      <c r="AY130" s="18" t="s">
        <v>123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8" t="s">
        <v>81</v>
      </c>
      <c r="BK130" s="155">
        <f>ROUND(I130*H130,2)</f>
        <v>0</v>
      </c>
      <c r="BL130" s="18" t="s">
        <v>343</v>
      </c>
      <c r="BM130" s="154" t="s">
        <v>351</v>
      </c>
    </row>
    <row r="131" spans="1:65" s="14" customFormat="1" ht="11.25">
      <c r="B131" s="164"/>
      <c r="D131" s="157" t="s">
        <v>131</v>
      </c>
      <c r="E131" s="165" t="s">
        <v>1</v>
      </c>
      <c r="F131" s="166" t="s">
        <v>352</v>
      </c>
      <c r="H131" s="165" t="s">
        <v>1</v>
      </c>
      <c r="L131" s="164"/>
      <c r="M131" s="167"/>
      <c r="N131" s="168"/>
      <c r="O131" s="168"/>
      <c r="P131" s="168"/>
      <c r="Q131" s="168"/>
      <c r="R131" s="168"/>
      <c r="S131" s="168"/>
      <c r="T131" s="169"/>
      <c r="AT131" s="165" t="s">
        <v>131</v>
      </c>
      <c r="AU131" s="165" t="s">
        <v>83</v>
      </c>
      <c r="AV131" s="14" t="s">
        <v>81</v>
      </c>
      <c r="AW131" s="14" t="s">
        <v>30</v>
      </c>
      <c r="AX131" s="14" t="s">
        <v>73</v>
      </c>
      <c r="AY131" s="165" t="s">
        <v>123</v>
      </c>
    </row>
    <row r="132" spans="1:65" s="13" customFormat="1" ht="11.25">
      <c r="B132" s="156"/>
      <c r="D132" s="157" t="s">
        <v>131</v>
      </c>
      <c r="E132" s="158" t="s">
        <v>1</v>
      </c>
      <c r="F132" s="159" t="s">
        <v>353</v>
      </c>
      <c r="H132" s="160">
        <v>5</v>
      </c>
      <c r="L132" s="156"/>
      <c r="M132" s="161"/>
      <c r="N132" s="162"/>
      <c r="O132" s="162"/>
      <c r="P132" s="162"/>
      <c r="Q132" s="162"/>
      <c r="R132" s="162"/>
      <c r="S132" s="162"/>
      <c r="T132" s="163"/>
      <c r="AT132" s="158" t="s">
        <v>131</v>
      </c>
      <c r="AU132" s="158" t="s">
        <v>83</v>
      </c>
      <c r="AV132" s="13" t="s">
        <v>83</v>
      </c>
      <c r="AW132" s="13" t="s">
        <v>30</v>
      </c>
      <c r="AX132" s="13" t="s">
        <v>81</v>
      </c>
      <c r="AY132" s="158" t="s">
        <v>123</v>
      </c>
    </row>
    <row r="133" spans="1:65" s="12" customFormat="1" ht="22.9" customHeight="1">
      <c r="B133" s="130"/>
      <c r="D133" s="131" t="s">
        <v>72</v>
      </c>
      <c r="E133" s="140" t="s">
        <v>354</v>
      </c>
      <c r="F133" s="140" t="s">
        <v>355</v>
      </c>
      <c r="J133" s="141">
        <f>BK133</f>
        <v>0</v>
      </c>
      <c r="L133" s="130"/>
      <c r="M133" s="134"/>
      <c r="N133" s="135"/>
      <c r="O133" s="135"/>
      <c r="P133" s="136">
        <f>SUM(P134:P135)</f>
        <v>0</v>
      </c>
      <c r="Q133" s="135"/>
      <c r="R133" s="136">
        <f>SUM(R134:R135)</f>
        <v>0</v>
      </c>
      <c r="S133" s="135"/>
      <c r="T133" s="137">
        <f>SUM(T134:T135)</f>
        <v>0</v>
      </c>
      <c r="AR133" s="131" t="s">
        <v>152</v>
      </c>
      <c r="AT133" s="138" t="s">
        <v>72</v>
      </c>
      <c r="AU133" s="138" t="s">
        <v>81</v>
      </c>
      <c r="AY133" s="131" t="s">
        <v>123</v>
      </c>
      <c r="BK133" s="139">
        <f>SUM(BK134:BK135)</f>
        <v>0</v>
      </c>
    </row>
    <row r="134" spans="1:65" s="2" customFormat="1" ht="16.5" customHeight="1">
      <c r="A134" s="30"/>
      <c r="B134" s="142"/>
      <c r="C134" s="143" t="s">
        <v>139</v>
      </c>
      <c r="D134" s="143" t="s">
        <v>125</v>
      </c>
      <c r="E134" s="144" t="s">
        <v>356</v>
      </c>
      <c r="F134" s="145" t="s">
        <v>357</v>
      </c>
      <c r="G134" s="146" t="s">
        <v>377</v>
      </c>
      <c r="H134" s="147">
        <v>1</v>
      </c>
      <c r="I134" s="148">
        <v>0</v>
      </c>
      <c r="J134" s="148">
        <f>ROUND(I134*H134,2)</f>
        <v>0</v>
      </c>
      <c r="K134" s="149"/>
      <c r="L134" s="31"/>
      <c r="M134" s="150" t="s">
        <v>1</v>
      </c>
      <c r="N134" s="151" t="s">
        <v>38</v>
      </c>
      <c r="O134" s="152">
        <v>0</v>
      </c>
      <c r="P134" s="152">
        <f>O134*H134</f>
        <v>0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4" t="s">
        <v>343</v>
      </c>
      <c r="AT134" s="154" t="s">
        <v>125</v>
      </c>
      <c r="AU134" s="154" t="s">
        <v>83</v>
      </c>
      <c r="AY134" s="18" t="s">
        <v>123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18" t="s">
        <v>81</v>
      </c>
      <c r="BK134" s="155">
        <f>ROUND(I134*H134,2)</f>
        <v>0</v>
      </c>
      <c r="BL134" s="18" t="s">
        <v>343</v>
      </c>
      <c r="BM134" s="154" t="s">
        <v>358</v>
      </c>
    </row>
    <row r="135" spans="1:65" s="13" customFormat="1" ht="11.25">
      <c r="B135" s="156"/>
      <c r="D135" s="157" t="s">
        <v>131</v>
      </c>
      <c r="E135" s="158" t="s">
        <v>1</v>
      </c>
      <c r="F135" s="159" t="s">
        <v>359</v>
      </c>
      <c r="H135" s="160">
        <v>1</v>
      </c>
      <c r="L135" s="156"/>
      <c r="M135" s="161"/>
      <c r="N135" s="162"/>
      <c r="O135" s="162"/>
      <c r="P135" s="162"/>
      <c r="Q135" s="162"/>
      <c r="R135" s="162"/>
      <c r="S135" s="162"/>
      <c r="T135" s="163"/>
      <c r="AT135" s="158" t="s">
        <v>131</v>
      </c>
      <c r="AU135" s="158" t="s">
        <v>83</v>
      </c>
      <c r="AV135" s="13" t="s">
        <v>83</v>
      </c>
      <c r="AW135" s="13" t="s">
        <v>30</v>
      </c>
      <c r="AX135" s="13" t="s">
        <v>81</v>
      </c>
      <c r="AY135" s="158" t="s">
        <v>123</v>
      </c>
    </row>
    <row r="136" spans="1:65" s="12" customFormat="1" ht="22.9" customHeight="1">
      <c r="B136" s="130"/>
      <c r="D136" s="131" t="s">
        <v>72</v>
      </c>
      <c r="E136" s="140" t="s">
        <v>360</v>
      </c>
      <c r="F136" s="140" t="s">
        <v>361</v>
      </c>
      <c r="J136" s="141">
        <f>BK136</f>
        <v>0</v>
      </c>
      <c r="L136" s="130"/>
      <c r="M136" s="134"/>
      <c r="N136" s="135"/>
      <c r="O136" s="135"/>
      <c r="P136" s="136">
        <f>SUM(P137:P141)</f>
        <v>0</v>
      </c>
      <c r="Q136" s="135"/>
      <c r="R136" s="136">
        <f>SUM(R137:R141)</f>
        <v>0</v>
      </c>
      <c r="S136" s="135"/>
      <c r="T136" s="137">
        <f>SUM(T137:T141)</f>
        <v>0</v>
      </c>
      <c r="AR136" s="131" t="s">
        <v>152</v>
      </c>
      <c r="AT136" s="138" t="s">
        <v>72</v>
      </c>
      <c r="AU136" s="138" t="s">
        <v>81</v>
      </c>
      <c r="AY136" s="131" t="s">
        <v>123</v>
      </c>
      <c r="BK136" s="139">
        <f>SUM(BK137:BK141)</f>
        <v>0</v>
      </c>
    </row>
    <row r="137" spans="1:65" s="2" customFormat="1" ht="16.5" customHeight="1">
      <c r="A137" s="30"/>
      <c r="B137" s="142"/>
      <c r="C137" s="143" t="s">
        <v>129</v>
      </c>
      <c r="D137" s="143" t="s">
        <v>125</v>
      </c>
      <c r="E137" s="144" t="s">
        <v>362</v>
      </c>
      <c r="F137" s="145" t="s">
        <v>361</v>
      </c>
      <c r="G137" s="146" t="s">
        <v>377</v>
      </c>
      <c r="H137" s="147">
        <v>1</v>
      </c>
      <c r="I137" s="148">
        <v>0</v>
      </c>
      <c r="J137" s="148">
        <f>ROUND(I137*H137,2)</f>
        <v>0</v>
      </c>
      <c r="K137" s="149"/>
      <c r="L137" s="31"/>
      <c r="M137" s="150" t="s">
        <v>1</v>
      </c>
      <c r="N137" s="151" t="s">
        <v>38</v>
      </c>
      <c r="O137" s="152">
        <v>0</v>
      </c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4" t="s">
        <v>343</v>
      </c>
      <c r="AT137" s="154" t="s">
        <v>125</v>
      </c>
      <c r="AU137" s="154" t="s">
        <v>83</v>
      </c>
      <c r="AY137" s="18" t="s">
        <v>123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8" t="s">
        <v>81</v>
      </c>
      <c r="BK137" s="155">
        <f>ROUND(I137*H137,2)</f>
        <v>0</v>
      </c>
      <c r="BL137" s="18" t="s">
        <v>343</v>
      </c>
      <c r="BM137" s="154" t="s">
        <v>363</v>
      </c>
    </row>
    <row r="138" spans="1:65" s="13" customFormat="1" ht="11.25">
      <c r="B138" s="156"/>
      <c r="D138" s="157" t="s">
        <v>131</v>
      </c>
      <c r="E138" s="158" t="s">
        <v>1</v>
      </c>
      <c r="F138" s="159" t="s">
        <v>364</v>
      </c>
      <c r="H138" s="160">
        <v>2.5</v>
      </c>
      <c r="L138" s="156"/>
      <c r="M138" s="161"/>
      <c r="N138" s="162"/>
      <c r="O138" s="162"/>
      <c r="P138" s="162"/>
      <c r="Q138" s="162"/>
      <c r="R138" s="162"/>
      <c r="S138" s="162"/>
      <c r="T138" s="163"/>
      <c r="AT138" s="158" t="s">
        <v>131</v>
      </c>
      <c r="AU138" s="158" t="s">
        <v>83</v>
      </c>
      <c r="AV138" s="13" t="s">
        <v>83</v>
      </c>
      <c r="AW138" s="13" t="s">
        <v>30</v>
      </c>
      <c r="AX138" s="13" t="s">
        <v>81</v>
      </c>
      <c r="AY138" s="158" t="s">
        <v>123</v>
      </c>
    </row>
    <row r="139" spans="1:65" s="2" customFormat="1" ht="16.5" customHeight="1">
      <c r="A139" s="30"/>
      <c r="B139" s="142"/>
      <c r="C139" s="143" t="s">
        <v>152</v>
      </c>
      <c r="D139" s="143" t="s">
        <v>125</v>
      </c>
      <c r="E139" s="144" t="s">
        <v>365</v>
      </c>
      <c r="F139" s="145" t="s">
        <v>366</v>
      </c>
      <c r="G139" s="146" t="s">
        <v>377</v>
      </c>
      <c r="H139" s="147">
        <v>1</v>
      </c>
      <c r="I139" s="148">
        <v>0</v>
      </c>
      <c r="J139" s="148">
        <f>ROUND(I139*H139,2)</f>
        <v>0</v>
      </c>
      <c r="K139" s="149"/>
      <c r="L139" s="31"/>
      <c r="M139" s="150" t="s">
        <v>1</v>
      </c>
      <c r="N139" s="151" t="s">
        <v>38</v>
      </c>
      <c r="O139" s="152">
        <v>0</v>
      </c>
      <c r="P139" s="152">
        <f>O139*H139</f>
        <v>0</v>
      </c>
      <c r="Q139" s="152">
        <v>0</v>
      </c>
      <c r="R139" s="152">
        <f>Q139*H139</f>
        <v>0</v>
      </c>
      <c r="S139" s="152">
        <v>0</v>
      </c>
      <c r="T139" s="153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4" t="s">
        <v>343</v>
      </c>
      <c r="AT139" s="154" t="s">
        <v>125</v>
      </c>
      <c r="AU139" s="154" t="s">
        <v>83</v>
      </c>
      <c r="AY139" s="18" t="s">
        <v>123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8" t="s">
        <v>81</v>
      </c>
      <c r="BK139" s="155">
        <f>ROUND(I139*H139,2)</f>
        <v>0</v>
      </c>
      <c r="BL139" s="18" t="s">
        <v>343</v>
      </c>
      <c r="BM139" s="154" t="s">
        <v>367</v>
      </c>
    </row>
    <row r="140" spans="1:65" s="14" customFormat="1" ht="11.25">
      <c r="B140" s="164"/>
      <c r="D140" s="157" t="s">
        <v>131</v>
      </c>
      <c r="E140" s="165" t="s">
        <v>1</v>
      </c>
      <c r="F140" s="166" t="s">
        <v>368</v>
      </c>
      <c r="H140" s="165" t="s">
        <v>1</v>
      </c>
      <c r="L140" s="164"/>
      <c r="M140" s="167"/>
      <c r="N140" s="168"/>
      <c r="O140" s="168"/>
      <c r="P140" s="168"/>
      <c r="Q140" s="168"/>
      <c r="R140" s="168"/>
      <c r="S140" s="168"/>
      <c r="T140" s="169"/>
      <c r="AT140" s="165" t="s">
        <v>131</v>
      </c>
      <c r="AU140" s="165" t="s">
        <v>83</v>
      </c>
      <c r="AV140" s="14" t="s">
        <v>81</v>
      </c>
      <c r="AW140" s="14" t="s">
        <v>30</v>
      </c>
      <c r="AX140" s="14" t="s">
        <v>73</v>
      </c>
      <c r="AY140" s="165" t="s">
        <v>123</v>
      </c>
    </row>
    <row r="141" spans="1:65" s="13" customFormat="1" ht="11.25">
      <c r="B141" s="156"/>
      <c r="D141" s="157" t="s">
        <v>131</v>
      </c>
      <c r="E141" s="158" t="s">
        <v>1</v>
      </c>
      <c r="F141" s="159" t="s">
        <v>369</v>
      </c>
      <c r="H141" s="160">
        <v>0.5</v>
      </c>
      <c r="L141" s="156"/>
      <c r="M141" s="161"/>
      <c r="N141" s="162"/>
      <c r="O141" s="162"/>
      <c r="P141" s="162"/>
      <c r="Q141" s="162"/>
      <c r="R141" s="162"/>
      <c r="S141" s="162"/>
      <c r="T141" s="163"/>
      <c r="AT141" s="158" t="s">
        <v>131</v>
      </c>
      <c r="AU141" s="158" t="s">
        <v>83</v>
      </c>
      <c r="AV141" s="13" t="s">
        <v>83</v>
      </c>
      <c r="AW141" s="13" t="s">
        <v>30</v>
      </c>
      <c r="AX141" s="13" t="s">
        <v>81</v>
      </c>
      <c r="AY141" s="158" t="s">
        <v>123</v>
      </c>
    </row>
    <row r="142" spans="1:65" s="12" customFormat="1" ht="22.9" customHeight="1">
      <c r="B142" s="130"/>
      <c r="D142" s="131" t="s">
        <v>72</v>
      </c>
      <c r="E142" s="140" t="s">
        <v>370</v>
      </c>
      <c r="F142" s="140" t="s">
        <v>371</v>
      </c>
      <c r="J142" s="141">
        <f>BK142</f>
        <v>0</v>
      </c>
      <c r="L142" s="130"/>
      <c r="M142" s="134"/>
      <c r="N142" s="135"/>
      <c r="O142" s="135"/>
      <c r="P142" s="136">
        <f>SUM(P143:P145)</f>
        <v>0</v>
      </c>
      <c r="Q142" s="135"/>
      <c r="R142" s="136">
        <f>SUM(R143:R145)</f>
        <v>0</v>
      </c>
      <c r="S142" s="135"/>
      <c r="T142" s="137">
        <f>SUM(T143:T145)</f>
        <v>0</v>
      </c>
      <c r="AR142" s="131" t="s">
        <v>152</v>
      </c>
      <c r="AT142" s="138" t="s">
        <v>72</v>
      </c>
      <c r="AU142" s="138" t="s">
        <v>81</v>
      </c>
      <c r="AY142" s="131" t="s">
        <v>123</v>
      </c>
      <c r="BK142" s="139">
        <f>SUM(BK143:BK145)</f>
        <v>0</v>
      </c>
    </row>
    <row r="143" spans="1:65" s="2" customFormat="1" ht="16.5" customHeight="1">
      <c r="A143" s="30"/>
      <c r="B143" s="142"/>
      <c r="C143" s="143" t="s">
        <v>133</v>
      </c>
      <c r="D143" s="143" t="s">
        <v>125</v>
      </c>
      <c r="E143" s="144" t="s">
        <v>372</v>
      </c>
      <c r="F143" s="145" t="s">
        <v>373</v>
      </c>
      <c r="G143" s="146" t="s">
        <v>377</v>
      </c>
      <c r="H143" s="147">
        <v>1</v>
      </c>
      <c r="I143" s="148">
        <v>0</v>
      </c>
      <c r="J143" s="148">
        <f>ROUND(I143*H143,2)</f>
        <v>0</v>
      </c>
      <c r="K143" s="149"/>
      <c r="L143" s="31"/>
      <c r="M143" s="150" t="s">
        <v>1</v>
      </c>
      <c r="N143" s="151" t="s">
        <v>38</v>
      </c>
      <c r="O143" s="152">
        <v>0</v>
      </c>
      <c r="P143" s="152">
        <f>O143*H143</f>
        <v>0</v>
      </c>
      <c r="Q143" s="152">
        <v>0</v>
      </c>
      <c r="R143" s="152">
        <f>Q143*H143</f>
        <v>0</v>
      </c>
      <c r="S143" s="152">
        <v>0</v>
      </c>
      <c r="T143" s="153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4" t="s">
        <v>343</v>
      </c>
      <c r="AT143" s="154" t="s">
        <v>125</v>
      </c>
      <c r="AU143" s="154" t="s">
        <v>83</v>
      </c>
      <c r="AY143" s="18" t="s">
        <v>123</v>
      </c>
      <c r="BE143" s="155">
        <f>IF(N143="základní",J143,0)</f>
        <v>0</v>
      </c>
      <c r="BF143" s="155">
        <f>IF(N143="snížená",J143,0)</f>
        <v>0</v>
      </c>
      <c r="BG143" s="155">
        <f>IF(N143="zákl. přenesená",J143,0)</f>
        <v>0</v>
      </c>
      <c r="BH143" s="155">
        <f>IF(N143="sníž. přenesená",J143,0)</f>
        <v>0</v>
      </c>
      <c r="BI143" s="155">
        <f>IF(N143="nulová",J143,0)</f>
        <v>0</v>
      </c>
      <c r="BJ143" s="18" t="s">
        <v>81</v>
      </c>
      <c r="BK143" s="155">
        <f>ROUND(I143*H143,2)</f>
        <v>0</v>
      </c>
      <c r="BL143" s="18" t="s">
        <v>343</v>
      </c>
      <c r="BM143" s="154" t="s">
        <v>374</v>
      </c>
    </row>
    <row r="144" spans="1:65" s="14" customFormat="1" ht="11.25">
      <c r="B144" s="164"/>
      <c r="D144" s="157" t="s">
        <v>131</v>
      </c>
      <c r="E144" s="165" t="s">
        <v>1</v>
      </c>
      <c r="F144" s="166" t="s">
        <v>375</v>
      </c>
      <c r="H144" s="165" t="s">
        <v>1</v>
      </c>
      <c r="L144" s="164"/>
      <c r="M144" s="167"/>
      <c r="N144" s="168"/>
      <c r="O144" s="168"/>
      <c r="P144" s="168"/>
      <c r="Q144" s="168"/>
      <c r="R144" s="168"/>
      <c r="S144" s="168"/>
      <c r="T144" s="169"/>
      <c r="AT144" s="165" t="s">
        <v>131</v>
      </c>
      <c r="AU144" s="165" t="s">
        <v>83</v>
      </c>
      <c r="AV144" s="14" t="s">
        <v>81</v>
      </c>
      <c r="AW144" s="14" t="s">
        <v>30</v>
      </c>
      <c r="AX144" s="14" t="s">
        <v>73</v>
      </c>
      <c r="AY144" s="165" t="s">
        <v>123</v>
      </c>
    </row>
    <row r="145" spans="1:51" s="13" customFormat="1" ht="11.25">
      <c r="B145" s="156"/>
      <c r="D145" s="157" t="s">
        <v>131</v>
      </c>
      <c r="E145" s="158" t="s">
        <v>1</v>
      </c>
      <c r="F145" s="159" t="s">
        <v>376</v>
      </c>
      <c r="H145" s="160">
        <v>2</v>
      </c>
      <c r="L145" s="156"/>
      <c r="M145" s="194"/>
      <c r="N145" s="195"/>
      <c r="O145" s="195"/>
      <c r="P145" s="195"/>
      <c r="Q145" s="195"/>
      <c r="R145" s="195"/>
      <c r="S145" s="195"/>
      <c r="T145" s="196"/>
      <c r="AT145" s="158" t="s">
        <v>131</v>
      </c>
      <c r="AU145" s="158" t="s">
        <v>83</v>
      </c>
      <c r="AV145" s="13" t="s">
        <v>83</v>
      </c>
      <c r="AW145" s="13" t="s">
        <v>30</v>
      </c>
      <c r="AX145" s="13" t="s">
        <v>81</v>
      </c>
      <c r="AY145" s="158" t="s">
        <v>123</v>
      </c>
    </row>
    <row r="146" spans="1:51" s="2" customFormat="1" ht="6.95" customHeight="1">
      <c r="A146" s="30"/>
      <c r="B146" s="45"/>
      <c r="C146" s="46"/>
      <c r="D146" s="46"/>
      <c r="E146" s="46"/>
      <c r="F146" s="46"/>
      <c r="G146" s="46"/>
      <c r="H146" s="46"/>
      <c r="I146" s="46"/>
      <c r="J146" s="46"/>
      <c r="K146" s="46"/>
      <c r="L146" s="31"/>
      <c r="M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</row>
  </sheetData>
  <autoFilter ref="C121:K145" xr:uid="{00000000-0009-0000-0000-000003000000}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Stavební úpravy</vt:lpstr>
      <vt:lpstr>02 - Statická část</vt:lpstr>
      <vt:lpstr>03 - Vedlejší rozpočtové ...</vt:lpstr>
      <vt:lpstr>'01 - Stavební úpravy'!Názvy_tisku</vt:lpstr>
      <vt:lpstr>'02 - Statická část'!Názvy_tisku</vt:lpstr>
      <vt:lpstr>'03 - Vedlejší rozpočtové ...'!Názvy_tisku</vt:lpstr>
      <vt:lpstr>'Rekapitulace stavby'!Názvy_tisku</vt:lpstr>
      <vt:lpstr>'01 - Stavební úpravy'!Oblast_tisku</vt:lpstr>
      <vt:lpstr>'02 - Statická část'!Oblast_tisku</vt:lpstr>
      <vt:lpstr>'03 - Vedlejší rozpočtové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PC-VALCIKOVA\valcikova</dc:creator>
  <cp:lastModifiedBy>Boris Biely</cp:lastModifiedBy>
  <dcterms:created xsi:type="dcterms:W3CDTF">2020-04-22T10:28:45Z</dcterms:created>
  <dcterms:modified xsi:type="dcterms:W3CDTF">2021-10-12T09:57:18Z</dcterms:modified>
</cp:coreProperties>
</file>