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729"/>
  <workbookPr/>
  <bookViews>
    <workbookView xWindow="65416" yWindow="65416" windowWidth="29040" windowHeight="16440" activeTab="1"/>
  </bookViews>
  <sheets>
    <sheet name="Rekapitulace stavby" sheetId="1" r:id="rId1"/>
    <sheet name="Technolog.zařízení" sheetId="2" r:id="rId2"/>
    <sheet name="Rozvod plynu" sheetId="3" r:id="rId3"/>
    <sheet name="Demontáže" sheetId="6" r:id="rId4"/>
    <sheet name="Elektro a MaR" sheetId="8" r:id="rId5"/>
    <sheet name="List1" sheetId="4" r:id="rId6"/>
  </sheets>
  <externalReferences>
    <externalReference r:id="rId9"/>
    <externalReference r:id="rId10"/>
  </externalReferences>
  <definedNames>
    <definedName name="_xlnm.Print_Area" localSheetId="3">'Demontáže'!$C$4:$Q$70,'Demontáže'!$C$76:$Q$98,'Demontáže'!$C$104:$Q$133</definedName>
    <definedName name="_xlnm.Print_Area" localSheetId="4">'Elektro a MaR'!$C$4:$Q$70,'Elektro a MaR'!$C$76:$Q$98,'Elektro a MaR'!$C$104:$Q$131</definedName>
    <definedName name="_xlnm.Print_Area" localSheetId="0">'Rekapitulace stavby'!$C$4:$AP$70,'Rekapitulace stavby'!$C$76:$AP$94</definedName>
    <definedName name="_xlnm.Print_Area" localSheetId="2">'Rozvod plynu'!$C$4:$Q$70,'Rozvod plynu'!$C$76:$Q$98,'Rozvod plynu'!$C$104:$Q$143</definedName>
    <definedName name="_xlnm.Print_Area" localSheetId="1">'Technolog.zařízení'!$C$4:$Q$70,'Technolog.zařízení'!$C$76:$Q$101,'Technolog.zařízení'!$C$107:$Q$180</definedName>
    <definedName name="_xlnm.Print_Titles" localSheetId="0">'Rekapitulace stavby'!$85:$85</definedName>
    <definedName name="_xlnm.Print_Titles" localSheetId="1">'Technolog.zařízení'!$117:$117</definedName>
    <definedName name="_xlnm.Print_Titles" localSheetId="2">'Rozvod plynu'!$114:$114</definedName>
    <definedName name="_xlnm.Print_Titles" localSheetId="3">'Demontáže'!$113:$113</definedName>
    <definedName name="_xlnm.Print_Titles" localSheetId="4">'Elektro a MaR'!$114:$114</definedName>
  </definedNames>
  <calcPr calcId="191029"/>
  <extLst/>
</workbook>
</file>

<file path=xl/sharedStrings.xml><?xml version="1.0" encoding="utf-8"?>
<sst xmlns="http://schemas.openxmlformats.org/spreadsheetml/2006/main" count="1515" uniqueCount="375">
  <si>
    <t>2012</t>
  </si>
  <si>
    <t>List obsahuje:</t>
  </si>
  <si>
    <t>1) Souhrnný list stavby</t>
  </si>
  <si>
    <t>2) Rekapitulace objektů</t>
  </si>
  <si>
    <t>2.0</t>
  </si>
  <si>
    <t/>
  </si>
  <si>
    <t>False</t>
  </si>
  <si>
    <t>optimalizováno pro tisk sestav ve formátu A4 - na výšku</t>
  </si>
  <si>
    <t>0,01</t>
  </si>
  <si>
    <t>21</t>
  </si>
  <si>
    <t>15</t>
  </si>
  <si>
    <t>SOUHRNNÝ LIST STAVBY</t>
  </si>
  <si>
    <t>v ---  níže se nacházejí doplnkové a pomocné údaje k sestavám  --- v</t>
  </si>
  <si>
    <t>0,001</t>
  </si>
  <si>
    <t>Kód:</t>
  </si>
  <si>
    <t>Stavba:</t>
  </si>
  <si>
    <t>JKSO:</t>
  </si>
  <si>
    <t>CC-CZ:</t>
  </si>
  <si>
    <t>Místo:</t>
  </si>
  <si>
    <t xml:space="preserve"> </t>
  </si>
  <si>
    <t>Datum:</t>
  </si>
  <si>
    <t>Objednatel:</t>
  </si>
  <si>
    <t>IČ:</t>
  </si>
  <si>
    <t>DIČ:</t>
  </si>
  <si>
    <t>Zhotovitel:</t>
  </si>
  <si>
    <t>Projektant:</t>
  </si>
  <si>
    <t>True</t>
  </si>
  <si>
    <t>Zpracovatel:</t>
  </si>
  <si>
    <t>Poznámka:</t>
  </si>
  <si>
    <t>Náklady z rozpočtů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</si>
  <si>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</si>
  <si>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</si>
  <si>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</si>
  <si>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</si>
  <si>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</si>
  <si>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</si>
  <si>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</si>
  <si>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</si>
  <si>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</si>
  <si>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</si>
  <si>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</si>
  <si>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</si>
  <si>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</si>
  <si>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</si>
  <si>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</si>
  <si>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</si>
  <si>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</si>
  <si>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</si>
  <si>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</si>
  <si>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</si>
  <si>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</si>
  <si>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</si>
  <si>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</si>
  <si>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</si>
  <si>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</si>
  <si>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</si>
  <si>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</si>
  <si>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</si>
  <si>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</si>
  <si>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</si>
  <si>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</si>
  <si>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</si>
  <si>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</si>
  <si>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</si>
  <si>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</si>
  <si>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</si>
  <si>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</si>
  <si>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</si>
  <si>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</si>
  <si>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</si>
  <si>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{91315572-4c71-42b9-a953-552e07c53cf4}</t>
  </si>
  <si>
    <t>{00000000-0000-0000-0000-000000000000}</t>
  </si>
  <si>
    <t>/</t>
  </si>
  <si>
    <t>1</t>
  </si>
  <si>
    <t>{753b486a-ab78-41cf-83ca-baf171622ae1}</t>
  </si>
  <si>
    <t>{bd434d13-fb48-4b21-96b0-425b12b71529}</t>
  </si>
  <si>
    <t>Procent. zadání
[% nákladů rozpočtu]</t>
  </si>
  <si>
    <t>Zařazení nákladů</t>
  </si>
  <si>
    <t>1) Krycí list rozpočtu</t>
  </si>
  <si>
    <t>2) Rekapitulace rozpočtu</t>
  </si>
  <si>
    <t>3) Rozpočet</t>
  </si>
  <si>
    <t>Zpět na list:</t>
  </si>
  <si>
    <t>Rekapitulace stavby</t>
  </si>
  <si>
    <t>2</t>
  </si>
  <si>
    <t>KRYCÍ LIST ROZPOČTU</t>
  </si>
  <si>
    <t>Objekt: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</si>
  <si>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</si>
  <si>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</si>
  <si>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</si>
  <si>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</si>
  <si>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</si>
  <si>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</si>
  <si>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PSV - Práce a dodávky PSV</t>
  </si>
  <si>
    <t xml:space="preserve">    713 - Izolace tepelné</t>
  </si>
  <si>
    <t xml:space="preserve">    722 - Zdravotechnika - vnitřní vodovod</t>
  </si>
  <si>
    <t xml:space="preserve">    731 - Ústřední vytápění - kotelny</t>
  </si>
  <si>
    <t xml:space="preserve">    732 - Ústřední vytápění - strojovny</t>
  </si>
  <si>
    <t xml:space="preserve">    733 - Ústřední vytápění - rozvodné potrubí</t>
  </si>
  <si>
    <t xml:space="preserve">    734 - Ústřední vytápění - armatury</t>
  </si>
  <si>
    <t xml:space="preserve">    767 - Konstrukce zámečnické</t>
  </si>
  <si>
    <t xml:space="preserve">    783 - Dokončovací práce - nátěry</t>
  </si>
  <si>
    <t>VRN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</si>
  <si>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</si>
  <si>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</si>
  <si>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</si>
  <si>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</si>
  <si>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</si>
  <si>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</si>
  <si>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</si>
  <si>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</si>
  <si>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</si>
  <si>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</si>
  <si>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</si>
  <si>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</si>
  <si>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</si>
  <si>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</si>
  <si>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</si>
  <si>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</si>
  <si>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</si>
  <si>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kus</t>
  </si>
  <si>
    <t>4</t>
  </si>
  <si>
    <t>t</t>
  </si>
  <si>
    <t>997013501</t>
  </si>
  <si>
    <t>997013509</t>
  </si>
  <si>
    <t>16</t>
  </si>
  <si>
    <t>8</t>
  </si>
  <si>
    <t>M</t>
  </si>
  <si>
    <t>32</t>
  </si>
  <si>
    <t>338302026</t>
  </si>
  <si>
    <t>713463211</t>
  </si>
  <si>
    <t>m</t>
  </si>
  <si>
    <t>998713201</t>
  </si>
  <si>
    <t>Přesun hmot procentní pro izolace tepelné v objektech v do 6 m</t>
  </si>
  <si>
    <t>%</t>
  </si>
  <si>
    <t>-780332899</t>
  </si>
  <si>
    <t>2117735511</t>
  </si>
  <si>
    <t>Zkouška těsnosti vodovodního potrubí do DN 50</t>
  </si>
  <si>
    <t>-1545977932</t>
  </si>
  <si>
    <t>722290234</t>
  </si>
  <si>
    <t>Proplach a dezinfekce vodovodního potrubí do DN 80</t>
  </si>
  <si>
    <t>998722201</t>
  </si>
  <si>
    <t>Přesun hmot procentní pro vnitřní vodovod v objektech v do 6 m</t>
  </si>
  <si>
    <t>1798785686</t>
  </si>
  <si>
    <t>M-171206-731-01</t>
  </si>
  <si>
    <t>-1068308939</t>
  </si>
  <si>
    <t>M-171206-731-02</t>
  </si>
  <si>
    <t>126755126</t>
  </si>
  <si>
    <t>575239839</t>
  </si>
  <si>
    <t>TZ</t>
  </si>
  <si>
    <t>Topná zkouška</t>
  </si>
  <si>
    <t>hod</t>
  </si>
  <si>
    <t>761629888</t>
  </si>
  <si>
    <t>998731201</t>
  </si>
  <si>
    <t>Přesun hmot procentní pro kotelny v objektech v do 6 m</t>
  </si>
  <si>
    <t>-1695284284</t>
  </si>
  <si>
    <t>-1005926489</t>
  </si>
  <si>
    <t>998732201</t>
  </si>
  <si>
    <t>Přesun hmot procentní pro strojovny v objektech v do 6 m</t>
  </si>
  <si>
    <t>1858434537</t>
  </si>
  <si>
    <t>855657156</t>
  </si>
  <si>
    <t>998733201</t>
  </si>
  <si>
    <t>Přesun hmot procentní pro rozvody potrubí v objektech v do 6 m</t>
  </si>
  <si>
    <t>611446076</t>
  </si>
  <si>
    <t>Montáž armatury závitové s jedním závitem G 1/2</t>
  </si>
  <si>
    <t>1100410484</t>
  </si>
  <si>
    <t>-215021845</t>
  </si>
  <si>
    <t>-1589123303</t>
  </si>
  <si>
    <t>kpl</t>
  </si>
  <si>
    <t>998734201</t>
  </si>
  <si>
    <t>Přesun hmot procentní pro armatury v objektech v do 6 m</t>
  </si>
  <si>
    <t>805562406</t>
  </si>
  <si>
    <t>767995111</t>
  </si>
  <si>
    <t>Montáž atypických zámečnických konstrukcí hmotnosti do 5 kg</t>
  </si>
  <si>
    <t>kg</t>
  </si>
  <si>
    <t>-1976733252</t>
  </si>
  <si>
    <t>12003138</t>
  </si>
  <si>
    <t>Objímka dvoušroubová M 8 DN 25</t>
  </si>
  <si>
    <t>2021909183</t>
  </si>
  <si>
    <t>2012139421</t>
  </si>
  <si>
    <t>-955419668</t>
  </si>
  <si>
    <t>264605228</t>
  </si>
  <si>
    <t>32384450</t>
  </si>
  <si>
    <t>Konzola 38/40x500</t>
  </si>
  <si>
    <t>829802509</t>
  </si>
  <si>
    <t>31100830</t>
  </si>
  <si>
    <t>Sestava uchycení M8x30</t>
  </si>
  <si>
    <t>1849220658</t>
  </si>
  <si>
    <t>24081330</t>
  </si>
  <si>
    <t>Spojovací matice M8</t>
  </si>
  <si>
    <t>-872122848</t>
  </si>
  <si>
    <t>998767201</t>
  </si>
  <si>
    <t>Přesun hmot procentní pro zámečnické konstrukce v objektech v do 6 m</t>
  </si>
  <si>
    <t>-393961047</t>
  </si>
  <si>
    <t>783614653</t>
  </si>
  <si>
    <t>Základní antikorozní jednonásobný syntetický samozákladující potrubí DN do 50 mm</t>
  </si>
  <si>
    <t>-556690814</t>
  </si>
  <si>
    <t>783617613</t>
  </si>
  <si>
    <t>1799846791</t>
  </si>
  <si>
    <t xml:space="preserve">    723 - Zdravotechnika - vnitřní plynovod</t>
  </si>
  <si>
    <t>905806873</t>
  </si>
  <si>
    <t>723190907</t>
  </si>
  <si>
    <t>1580764159</t>
  </si>
  <si>
    <t>723190909</t>
  </si>
  <si>
    <t>Zkouška těsnosti potrubí plynovodního</t>
  </si>
  <si>
    <t>-1939665650</t>
  </si>
  <si>
    <t>800310420</t>
  </si>
  <si>
    <t>723239106</t>
  </si>
  <si>
    <t>PC-revize01</t>
  </si>
  <si>
    <t>998723201</t>
  </si>
  <si>
    <t>Přesun hmot procentní pro vnitřní plynovod v objektech v do 6 m</t>
  </si>
  <si>
    <t>182927102</t>
  </si>
  <si>
    <t>-165520347</t>
  </si>
  <si>
    <t>-2120851006</t>
  </si>
  <si>
    <t>1597854512</t>
  </si>
  <si>
    <t>-1933636802</t>
  </si>
  <si>
    <t>249576172</t>
  </si>
  <si>
    <t>-1620546884</t>
  </si>
  <si>
    <t>1926399324</t>
  </si>
  <si>
    <t>1840983294</t>
  </si>
  <si>
    <t>1803555365</t>
  </si>
  <si>
    <t>1177106784</t>
  </si>
  <si>
    <t>Technologické zařízení kotelny</t>
  </si>
  <si>
    <t>Rozvod plynu</t>
  </si>
  <si>
    <t xml:space="preserve">    735 - Ústřední vytápění - otopná tělesa</t>
  </si>
  <si>
    <t>Europrojekt-Ing.Bohumil Krhovský, Velehradská 1905, 686 03 Staré Město</t>
  </si>
  <si>
    <t>997013831</t>
  </si>
  <si>
    <t xml:space="preserve">      997 - Přesun sutě</t>
  </si>
  <si>
    <t xml:space="preserve">      HZS - Přesun sutě</t>
  </si>
  <si>
    <t>Přesun hmot procentní pro otopná tělesa v objektech v do 48 m</t>
  </si>
  <si>
    <t>998735205</t>
  </si>
  <si>
    <t>Přesun hmot procentní pro armatury v objektech v do 48 m</t>
  </si>
  <si>
    <t>998734205</t>
  </si>
  <si>
    <t>Přesun hmot procentní pro rozvody potrubí v objektech v do 48 m</t>
  </si>
  <si>
    <t>998733205</t>
  </si>
  <si>
    <t>Demontáž potrubí ocelového závitového do DN 50</t>
  </si>
  <si>
    <t>733110808</t>
  </si>
  <si>
    <t>Přesun hmot procentní pro izolace tepelné v objektech v do 48 m</t>
  </si>
  <si>
    <t>998713205</t>
  </si>
  <si>
    <t xml:space="preserve">Demontáž izolace tepelné potrubí </t>
  </si>
  <si>
    <t>7134908pc</t>
  </si>
  <si>
    <t>Potrubí vodovodní plastové PPR svar polyfuze PN 16 D 25 x 3,5 mm</t>
  </si>
  <si>
    <t>Tlakoměr 0-4 bar, vč.smyčky</t>
  </si>
  <si>
    <t>Teploměr D80/100mm 0-120°C, vč.jímky(G1/2" /100mm), spodní napojení</t>
  </si>
  <si>
    <t>12004046</t>
  </si>
  <si>
    <t>Montáž armatur plynovodních se dvěma závity do G 2 1/2 ostatní typ</t>
  </si>
  <si>
    <t>MaR</t>
  </si>
  <si>
    <t>Manometr 0,3313AZ pro plyn (max.2,5 kPa), vč.smyčky a montáže</t>
  </si>
  <si>
    <t>PC Demontáž</t>
  </si>
  <si>
    <t>Odvoz materiálu do 1 km se složením</t>
  </si>
  <si>
    <t>Příplatek k odvozu materiálu 1 km přes 1 km</t>
  </si>
  <si>
    <t>Poplatek za uložení stavebního směsného odpadu na skládce - Kovošrot (skládkovné)</t>
  </si>
  <si>
    <t xml:space="preserve">734209103 </t>
  </si>
  <si>
    <t>734242416</t>
  </si>
  <si>
    <t>734291246</t>
  </si>
  <si>
    <t>Filtr závitový přímý G 6/4 PN 16 do 130°C s vnitřními závity</t>
  </si>
  <si>
    <t>734292717</t>
  </si>
  <si>
    <t>4239150400</t>
  </si>
  <si>
    <t>Objímka dvoušroubová M 8 DN 40</t>
  </si>
  <si>
    <t>třmen kruhový ON 130625 DN 40</t>
  </si>
  <si>
    <t>Demontáž armatury závitové se dvěma závity do G 2</t>
  </si>
  <si>
    <t>734209117</t>
  </si>
  <si>
    <t>1,5*9</t>
  </si>
  <si>
    <t>63154574</t>
  </si>
  <si>
    <t xml:space="preserve">Montáž tepelné izolace pouzdra  s povrchovou úpravou s polepem hliníkovou foliíí do D 50mm </t>
  </si>
  <si>
    <t>722174003</t>
  </si>
  <si>
    <t xml:space="preserve">722290226 </t>
  </si>
  <si>
    <t>Uvedení kogenerační jednotky do 100 kW do provozu</t>
  </si>
  <si>
    <t>731.1-KGJ</t>
  </si>
  <si>
    <t>731.3-KGJ</t>
  </si>
  <si>
    <t>731.4-KGJ</t>
  </si>
  <si>
    <t>ks</t>
  </si>
  <si>
    <t>Montáž kogenerační jednotky do 100 kW, vč,dopravy</t>
  </si>
  <si>
    <t xml:space="preserve">M-171205-731-06 </t>
  </si>
  <si>
    <t xml:space="preserve">Nerezový kouřovod od KGJ po komín, jednovrstvý systém DN50, 2,5m vč.izolace ( redukce 50/80-1ks, koleno 90°/50/PPL06-1ks, Koleno45°/PPL06-1ks,rovný díl 50/0,5m -2ks, Rovný díl 50/0,5m-1ks,těsnění -5,Spona PPL50,vč.MONTÁŽE a REVIZE </t>
  </si>
  <si>
    <t>732331116</t>
  </si>
  <si>
    <t>Expanzní tlaková nádoba , 600 litrů,PN 1 , vč.montáže</t>
  </si>
  <si>
    <t>722262227</t>
  </si>
  <si>
    <t>Vodoměr závitový horizontální G3/4", Qn4, s možností pro dálkový odpočet ,impulsní vývod, vč.montáže</t>
  </si>
  <si>
    <t>733111117</t>
  </si>
  <si>
    <t>Potrubí ocelové závitové bezešvé běžné ve strojovnách DN40</t>
  </si>
  <si>
    <t>733111115</t>
  </si>
  <si>
    <t>Potrubí ocelové závitové bezešvé běžné ve strojovnách DN25</t>
  </si>
  <si>
    <t>733190108</t>
  </si>
  <si>
    <t>Zkouška těsnosti potrubí ocelové závitové do DN50</t>
  </si>
  <si>
    <t>734211120</t>
  </si>
  <si>
    <t>Kohout kulový přímý G 1 1/2 (DN40)PN 42 do 185°C vnitřní závit</t>
  </si>
  <si>
    <t>Klapka závitová zpětná G 1 1/2 (DN40)</t>
  </si>
  <si>
    <t xml:space="preserve"> 734251214</t>
  </si>
  <si>
    <t>Ventil pojistný závit. pro topení 5/4" x 6/4", 4 bar</t>
  </si>
  <si>
    <t>Kohout kulový přímý G 3/4" PN 42 do 185°C vnitřní závit</t>
  </si>
  <si>
    <t>734292714</t>
  </si>
  <si>
    <t>Klapka závitová zpětná G 3/4"</t>
  </si>
  <si>
    <t>734242413</t>
  </si>
  <si>
    <t>Filtr závitový přímý G 3/4 PN 16 do 130°C s vnitřními závity</t>
  </si>
  <si>
    <t>734291243</t>
  </si>
  <si>
    <t>734296202</t>
  </si>
  <si>
    <t>Dvoucestný zónový ventil G3/4" , ovládání 230V</t>
  </si>
  <si>
    <t>734209114</t>
  </si>
  <si>
    <t>Montáž armatury závitové s dvěma závity G 3/4</t>
  </si>
  <si>
    <t>Montáž armatury závitové s dvěma závity G 6/4"</t>
  </si>
  <si>
    <t>734209116</t>
  </si>
  <si>
    <t>Montáž armatury závitové s dvěma závity G 5/4</t>
  </si>
  <si>
    <t>31944435</t>
  </si>
  <si>
    <t xml:space="preserve">Šroubení přímé 3/4" s plochým těsněním </t>
  </si>
  <si>
    <t>734411117</t>
  </si>
  <si>
    <t>734421102</t>
  </si>
  <si>
    <t>734494213</t>
  </si>
  <si>
    <t>Teplotní návarek pro přenos dat</t>
  </si>
  <si>
    <t>22081000</t>
  </si>
  <si>
    <t>Závitová tyč M8x1000</t>
  </si>
  <si>
    <t>31271860</t>
  </si>
  <si>
    <t>Nosník 27/18x600</t>
  </si>
  <si>
    <t>Krycí dvojnásobný email nátěr potrubí DN do 100 mm</t>
  </si>
  <si>
    <t>Potrubí ocelové závitové černé bezešvé svařované běžné DN 40</t>
  </si>
  <si>
    <t>723111206</t>
  </si>
  <si>
    <t>723111203</t>
  </si>
  <si>
    <t>Potrubí ocelové závitové černé bezešvé svařované běžné DN 20</t>
  </si>
  <si>
    <t>Odvzdušnění nebo napuštění plynovodního potrubí od HUP po KGJ</t>
  </si>
  <si>
    <t>723231166</t>
  </si>
  <si>
    <t>Kohout kulový přímý G 6/4" plyn</t>
  </si>
  <si>
    <t>723231163</t>
  </si>
  <si>
    <t>Kohout kulový přímý G 3/4" plyn</t>
  </si>
  <si>
    <t>55134420</t>
  </si>
  <si>
    <t xml:space="preserve">Zkušební vzorkovací kohout G 3/4" plyn </t>
  </si>
  <si>
    <t>38822272</t>
  </si>
  <si>
    <t>Plynoměr nízkotlaký G6, DN40, do 10 m3/h</t>
  </si>
  <si>
    <t>723261913</t>
  </si>
  <si>
    <t>Montáž plynoměru do 10m3/h</t>
  </si>
  <si>
    <t>Revize plynu KGJ a kotelny</t>
  </si>
  <si>
    <t>12001719</t>
  </si>
  <si>
    <t>Objímka dvoušroubová M 8 DN 20</t>
  </si>
  <si>
    <t>73420814</t>
  </si>
  <si>
    <t>Demontáž stávající kogenerační jednotky PREMI</t>
  </si>
  <si>
    <t>Pouzdro z kamenné vlny opatřená povrchovou úpravou s polepem hliníkovou fólií pro D40, d49/tl.40mm</t>
  </si>
  <si>
    <t xml:space="preserve">Tlumič sání kogenerační jednotky </t>
  </si>
  <si>
    <t xml:space="preserve">Odvaděč kondenzátu kogenerační jednotky </t>
  </si>
  <si>
    <t>Automat.odvzdušňovací ventil DN 15</t>
  </si>
  <si>
    <t>Plynový teplovodní kogenerační jednotka s el.rozvaděčem, elekrický výkon 28-33 kWe, tepelný výkon max.71 kW, , vč.protihlukového krytu, opláštění, kapotované provedení, teplovodní čerpadlo ,trojcestný ventil ,tepelný modul (spalinový výměník, tlumič hluku),katalyzátor, řízení výkonu 4-20mA</t>
  </si>
  <si>
    <t>VÝMĚNA KOGENERAČNÍ JEDNOTKY-HAVÁRIE</t>
  </si>
  <si>
    <t>Centrum služeb pro seniory Kyjov, Strážovská 1095/1, Kyjov</t>
  </si>
  <si>
    <t>IČ:   46937099</t>
  </si>
  <si>
    <t>Přesun hmot procentní pro elektroinstalaci  v objektech  do 6 m</t>
  </si>
  <si>
    <t xml:space="preserve">Revize zařízení </t>
  </si>
  <si>
    <t>Revize</t>
  </si>
  <si>
    <t>kpl.</t>
  </si>
  <si>
    <t>Prováděcí projektová dokumentace</t>
  </si>
  <si>
    <t>Dokumentace</t>
  </si>
  <si>
    <t>Koordinanace montážních prací E-ON</t>
  </si>
  <si>
    <t>E-ON</t>
  </si>
  <si>
    <t>Koordinace postupu prací</t>
  </si>
  <si>
    <t>Elektro,MaR</t>
  </si>
  <si>
    <t xml:space="preserve">    3 - Ostatní materiál a montážní práce</t>
  </si>
  <si>
    <t>Přesun hmot procentní pro elektroinstalaci  v objektech v do 6 m</t>
  </si>
  <si>
    <t>h</t>
  </si>
  <si>
    <t>Montáž části MaR</t>
  </si>
  <si>
    <t>Montáž</t>
  </si>
  <si>
    <t>Podružný materiál , snímače,jímky,  ovladcí prvky, instalace,oživení</t>
  </si>
  <si>
    <t xml:space="preserve">    2 Měření a regulace</t>
  </si>
  <si>
    <t>Přesun hmot procentní pro elektroinstalaci v objektechdo 6 m</t>
  </si>
  <si>
    <t>Montáž části silnoproud</t>
  </si>
  <si>
    <t>Silnoprod ,podružný materiál , kabelové trasy,kabely, žlaby</t>
  </si>
  <si>
    <t>Elektroinstalace</t>
  </si>
  <si>
    <t xml:space="preserve">1 Silnoproud </t>
  </si>
  <si>
    <t xml:space="preserve">    2 - Měření a regulace</t>
  </si>
  <si>
    <t xml:space="preserve">    1 -Silnoproud</t>
  </si>
  <si>
    <t>PS 102 - Elektroinstalace a MaR</t>
  </si>
  <si>
    <t>PS 101 Technologické zařízení                                                                                                                           Technologické zařízení kogenerační jednotky</t>
  </si>
  <si>
    <t>PS 101 Technologické zařízení                                                                           Rozvod plynu kogenerační jednotky</t>
  </si>
  <si>
    <t>PS 101 Technologické zařízení                                                                     Demontáže kogenerační jednotky</t>
  </si>
  <si>
    <t>PS 101 - Technologické zařízení                                                                     PS 102 - Elektroinstalace,MaR</t>
  </si>
  <si>
    <t>PS 101 - Technologické zařízení                                                                                 PS 102 - Elektroinstalace,MaR</t>
  </si>
  <si>
    <t xml:space="preserve">Demontáže </t>
  </si>
  <si>
    <t>Elektroinstalace,MaR</t>
  </si>
  <si>
    <t>Celkové náklady za stavbu 1)</t>
  </si>
  <si>
    <t xml:space="preserve">Celkové náklady za stavbu 1)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</si>
</sst>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sz val="9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name val="Trebuchet MS"/>
      <family val="2"/>
    </font>
    <font>
      <b/>
      <sz val="8"/>
      <color rgb="FF969696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1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b/>
      <sz val="8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sz val="9"/>
      <color rgb="FF000000"/>
      <name val="Trebuchet MS"/>
      <family val="2"/>
    </font>
    <font>
      <sz val="8"/>
      <color theme="1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313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2" borderId="0" xfId="0" applyFont="1" applyFill="1" applyAlignment="1" applyProtection="1">
      <alignment horizontal="left" vertical="center"/>
      <protection/>
    </xf>
    <xf numFmtId="0" fontId="11" fillId="2" borderId="0" xfId="0" applyFont="1" applyFill="1" applyAlignment="1" applyProtection="1">
      <alignment vertical="center"/>
      <protection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20" applyFont="1" applyFill="1" applyAlignment="1" applyProtection="1">
      <alignment vertical="center"/>
      <protection/>
    </xf>
    <xf numFmtId="0" fontId="0" fillId="2" borderId="0" xfId="0" applyFill="1"/>
    <xf numFmtId="0" fontId="10" fillId="2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16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6" fillId="0" borderId="0" xfId="0" applyFont="1" applyBorder="1" applyAlignment="1">
      <alignment horizontal="left" vertical="center"/>
    </xf>
    <xf numFmtId="0" fontId="0" fillId="0" borderId="6" xfId="0" applyBorder="1"/>
    <xf numFmtId="0" fontId="17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8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4" fillId="3" borderId="8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vertical="center"/>
    </xf>
    <xf numFmtId="0" fontId="4" fillId="3" borderId="9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Border="1"/>
    <xf numFmtId="0" fontId="0" fillId="0" borderId="14" xfId="0" applyBorder="1"/>
    <xf numFmtId="0" fontId="21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21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16" fillId="0" borderId="21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vertical="center"/>
    </xf>
    <xf numFmtId="4" fontId="23" fillId="0" borderId="13" xfId="0" applyNumberFormat="1" applyFont="1" applyBorder="1" applyAlignment="1">
      <alignment vertical="center"/>
    </xf>
    <xf numFmtId="4" fontId="23" fillId="0" borderId="0" xfId="0" applyNumberFormat="1" applyFont="1" applyBorder="1" applyAlignment="1">
      <alignment vertical="center"/>
    </xf>
    <xf numFmtId="166" fontId="23" fillId="0" borderId="0" xfId="0" applyNumberFormat="1" applyFont="1" applyBorder="1" applyAlignment="1">
      <alignment vertical="center"/>
    </xf>
    <xf numFmtId="4" fontId="23" fillId="0" borderId="14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4" fontId="29" fillId="0" borderId="13" xfId="0" applyNumberFormat="1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166" fontId="29" fillId="0" borderId="0" xfId="0" applyNumberFormat="1" applyFont="1" applyBorder="1" applyAlignment="1">
      <alignment vertical="center"/>
    </xf>
    <xf numFmtId="4" fontId="29" fillId="0" borderId="14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9" fillId="0" borderId="15" xfId="0" applyNumberFormat="1" applyFont="1" applyBorder="1" applyAlignment="1">
      <alignment vertical="center"/>
    </xf>
    <xf numFmtId="4" fontId="29" fillId="0" borderId="16" xfId="0" applyNumberFormat="1" applyFont="1" applyBorder="1" applyAlignment="1">
      <alignment vertical="center"/>
    </xf>
    <xf numFmtId="166" fontId="29" fillId="0" borderId="16" xfId="0" applyNumberFormat="1" applyFont="1" applyBorder="1" applyAlignment="1">
      <alignment vertical="center"/>
    </xf>
    <xf numFmtId="4" fontId="29" fillId="0" borderId="17" xfId="0" applyNumberFormat="1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4" fillId="4" borderId="0" xfId="0" applyFont="1" applyFill="1" applyBorder="1" applyAlignment="1">
      <alignment horizontal="left" vertical="center"/>
    </xf>
    <xf numFmtId="0" fontId="0" fillId="4" borderId="0" xfId="0" applyFont="1" applyFill="1" applyBorder="1" applyAlignment="1">
      <alignment vertical="center"/>
    </xf>
    <xf numFmtId="0" fontId="0" fillId="2" borderId="0" xfId="0" applyFill="1" applyProtection="1">
      <protection/>
    </xf>
    <xf numFmtId="0" fontId="11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4" fillId="4" borderId="8" xfId="0" applyFont="1" applyFill="1" applyBorder="1" applyAlignment="1">
      <alignment horizontal="left" vertical="center"/>
    </xf>
    <xf numFmtId="0" fontId="4" fillId="4" borderId="9" xfId="0" applyFont="1" applyFill="1" applyBorder="1" applyAlignment="1">
      <alignment horizontal="right" vertical="center"/>
    </xf>
    <xf numFmtId="0" fontId="4" fillId="4" borderId="9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5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16" fillId="0" borderId="24" xfId="0" applyFont="1" applyBorder="1" applyAlignment="1">
      <alignment horizontal="center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21" fillId="0" borderId="14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  <protection locked="0"/>
    </xf>
    <xf numFmtId="0" fontId="21" fillId="0" borderId="17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32" fillId="0" borderId="11" xfId="0" applyNumberFormat="1" applyFont="1" applyBorder="1" applyAlignment="1">
      <alignment/>
    </xf>
    <xf numFmtId="166" fontId="32" fillId="0" borderId="12" xfId="0" applyNumberFormat="1" applyFont="1" applyBorder="1" applyAlignment="1">
      <alignment/>
    </xf>
    <xf numFmtId="4" fontId="33" fillId="0" borderId="0" xfId="0" applyNumberFormat="1" applyFont="1" applyAlignment="1">
      <alignment vertical="center"/>
    </xf>
    <xf numFmtId="0" fontId="8" fillId="0" borderId="4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8" fillId="0" borderId="5" xfId="0" applyFont="1" applyBorder="1" applyAlignment="1">
      <alignment/>
    </xf>
    <xf numFmtId="0" fontId="8" fillId="0" borderId="13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4" xfId="0" applyNumberFormat="1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left"/>
    </xf>
    <xf numFmtId="0" fontId="0" fillId="0" borderId="24" xfId="0" applyFont="1" applyBorder="1" applyAlignment="1" applyProtection="1">
      <alignment horizontal="center" vertical="center"/>
      <protection locked="0"/>
    </xf>
    <xf numFmtId="49" fontId="0" fillId="0" borderId="24" xfId="0" applyNumberFormat="1" applyFont="1" applyBorder="1" applyAlignment="1" applyProtection="1">
      <alignment horizontal="left" vertical="center" wrapText="1"/>
      <protection locked="0"/>
    </xf>
    <xf numFmtId="0" fontId="0" fillId="0" borderId="24" xfId="0" applyFont="1" applyBorder="1" applyAlignment="1" applyProtection="1">
      <alignment horizontal="center" vertical="center" wrapText="1"/>
      <protection locked="0"/>
    </xf>
    <xf numFmtId="167" fontId="0" fillId="0" borderId="24" xfId="0" applyNumberFormat="1" applyFont="1" applyBorder="1" applyAlignment="1" applyProtection="1">
      <alignment vertical="center"/>
      <protection locked="0"/>
    </xf>
    <xf numFmtId="0" fontId="2" fillId="0" borderId="24" xfId="0" applyFont="1" applyBorder="1" applyAlignment="1">
      <alignment horizontal="left" vertical="center"/>
    </xf>
    <xf numFmtId="166" fontId="2" fillId="0" borderId="0" xfId="0" applyNumberFormat="1" applyFont="1" applyBorder="1" applyAlignment="1">
      <alignment vertical="center"/>
    </xf>
    <xf numFmtId="166" fontId="2" fillId="0" borderId="14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167" fontId="9" fillId="0" borderId="0" xfId="0" applyNumberFormat="1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34" fillId="0" borderId="24" xfId="0" applyFont="1" applyBorder="1" applyAlignment="1" applyProtection="1">
      <alignment horizontal="center" vertical="center"/>
      <protection locked="0"/>
    </xf>
    <xf numFmtId="49" fontId="34" fillId="0" borderId="24" xfId="0" applyNumberFormat="1" applyFont="1" applyBorder="1" applyAlignment="1" applyProtection="1">
      <alignment horizontal="left" vertical="center" wrapText="1"/>
      <protection locked="0"/>
    </xf>
    <xf numFmtId="0" fontId="34" fillId="0" borderId="24" xfId="0" applyFont="1" applyBorder="1" applyAlignment="1" applyProtection="1">
      <alignment horizontal="center" vertical="center" wrapText="1"/>
      <protection locked="0"/>
    </xf>
    <xf numFmtId="167" fontId="34" fillId="0" borderId="24" xfId="0" applyNumberFormat="1" applyFont="1" applyBorder="1" applyAlignment="1" applyProtection="1">
      <alignment vertical="center"/>
      <protection locked="0"/>
    </xf>
    <xf numFmtId="0" fontId="2" fillId="0" borderId="16" xfId="0" applyFont="1" applyBorder="1" applyAlignment="1">
      <alignment horizontal="center" vertical="center"/>
    </xf>
    <xf numFmtId="166" fontId="2" fillId="0" borderId="16" xfId="0" applyNumberFormat="1" applyFont="1" applyBorder="1" applyAlignment="1">
      <alignment vertical="center"/>
    </xf>
    <xf numFmtId="166" fontId="2" fillId="0" borderId="17" xfId="0" applyNumberFormat="1" applyFont="1" applyBorder="1" applyAlignment="1">
      <alignment vertical="center"/>
    </xf>
    <xf numFmtId="0" fontId="0" fillId="0" borderId="0" xfId="0"/>
    <xf numFmtId="0" fontId="2" fillId="0" borderId="0" xfId="0" applyFont="1" applyBorder="1" applyAlignment="1">
      <alignment horizontal="left" vertical="center"/>
    </xf>
    <xf numFmtId="0" fontId="0" fillId="0" borderId="0" xfId="0" applyBorder="1"/>
    <xf numFmtId="164" fontId="2" fillId="0" borderId="0" xfId="0" applyNumberFormat="1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3" fillId="4" borderId="22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7" fillId="0" borderId="0" xfId="0" applyFont="1" applyBorder="1" applyAlignment="1">
      <alignment horizontal="left" vertical="center" wrapText="1"/>
    </xf>
    <xf numFmtId="14" fontId="3" fillId="0" borderId="0" xfId="0" applyNumberFormat="1" applyFont="1" applyBorder="1" applyAlignment="1">
      <alignment horizontal="left" vertical="center"/>
    </xf>
    <xf numFmtId="49" fontId="37" fillId="0" borderId="24" xfId="0" applyNumberFormat="1" applyFont="1" applyBorder="1" applyAlignment="1" applyProtection="1">
      <alignment horizontal="left" vertical="center" wrapText="1"/>
      <protection locked="0"/>
    </xf>
    <xf numFmtId="49" fontId="0" fillId="0" borderId="24" xfId="0" applyNumberFormat="1" applyBorder="1" applyAlignment="1" applyProtection="1">
      <alignment horizontal="left" vertical="center" wrapText="1"/>
      <protection locked="0"/>
    </xf>
    <xf numFmtId="167" fontId="0" fillId="0" borderId="24" xfId="0" applyNumberFormat="1" applyBorder="1" applyAlignment="1" applyProtection="1">
      <alignment vertical="center"/>
      <protection locked="0"/>
    </xf>
    <xf numFmtId="0" fontId="0" fillId="0" borderId="0" xfId="0" applyBorder="1"/>
    <xf numFmtId="0" fontId="25" fillId="0" borderId="0" xfId="0" applyFont="1" applyBorder="1" applyAlignment="1">
      <alignment vertical="center"/>
    </xf>
    <xf numFmtId="0" fontId="0" fillId="0" borderId="24" xfId="0" applyBorder="1" applyAlignment="1" applyProtection="1">
      <alignment horizontal="center" vertical="center" wrapText="1"/>
      <protection locked="0"/>
    </xf>
    <xf numFmtId="49" fontId="0" fillId="0" borderId="24" xfId="0" applyNumberFormat="1" applyFont="1" applyBorder="1" applyAlignment="1" applyProtection="1">
      <alignment horizontal="left" vertical="center" wrapText="1"/>
      <protection locked="0"/>
    </xf>
    <xf numFmtId="0" fontId="16" fillId="0" borderId="0" xfId="0" applyFont="1" applyBorder="1" applyAlignment="1">
      <alignment horizontal="left" vertical="center"/>
    </xf>
    <xf numFmtId="0" fontId="18" fillId="0" borderId="0" xfId="0" applyFont="1" applyBorder="1"/>
    <xf numFmtId="164" fontId="2" fillId="0" borderId="0" xfId="0" applyNumberFormat="1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Border="1"/>
    <xf numFmtId="0" fontId="0" fillId="0" borderId="0" xfId="0"/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4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3" fillId="4" borderId="22" xfId="0" applyFont="1" applyFill="1" applyBorder="1" applyAlignment="1">
      <alignment horizontal="center" vertical="center" wrapText="1"/>
    </xf>
    <xf numFmtId="0" fontId="7" fillId="0" borderId="0" xfId="0" applyFont="1" applyBorder="1" applyAlignment="1" applyProtection="1">
      <alignment horizontal="left" vertical="center"/>
      <protection locked="0"/>
    </xf>
    <xf numFmtId="0" fontId="0" fillId="0" borderId="0" xfId="0" applyBorder="1"/>
    <xf numFmtId="0" fontId="16" fillId="0" borderId="0" xfId="0" applyFont="1" applyBorder="1" applyAlignment="1">
      <alignment horizontal="left" vertical="center"/>
    </xf>
    <xf numFmtId="0" fontId="0" fillId="0" borderId="0" xfId="0"/>
    <xf numFmtId="0" fontId="28" fillId="0" borderId="0" xfId="0" applyFont="1" applyBorder="1" applyAlignment="1">
      <alignment vertical="center"/>
    </xf>
    <xf numFmtId="0" fontId="27" fillId="0" borderId="0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0" fillId="0" borderId="0" xfId="0"/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/>
    <xf numFmtId="0" fontId="4" fillId="0" borderId="0" xfId="0" applyFont="1" applyBorder="1" applyAlignment="1">
      <alignment horizontal="left" vertical="top" wrapText="1"/>
    </xf>
    <xf numFmtId="0" fontId="0" fillId="0" borderId="0" xfId="0" applyBorder="1"/>
    <xf numFmtId="0" fontId="3" fillId="0" borderId="0" xfId="0" applyFont="1" applyBorder="1" applyAlignment="1">
      <alignment horizontal="left" vertical="center" wrapText="1"/>
    </xf>
    <xf numFmtId="4" fontId="11" fillId="0" borderId="0" xfId="0" applyNumberFormat="1" applyFont="1" applyBorder="1" applyAlignment="1">
      <alignment vertical="center"/>
    </xf>
    <xf numFmtId="4" fontId="18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left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vertical="center"/>
    </xf>
    <xf numFmtId="4" fontId="4" fillId="3" borderId="9" xfId="0" applyNumberFormat="1" applyFont="1" applyFill="1" applyBorder="1" applyAlignment="1">
      <alignment vertical="center"/>
    </xf>
    <xf numFmtId="0" fontId="0" fillId="3" borderId="25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" fontId="24" fillId="4" borderId="0" xfId="0" applyNumberFormat="1" applyFont="1" applyFill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7" fillId="0" borderId="0" xfId="0" applyFont="1" applyBorder="1" applyAlignment="1">
      <alignment horizontal="left" vertical="center" wrapText="1"/>
    </xf>
    <xf numFmtId="4" fontId="24" fillId="0" borderId="0" xfId="0" applyNumberFormat="1" applyFont="1" applyBorder="1" applyAlignment="1">
      <alignment horizontal="right" vertical="center"/>
    </xf>
    <xf numFmtId="4" fontId="24" fillId="0" borderId="0" xfId="0" applyNumberFormat="1" applyFont="1" applyBorder="1" applyAlignment="1">
      <alignment vertical="center"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34" fillId="0" borderId="24" xfId="0" applyFont="1" applyBorder="1" applyAlignment="1" applyProtection="1">
      <alignment horizontal="left" vertical="center" wrapText="1"/>
      <protection locked="0"/>
    </xf>
    <xf numFmtId="4" fontId="34" fillId="0" borderId="24" xfId="0" applyNumberFormat="1" applyFont="1" applyBorder="1" applyAlignment="1" applyProtection="1">
      <alignment vertical="center"/>
      <protection locked="0"/>
    </xf>
    <xf numFmtId="4" fontId="0" fillId="0" borderId="24" xfId="0" applyNumberFormat="1" applyFont="1" applyBorder="1" applyAlignment="1" applyProtection="1">
      <alignment vertical="center"/>
      <protection locked="0"/>
    </xf>
    <xf numFmtId="4" fontId="2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" fontId="4" fillId="4" borderId="9" xfId="0" applyNumberFormat="1" applyFont="1" applyFill="1" applyBorder="1" applyAlignment="1">
      <alignment vertical="center"/>
    </xf>
    <xf numFmtId="4" fontId="4" fillId="4" borderId="25" xfId="0" applyNumberFormat="1" applyFont="1" applyFill="1" applyBorder="1" applyAlignment="1">
      <alignment vertical="center"/>
    </xf>
    <xf numFmtId="0" fontId="16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4" borderId="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4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3" fillId="4" borderId="22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4" fontId="24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 vertical="center"/>
    </xf>
    <xf numFmtId="4" fontId="6" fillId="0" borderId="11" xfId="0" applyNumberFormat="1" applyFont="1" applyBorder="1" applyAlignment="1">
      <alignment/>
    </xf>
    <xf numFmtId="4" fontId="6" fillId="0" borderId="11" xfId="0" applyNumberFormat="1" applyFont="1" applyBorder="1" applyAlignment="1">
      <alignment vertical="center"/>
    </xf>
    <xf numFmtId="4" fontId="7" fillId="0" borderId="16" xfId="0" applyNumberFormat="1" applyFont="1" applyBorder="1" applyAlignment="1">
      <alignment/>
    </xf>
    <xf numFmtId="4" fontId="7" fillId="0" borderId="16" xfId="0" applyNumberFormat="1" applyFont="1" applyBorder="1" applyAlignment="1">
      <alignment vertical="center"/>
    </xf>
    <xf numFmtId="0" fontId="0" fillId="0" borderId="24" xfId="0" applyFont="1" applyBorder="1" applyAlignment="1" applyProtection="1">
      <alignment horizontal="left" vertical="center" wrapText="1"/>
      <protection locked="0"/>
    </xf>
    <xf numFmtId="0" fontId="0" fillId="0" borderId="24" xfId="0" applyBorder="1" applyAlignment="1" applyProtection="1">
      <alignment horizontal="left" vertical="center" wrapText="1"/>
      <protection locked="0"/>
    </xf>
    <xf numFmtId="4" fontId="0" fillId="0" borderId="21" xfId="0" applyNumberFormat="1" applyFont="1" applyBorder="1" applyAlignment="1" applyProtection="1">
      <alignment vertical="center"/>
      <protection locked="0"/>
    </xf>
    <xf numFmtId="4" fontId="0" fillId="0" borderId="23" xfId="0" applyNumberFormat="1" applyFont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  <protection locked="0"/>
    </xf>
    <xf numFmtId="4" fontId="7" fillId="0" borderId="22" xfId="0" applyNumberFormat="1" applyFont="1" applyBorder="1" applyAlignment="1">
      <alignment/>
    </xf>
    <xf numFmtId="4" fontId="7" fillId="0" borderId="22" xfId="0" applyNumberFormat="1" applyFont="1" applyBorder="1" applyAlignment="1">
      <alignment vertical="center"/>
    </xf>
    <xf numFmtId="0" fontId="34" fillId="0" borderId="21" xfId="0" applyFont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 applyProtection="1">
      <alignment horizontal="left" vertical="center" wrapText="1"/>
      <protection locked="0"/>
    </xf>
    <xf numFmtId="0" fontId="34" fillId="0" borderId="23" xfId="0" applyFont="1" applyBorder="1" applyAlignment="1" applyProtection="1">
      <alignment horizontal="left" vertical="center" wrapText="1"/>
      <protection locked="0"/>
    </xf>
    <xf numFmtId="4" fontId="34" fillId="0" borderId="21" xfId="0" applyNumberFormat="1" applyFont="1" applyBorder="1" applyAlignment="1" applyProtection="1">
      <alignment vertical="center"/>
      <protection locked="0"/>
    </xf>
    <xf numFmtId="4" fontId="34" fillId="0" borderId="23" xfId="0" applyNumberFormat="1" applyFont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  <protection locked="0"/>
    </xf>
    <xf numFmtId="0" fontId="13" fillId="2" borderId="0" xfId="20" applyFont="1" applyFill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left" vertical="center" wrapText="1"/>
      <protection locked="0"/>
    </xf>
    <xf numFmtId="0" fontId="0" fillId="0" borderId="22" xfId="0" applyBorder="1" applyAlignment="1" applyProtection="1">
      <alignment horizontal="left" vertical="center" wrapText="1"/>
      <protection locked="0"/>
    </xf>
    <xf numFmtId="0" fontId="0" fillId="0" borderId="23" xfId="0" applyBorder="1" applyAlignment="1" applyProtection="1">
      <alignment horizontal="left" vertical="center" wrapText="1"/>
      <protection locked="0"/>
    </xf>
    <xf numFmtId="4" fontId="31" fillId="0" borderId="0" xfId="0" applyNumberFormat="1" applyFont="1" applyBorder="1" applyAlignment="1">
      <alignment vertical="center"/>
    </xf>
    <xf numFmtId="0" fontId="7" fillId="0" borderId="0" xfId="0" applyFont="1" applyBorder="1" applyAlignment="1" applyProtection="1">
      <alignment horizontal="left" vertical="center"/>
      <protection locked="0"/>
    </xf>
    <xf numFmtId="4" fontId="7" fillId="0" borderId="0" xfId="0" applyNumberFormat="1" applyFont="1" applyBorder="1" applyAlignment="1" applyProtection="1">
      <alignment vertical="center"/>
      <protection locked="0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36" fillId="4" borderId="22" xfId="0" applyFont="1" applyFill="1" applyBorder="1" applyAlignment="1">
      <alignment horizontal="center" vertical="center" wrapText="1"/>
    </xf>
    <xf numFmtId="4" fontId="7" fillId="0" borderId="11" xfId="0" applyNumberFormat="1" applyFont="1" applyBorder="1" applyAlignment="1">
      <alignment/>
    </xf>
    <xf numFmtId="4" fontId="7" fillId="0" borderId="11" xfId="0" applyNumberFormat="1" applyFont="1" applyBorder="1" applyAlignment="1">
      <alignment vertical="center"/>
    </xf>
    <xf numFmtId="0" fontId="9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vertical="center"/>
    </xf>
    <xf numFmtId="4" fontId="6" fillId="0" borderId="0" xfId="0" applyNumberFormat="1" applyFont="1" applyBorder="1" applyAlignment="1">
      <alignment/>
    </xf>
    <xf numFmtId="4" fontId="6" fillId="0" borderId="22" xfId="0" applyNumberFormat="1" applyFont="1" applyBorder="1" applyAlignment="1">
      <alignment/>
    </xf>
    <xf numFmtId="0" fontId="25" fillId="0" borderId="0" xfId="0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uroprojekt\Projekty\Brno\Brno-domov\Kr170601_-_Demontaze_UT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VZ_Administrace\JM_141_Centrum_sluzeb_pro_seniory_Kyjov\Vymena_kogeneracni_jednotky\02a_ZD\Profil\PS%20102%20Elektroinstalace,%20MaR%20-%20rozpo&#269;et%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 stavby"/>
      <sheetName val="Kr170601 - Demontáže ÚT"/>
    </sheetNames>
    <sheetDataSet>
      <sheetData sheetId="0">
        <row r="8">
          <cell r="AN8" t="str">
            <v>1. 6. 2017</v>
          </cell>
        </row>
        <row r="10">
          <cell r="AN10" t="str">
            <v/>
          </cell>
        </row>
        <row r="11">
          <cell r="E11" t="str">
            <v> </v>
          </cell>
          <cell r="AN11" t="str">
            <v/>
          </cell>
        </row>
        <row r="13">
          <cell r="AN13" t="str">
            <v/>
          </cell>
        </row>
        <row r="14">
          <cell r="E14" t="str">
            <v> </v>
          </cell>
          <cell r="AN14" t="str">
            <v/>
          </cell>
        </row>
        <row r="16">
          <cell r="AN16" t="str">
            <v/>
          </cell>
        </row>
        <row r="17">
          <cell r="E17" t="str">
            <v> </v>
          </cell>
          <cell r="AN17" t="str">
            <v/>
          </cell>
        </row>
        <row r="19">
          <cell r="AN19" t="str">
            <v/>
          </cell>
        </row>
        <row r="20">
          <cell r="E20" t="str">
            <v> </v>
          </cell>
          <cell r="AN20" t="str">
            <v/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 stavby"/>
      <sheetName val="List1"/>
    </sheetNames>
    <sheetDataSet>
      <sheetData sheetId="0">
        <row r="10">
          <cell r="AN10" t="str">
            <v/>
          </cell>
        </row>
        <row r="11">
          <cell r="E11" t="str">
            <v> </v>
          </cell>
          <cell r="AN11" t="str">
            <v/>
          </cell>
        </row>
        <row r="13">
          <cell r="AN13" t="str">
            <v/>
          </cell>
        </row>
        <row r="14">
          <cell r="E14" t="str">
            <v> </v>
          </cell>
          <cell r="AN14" t="str">
            <v/>
          </cell>
        </row>
        <row r="16">
          <cell r="AN16" t="str">
            <v/>
          </cell>
        </row>
        <row r="17">
          <cell r="E17" t="str">
            <v> </v>
          </cell>
          <cell r="AN17" t="str">
            <v/>
          </cell>
        </row>
        <row r="19">
          <cell r="AN19" t="str">
            <v/>
          </cell>
        </row>
        <row r="20">
          <cell r="E20" t="str">
            <v> </v>
          </cell>
          <cell r="AN20" t="str">
            <v/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X95"/>
  <sheetViews>
    <sheetView showGridLines="0" workbookViewId="0" topLeftCell="A1">
      <pane ySplit="1" topLeftCell="A63" activePane="bottomLeft" state="frozen"/>
      <selection pane="bottomLeft" activeCell="AN92" sqref="AN92:AP92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89" width="9.33203125" style="0" hidden="1" customWidth="1"/>
  </cols>
  <sheetData>
    <row r="1" spans="1:73" ht="21.4" customHeight="1">
      <c r="A1" s="11" t="s">
        <v>0</v>
      </c>
      <c r="B1" s="12"/>
      <c r="C1" s="12"/>
      <c r="D1" s="13" t="s">
        <v>1</v>
      </c>
      <c r="E1" s="12"/>
      <c r="F1" s="12"/>
      <c r="G1" s="12"/>
      <c r="H1" s="12"/>
      <c r="I1" s="12"/>
      <c r="J1" s="12"/>
      <c r="K1" s="14" t="s">
        <v>2</v>
      </c>
      <c r="L1" s="14"/>
      <c r="M1" s="14"/>
      <c r="N1" s="14"/>
      <c r="O1" s="14"/>
      <c r="P1" s="14"/>
      <c r="Q1" s="14"/>
      <c r="R1" s="14"/>
      <c r="S1" s="14"/>
      <c r="T1" s="12"/>
      <c r="U1" s="12"/>
      <c r="V1" s="12"/>
      <c r="W1" s="14" t="s">
        <v>3</v>
      </c>
      <c r="X1" s="14"/>
      <c r="Y1" s="14"/>
      <c r="Z1" s="14"/>
      <c r="AA1" s="14"/>
      <c r="AB1" s="14"/>
      <c r="AC1" s="14"/>
      <c r="AD1" s="14"/>
      <c r="AE1" s="14"/>
      <c r="AF1" s="14"/>
      <c r="AG1" s="12"/>
      <c r="AH1" s="12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6" t="s">
        <v>4</v>
      </c>
      <c r="BB1" s="16" t="s">
        <v>5</v>
      </c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T1" s="17" t="s">
        <v>6</v>
      </c>
      <c r="BU1" s="17" t="s">
        <v>6</v>
      </c>
    </row>
    <row r="2" spans="3:72" ht="36.95" customHeight="1">
      <c r="C2" s="220" t="s">
        <v>7</v>
      </c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221"/>
      <c r="AL2" s="221"/>
      <c r="AM2" s="221"/>
      <c r="AN2" s="221"/>
      <c r="AO2" s="221"/>
      <c r="AP2" s="221"/>
      <c r="AR2" s="216"/>
      <c r="AS2" s="215" t="s">
        <v>12</v>
      </c>
      <c r="AT2" s="216"/>
      <c r="AU2" s="216"/>
      <c r="AV2" s="216"/>
      <c r="AW2" s="216"/>
      <c r="AX2" s="216"/>
      <c r="AY2" s="216"/>
      <c r="AZ2" s="216"/>
      <c r="BA2" s="216"/>
      <c r="BB2" s="216"/>
      <c r="BC2" s="216"/>
      <c r="BD2" s="216"/>
      <c r="BE2" s="216"/>
      <c r="BS2" s="19" t="s">
        <v>8</v>
      </c>
      <c r="BT2" s="19" t="s">
        <v>9</v>
      </c>
    </row>
    <row r="3" spans="2:72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2"/>
      <c r="BS3" s="19" t="s">
        <v>8</v>
      </c>
      <c r="BT3" s="19" t="s">
        <v>10</v>
      </c>
    </row>
    <row r="4" spans="2:71" ht="36.95" customHeight="1">
      <c r="B4" s="23"/>
      <c r="C4" s="222" t="s">
        <v>11</v>
      </c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223"/>
      <c r="AF4" s="223"/>
      <c r="AG4" s="223"/>
      <c r="AH4" s="223"/>
      <c r="AI4" s="223"/>
      <c r="AJ4" s="223"/>
      <c r="AK4" s="223"/>
      <c r="AL4" s="223"/>
      <c r="AM4" s="223"/>
      <c r="AN4" s="223"/>
      <c r="AO4" s="223"/>
      <c r="AP4" s="223"/>
      <c r="AQ4" s="24"/>
      <c r="AS4" s="18" t="s">
        <v>12</v>
      </c>
      <c r="BS4" s="19" t="s">
        <v>13</v>
      </c>
    </row>
    <row r="5" spans="2:71" ht="14.45" customHeight="1">
      <c r="B5" s="23"/>
      <c r="C5" s="25"/>
      <c r="D5" s="26" t="s">
        <v>14</v>
      </c>
      <c r="E5" s="25"/>
      <c r="F5" s="25"/>
      <c r="G5" s="25"/>
      <c r="H5" s="25"/>
      <c r="I5" s="25"/>
      <c r="J5" s="191"/>
      <c r="K5" s="224" t="s">
        <v>338</v>
      </c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5"/>
      <c r="AB5" s="225"/>
      <c r="AC5" s="225"/>
      <c r="AD5" s="225"/>
      <c r="AE5" s="225"/>
      <c r="AF5" s="225"/>
      <c r="AG5" s="225"/>
      <c r="AH5" s="225"/>
      <c r="AI5" s="225"/>
      <c r="AJ5" s="225"/>
      <c r="AK5" s="225"/>
      <c r="AL5" s="225"/>
      <c r="AM5" s="225"/>
      <c r="AN5" s="225"/>
      <c r="AO5" s="225"/>
      <c r="AP5" s="25"/>
      <c r="AQ5" s="24"/>
      <c r="BS5" s="19" t="s">
        <v>8</v>
      </c>
    </row>
    <row r="6" spans="2:71" ht="36.95" customHeight="1">
      <c r="B6" s="23"/>
      <c r="C6" s="25"/>
      <c r="D6" s="28" t="s">
        <v>15</v>
      </c>
      <c r="E6" s="25"/>
      <c r="F6" s="25"/>
      <c r="G6" s="25"/>
      <c r="H6" s="25"/>
      <c r="I6" s="25"/>
      <c r="J6" s="25"/>
      <c r="K6" s="226" t="s">
        <v>370</v>
      </c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227"/>
      <c r="AB6" s="227"/>
      <c r="AC6" s="227"/>
      <c r="AD6" s="227"/>
      <c r="AE6" s="227"/>
      <c r="AF6" s="227"/>
      <c r="AG6" s="227"/>
      <c r="AH6" s="227"/>
      <c r="AI6" s="227"/>
      <c r="AJ6" s="227"/>
      <c r="AK6" s="227"/>
      <c r="AL6" s="227"/>
      <c r="AM6" s="227"/>
      <c r="AN6" s="227"/>
      <c r="AO6" s="227"/>
      <c r="AP6" s="25"/>
      <c r="AQ6" s="24"/>
      <c r="BS6" s="19" t="s">
        <v>8</v>
      </c>
    </row>
    <row r="7" spans="2:71" ht="14.45" customHeight="1">
      <c r="B7" s="23"/>
      <c r="C7" s="25"/>
      <c r="D7" s="29" t="s">
        <v>16</v>
      </c>
      <c r="E7" s="25"/>
      <c r="F7" s="25"/>
      <c r="G7" s="25"/>
      <c r="H7" s="25"/>
      <c r="I7" s="25"/>
      <c r="J7" s="25"/>
      <c r="K7" s="27" t="s">
        <v>5</v>
      </c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9" t="s">
        <v>17</v>
      </c>
      <c r="AL7" s="25"/>
      <c r="AM7" s="25"/>
      <c r="AN7" s="27" t="s">
        <v>5</v>
      </c>
      <c r="AO7" s="25"/>
      <c r="AP7" s="25"/>
      <c r="AQ7" s="24"/>
      <c r="BS7" s="19" t="s">
        <v>8</v>
      </c>
    </row>
    <row r="8" spans="2:71" ht="14.45" customHeight="1">
      <c r="B8" s="23"/>
      <c r="C8" s="25"/>
      <c r="D8" s="29" t="s">
        <v>18</v>
      </c>
      <c r="E8" s="25"/>
      <c r="F8" s="25"/>
      <c r="G8" s="25"/>
      <c r="H8" s="25"/>
      <c r="I8" s="25"/>
      <c r="J8" s="25"/>
      <c r="K8" s="27" t="s">
        <v>19</v>
      </c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9" t="s">
        <v>20</v>
      </c>
      <c r="AL8" s="25"/>
      <c r="AM8" s="25"/>
      <c r="AN8" s="187">
        <v>44482</v>
      </c>
      <c r="AO8" s="25"/>
      <c r="AP8" s="25"/>
      <c r="AQ8" s="24"/>
      <c r="BS8" s="19" t="s">
        <v>8</v>
      </c>
    </row>
    <row r="9" spans="2:71" ht="14.45" customHeight="1">
      <c r="B9" s="23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4"/>
      <c r="BS9" s="19" t="s">
        <v>8</v>
      </c>
    </row>
    <row r="10" spans="2:71" ht="14.45" customHeight="1">
      <c r="B10" s="23"/>
      <c r="C10" s="25"/>
      <c r="D10" s="29" t="s">
        <v>21</v>
      </c>
      <c r="E10" s="25"/>
      <c r="F10" s="25"/>
      <c r="G10" s="25"/>
      <c r="H10" s="25"/>
      <c r="I10" s="25"/>
      <c r="J10" s="25"/>
      <c r="K10" s="196" t="s">
        <v>339</v>
      </c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195" t="s">
        <v>340</v>
      </c>
      <c r="AL10" s="196"/>
      <c r="AM10" s="25"/>
      <c r="AN10" s="27" t="s">
        <v>5</v>
      </c>
      <c r="AO10" s="25"/>
      <c r="AP10" s="25"/>
      <c r="AQ10" s="24"/>
      <c r="BS10" s="19" t="s">
        <v>8</v>
      </c>
    </row>
    <row r="11" spans="2:71" ht="18.4" customHeight="1">
      <c r="B11" s="23"/>
      <c r="C11" s="25"/>
      <c r="D11" s="25"/>
      <c r="E11" s="27" t="s">
        <v>19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9" t="s">
        <v>23</v>
      </c>
      <c r="AL11" s="25"/>
      <c r="AM11" s="25"/>
      <c r="AN11" s="27" t="s">
        <v>5</v>
      </c>
      <c r="AO11" s="25"/>
      <c r="AP11" s="25"/>
      <c r="AQ11" s="24"/>
      <c r="BS11" s="19" t="s">
        <v>8</v>
      </c>
    </row>
    <row r="12" spans="2:71" ht="6.95" customHeight="1">
      <c r="B12" s="23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4"/>
      <c r="BS12" s="19" t="s">
        <v>8</v>
      </c>
    </row>
    <row r="13" spans="2:71" ht="14.45" customHeight="1">
      <c r="B13" s="23"/>
      <c r="C13" s="25"/>
      <c r="D13" s="29" t="s">
        <v>24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9" t="s">
        <v>22</v>
      </c>
      <c r="AL13" s="25"/>
      <c r="AM13" s="25"/>
      <c r="AN13" s="27" t="s">
        <v>5</v>
      </c>
      <c r="AO13" s="25"/>
      <c r="AP13" s="25"/>
      <c r="AQ13" s="24"/>
      <c r="BS13" s="19" t="s">
        <v>8</v>
      </c>
    </row>
    <row r="14" spans="2:71" ht="15">
      <c r="B14" s="23"/>
      <c r="C14" s="25"/>
      <c r="D14" s="25"/>
      <c r="E14" s="27" t="s">
        <v>19</v>
      </c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9" t="s">
        <v>23</v>
      </c>
      <c r="AL14" s="25"/>
      <c r="AM14" s="25"/>
      <c r="AN14" s="27" t="s">
        <v>5</v>
      </c>
      <c r="AO14" s="25"/>
      <c r="AP14" s="25"/>
      <c r="AQ14" s="24"/>
      <c r="BS14" s="19" t="s">
        <v>8</v>
      </c>
    </row>
    <row r="15" spans="2:71" ht="6.95" customHeight="1">
      <c r="B15" s="23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4"/>
      <c r="BS15" s="19" t="s">
        <v>6</v>
      </c>
    </row>
    <row r="16" spans="2:71" ht="14.45" customHeight="1">
      <c r="B16" s="23"/>
      <c r="C16" s="25"/>
      <c r="D16" s="29" t="s">
        <v>25</v>
      </c>
      <c r="E16" s="25"/>
      <c r="F16" s="25"/>
      <c r="G16" s="25"/>
      <c r="H16" s="25"/>
      <c r="I16" s="25"/>
      <c r="J16" s="25"/>
      <c r="K16" s="25" t="s">
        <v>224</v>
      </c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9" t="s">
        <v>22</v>
      </c>
      <c r="AL16" s="25"/>
      <c r="AM16" s="25"/>
      <c r="AN16" s="27" t="s">
        <v>5</v>
      </c>
      <c r="AO16" s="25"/>
      <c r="AP16" s="25"/>
      <c r="AQ16" s="24"/>
      <c r="BS16" s="19" t="s">
        <v>6</v>
      </c>
    </row>
    <row r="17" spans="2:71" ht="18.4" customHeight="1">
      <c r="B17" s="23"/>
      <c r="C17" s="25"/>
      <c r="D17" s="25"/>
      <c r="E17" s="27" t="s">
        <v>19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9" t="s">
        <v>23</v>
      </c>
      <c r="AL17" s="25"/>
      <c r="AM17" s="25"/>
      <c r="AN17" s="27" t="s">
        <v>5</v>
      </c>
      <c r="AO17" s="25"/>
      <c r="AP17" s="25"/>
      <c r="AQ17" s="24"/>
      <c r="BS17" s="19" t="s">
        <v>26</v>
      </c>
    </row>
    <row r="18" spans="2:71" ht="6.95" customHeight="1">
      <c r="B18" s="23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4"/>
      <c r="BS18" s="19" t="s">
        <v>8</v>
      </c>
    </row>
    <row r="19" spans="2:71" ht="14.45" customHeight="1">
      <c r="B19" s="23"/>
      <c r="C19" s="25"/>
      <c r="D19" s="29" t="s">
        <v>27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9" t="s">
        <v>22</v>
      </c>
      <c r="AL19" s="25"/>
      <c r="AM19" s="25"/>
      <c r="AN19" s="27" t="s">
        <v>5</v>
      </c>
      <c r="AO19" s="25"/>
      <c r="AP19" s="25"/>
      <c r="AQ19" s="24"/>
      <c r="BS19" s="19" t="s">
        <v>8</v>
      </c>
    </row>
    <row r="20" spans="2:43" ht="18.4" customHeight="1">
      <c r="B20" s="23"/>
      <c r="C20" s="25"/>
      <c r="D20" s="25"/>
      <c r="E20" s="27" t="s">
        <v>19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9" t="s">
        <v>23</v>
      </c>
      <c r="AL20" s="25"/>
      <c r="AM20" s="25"/>
      <c r="AN20" s="27" t="s">
        <v>5</v>
      </c>
      <c r="AO20" s="25"/>
      <c r="AP20" s="25"/>
      <c r="AQ20" s="24"/>
    </row>
    <row r="21" spans="2:43" ht="6.95" customHeight="1">
      <c r="B21" s="23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4"/>
    </row>
    <row r="22" spans="2:43" ht="15">
      <c r="B22" s="23"/>
      <c r="C22" s="25"/>
      <c r="D22" s="29" t="s">
        <v>28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4"/>
    </row>
    <row r="23" spans="2:43" ht="16.5" customHeight="1">
      <c r="B23" s="23"/>
      <c r="C23" s="25"/>
      <c r="D23" s="25"/>
      <c r="E23" s="228" t="s">
        <v>5</v>
      </c>
      <c r="F23" s="228"/>
      <c r="G23" s="228"/>
      <c r="H23" s="228"/>
      <c r="I23" s="228"/>
      <c r="J23" s="228"/>
      <c r="K23" s="228"/>
      <c r="L23" s="228"/>
      <c r="M23" s="228"/>
      <c r="N23" s="228"/>
      <c r="O23" s="228"/>
      <c r="P23" s="228"/>
      <c r="Q23" s="228"/>
      <c r="R23" s="228"/>
      <c r="S23" s="228"/>
      <c r="T23" s="228"/>
      <c r="U23" s="228"/>
      <c r="V23" s="228"/>
      <c r="W23" s="228"/>
      <c r="X23" s="228"/>
      <c r="Y23" s="228"/>
      <c r="Z23" s="228"/>
      <c r="AA23" s="228"/>
      <c r="AB23" s="228"/>
      <c r="AC23" s="228"/>
      <c r="AD23" s="228"/>
      <c r="AE23" s="228"/>
      <c r="AF23" s="228"/>
      <c r="AG23" s="228"/>
      <c r="AH23" s="228"/>
      <c r="AI23" s="228"/>
      <c r="AJ23" s="228"/>
      <c r="AK23" s="228"/>
      <c r="AL23" s="228"/>
      <c r="AM23" s="228"/>
      <c r="AN23" s="228"/>
      <c r="AO23" s="25"/>
      <c r="AP23" s="25"/>
      <c r="AQ23" s="24"/>
    </row>
    <row r="24" spans="2:43" ht="6.95" customHeight="1">
      <c r="B24" s="23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4"/>
    </row>
    <row r="25" spans="2:43" ht="6.95" customHeight="1">
      <c r="B25" s="23"/>
      <c r="C25" s="25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25"/>
      <c r="AQ25" s="24"/>
    </row>
    <row r="26" spans="2:43" ht="14.45" customHeight="1">
      <c r="B26" s="23"/>
      <c r="C26" s="25"/>
      <c r="D26" s="31" t="s">
        <v>29</v>
      </c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29">
        <f>ROUND(AG87,2)</f>
        <v>0</v>
      </c>
      <c r="AL26" s="227"/>
      <c r="AM26" s="227"/>
      <c r="AN26" s="227"/>
      <c r="AO26" s="227"/>
      <c r="AP26" s="25"/>
      <c r="AQ26" s="24"/>
    </row>
    <row r="27" spans="2:43" ht="14.45" customHeight="1">
      <c r="B27" s="23"/>
      <c r="C27" s="25"/>
      <c r="D27" s="31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29"/>
      <c r="AL27" s="229"/>
      <c r="AM27" s="229"/>
      <c r="AN27" s="229"/>
      <c r="AO27" s="229"/>
      <c r="AP27" s="25"/>
      <c r="AQ27" s="24"/>
    </row>
    <row r="28" spans="2:43" s="1" customFormat="1" ht="6.95" customHeight="1"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4"/>
    </row>
    <row r="29" spans="2:43" s="1" customFormat="1" ht="25.9" customHeight="1">
      <c r="B29" s="32"/>
      <c r="C29" s="33"/>
      <c r="D29" s="35" t="s">
        <v>30</v>
      </c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230">
        <f>ROUND(AK26+AK27,2)</f>
        <v>0</v>
      </c>
      <c r="AL29" s="231"/>
      <c r="AM29" s="231"/>
      <c r="AN29" s="231"/>
      <c r="AO29" s="231"/>
      <c r="AP29" s="33"/>
      <c r="AQ29" s="34"/>
    </row>
    <row r="30" spans="2:43" s="1" customFormat="1" ht="13.5" customHeight="1">
      <c r="B30" s="32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4"/>
    </row>
    <row r="31" spans="2:43" s="2" customFormat="1" ht="14.45" customHeight="1">
      <c r="B31" s="37"/>
      <c r="C31" s="38"/>
      <c r="D31" s="39" t="s">
        <v>31</v>
      </c>
      <c r="E31" s="38"/>
      <c r="F31" s="39" t="s">
        <v>32</v>
      </c>
      <c r="G31" s="38"/>
      <c r="H31" s="38"/>
      <c r="I31" s="38"/>
      <c r="J31" s="38"/>
      <c r="K31" s="38"/>
      <c r="L31" s="217">
        <v>0.21</v>
      </c>
      <c r="M31" s="218"/>
      <c r="N31" s="218"/>
      <c r="O31" s="218"/>
      <c r="P31" s="38"/>
      <c r="Q31" s="38"/>
      <c r="R31" s="38"/>
      <c r="S31" s="38"/>
      <c r="T31" s="41" t="s">
        <v>33</v>
      </c>
      <c r="U31" s="38"/>
      <c r="V31" s="38"/>
      <c r="W31" s="219">
        <v>0</v>
      </c>
      <c r="X31" s="218"/>
      <c r="Y31" s="218"/>
      <c r="Z31" s="218"/>
      <c r="AA31" s="218"/>
      <c r="AB31" s="218"/>
      <c r="AC31" s="218"/>
      <c r="AD31" s="218"/>
      <c r="AE31" s="218"/>
      <c r="AF31" s="38"/>
      <c r="AG31" s="38"/>
      <c r="AH31" s="38"/>
      <c r="AI31" s="38"/>
      <c r="AJ31" s="38"/>
      <c r="AK31" s="219">
        <f>SUM(W31*L31)</f>
        <v>0</v>
      </c>
      <c r="AL31" s="218"/>
      <c r="AM31" s="218"/>
      <c r="AN31" s="218"/>
      <c r="AO31" s="218"/>
      <c r="AP31" s="38"/>
      <c r="AQ31" s="42"/>
    </row>
    <row r="32" spans="2:43" s="2" customFormat="1" ht="14.45" customHeight="1">
      <c r="B32" s="37"/>
      <c r="C32" s="38"/>
      <c r="D32" s="38"/>
      <c r="E32" s="38"/>
      <c r="F32" s="39" t="s">
        <v>34</v>
      </c>
      <c r="G32" s="38"/>
      <c r="H32" s="38"/>
      <c r="I32" s="38"/>
      <c r="J32" s="38"/>
      <c r="K32" s="38"/>
      <c r="L32" s="217">
        <v>0.15</v>
      </c>
      <c r="M32" s="218"/>
      <c r="N32" s="218"/>
      <c r="O32" s="218"/>
      <c r="P32" s="38"/>
      <c r="Q32" s="38"/>
      <c r="R32" s="38"/>
      <c r="S32" s="38"/>
      <c r="T32" s="41" t="s">
        <v>33</v>
      </c>
      <c r="U32" s="38"/>
      <c r="V32" s="38"/>
      <c r="W32" s="219">
        <f>SUM(AK29)</f>
        <v>0</v>
      </c>
      <c r="X32" s="218"/>
      <c r="Y32" s="218"/>
      <c r="Z32" s="218"/>
      <c r="AA32" s="218"/>
      <c r="AB32" s="218"/>
      <c r="AC32" s="218"/>
      <c r="AD32" s="218"/>
      <c r="AE32" s="218"/>
      <c r="AF32" s="38"/>
      <c r="AG32" s="38"/>
      <c r="AH32" s="38"/>
      <c r="AI32" s="38"/>
      <c r="AJ32" s="38"/>
      <c r="AK32" s="219">
        <f>SUM(W32*0.15)</f>
        <v>0</v>
      </c>
      <c r="AL32" s="218"/>
      <c r="AM32" s="218"/>
      <c r="AN32" s="218"/>
      <c r="AO32" s="218"/>
      <c r="AP32" s="38"/>
      <c r="AQ32" s="42"/>
    </row>
    <row r="33" spans="2:43" s="2" customFormat="1" ht="14.45" customHeight="1" hidden="1">
      <c r="B33" s="37"/>
      <c r="C33" s="38"/>
      <c r="D33" s="38"/>
      <c r="E33" s="38"/>
      <c r="F33" s="39" t="s">
        <v>35</v>
      </c>
      <c r="G33" s="38"/>
      <c r="H33" s="38"/>
      <c r="I33" s="38"/>
      <c r="J33" s="38"/>
      <c r="K33" s="38"/>
      <c r="L33" s="217">
        <v>0.21</v>
      </c>
      <c r="M33" s="218"/>
      <c r="N33" s="218"/>
      <c r="O33" s="218"/>
      <c r="P33" s="38"/>
      <c r="Q33" s="38"/>
      <c r="R33" s="38"/>
      <c r="S33" s="38"/>
      <c r="T33" s="41" t="s">
        <v>33</v>
      </c>
      <c r="U33" s="38"/>
      <c r="V33" s="38"/>
      <c r="W33" s="219">
        <f>ROUND(BB87+SUM(CF93),2)</f>
        <v>0</v>
      </c>
      <c r="X33" s="218"/>
      <c r="Y33" s="218"/>
      <c r="Z33" s="218"/>
      <c r="AA33" s="218"/>
      <c r="AB33" s="218"/>
      <c r="AC33" s="218"/>
      <c r="AD33" s="218"/>
      <c r="AE33" s="218"/>
      <c r="AF33" s="38"/>
      <c r="AG33" s="38"/>
      <c r="AH33" s="38"/>
      <c r="AI33" s="38"/>
      <c r="AJ33" s="38"/>
      <c r="AK33" s="219">
        <v>0</v>
      </c>
      <c r="AL33" s="218"/>
      <c r="AM33" s="218"/>
      <c r="AN33" s="218"/>
      <c r="AO33" s="218"/>
      <c r="AP33" s="38"/>
      <c r="AQ33" s="42"/>
    </row>
    <row r="34" spans="2:43" s="2" customFormat="1" ht="14.45" customHeight="1" hidden="1">
      <c r="B34" s="37"/>
      <c r="C34" s="38"/>
      <c r="D34" s="38"/>
      <c r="E34" s="38"/>
      <c r="F34" s="39" t="s">
        <v>36</v>
      </c>
      <c r="G34" s="38"/>
      <c r="H34" s="38"/>
      <c r="I34" s="38"/>
      <c r="J34" s="38"/>
      <c r="K34" s="38"/>
      <c r="L34" s="217">
        <v>0.15</v>
      </c>
      <c r="M34" s="218"/>
      <c r="N34" s="218"/>
      <c r="O34" s="218"/>
      <c r="P34" s="38"/>
      <c r="Q34" s="38"/>
      <c r="R34" s="38"/>
      <c r="S34" s="38"/>
      <c r="T34" s="41" t="s">
        <v>33</v>
      </c>
      <c r="U34" s="38"/>
      <c r="V34" s="38"/>
      <c r="W34" s="219">
        <f>ROUND(BC87+SUM(CG93),2)</f>
        <v>0</v>
      </c>
      <c r="X34" s="218"/>
      <c r="Y34" s="218"/>
      <c r="Z34" s="218"/>
      <c r="AA34" s="218"/>
      <c r="AB34" s="218"/>
      <c r="AC34" s="218"/>
      <c r="AD34" s="218"/>
      <c r="AE34" s="218"/>
      <c r="AF34" s="38"/>
      <c r="AG34" s="38"/>
      <c r="AH34" s="38"/>
      <c r="AI34" s="38"/>
      <c r="AJ34" s="38"/>
      <c r="AK34" s="219">
        <v>0</v>
      </c>
      <c r="AL34" s="218"/>
      <c r="AM34" s="218"/>
      <c r="AN34" s="218"/>
      <c r="AO34" s="218"/>
      <c r="AP34" s="38"/>
      <c r="AQ34" s="42"/>
    </row>
    <row r="35" spans="2:43" s="2" customFormat="1" ht="14.45" customHeight="1" hidden="1">
      <c r="B35" s="37"/>
      <c r="C35" s="38"/>
      <c r="D35" s="38"/>
      <c r="E35" s="38"/>
      <c r="F35" s="39" t="s">
        <v>37</v>
      </c>
      <c r="G35" s="38"/>
      <c r="H35" s="38"/>
      <c r="I35" s="38"/>
      <c r="J35" s="38"/>
      <c r="K35" s="38"/>
      <c r="L35" s="217">
        <v>0</v>
      </c>
      <c r="M35" s="218"/>
      <c r="N35" s="218"/>
      <c r="O35" s="218"/>
      <c r="P35" s="38"/>
      <c r="Q35" s="38"/>
      <c r="R35" s="38"/>
      <c r="S35" s="38"/>
      <c r="T35" s="41" t="s">
        <v>33</v>
      </c>
      <c r="U35" s="38"/>
      <c r="V35" s="38"/>
      <c r="W35" s="219">
        <f>ROUND(BD87+SUM(CH93),2)</f>
        <v>0</v>
      </c>
      <c r="X35" s="218"/>
      <c r="Y35" s="218"/>
      <c r="Z35" s="218"/>
      <c r="AA35" s="218"/>
      <c r="AB35" s="218"/>
      <c r="AC35" s="218"/>
      <c r="AD35" s="218"/>
      <c r="AE35" s="218"/>
      <c r="AF35" s="38"/>
      <c r="AG35" s="38"/>
      <c r="AH35" s="38"/>
      <c r="AI35" s="38"/>
      <c r="AJ35" s="38"/>
      <c r="AK35" s="219">
        <v>0</v>
      </c>
      <c r="AL35" s="218"/>
      <c r="AM35" s="218"/>
      <c r="AN35" s="218"/>
      <c r="AO35" s="218"/>
      <c r="AP35" s="38"/>
      <c r="AQ35" s="42"/>
    </row>
    <row r="36" spans="2:43" s="1" customFormat="1" ht="6.95" customHeight="1"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4"/>
    </row>
    <row r="37" spans="2:43" s="1" customFormat="1" ht="25.9" customHeight="1">
      <c r="B37" s="32"/>
      <c r="C37" s="43"/>
      <c r="D37" s="44" t="s">
        <v>38</v>
      </c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6" t="s">
        <v>39</v>
      </c>
      <c r="U37" s="45"/>
      <c r="V37" s="45"/>
      <c r="W37" s="45"/>
      <c r="X37" s="236" t="s">
        <v>40</v>
      </c>
      <c r="Y37" s="237"/>
      <c r="Z37" s="237"/>
      <c r="AA37" s="237"/>
      <c r="AB37" s="237"/>
      <c r="AC37" s="45"/>
      <c r="AD37" s="45"/>
      <c r="AE37" s="45"/>
      <c r="AF37" s="45"/>
      <c r="AG37" s="45"/>
      <c r="AH37" s="45"/>
      <c r="AI37" s="45"/>
      <c r="AJ37" s="45"/>
      <c r="AK37" s="238">
        <f>SUM(AK29:AK35)</f>
        <v>0</v>
      </c>
      <c r="AL37" s="237"/>
      <c r="AM37" s="237"/>
      <c r="AN37" s="237"/>
      <c r="AO37" s="239"/>
      <c r="AP37" s="43"/>
      <c r="AQ37" s="34"/>
    </row>
    <row r="38" spans="2:43" s="1" customFormat="1" ht="14.45" customHeight="1">
      <c r="B38" s="32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4"/>
    </row>
    <row r="39" spans="2:43" ht="13.5">
      <c r="B39" s="23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4"/>
    </row>
    <row r="40" spans="2:43" ht="13.5">
      <c r="B40" s="23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4"/>
    </row>
    <row r="41" spans="2:43" ht="13.5">
      <c r="B41" s="23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4"/>
    </row>
    <row r="42" spans="2:43" ht="13.5">
      <c r="B42" s="23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4"/>
    </row>
    <row r="43" spans="2:43" ht="13.5">
      <c r="B43" s="23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4"/>
    </row>
    <row r="44" spans="2:43" ht="13.5">
      <c r="B44" s="23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4"/>
    </row>
    <row r="45" spans="2:43" ht="13.5">
      <c r="B45" s="23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4"/>
    </row>
    <row r="46" spans="2:43" ht="13.5">
      <c r="B46" s="23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4"/>
    </row>
    <row r="47" spans="2:43" ht="13.5">
      <c r="B47" s="23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4"/>
    </row>
    <row r="48" spans="2:43" ht="13.5">
      <c r="B48" s="23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4"/>
    </row>
    <row r="49" spans="2:43" s="1" customFormat="1" ht="15">
      <c r="B49" s="32"/>
      <c r="C49" s="33"/>
      <c r="D49" s="47" t="s">
        <v>41</v>
      </c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9"/>
      <c r="AA49" s="33"/>
      <c r="AB49" s="33"/>
      <c r="AC49" s="47" t="s">
        <v>42</v>
      </c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9"/>
      <c r="AP49" s="33"/>
      <c r="AQ49" s="34"/>
    </row>
    <row r="50" spans="2:43" ht="13.5">
      <c r="B50" s="23"/>
      <c r="C50" s="25"/>
      <c r="D50" s="50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51"/>
      <c r="AA50" s="25"/>
      <c r="AB50" s="25"/>
      <c r="AC50" s="50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51"/>
      <c r="AP50" s="25"/>
      <c r="AQ50" s="24"/>
    </row>
    <row r="51" spans="2:43" ht="13.5">
      <c r="B51" s="23"/>
      <c r="C51" s="25"/>
      <c r="D51" s="50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51"/>
      <c r="AA51" s="25"/>
      <c r="AB51" s="25"/>
      <c r="AC51" s="50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51"/>
      <c r="AP51" s="25"/>
      <c r="AQ51" s="24"/>
    </row>
    <row r="52" spans="2:43" ht="13.5">
      <c r="B52" s="23"/>
      <c r="C52" s="25"/>
      <c r="D52" s="50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51"/>
      <c r="AA52" s="25"/>
      <c r="AB52" s="25"/>
      <c r="AC52" s="50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51"/>
      <c r="AP52" s="25"/>
      <c r="AQ52" s="24"/>
    </row>
    <row r="53" spans="2:43" ht="13.5">
      <c r="B53" s="23"/>
      <c r="C53" s="25"/>
      <c r="D53" s="50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51"/>
      <c r="AA53" s="25"/>
      <c r="AB53" s="25"/>
      <c r="AC53" s="50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51"/>
      <c r="AP53" s="25"/>
      <c r="AQ53" s="24"/>
    </row>
    <row r="54" spans="2:43" ht="13.5">
      <c r="B54" s="23"/>
      <c r="C54" s="25"/>
      <c r="D54" s="50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51"/>
      <c r="AA54" s="25"/>
      <c r="AB54" s="25"/>
      <c r="AC54" s="50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51"/>
      <c r="AP54" s="25"/>
      <c r="AQ54" s="24"/>
    </row>
    <row r="55" spans="2:43" ht="13.5">
      <c r="B55" s="23"/>
      <c r="C55" s="25"/>
      <c r="D55" s="50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51"/>
      <c r="AA55" s="25"/>
      <c r="AB55" s="25"/>
      <c r="AC55" s="50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51"/>
      <c r="AP55" s="25"/>
      <c r="AQ55" s="24"/>
    </row>
    <row r="56" spans="2:43" ht="13.5">
      <c r="B56" s="23"/>
      <c r="C56" s="25"/>
      <c r="D56" s="50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51"/>
      <c r="AA56" s="25"/>
      <c r="AB56" s="25"/>
      <c r="AC56" s="50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51"/>
      <c r="AP56" s="25"/>
      <c r="AQ56" s="24"/>
    </row>
    <row r="57" spans="2:43" ht="13.5">
      <c r="B57" s="23"/>
      <c r="C57" s="25"/>
      <c r="D57" s="50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51"/>
      <c r="AA57" s="25"/>
      <c r="AB57" s="25"/>
      <c r="AC57" s="50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51"/>
      <c r="AP57" s="25"/>
      <c r="AQ57" s="24"/>
    </row>
    <row r="58" spans="2:43" s="1" customFormat="1" ht="15">
      <c r="B58" s="32"/>
      <c r="C58" s="33"/>
      <c r="D58" s="52" t="s">
        <v>43</v>
      </c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4" t="s">
        <v>44</v>
      </c>
      <c r="S58" s="53"/>
      <c r="T58" s="53"/>
      <c r="U58" s="53"/>
      <c r="V58" s="53"/>
      <c r="W58" s="53"/>
      <c r="X58" s="53"/>
      <c r="Y58" s="53"/>
      <c r="Z58" s="55"/>
      <c r="AA58" s="33"/>
      <c r="AB58" s="33"/>
      <c r="AC58" s="52" t="s">
        <v>43</v>
      </c>
      <c r="AD58" s="53"/>
      <c r="AE58" s="53"/>
      <c r="AF58" s="53"/>
      <c r="AG58" s="53"/>
      <c r="AH58" s="53"/>
      <c r="AI58" s="53"/>
      <c r="AJ58" s="53"/>
      <c r="AK58" s="53"/>
      <c r="AL58" s="53"/>
      <c r="AM58" s="54" t="s">
        <v>44</v>
      </c>
      <c r="AN58" s="53"/>
      <c r="AO58" s="55"/>
      <c r="AP58" s="33"/>
      <c r="AQ58" s="34"/>
    </row>
    <row r="59" spans="2:43" ht="13.5">
      <c r="B59" s="23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4"/>
    </row>
    <row r="60" spans="2:43" s="1" customFormat="1" ht="15">
      <c r="B60" s="32"/>
      <c r="C60" s="33"/>
      <c r="D60" s="47" t="s">
        <v>45</v>
      </c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9"/>
      <c r="AA60" s="33"/>
      <c r="AB60" s="33"/>
      <c r="AC60" s="47" t="s">
        <v>46</v>
      </c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9"/>
      <c r="AP60" s="33"/>
      <c r="AQ60" s="34"/>
    </row>
    <row r="61" spans="2:43" ht="13.5">
      <c r="B61" s="23"/>
      <c r="C61" s="25"/>
      <c r="D61" s="50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51"/>
      <c r="AA61" s="25"/>
      <c r="AB61" s="25"/>
      <c r="AC61" s="50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51"/>
      <c r="AP61" s="25"/>
      <c r="AQ61" s="24"/>
    </row>
    <row r="62" spans="2:43" ht="13.5">
      <c r="B62" s="23"/>
      <c r="C62" s="25"/>
      <c r="D62" s="50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51"/>
      <c r="AA62" s="25"/>
      <c r="AB62" s="25"/>
      <c r="AC62" s="50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51"/>
      <c r="AP62" s="25"/>
      <c r="AQ62" s="24"/>
    </row>
    <row r="63" spans="2:43" ht="13.5">
      <c r="B63" s="23"/>
      <c r="C63" s="25"/>
      <c r="D63" s="50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51"/>
      <c r="AA63" s="25"/>
      <c r="AB63" s="25"/>
      <c r="AC63" s="50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51"/>
      <c r="AP63" s="25"/>
      <c r="AQ63" s="24"/>
    </row>
    <row r="64" spans="2:43" ht="13.5">
      <c r="B64" s="23"/>
      <c r="C64" s="25"/>
      <c r="D64" s="50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51"/>
      <c r="AA64" s="25"/>
      <c r="AB64" s="25"/>
      <c r="AC64" s="50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51"/>
      <c r="AP64" s="25"/>
      <c r="AQ64" s="24"/>
    </row>
    <row r="65" spans="2:43" ht="13.5">
      <c r="B65" s="23"/>
      <c r="C65" s="25"/>
      <c r="D65" s="50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51"/>
      <c r="AA65" s="25"/>
      <c r="AB65" s="25"/>
      <c r="AC65" s="50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51"/>
      <c r="AP65" s="25"/>
      <c r="AQ65" s="24"/>
    </row>
    <row r="66" spans="2:43" ht="13.5">
      <c r="B66" s="23"/>
      <c r="C66" s="25"/>
      <c r="D66" s="50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51"/>
      <c r="AA66" s="25"/>
      <c r="AB66" s="25"/>
      <c r="AC66" s="50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51"/>
      <c r="AP66" s="25"/>
      <c r="AQ66" s="24"/>
    </row>
    <row r="67" spans="2:43" ht="13.5">
      <c r="B67" s="23"/>
      <c r="C67" s="25"/>
      <c r="D67" s="50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51"/>
      <c r="AA67" s="25"/>
      <c r="AB67" s="25"/>
      <c r="AC67" s="50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51"/>
      <c r="AP67" s="25"/>
      <c r="AQ67" s="24"/>
    </row>
    <row r="68" spans="2:43" ht="13.5">
      <c r="B68" s="23"/>
      <c r="C68" s="25"/>
      <c r="D68" s="50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51"/>
      <c r="AA68" s="25"/>
      <c r="AB68" s="25"/>
      <c r="AC68" s="50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51"/>
      <c r="AP68" s="25"/>
      <c r="AQ68" s="24"/>
    </row>
    <row r="69" spans="2:43" s="1" customFormat="1" ht="15">
      <c r="B69" s="32"/>
      <c r="C69" s="33"/>
      <c r="D69" s="52" t="s">
        <v>43</v>
      </c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4" t="s">
        <v>44</v>
      </c>
      <c r="S69" s="53"/>
      <c r="T69" s="53"/>
      <c r="U69" s="53"/>
      <c r="V69" s="53"/>
      <c r="W69" s="53"/>
      <c r="X69" s="53"/>
      <c r="Y69" s="53"/>
      <c r="Z69" s="55"/>
      <c r="AA69" s="33"/>
      <c r="AB69" s="33"/>
      <c r="AC69" s="52" t="s">
        <v>43</v>
      </c>
      <c r="AD69" s="53"/>
      <c r="AE69" s="53"/>
      <c r="AF69" s="53"/>
      <c r="AG69" s="53"/>
      <c r="AH69" s="53"/>
      <c r="AI69" s="53"/>
      <c r="AJ69" s="53"/>
      <c r="AK69" s="53"/>
      <c r="AL69" s="53"/>
      <c r="AM69" s="54" t="s">
        <v>44</v>
      </c>
      <c r="AN69" s="53"/>
      <c r="AO69" s="55"/>
      <c r="AP69" s="33"/>
      <c r="AQ69" s="34"/>
    </row>
    <row r="70" spans="2:43" s="1" customFormat="1" ht="6.95" customHeight="1">
      <c r="B70" s="32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4"/>
    </row>
    <row r="71" spans="2:43" s="1" customFormat="1" ht="6.95" customHeight="1">
      <c r="B71" s="56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8"/>
    </row>
    <row r="75" spans="2:43" s="1" customFormat="1" ht="6.95" customHeight="1">
      <c r="B75" s="59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1"/>
    </row>
    <row r="76" spans="2:43" s="1" customFormat="1" ht="36.95" customHeight="1">
      <c r="B76" s="32"/>
      <c r="C76" s="222" t="s">
        <v>47</v>
      </c>
      <c r="D76" s="223"/>
      <c r="E76" s="223"/>
      <c r="F76" s="223"/>
      <c r="G76" s="223"/>
      <c r="H76" s="223"/>
      <c r="I76" s="223"/>
      <c r="J76" s="223"/>
      <c r="K76" s="223"/>
      <c r="L76" s="223"/>
      <c r="M76" s="223"/>
      <c r="N76" s="223"/>
      <c r="O76" s="223"/>
      <c r="P76" s="223"/>
      <c r="Q76" s="223"/>
      <c r="R76" s="223"/>
      <c r="S76" s="223"/>
      <c r="T76" s="223"/>
      <c r="U76" s="223"/>
      <c r="V76" s="223"/>
      <c r="W76" s="223"/>
      <c r="X76" s="223"/>
      <c r="Y76" s="223"/>
      <c r="Z76" s="223"/>
      <c r="AA76" s="223"/>
      <c r="AB76" s="223"/>
      <c r="AC76" s="223"/>
      <c r="AD76" s="223"/>
      <c r="AE76" s="223"/>
      <c r="AF76" s="223"/>
      <c r="AG76" s="223"/>
      <c r="AH76" s="223"/>
      <c r="AI76" s="223"/>
      <c r="AJ76" s="223"/>
      <c r="AK76" s="223"/>
      <c r="AL76" s="223"/>
      <c r="AM76" s="223"/>
      <c r="AN76" s="223"/>
      <c r="AO76" s="223"/>
      <c r="AP76" s="223"/>
      <c r="AQ76" s="34"/>
    </row>
    <row r="77" spans="2:43" s="3" customFormat="1" ht="14.45" customHeight="1">
      <c r="B77" s="62"/>
      <c r="C77" s="29" t="s">
        <v>14</v>
      </c>
      <c r="D77" s="63"/>
      <c r="E77" s="63"/>
      <c r="F77" s="63"/>
      <c r="G77" s="63"/>
      <c r="H77" s="63"/>
      <c r="I77" s="63"/>
      <c r="J77" s="63"/>
      <c r="K77" s="63"/>
      <c r="L77" s="63"/>
      <c r="M77" s="192" t="s">
        <v>338</v>
      </c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4"/>
    </row>
    <row r="78" spans="2:43" s="4" customFormat="1" ht="36.95" customHeight="1">
      <c r="B78" s="65"/>
      <c r="C78" s="66" t="s">
        <v>15</v>
      </c>
      <c r="D78" s="67"/>
      <c r="E78" s="67"/>
      <c r="F78" s="67"/>
      <c r="G78" s="67"/>
      <c r="H78" s="67"/>
      <c r="I78" s="67"/>
      <c r="J78" s="67"/>
      <c r="K78" s="67"/>
      <c r="L78" s="240" t="s">
        <v>369</v>
      </c>
      <c r="M78" s="241"/>
      <c r="N78" s="241"/>
      <c r="O78" s="241"/>
      <c r="P78" s="241"/>
      <c r="Q78" s="241"/>
      <c r="R78" s="241"/>
      <c r="S78" s="241"/>
      <c r="T78" s="241"/>
      <c r="U78" s="241"/>
      <c r="V78" s="241"/>
      <c r="W78" s="241"/>
      <c r="X78" s="241"/>
      <c r="Y78" s="241"/>
      <c r="Z78" s="241"/>
      <c r="AA78" s="241"/>
      <c r="AB78" s="241"/>
      <c r="AC78" s="241"/>
      <c r="AD78" s="241"/>
      <c r="AE78" s="241"/>
      <c r="AF78" s="241"/>
      <c r="AG78" s="241"/>
      <c r="AH78" s="241"/>
      <c r="AI78" s="241"/>
      <c r="AJ78" s="241"/>
      <c r="AK78" s="241"/>
      <c r="AL78" s="241"/>
      <c r="AM78" s="241"/>
      <c r="AN78" s="241"/>
      <c r="AO78" s="241"/>
      <c r="AP78" s="67"/>
      <c r="AQ78" s="68"/>
    </row>
    <row r="79" spans="2:43" s="1" customFormat="1" ht="6.95" customHeight="1">
      <c r="B79" s="32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4"/>
    </row>
    <row r="80" spans="2:43" s="1" customFormat="1" ht="15">
      <c r="B80" s="32"/>
      <c r="C80" s="29" t="s">
        <v>18</v>
      </c>
      <c r="D80" s="33"/>
      <c r="E80" s="33"/>
      <c r="F80" s="33"/>
      <c r="G80" s="33"/>
      <c r="H80" s="33"/>
      <c r="I80" s="33"/>
      <c r="J80" s="33"/>
      <c r="K80" s="33"/>
      <c r="L80" s="69" t="str">
        <f>IF(K8="","",K8)</f>
        <v xml:space="preserve"> </v>
      </c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29" t="s">
        <v>20</v>
      </c>
      <c r="AJ80" s="33"/>
      <c r="AK80" s="33"/>
      <c r="AL80" s="33"/>
      <c r="AM80" s="70"/>
      <c r="AN80" s="33"/>
      <c r="AO80" s="33"/>
      <c r="AP80" s="33"/>
      <c r="AQ80" s="34"/>
    </row>
    <row r="81" spans="2:43" s="1" customFormat="1" ht="6.95" customHeight="1">
      <c r="B81" s="32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4"/>
    </row>
    <row r="82" spans="2:56" s="1" customFormat="1" ht="15" customHeight="1">
      <c r="B82" s="32"/>
      <c r="C82" s="29" t="s">
        <v>21</v>
      </c>
      <c r="D82" s="33"/>
      <c r="E82" s="33"/>
      <c r="F82" s="33"/>
      <c r="G82" s="33"/>
      <c r="H82" s="33"/>
      <c r="I82" s="33"/>
      <c r="J82" s="33"/>
      <c r="K82" s="33"/>
      <c r="L82" s="63" t="str">
        <f>IF(E11="","",E11)</f>
        <v xml:space="preserve"> </v>
      </c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29" t="s">
        <v>25</v>
      </c>
      <c r="AJ82" s="33"/>
      <c r="AK82" s="33"/>
      <c r="AL82" s="33"/>
      <c r="AM82" s="242" t="str">
        <f>IF(E17="","",E17)</f>
        <v xml:space="preserve"> </v>
      </c>
      <c r="AN82" s="242"/>
      <c r="AO82" s="242"/>
      <c r="AP82" s="242"/>
      <c r="AQ82" s="34"/>
      <c r="AS82" s="249" t="s">
        <v>48</v>
      </c>
      <c r="AT82" s="250"/>
      <c r="AU82" s="48"/>
      <c r="AV82" s="48"/>
      <c r="AW82" s="48"/>
      <c r="AX82" s="48"/>
      <c r="AY82" s="48"/>
      <c r="AZ82" s="48"/>
      <c r="BA82" s="48"/>
      <c r="BB82" s="48"/>
      <c r="BC82" s="48"/>
      <c r="BD82" s="49"/>
    </row>
    <row r="83" spans="2:56" s="1" customFormat="1" ht="15">
      <c r="B83" s="32"/>
      <c r="C83" s="29" t="s">
        <v>24</v>
      </c>
      <c r="D83" s="33"/>
      <c r="E83" s="33"/>
      <c r="F83" s="33"/>
      <c r="G83" s="33"/>
      <c r="H83" s="33"/>
      <c r="I83" s="33"/>
      <c r="J83" s="33"/>
      <c r="K83" s="33"/>
      <c r="L83" s="63" t="str">
        <f>IF(E14="","",E14)</f>
        <v xml:space="preserve"> </v>
      </c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29" t="s">
        <v>27</v>
      </c>
      <c r="AJ83" s="33"/>
      <c r="AK83" s="33"/>
      <c r="AL83" s="33"/>
      <c r="AM83" s="242" t="str">
        <f>IF(E20="","",E20)</f>
        <v xml:space="preserve"> </v>
      </c>
      <c r="AN83" s="242"/>
      <c r="AO83" s="242"/>
      <c r="AP83" s="242"/>
      <c r="AQ83" s="34"/>
      <c r="AS83" s="251"/>
      <c r="AT83" s="252"/>
      <c r="AU83" s="33"/>
      <c r="AV83" s="33"/>
      <c r="AW83" s="33"/>
      <c r="AX83" s="33"/>
      <c r="AY83" s="33"/>
      <c r="AZ83" s="33"/>
      <c r="BA83" s="33"/>
      <c r="BB83" s="33"/>
      <c r="BC83" s="33"/>
      <c r="BD83" s="71"/>
    </row>
    <row r="84" spans="2:56" s="1" customFormat="1" ht="10.9" customHeight="1">
      <c r="B84" s="32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4"/>
      <c r="AS84" s="253"/>
      <c r="AT84" s="254"/>
      <c r="AU84" s="33"/>
      <c r="AV84" s="33"/>
      <c r="AW84" s="33"/>
      <c r="AX84" s="33"/>
      <c r="AY84" s="33"/>
      <c r="AZ84" s="33"/>
      <c r="BA84" s="33"/>
      <c r="BB84" s="33"/>
      <c r="BC84" s="33"/>
      <c r="BD84" s="71"/>
    </row>
    <row r="85" spans="2:56" s="1" customFormat="1" ht="29.25" customHeight="1">
      <c r="B85" s="32"/>
      <c r="C85" s="232" t="s">
        <v>49</v>
      </c>
      <c r="D85" s="233"/>
      <c r="E85" s="233"/>
      <c r="F85" s="233"/>
      <c r="G85" s="233"/>
      <c r="H85" s="72"/>
      <c r="I85" s="234" t="s">
        <v>50</v>
      </c>
      <c r="J85" s="233"/>
      <c r="K85" s="233"/>
      <c r="L85" s="233"/>
      <c r="M85" s="233"/>
      <c r="N85" s="233"/>
      <c r="O85" s="233"/>
      <c r="P85" s="233"/>
      <c r="Q85" s="233"/>
      <c r="R85" s="233"/>
      <c r="S85" s="233"/>
      <c r="T85" s="233"/>
      <c r="U85" s="233"/>
      <c r="V85" s="233"/>
      <c r="W85" s="233"/>
      <c r="X85" s="233"/>
      <c r="Y85" s="233"/>
      <c r="Z85" s="233"/>
      <c r="AA85" s="233"/>
      <c r="AB85" s="233"/>
      <c r="AC85" s="233"/>
      <c r="AD85" s="233"/>
      <c r="AE85" s="233"/>
      <c r="AF85" s="233"/>
      <c r="AG85" s="234" t="s">
        <v>51</v>
      </c>
      <c r="AH85" s="233"/>
      <c r="AI85" s="233"/>
      <c r="AJ85" s="233"/>
      <c r="AK85" s="233"/>
      <c r="AL85" s="233"/>
      <c r="AM85" s="233"/>
      <c r="AN85" s="234" t="s">
        <v>52</v>
      </c>
      <c r="AO85" s="233"/>
      <c r="AP85" s="235"/>
      <c r="AQ85" s="34"/>
      <c r="AS85" s="73" t="s">
        <v>53</v>
      </c>
      <c r="AT85" s="74" t="s">
        <v>54</v>
      </c>
      <c r="AU85" s="74" t="s">
        <v>55</v>
      </c>
      <c r="AV85" s="74" t="s">
        <v>56</v>
      </c>
      <c r="AW85" s="74" t="s">
        <v>57</v>
      </c>
      <c r="AX85" s="74" t="s">
        <v>58</v>
      </c>
      <c r="AY85" s="74" t="s">
        <v>59</v>
      </c>
      <c r="AZ85" s="74" t="s">
        <v>60</v>
      </c>
      <c r="BA85" s="74" t="s">
        <v>61</v>
      </c>
      <c r="BB85" s="74" t="s">
        <v>62</v>
      </c>
      <c r="BC85" s="74" t="s">
        <v>63</v>
      </c>
      <c r="BD85" s="75" t="s">
        <v>64</v>
      </c>
    </row>
    <row r="86" spans="2:56" s="1" customFormat="1" ht="10.9" customHeight="1"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4"/>
      <c r="AS86" s="76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9"/>
    </row>
    <row r="87" spans="2:76" s="4" customFormat="1" ht="32.45" customHeight="1">
      <c r="B87" s="65"/>
      <c r="C87" s="77" t="s">
        <v>65</v>
      </c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247">
        <f>SUM(AG88:AM91)</f>
        <v>0</v>
      </c>
      <c r="AH87" s="247"/>
      <c r="AI87" s="247"/>
      <c r="AJ87" s="247"/>
      <c r="AK87" s="247"/>
      <c r="AL87" s="247"/>
      <c r="AM87" s="247"/>
      <c r="AN87" s="248">
        <f>SUM(AN88:AP91)</f>
        <v>0</v>
      </c>
      <c r="AO87" s="248"/>
      <c r="AP87" s="248"/>
      <c r="AQ87" s="68"/>
      <c r="AS87" s="79">
        <f>ROUND(SUM(AS88:AS89),2)</f>
        <v>0</v>
      </c>
      <c r="AT87" s="80">
        <f>ROUND(SUM(AV87:AW87),2)</f>
        <v>0</v>
      </c>
      <c r="AU87" s="81" t="e">
        <f>ROUND(SUM(AU88:AU89),5)</f>
        <v>#REF!</v>
      </c>
      <c r="AV87" s="80">
        <f>ROUND(AZ87*L31,2)</f>
        <v>0</v>
      </c>
      <c r="AW87" s="80">
        <f>ROUND(BA87*L32,2)</f>
        <v>0</v>
      </c>
      <c r="AX87" s="80">
        <f>ROUND(BB87*L31,2)</f>
        <v>0</v>
      </c>
      <c r="AY87" s="80">
        <f>ROUND(BC87*L32,2)</f>
        <v>0</v>
      </c>
      <c r="AZ87" s="80">
        <f>ROUND(SUM(AZ88:AZ89),2)</f>
        <v>0</v>
      </c>
      <c r="BA87" s="80">
        <f>ROUND(SUM(BA88:BA89),2)</f>
        <v>0</v>
      </c>
      <c r="BB87" s="80">
        <f>ROUND(SUM(BB88:BB89),2)</f>
        <v>0</v>
      </c>
      <c r="BC87" s="80">
        <f>ROUND(SUM(BC88:BC89),2)</f>
        <v>0</v>
      </c>
      <c r="BD87" s="82">
        <f>ROUND(SUM(BD88:BD89),2)</f>
        <v>0</v>
      </c>
      <c r="BS87" s="83" t="s">
        <v>66</v>
      </c>
      <c r="BT87" s="83" t="s">
        <v>67</v>
      </c>
      <c r="BU87" s="84" t="s">
        <v>68</v>
      </c>
      <c r="BV87" s="83" t="s">
        <v>69</v>
      </c>
      <c r="BW87" s="83" t="s">
        <v>70</v>
      </c>
      <c r="BX87" s="83" t="s">
        <v>71</v>
      </c>
    </row>
    <row r="88" spans="1:76" s="5" customFormat="1" ht="31.5" customHeight="1">
      <c r="A88" s="85" t="s">
        <v>72</v>
      </c>
      <c r="B88" s="86"/>
      <c r="C88" s="87"/>
      <c r="D88" s="246"/>
      <c r="E88" s="246"/>
      <c r="F88" s="246"/>
      <c r="G88" s="246"/>
      <c r="H88" s="246"/>
      <c r="I88" s="88"/>
      <c r="J88" s="246" t="s">
        <v>221</v>
      </c>
      <c r="K88" s="246"/>
      <c r="L88" s="246"/>
      <c r="M88" s="246"/>
      <c r="N88" s="246"/>
      <c r="O88" s="246"/>
      <c r="P88" s="246"/>
      <c r="Q88" s="246"/>
      <c r="R88" s="246"/>
      <c r="S88" s="246"/>
      <c r="T88" s="246"/>
      <c r="U88" s="246"/>
      <c r="V88" s="246"/>
      <c r="W88" s="246"/>
      <c r="X88" s="246"/>
      <c r="Y88" s="246"/>
      <c r="Z88" s="246"/>
      <c r="AA88" s="246"/>
      <c r="AB88" s="246"/>
      <c r="AC88" s="246"/>
      <c r="AD88" s="246"/>
      <c r="AE88" s="246"/>
      <c r="AF88" s="246"/>
      <c r="AG88" s="244">
        <f>'Technolog.zařízení'!M30</f>
        <v>0</v>
      </c>
      <c r="AH88" s="245"/>
      <c r="AI88" s="245"/>
      <c r="AJ88" s="245"/>
      <c r="AK88" s="245"/>
      <c r="AL88" s="245"/>
      <c r="AM88" s="245"/>
      <c r="AN88" s="244">
        <f>SUM(AG88,AT88)</f>
        <v>0</v>
      </c>
      <c r="AO88" s="245"/>
      <c r="AP88" s="245"/>
      <c r="AQ88" s="89"/>
      <c r="AS88" s="90">
        <f>'Technolog.zařízení'!M28</f>
        <v>0</v>
      </c>
      <c r="AT88" s="91">
        <f>ROUND(SUM(AV88:AW88),2)</f>
        <v>0</v>
      </c>
      <c r="AU88" s="92" t="e">
        <f>'Technolog.zařízení'!W118</f>
        <v>#REF!</v>
      </c>
      <c r="AV88" s="91">
        <f>'Technolog.zařízení'!M32</f>
        <v>0</v>
      </c>
      <c r="AW88" s="91">
        <f>'Technolog.zařízení'!M33</f>
        <v>0</v>
      </c>
      <c r="AX88" s="91">
        <f>'Technolog.zařízení'!M34</f>
        <v>0</v>
      </c>
      <c r="AY88" s="91">
        <f>'Technolog.zařízení'!M35</f>
        <v>0</v>
      </c>
      <c r="AZ88" s="91">
        <f>'Technolog.zařízení'!H32</f>
        <v>0</v>
      </c>
      <c r="BA88" s="91">
        <f>'Technolog.zařízení'!H33</f>
        <v>0</v>
      </c>
      <c r="BB88" s="91">
        <f>'Technolog.zařízení'!H34</f>
        <v>0</v>
      </c>
      <c r="BC88" s="91">
        <f>'Technolog.zařízení'!H35</f>
        <v>0</v>
      </c>
      <c r="BD88" s="93">
        <f>'Technolog.zařízení'!H36</f>
        <v>0</v>
      </c>
      <c r="BT88" s="94" t="s">
        <v>73</v>
      </c>
      <c r="BV88" s="94" t="s">
        <v>69</v>
      </c>
      <c r="BW88" s="94" t="s">
        <v>74</v>
      </c>
      <c r="BX88" s="94" t="s">
        <v>70</v>
      </c>
    </row>
    <row r="89" spans="1:76" s="5" customFormat="1" ht="31.5" customHeight="1">
      <c r="A89" s="85" t="s">
        <v>72</v>
      </c>
      <c r="B89" s="86"/>
      <c r="C89" s="87"/>
      <c r="D89" s="246"/>
      <c r="E89" s="246"/>
      <c r="F89" s="246"/>
      <c r="G89" s="246"/>
      <c r="H89" s="246"/>
      <c r="I89" s="88"/>
      <c r="J89" s="246" t="s">
        <v>222</v>
      </c>
      <c r="K89" s="246"/>
      <c r="L89" s="246"/>
      <c r="M89" s="246"/>
      <c r="N89" s="246"/>
      <c r="O89" s="246"/>
      <c r="P89" s="246"/>
      <c r="Q89" s="246"/>
      <c r="R89" s="246"/>
      <c r="S89" s="246"/>
      <c r="T89" s="246"/>
      <c r="U89" s="246"/>
      <c r="V89" s="246"/>
      <c r="W89" s="246"/>
      <c r="X89" s="246"/>
      <c r="Y89" s="246"/>
      <c r="Z89" s="246"/>
      <c r="AA89" s="246"/>
      <c r="AB89" s="246"/>
      <c r="AC89" s="246"/>
      <c r="AD89" s="246"/>
      <c r="AE89" s="246"/>
      <c r="AF89" s="246"/>
      <c r="AG89" s="244">
        <f>'Rozvod plynu'!M30</f>
        <v>0</v>
      </c>
      <c r="AH89" s="245"/>
      <c r="AI89" s="245"/>
      <c r="AJ89" s="245"/>
      <c r="AK89" s="245"/>
      <c r="AL89" s="245"/>
      <c r="AM89" s="245"/>
      <c r="AN89" s="244">
        <f>SUM(AG89,AT89)</f>
        <v>0</v>
      </c>
      <c r="AO89" s="245"/>
      <c r="AP89" s="245"/>
      <c r="AQ89" s="89"/>
      <c r="AS89" s="95">
        <f>'Rozvod plynu'!M28</f>
        <v>0</v>
      </c>
      <c r="AT89" s="96">
        <f>ROUND(SUM(AV89:AW89),2)</f>
        <v>0</v>
      </c>
      <c r="AU89" s="97" t="e">
        <f>'Rozvod plynu'!W115</f>
        <v>#REF!</v>
      </c>
      <c r="AV89" s="96">
        <f>'Rozvod plynu'!M32</f>
        <v>0</v>
      </c>
      <c r="AW89" s="96">
        <f>'Rozvod plynu'!M33</f>
        <v>0</v>
      </c>
      <c r="AX89" s="96">
        <f>'Rozvod plynu'!M34</f>
        <v>0</v>
      </c>
      <c r="AY89" s="96">
        <f>'Rozvod plynu'!M35</f>
        <v>0</v>
      </c>
      <c r="AZ89" s="96">
        <f>'Rozvod plynu'!H32</f>
        <v>0</v>
      </c>
      <c r="BA89" s="96">
        <f>'Rozvod plynu'!H33</f>
        <v>0</v>
      </c>
      <c r="BB89" s="96">
        <f>'Rozvod plynu'!H34</f>
        <v>0</v>
      </c>
      <c r="BC89" s="96">
        <f>'Rozvod plynu'!H35</f>
        <v>0</v>
      </c>
      <c r="BD89" s="98">
        <f>'Rozvod plynu'!H36</f>
        <v>0</v>
      </c>
      <c r="BT89" s="94" t="s">
        <v>73</v>
      </c>
      <c r="BV89" s="94" t="s">
        <v>69</v>
      </c>
      <c r="BW89" s="94" t="s">
        <v>75</v>
      </c>
      <c r="BX89" s="94" t="s">
        <v>70</v>
      </c>
    </row>
    <row r="90" spans="1:76" s="5" customFormat="1" ht="31.5" customHeight="1">
      <c r="A90" s="85" t="s">
        <v>72</v>
      </c>
      <c r="B90" s="86"/>
      <c r="C90" s="87"/>
      <c r="D90" s="186"/>
      <c r="E90" s="186"/>
      <c r="F90" s="186"/>
      <c r="G90" s="186"/>
      <c r="H90" s="186"/>
      <c r="I90" s="185"/>
      <c r="J90" s="246" t="s">
        <v>371</v>
      </c>
      <c r="K90" s="246"/>
      <c r="L90" s="246"/>
      <c r="M90" s="246"/>
      <c r="N90" s="246"/>
      <c r="O90" s="246"/>
      <c r="P90" s="246"/>
      <c r="Q90" s="246"/>
      <c r="R90" s="246"/>
      <c r="S90" s="246"/>
      <c r="T90" s="246"/>
      <c r="U90" s="246"/>
      <c r="V90" s="246"/>
      <c r="W90" s="246"/>
      <c r="X90" s="246"/>
      <c r="Y90" s="246"/>
      <c r="Z90" s="246"/>
      <c r="AA90" s="246"/>
      <c r="AB90" s="246"/>
      <c r="AC90" s="246"/>
      <c r="AD90" s="246"/>
      <c r="AE90" s="246"/>
      <c r="AF90" s="246"/>
      <c r="AG90" s="244">
        <f>Demontáže!M29</f>
        <v>0</v>
      </c>
      <c r="AH90" s="245"/>
      <c r="AI90" s="245"/>
      <c r="AJ90" s="245"/>
      <c r="AK90" s="245"/>
      <c r="AL90" s="245"/>
      <c r="AM90" s="245"/>
      <c r="AN90" s="244">
        <f>Demontáže!L37</f>
        <v>0</v>
      </c>
      <c r="AO90" s="245"/>
      <c r="AP90" s="245"/>
      <c r="AQ90" s="89"/>
      <c r="AS90" s="91"/>
      <c r="AT90" s="91"/>
      <c r="AU90" s="92"/>
      <c r="AV90" s="91"/>
      <c r="AW90" s="91"/>
      <c r="AX90" s="91"/>
      <c r="AY90" s="91"/>
      <c r="AZ90" s="91"/>
      <c r="BA90" s="91"/>
      <c r="BB90" s="91"/>
      <c r="BC90" s="91"/>
      <c r="BD90" s="91"/>
      <c r="BT90" s="94"/>
      <c r="BV90" s="94"/>
      <c r="BW90" s="94"/>
      <c r="BX90" s="94"/>
    </row>
    <row r="91" spans="1:44" ht="24" customHeight="1">
      <c r="A91" s="85" t="s">
        <v>72</v>
      </c>
      <c r="B91" s="86"/>
      <c r="C91" s="87"/>
      <c r="D91" s="214"/>
      <c r="E91" s="214"/>
      <c r="F91" s="214"/>
      <c r="G91" s="214"/>
      <c r="H91" s="214"/>
      <c r="I91" s="213"/>
      <c r="J91" s="246" t="s">
        <v>372</v>
      </c>
      <c r="K91" s="246"/>
      <c r="L91" s="246"/>
      <c r="M91" s="246"/>
      <c r="N91" s="246"/>
      <c r="O91" s="246"/>
      <c r="P91" s="246"/>
      <c r="Q91" s="246"/>
      <c r="R91" s="246"/>
      <c r="S91" s="246"/>
      <c r="T91" s="246"/>
      <c r="U91" s="246"/>
      <c r="V91" s="246"/>
      <c r="W91" s="246"/>
      <c r="X91" s="246"/>
      <c r="Y91" s="246"/>
      <c r="Z91" s="246"/>
      <c r="AA91" s="246"/>
      <c r="AB91" s="246"/>
      <c r="AC91" s="246"/>
      <c r="AD91" s="246"/>
      <c r="AE91" s="246"/>
      <c r="AF91" s="246"/>
      <c r="AG91" s="244">
        <v>0</v>
      </c>
      <c r="AH91" s="245"/>
      <c r="AI91" s="245"/>
      <c r="AJ91" s="245"/>
      <c r="AK91" s="245"/>
      <c r="AL91" s="245"/>
      <c r="AM91" s="245"/>
      <c r="AN91" s="244">
        <v>0</v>
      </c>
      <c r="AO91" s="245"/>
      <c r="AP91" s="245"/>
      <c r="AQ91" s="24"/>
      <c r="AR91" s="212"/>
    </row>
    <row r="92" spans="2:48" s="1" customFormat="1" ht="30" customHeight="1">
      <c r="B92" s="32"/>
      <c r="C92" s="77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248"/>
      <c r="AH92" s="248"/>
      <c r="AI92" s="248"/>
      <c r="AJ92" s="248"/>
      <c r="AK92" s="248"/>
      <c r="AL92" s="248"/>
      <c r="AM92" s="248"/>
      <c r="AN92" s="248"/>
      <c r="AO92" s="248"/>
      <c r="AP92" s="248"/>
      <c r="AQ92" s="34"/>
      <c r="AS92" s="73" t="s">
        <v>76</v>
      </c>
      <c r="AT92" s="74" t="s">
        <v>77</v>
      </c>
      <c r="AU92" s="74" t="s">
        <v>31</v>
      </c>
      <c r="AV92" s="75" t="s">
        <v>54</v>
      </c>
    </row>
    <row r="93" spans="2:48" s="1" customFormat="1" ht="10.9" customHeight="1"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4"/>
      <c r="AS93" s="99"/>
      <c r="AT93" s="53"/>
      <c r="AU93" s="53"/>
      <c r="AV93" s="55"/>
    </row>
    <row r="94" spans="2:43" s="1" customFormat="1" ht="30" customHeight="1">
      <c r="B94" s="32"/>
      <c r="C94" s="100" t="s">
        <v>373</v>
      </c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1"/>
      <c r="Z94" s="101"/>
      <c r="AA94" s="101"/>
      <c r="AB94" s="101"/>
      <c r="AC94" s="101"/>
      <c r="AD94" s="101"/>
      <c r="AE94" s="101"/>
      <c r="AF94" s="101"/>
      <c r="AG94" s="243">
        <f>SUM(AG88+AG89+AG90+AG91)</f>
        <v>0</v>
      </c>
      <c r="AH94" s="243"/>
      <c r="AI94" s="243"/>
      <c r="AJ94" s="243"/>
      <c r="AK94" s="243"/>
      <c r="AL94" s="243"/>
      <c r="AM94" s="243"/>
      <c r="AN94" s="243">
        <f>SUM(AN88+AN89+AN90+AN91)</f>
        <v>0</v>
      </c>
      <c r="AO94" s="243"/>
      <c r="AP94" s="243"/>
      <c r="AQ94" s="34"/>
    </row>
    <row r="95" spans="2:43" s="1" customFormat="1" ht="6.95" customHeight="1">
      <c r="B95" s="56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  <c r="AN95" s="57"/>
      <c r="AO95" s="57"/>
      <c r="AP95" s="57"/>
      <c r="AQ95" s="58"/>
    </row>
  </sheetData>
  <mergeCells count="54">
    <mergeCell ref="AG87:AM87"/>
    <mergeCell ref="AN87:AP87"/>
    <mergeCell ref="AG92:AM92"/>
    <mergeCell ref="AN92:AP92"/>
    <mergeCell ref="AS82:AT84"/>
    <mergeCell ref="AM83:AP83"/>
    <mergeCell ref="AG94:AM94"/>
    <mergeCell ref="AN94:AP94"/>
    <mergeCell ref="AN88:AP88"/>
    <mergeCell ref="AG88:AM88"/>
    <mergeCell ref="D88:H88"/>
    <mergeCell ref="J88:AF88"/>
    <mergeCell ref="AN89:AP89"/>
    <mergeCell ref="AG89:AM89"/>
    <mergeCell ref="D89:H89"/>
    <mergeCell ref="J89:AF89"/>
    <mergeCell ref="J90:AF90"/>
    <mergeCell ref="AG90:AM90"/>
    <mergeCell ref="AN90:AP90"/>
    <mergeCell ref="J91:AF91"/>
    <mergeCell ref="AG91:AM91"/>
    <mergeCell ref="AN91:AP91"/>
    <mergeCell ref="C85:G85"/>
    <mergeCell ref="I85:AF85"/>
    <mergeCell ref="AG85:AM85"/>
    <mergeCell ref="AN85:AP85"/>
    <mergeCell ref="X37:AB37"/>
    <mergeCell ref="AK37:AO37"/>
    <mergeCell ref="C76:AP76"/>
    <mergeCell ref="L78:AO78"/>
    <mergeCell ref="AM82:AP82"/>
    <mergeCell ref="L34:O34"/>
    <mergeCell ref="W34:AE34"/>
    <mergeCell ref="AK34:AO34"/>
    <mergeCell ref="L35:O35"/>
    <mergeCell ref="W35:AE35"/>
    <mergeCell ref="AK35:AO35"/>
    <mergeCell ref="L32:O32"/>
    <mergeCell ref="W32:AE32"/>
    <mergeCell ref="AK32:AO32"/>
    <mergeCell ref="L33:O33"/>
    <mergeCell ref="W33:AE33"/>
    <mergeCell ref="AK33:AO33"/>
    <mergeCell ref="L31:O31"/>
    <mergeCell ref="W31:AE31"/>
    <mergeCell ref="AK31:AO31"/>
    <mergeCell ref="C2:AP2"/>
    <mergeCell ref="C4:AP4"/>
    <mergeCell ref="K5:AO5"/>
    <mergeCell ref="K6:AO6"/>
    <mergeCell ref="E23:AN23"/>
    <mergeCell ref="AK26:AO26"/>
    <mergeCell ref="AK27:AO27"/>
    <mergeCell ref="AK29:AO29"/>
  </mergeCells>
  <hyperlinks>
    <hyperlink ref="K1:S1" location="C2" display="1) Souhrnný list stavby"/>
    <hyperlink ref="W1:AF1" location="C87" display="2) Rekapitulace objektů"/>
    <hyperlink ref="A88" location="'SO 02.1a - Kotelna objekt...'!C2" display="/"/>
    <hyperlink ref="A89" location="'SO 02.1b - Kotelna objekt...'!C2" display="/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N181"/>
  <sheetViews>
    <sheetView showGridLines="0" tabSelected="1" workbookViewId="0" topLeftCell="C1">
      <pane ySplit="1" topLeftCell="A132" activePane="bottomLeft" state="frozen"/>
      <selection pane="bottomLeft" activeCell="L137" sqref="L137:M137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02"/>
      <c r="B1" s="12"/>
      <c r="C1" s="12"/>
      <c r="D1" s="13" t="s">
        <v>1</v>
      </c>
      <c r="E1" s="12"/>
      <c r="F1" s="14" t="s">
        <v>78</v>
      </c>
      <c r="G1" s="14"/>
      <c r="H1" s="296" t="s">
        <v>79</v>
      </c>
      <c r="I1" s="296"/>
      <c r="J1" s="296"/>
      <c r="K1" s="296"/>
      <c r="L1" s="14" t="s">
        <v>80</v>
      </c>
      <c r="M1" s="12"/>
      <c r="N1" s="12"/>
      <c r="O1" s="13" t="s">
        <v>81</v>
      </c>
      <c r="P1" s="12"/>
      <c r="Q1" s="12"/>
      <c r="R1" s="12"/>
      <c r="S1" s="14" t="s">
        <v>82</v>
      </c>
      <c r="T1" s="14"/>
      <c r="U1" s="102"/>
      <c r="V1" s="102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3:46" ht="36.95" customHeight="1">
      <c r="C2" s="220" t="s">
        <v>7</v>
      </c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S2" s="216"/>
      <c r="T2" s="215" t="s">
        <v>12</v>
      </c>
      <c r="U2" s="216"/>
      <c r="V2" s="216"/>
      <c r="W2" s="216"/>
      <c r="X2" s="216"/>
      <c r="Y2" s="216"/>
      <c r="Z2" s="216"/>
      <c r="AA2" s="216"/>
      <c r="AB2" s="216"/>
      <c r="AC2" s="216"/>
      <c r="AT2" s="19" t="s">
        <v>74</v>
      </c>
    </row>
    <row r="3" spans="2:46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 t="s">
        <v>83</v>
      </c>
    </row>
    <row r="4" spans="2:46" ht="36.95" customHeight="1">
      <c r="B4" s="23"/>
      <c r="C4" s="222" t="s">
        <v>84</v>
      </c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4"/>
      <c r="T4" s="18" t="s">
        <v>12</v>
      </c>
      <c r="AT4" s="19" t="s">
        <v>6</v>
      </c>
    </row>
    <row r="5" spans="2:18" ht="6.95" customHeight="1">
      <c r="B5" s="23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4"/>
    </row>
    <row r="6" spans="2:18" ht="25.35" customHeight="1">
      <c r="B6" s="23"/>
      <c r="C6" s="25"/>
      <c r="D6" s="29" t="s">
        <v>15</v>
      </c>
      <c r="E6" s="191"/>
      <c r="F6" s="262" t="s">
        <v>338</v>
      </c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5"/>
      <c r="R6" s="24"/>
    </row>
    <row r="7" spans="2:18" s="1" customFormat="1" ht="41.25" customHeight="1">
      <c r="B7" s="32"/>
      <c r="C7" s="33"/>
      <c r="D7" s="28" t="s">
        <v>85</v>
      </c>
      <c r="E7" s="33"/>
      <c r="F7" s="226" t="s">
        <v>366</v>
      </c>
      <c r="G7" s="271"/>
      <c r="H7" s="271"/>
      <c r="I7" s="271"/>
      <c r="J7" s="271"/>
      <c r="K7" s="271"/>
      <c r="L7" s="271"/>
      <c r="M7" s="271"/>
      <c r="N7" s="271"/>
      <c r="O7" s="271"/>
      <c r="P7" s="271"/>
      <c r="Q7" s="33"/>
      <c r="R7" s="34"/>
    </row>
    <row r="8" spans="2:18" s="1" customFormat="1" ht="14.45" customHeight="1">
      <c r="B8" s="32"/>
      <c r="C8" s="33"/>
      <c r="D8" s="29" t="s">
        <v>16</v>
      </c>
      <c r="E8" s="33"/>
      <c r="F8" s="27" t="s">
        <v>5</v>
      </c>
      <c r="G8" s="33"/>
      <c r="H8" s="33"/>
      <c r="I8" s="33"/>
      <c r="J8" s="33"/>
      <c r="K8" s="33"/>
      <c r="L8" s="33"/>
      <c r="M8" s="29" t="s">
        <v>17</v>
      </c>
      <c r="N8" s="33"/>
      <c r="O8" s="27" t="s">
        <v>5</v>
      </c>
      <c r="P8" s="33"/>
      <c r="Q8" s="33"/>
      <c r="R8" s="34"/>
    </row>
    <row r="9" spans="2:18" s="1" customFormat="1" ht="14.45" customHeight="1">
      <c r="B9" s="32"/>
      <c r="C9" s="33"/>
      <c r="D9" s="29" t="s">
        <v>18</v>
      </c>
      <c r="E9" s="33"/>
      <c r="F9" s="27" t="s">
        <v>19</v>
      </c>
      <c r="G9" s="33"/>
      <c r="H9" s="33"/>
      <c r="I9" s="33"/>
      <c r="J9" s="33"/>
      <c r="K9" s="33"/>
      <c r="L9" s="33"/>
      <c r="M9" s="29" t="s">
        <v>20</v>
      </c>
      <c r="N9" s="33"/>
      <c r="O9" s="270">
        <v>44482</v>
      </c>
      <c r="P9" s="270"/>
      <c r="Q9" s="33"/>
      <c r="R9" s="34"/>
    </row>
    <row r="10" spans="2:18" s="1" customFormat="1" ht="10.9" customHeight="1">
      <c r="B10" s="32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4"/>
    </row>
    <row r="11" spans="2:18" s="1" customFormat="1" ht="14.45" customHeight="1">
      <c r="B11" s="32"/>
      <c r="C11" s="33"/>
      <c r="D11" s="29" t="s">
        <v>21</v>
      </c>
      <c r="E11" s="33"/>
      <c r="F11" s="33"/>
      <c r="G11" s="33"/>
      <c r="H11" s="33"/>
      <c r="I11" s="33"/>
      <c r="J11" s="33"/>
      <c r="K11" s="33"/>
      <c r="L11" s="33"/>
      <c r="M11" s="29" t="s">
        <v>22</v>
      </c>
      <c r="N11" s="33"/>
      <c r="O11" s="264" t="str">
        <f>IF('Rekapitulace stavby'!AN10="","",'Rekapitulace stavby'!AN10)</f>
        <v/>
      </c>
      <c r="P11" s="264"/>
      <c r="Q11" s="33"/>
      <c r="R11" s="34"/>
    </row>
    <row r="12" spans="2:18" s="1" customFormat="1" ht="18" customHeight="1">
      <c r="B12" s="32"/>
      <c r="C12" s="33"/>
      <c r="D12" s="33"/>
      <c r="E12" s="27" t="str">
        <f>IF('Rekapitulace stavby'!E11="","",'Rekapitulace stavby'!E11)</f>
        <v xml:space="preserve"> </v>
      </c>
      <c r="F12" s="33"/>
      <c r="G12" s="33"/>
      <c r="H12" s="33"/>
      <c r="I12" s="33"/>
      <c r="J12" s="33"/>
      <c r="K12" s="33"/>
      <c r="L12" s="33"/>
      <c r="M12" s="29" t="s">
        <v>23</v>
      </c>
      <c r="N12" s="33"/>
      <c r="O12" s="264" t="str">
        <f>IF('Rekapitulace stavby'!AN11="","",'Rekapitulace stavby'!AN11)</f>
        <v/>
      </c>
      <c r="P12" s="264"/>
      <c r="Q12" s="33"/>
      <c r="R12" s="34"/>
    </row>
    <row r="13" spans="2:18" s="1" customFormat="1" ht="6.95" customHeight="1">
      <c r="B13" s="32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4"/>
    </row>
    <row r="14" spans="2:18" s="1" customFormat="1" ht="14.45" customHeight="1">
      <c r="B14" s="32"/>
      <c r="C14" s="33"/>
      <c r="D14" s="29" t="s">
        <v>24</v>
      </c>
      <c r="E14" s="33"/>
      <c r="F14" s="33"/>
      <c r="G14" s="33"/>
      <c r="H14" s="33"/>
      <c r="I14" s="33"/>
      <c r="J14" s="33"/>
      <c r="K14" s="33"/>
      <c r="L14" s="33"/>
      <c r="M14" s="29" t="s">
        <v>22</v>
      </c>
      <c r="N14" s="33"/>
      <c r="O14" s="264" t="str">
        <f>IF('Rekapitulace stavby'!AN13="","",'Rekapitulace stavby'!AN13)</f>
        <v/>
      </c>
      <c r="P14" s="264"/>
      <c r="Q14" s="33"/>
      <c r="R14" s="34"/>
    </row>
    <row r="15" spans="2:18" s="1" customFormat="1" ht="18" customHeight="1">
      <c r="B15" s="32"/>
      <c r="C15" s="33"/>
      <c r="D15" s="33"/>
      <c r="E15" s="27" t="str">
        <f>IF('Rekapitulace stavby'!E14="","",'Rekapitulace stavby'!E14)</f>
        <v xml:space="preserve"> </v>
      </c>
      <c r="F15" s="33"/>
      <c r="G15" s="33"/>
      <c r="H15" s="33"/>
      <c r="I15" s="33"/>
      <c r="J15" s="33"/>
      <c r="K15" s="33"/>
      <c r="L15" s="33"/>
      <c r="M15" s="29" t="s">
        <v>23</v>
      </c>
      <c r="N15" s="33"/>
      <c r="O15" s="264" t="str">
        <f>IF('Rekapitulace stavby'!AN14="","",'Rekapitulace stavby'!AN14)</f>
        <v/>
      </c>
      <c r="P15" s="264"/>
      <c r="Q15" s="33"/>
      <c r="R15" s="34"/>
    </row>
    <row r="16" spans="2:18" s="1" customFormat="1" ht="6.95" customHeight="1">
      <c r="B16" s="32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4"/>
    </row>
    <row r="17" spans="2:18" s="1" customFormat="1" ht="14.45" customHeight="1">
      <c r="B17" s="32"/>
      <c r="C17" s="33"/>
      <c r="D17" s="29" t="s">
        <v>25</v>
      </c>
      <c r="E17" s="33"/>
      <c r="F17" s="33"/>
      <c r="G17" s="33"/>
      <c r="H17" s="33"/>
      <c r="I17" s="33"/>
      <c r="J17" s="33"/>
      <c r="K17" s="33"/>
      <c r="L17" s="33"/>
      <c r="M17" s="29" t="s">
        <v>22</v>
      </c>
      <c r="N17" s="33"/>
      <c r="O17" s="264" t="str">
        <f>IF('Rekapitulace stavby'!AN16="","",'Rekapitulace stavby'!AN16)</f>
        <v/>
      </c>
      <c r="P17" s="264"/>
      <c r="Q17" s="33"/>
      <c r="R17" s="34"/>
    </row>
    <row r="18" spans="2:18" s="1" customFormat="1" ht="18" customHeight="1">
      <c r="B18" s="32"/>
      <c r="C18" s="33"/>
      <c r="D18" s="33"/>
      <c r="E18" s="27" t="str">
        <f>IF('Rekapitulace stavby'!E17="","",'Rekapitulace stavby'!E17)</f>
        <v xml:space="preserve"> </v>
      </c>
      <c r="F18" s="33"/>
      <c r="G18" s="33"/>
      <c r="H18" s="33"/>
      <c r="I18" s="33"/>
      <c r="J18" s="33"/>
      <c r="K18" s="33"/>
      <c r="L18" s="33"/>
      <c r="M18" s="29" t="s">
        <v>23</v>
      </c>
      <c r="N18" s="33"/>
      <c r="O18" s="264" t="str">
        <f>IF('Rekapitulace stavby'!AN17="","",'Rekapitulace stavby'!AN17)</f>
        <v/>
      </c>
      <c r="P18" s="264"/>
      <c r="Q18" s="33"/>
      <c r="R18" s="34"/>
    </row>
    <row r="19" spans="2:18" s="1" customFormat="1" ht="6.95" customHeight="1">
      <c r="B19" s="32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4"/>
    </row>
    <row r="20" spans="2:18" s="1" customFormat="1" ht="14.45" customHeight="1">
      <c r="B20" s="32"/>
      <c r="C20" s="33"/>
      <c r="D20" s="29" t="s">
        <v>27</v>
      </c>
      <c r="E20" s="33"/>
      <c r="F20" s="33"/>
      <c r="G20" s="33"/>
      <c r="H20" s="33"/>
      <c r="I20" s="33"/>
      <c r="J20" s="33"/>
      <c r="K20" s="33"/>
      <c r="L20" s="33"/>
      <c r="M20" s="29" t="s">
        <v>22</v>
      </c>
      <c r="N20" s="33"/>
      <c r="O20" s="264" t="str">
        <f>IF('Rekapitulace stavby'!AN19="","",'Rekapitulace stavby'!AN19)</f>
        <v/>
      </c>
      <c r="P20" s="264"/>
      <c r="Q20" s="33"/>
      <c r="R20" s="34"/>
    </row>
    <row r="21" spans="2:18" s="1" customFormat="1" ht="18" customHeight="1">
      <c r="B21" s="32"/>
      <c r="C21" s="33"/>
      <c r="D21" s="33"/>
      <c r="E21" s="27" t="str">
        <f>IF('Rekapitulace stavby'!E20="","",'Rekapitulace stavby'!E20)</f>
        <v xml:space="preserve"> </v>
      </c>
      <c r="F21" s="33"/>
      <c r="G21" s="33"/>
      <c r="H21" s="33"/>
      <c r="I21" s="33"/>
      <c r="J21" s="33"/>
      <c r="K21" s="33"/>
      <c r="L21" s="33"/>
      <c r="M21" s="29" t="s">
        <v>23</v>
      </c>
      <c r="N21" s="33"/>
      <c r="O21" s="264" t="str">
        <f>IF('Rekapitulace stavby'!AN20="","",'Rekapitulace stavby'!AN20)</f>
        <v/>
      </c>
      <c r="P21" s="264"/>
      <c r="Q21" s="33"/>
      <c r="R21" s="34"/>
    </row>
    <row r="22" spans="2:18" s="1" customFormat="1" ht="6.95" customHeight="1">
      <c r="B22" s="32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4"/>
    </row>
    <row r="23" spans="2:18" s="1" customFormat="1" ht="14.45" customHeight="1">
      <c r="B23" s="32"/>
      <c r="C23" s="33"/>
      <c r="D23" s="29" t="s">
        <v>28</v>
      </c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4"/>
    </row>
    <row r="24" spans="2:18" s="1" customFormat="1" ht="16.5" customHeight="1">
      <c r="B24" s="32"/>
      <c r="C24" s="33"/>
      <c r="D24" s="33"/>
      <c r="E24" s="228" t="s">
        <v>5</v>
      </c>
      <c r="F24" s="228"/>
      <c r="G24" s="228"/>
      <c r="H24" s="228"/>
      <c r="I24" s="228"/>
      <c r="J24" s="228"/>
      <c r="K24" s="228"/>
      <c r="L24" s="228"/>
      <c r="M24" s="33"/>
      <c r="N24" s="33"/>
      <c r="O24" s="33"/>
      <c r="P24" s="33"/>
      <c r="Q24" s="33"/>
      <c r="R24" s="34"/>
    </row>
    <row r="25" spans="2:18" s="1" customFormat="1" ht="6.95" customHeight="1">
      <c r="B25" s="32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4"/>
    </row>
    <row r="26" spans="2:18" s="1" customFormat="1" ht="6.95" customHeight="1">
      <c r="B26" s="32"/>
      <c r="C26" s="33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33"/>
      <c r="R26" s="34"/>
    </row>
    <row r="27" spans="2:18" s="1" customFormat="1" ht="14.45" customHeight="1">
      <c r="B27" s="32"/>
      <c r="C27" s="33"/>
      <c r="D27" s="103" t="s">
        <v>86</v>
      </c>
      <c r="E27" s="33"/>
      <c r="F27" s="33"/>
      <c r="G27" s="33"/>
      <c r="H27" s="33"/>
      <c r="I27" s="33"/>
      <c r="J27" s="33"/>
      <c r="K27" s="33"/>
      <c r="L27" s="33"/>
      <c r="M27" s="229">
        <f>N88</f>
        <v>0</v>
      </c>
      <c r="N27" s="229"/>
      <c r="O27" s="229"/>
      <c r="P27" s="229"/>
      <c r="Q27" s="33"/>
      <c r="R27" s="34"/>
    </row>
    <row r="28" spans="2:18" s="1" customFormat="1" ht="14.45" customHeight="1">
      <c r="B28" s="32"/>
      <c r="C28" s="33"/>
      <c r="D28" s="31"/>
      <c r="E28" s="33"/>
      <c r="F28" s="33"/>
      <c r="G28" s="33"/>
      <c r="H28" s="33"/>
      <c r="I28" s="33"/>
      <c r="J28" s="33"/>
      <c r="K28" s="33"/>
      <c r="L28" s="33"/>
      <c r="M28" s="229"/>
      <c r="N28" s="229"/>
      <c r="O28" s="229"/>
      <c r="P28" s="229"/>
      <c r="Q28" s="33"/>
      <c r="R28" s="34"/>
    </row>
    <row r="29" spans="2:18" s="1" customFormat="1" ht="6.95" customHeight="1">
      <c r="B29" s="32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4"/>
    </row>
    <row r="30" spans="2:18" s="1" customFormat="1" ht="25.35" customHeight="1">
      <c r="B30" s="32"/>
      <c r="C30" s="33"/>
      <c r="D30" s="104" t="s">
        <v>30</v>
      </c>
      <c r="E30" s="33"/>
      <c r="F30" s="33"/>
      <c r="G30" s="33"/>
      <c r="H30" s="33"/>
      <c r="I30" s="33"/>
      <c r="J30" s="33"/>
      <c r="K30" s="33"/>
      <c r="L30" s="33"/>
      <c r="M30" s="272">
        <f>ROUND(M27+M28,2)</f>
        <v>0</v>
      </c>
      <c r="N30" s="259"/>
      <c r="O30" s="259"/>
      <c r="P30" s="259"/>
      <c r="Q30" s="33"/>
      <c r="R30" s="34"/>
    </row>
    <row r="31" spans="2:18" s="1" customFormat="1" ht="6.95" customHeight="1">
      <c r="B31" s="32"/>
      <c r="C31" s="33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33"/>
      <c r="R31" s="34"/>
    </row>
    <row r="32" spans="2:18" s="1" customFormat="1" ht="14.45" customHeight="1">
      <c r="B32" s="32"/>
      <c r="C32" s="33"/>
      <c r="D32" s="39" t="s">
        <v>31</v>
      </c>
      <c r="E32" s="39" t="s">
        <v>32</v>
      </c>
      <c r="F32" s="40">
        <v>0.21</v>
      </c>
      <c r="G32" s="105" t="s">
        <v>33</v>
      </c>
      <c r="H32" s="258">
        <v>0</v>
      </c>
      <c r="I32" s="259"/>
      <c r="J32" s="259"/>
      <c r="K32" s="33"/>
      <c r="L32" s="33"/>
      <c r="M32" s="258">
        <f>SUM(H32*0.21)</f>
        <v>0</v>
      </c>
      <c r="N32" s="259"/>
      <c r="O32" s="259"/>
      <c r="P32" s="259"/>
      <c r="Q32" s="33"/>
      <c r="R32" s="34"/>
    </row>
    <row r="33" spans="2:18" s="1" customFormat="1" ht="14.45" customHeight="1">
      <c r="B33" s="32"/>
      <c r="C33" s="33"/>
      <c r="D33" s="33"/>
      <c r="E33" s="39" t="s">
        <v>34</v>
      </c>
      <c r="F33" s="40">
        <v>0.15</v>
      </c>
      <c r="G33" s="105" t="s">
        <v>33</v>
      </c>
      <c r="H33" s="258">
        <f>SUM(M30)</f>
        <v>0</v>
      </c>
      <c r="I33" s="259"/>
      <c r="J33" s="259"/>
      <c r="K33" s="33"/>
      <c r="L33" s="33"/>
      <c r="M33" s="258">
        <f>SUM(H33*0.15)</f>
        <v>0</v>
      </c>
      <c r="N33" s="259"/>
      <c r="O33" s="259"/>
      <c r="P33" s="259"/>
      <c r="Q33" s="33"/>
      <c r="R33" s="34"/>
    </row>
    <row r="34" spans="2:18" s="1" customFormat="1" ht="14.45" customHeight="1" hidden="1">
      <c r="B34" s="32"/>
      <c r="C34" s="33"/>
      <c r="D34" s="33"/>
      <c r="E34" s="39" t="s">
        <v>35</v>
      </c>
      <c r="F34" s="40">
        <v>0.21</v>
      </c>
      <c r="G34" s="105" t="s">
        <v>33</v>
      </c>
      <c r="H34" s="258">
        <f>ROUND((SUM(BG99:BG100)+SUM(BG118:BG180)),2)</f>
        <v>0</v>
      </c>
      <c r="I34" s="259"/>
      <c r="J34" s="259"/>
      <c r="K34" s="33"/>
      <c r="L34" s="33"/>
      <c r="M34" s="258">
        <v>0</v>
      </c>
      <c r="N34" s="259"/>
      <c r="O34" s="259"/>
      <c r="P34" s="259"/>
      <c r="Q34" s="33"/>
      <c r="R34" s="34"/>
    </row>
    <row r="35" spans="2:18" s="1" customFormat="1" ht="14.45" customHeight="1" hidden="1">
      <c r="B35" s="32"/>
      <c r="C35" s="33"/>
      <c r="D35" s="33"/>
      <c r="E35" s="39" t="s">
        <v>36</v>
      </c>
      <c r="F35" s="40">
        <v>0.15</v>
      </c>
      <c r="G35" s="105" t="s">
        <v>33</v>
      </c>
      <c r="H35" s="258">
        <f>ROUND((SUM(BH99:BH100)+SUM(BH118:BH180)),2)</f>
        <v>0</v>
      </c>
      <c r="I35" s="259"/>
      <c r="J35" s="259"/>
      <c r="K35" s="33"/>
      <c r="L35" s="33"/>
      <c r="M35" s="258">
        <v>0</v>
      </c>
      <c r="N35" s="259"/>
      <c r="O35" s="259"/>
      <c r="P35" s="259"/>
      <c r="Q35" s="33"/>
      <c r="R35" s="34"/>
    </row>
    <row r="36" spans="2:18" s="1" customFormat="1" ht="14.45" customHeight="1" hidden="1">
      <c r="B36" s="32"/>
      <c r="C36" s="33"/>
      <c r="D36" s="33"/>
      <c r="E36" s="39" t="s">
        <v>37</v>
      </c>
      <c r="F36" s="40">
        <v>0</v>
      </c>
      <c r="G36" s="105" t="s">
        <v>33</v>
      </c>
      <c r="H36" s="258">
        <f>ROUND((SUM(BI99:BI100)+SUM(BI118:BI180)),2)</f>
        <v>0</v>
      </c>
      <c r="I36" s="259"/>
      <c r="J36" s="259"/>
      <c r="K36" s="33"/>
      <c r="L36" s="33"/>
      <c r="M36" s="258">
        <v>0</v>
      </c>
      <c r="N36" s="259"/>
      <c r="O36" s="259"/>
      <c r="P36" s="259"/>
      <c r="Q36" s="33"/>
      <c r="R36" s="34"/>
    </row>
    <row r="37" spans="2:18" s="1" customFormat="1" ht="6.95" customHeight="1"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4"/>
    </row>
    <row r="38" spans="2:18" s="1" customFormat="1" ht="25.35" customHeight="1">
      <c r="B38" s="32"/>
      <c r="C38" s="101"/>
      <c r="D38" s="106" t="s">
        <v>38</v>
      </c>
      <c r="E38" s="72"/>
      <c r="F38" s="72"/>
      <c r="G38" s="107" t="s">
        <v>39</v>
      </c>
      <c r="H38" s="108" t="s">
        <v>40</v>
      </c>
      <c r="I38" s="72"/>
      <c r="J38" s="72"/>
      <c r="K38" s="72"/>
      <c r="L38" s="260">
        <f>SUM(M30:M36)</f>
        <v>0</v>
      </c>
      <c r="M38" s="260"/>
      <c r="N38" s="260"/>
      <c r="O38" s="260"/>
      <c r="P38" s="261"/>
      <c r="Q38" s="101"/>
      <c r="R38" s="34"/>
    </row>
    <row r="39" spans="2:18" s="1" customFormat="1" ht="14.45" customHeight="1">
      <c r="B39" s="32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4"/>
    </row>
    <row r="40" spans="2:18" s="1" customFormat="1" ht="14.45" customHeight="1">
      <c r="B40" s="32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4"/>
    </row>
    <row r="41" spans="2:18" ht="13.5">
      <c r="B41" s="23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4"/>
    </row>
    <row r="42" spans="2:18" ht="13.5">
      <c r="B42" s="23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4"/>
    </row>
    <row r="43" spans="2:18" ht="13.5">
      <c r="B43" s="23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4"/>
    </row>
    <row r="44" spans="2:18" ht="13.5">
      <c r="B44" s="23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4"/>
    </row>
    <row r="45" spans="2:18" ht="13.5">
      <c r="B45" s="23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4"/>
    </row>
    <row r="46" spans="2:18" ht="13.5">
      <c r="B46" s="23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4"/>
    </row>
    <row r="47" spans="2:18" ht="13.5">
      <c r="B47" s="23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4"/>
    </row>
    <row r="48" spans="2:18" ht="13.5">
      <c r="B48" s="23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4"/>
    </row>
    <row r="49" spans="2:18" ht="13.5">
      <c r="B49" s="23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4"/>
    </row>
    <row r="50" spans="2:18" s="1" customFormat="1" ht="15">
      <c r="B50" s="32"/>
      <c r="C50" s="33"/>
      <c r="D50" s="47" t="s">
        <v>41</v>
      </c>
      <c r="E50" s="48"/>
      <c r="F50" s="48"/>
      <c r="G50" s="48"/>
      <c r="H50" s="49"/>
      <c r="I50" s="33"/>
      <c r="J50" s="47" t="s">
        <v>42</v>
      </c>
      <c r="K50" s="48"/>
      <c r="L50" s="48"/>
      <c r="M50" s="48"/>
      <c r="N50" s="48"/>
      <c r="O50" s="48"/>
      <c r="P50" s="49"/>
      <c r="Q50" s="33"/>
      <c r="R50" s="34"/>
    </row>
    <row r="51" spans="2:18" ht="13.5">
      <c r="B51" s="23"/>
      <c r="C51" s="25"/>
      <c r="D51" s="50"/>
      <c r="E51" s="25"/>
      <c r="F51" s="25"/>
      <c r="G51" s="25"/>
      <c r="H51" s="51"/>
      <c r="I51" s="25"/>
      <c r="J51" s="50"/>
      <c r="K51" s="25"/>
      <c r="L51" s="25"/>
      <c r="M51" s="25"/>
      <c r="N51" s="25"/>
      <c r="O51" s="25"/>
      <c r="P51" s="51"/>
      <c r="Q51" s="25"/>
      <c r="R51" s="24"/>
    </row>
    <row r="52" spans="2:18" ht="13.5">
      <c r="B52" s="23"/>
      <c r="C52" s="25"/>
      <c r="D52" s="50"/>
      <c r="E52" s="25"/>
      <c r="F52" s="25"/>
      <c r="G52" s="25"/>
      <c r="H52" s="51"/>
      <c r="I52" s="25"/>
      <c r="J52" s="50"/>
      <c r="K52" s="25"/>
      <c r="L52" s="25"/>
      <c r="M52" s="25"/>
      <c r="N52" s="25"/>
      <c r="O52" s="25"/>
      <c r="P52" s="51"/>
      <c r="Q52" s="25"/>
      <c r="R52" s="24"/>
    </row>
    <row r="53" spans="2:18" ht="13.5">
      <c r="B53" s="23"/>
      <c r="C53" s="25"/>
      <c r="D53" s="50"/>
      <c r="E53" s="25"/>
      <c r="F53" s="25"/>
      <c r="G53" s="25"/>
      <c r="H53" s="51"/>
      <c r="I53" s="25"/>
      <c r="J53" s="50"/>
      <c r="K53" s="25"/>
      <c r="L53" s="25"/>
      <c r="M53" s="25"/>
      <c r="N53" s="25"/>
      <c r="O53" s="25"/>
      <c r="P53" s="51"/>
      <c r="Q53" s="25"/>
      <c r="R53" s="24"/>
    </row>
    <row r="54" spans="2:18" ht="13.5">
      <c r="B54" s="23"/>
      <c r="C54" s="25"/>
      <c r="D54" s="50"/>
      <c r="E54" s="25"/>
      <c r="F54" s="25"/>
      <c r="G54" s="25"/>
      <c r="H54" s="51"/>
      <c r="I54" s="25"/>
      <c r="J54" s="50"/>
      <c r="K54" s="25"/>
      <c r="L54" s="25"/>
      <c r="M54" s="25"/>
      <c r="N54" s="25"/>
      <c r="O54" s="25"/>
      <c r="P54" s="51"/>
      <c r="Q54" s="25"/>
      <c r="R54" s="24"/>
    </row>
    <row r="55" spans="2:18" ht="13.5">
      <c r="B55" s="23"/>
      <c r="C55" s="25"/>
      <c r="D55" s="50"/>
      <c r="E55" s="25"/>
      <c r="F55" s="25"/>
      <c r="G55" s="25"/>
      <c r="H55" s="51"/>
      <c r="I55" s="25"/>
      <c r="J55" s="50"/>
      <c r="K55" s="25"/>
      <c r="L55" s="25"/>
      <c r="M55" s="25"/>
      <c r="N55" s="25"/>
      <c r="O55" s="25"/>
      <c r="P55" s="51"/>
      <c r="Q55" s="25"/>
      <c r="R55" s="24"/>
    </row>
    <row r="56" spans="2:18" ht="13.5">
      <c r="B56" s="23"/>
      <c r="C56" s="25"/>
      <c r="D56" s="50"/>
      <c r="E56" s="25"/>
      <c r="F56" s="25"/>
      <c r="G56" s="25"/>
      <c r="H56" s="51"/>
      <c r="I56" s="25"/>
      <c r="J56" s="50"/>
      <c r="K56" s="25"/>
      <c r="L56" s="25"/>
      <c r="M56" s="25"/>
      <c r="N56" s="25"/>
      <c r="O56" s="25"/>
      <c r="P56" s="51"/>
      <c r="Q56" s="25"/>
      <c r="R56" s="24"/>
    </row>
    <row r="57" spans="2:18" ht="13.5">
      <c r="B57" s="23"/>
      <c r="C57" s="25"/>
      <c r="D57" s="50"/>
      <c r="E57" s="25"/>
      <c r="F57" s="25"/>
      <c r="G57" s="25"/>
      <c r="H57" s="51"/>
      <c r="I57" s="25"/>
      <c r="J57" s="50"/>
      <c r="K57" s="25"/>
      <c r="L57" s="25"/>
      <c r="M57" s="25"/>
      <c r="N57" s="25"/>
      <c r="O57" s="25"/>
      <c r="P57" s="51"/>
      <c r="Q57" s="25"/>
      <c r="R57" s="24"/>
    </row>
    <row r="58" spans="2:18" ht="13.5">
      <c r="B58" s="23"/>
      <c r="C58" s="25"/>
      <c r="D58" s="50"/>
      <c r="E58" s="25"/>
      <c r="F58" s="25"/>
      <c r="G58" s="25"/>
      <c r="H58" s="51"/>
      <c r="I58" s="25"/>
      <c r="J58" s="50"/>
      <c r="K58" s="25"/>
      <c r="L58" s="25"/>
      <c r="M58" s="25"/>
      <c r="N58" s="25"/>
      <c r="O58" s="25"/>
      <c r="P58" s="51"/>
      <c r="Q58" s="25"/>
      <c r="R58" s="24"/>
    </row>
    <row r="59" spans="2:18" s="1" customFormat="1" ht="15">
      <c r="B59" s="32"/>
      <c r="C59" s="33"/>
      <c r="D59" s="52" t="s">
        <v>43</v>
      </c>
      <c r="E59" s="53"/>
      <c r="F59" s="53"/>
      <c r="G59" s="54" t="s">
        <v>44</v>
      </c>
      <c r="H59" s="55"/>
      <c r="I59" s="33"/>
      <c r="J59" s="52" t="s">
        <v>43</v>
      </c>
      <c r="K59" s="53"/>
      <c r="L59" s="53"/>
      <c r="M59" s="53"/>
      <c r="N59" s="54" t="s">
        <v>44</v>
      </c>
      <c r="O59" s="53"/>
      <c r="P59" s="55"/>
      <c r="Q59" s="33"/>
      <c r="R59" s="34"/>
    </row>
    <row r="60" spans="2:18" ht="13.5">
      <c r="B60" s="23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4"/>
    </row>
    <row r="61" spans="2:18" s="1" customFormat="1" ht="15">
      <c r="B61" s="32"/>
      <c r="C61" s="33"/>
      <c r="D61" s="47" t="s">
        <v>45</v>
      </c>
      <c r="E61" s="48"/>
      <c r="F61" s="48"/>
      <c r="G61" s="48"/>
      <c r="H61" s="49"/>
      <c r="I61" s="33"/>
      <c r="J61" s="47" t="s">
        <v>46</v>
      </c>
      <c r="K61" s="48"/>
      <c r="L61" s="48"/>
      <c r="M61" s="48"/>
      <c r="N61" s="48"/>
      <c r="O61" s="48"/>
      <c r="P61" s="49"/>
      <c r="Q61" s="33"/>
      <c r="R61" s="34"/>
    </row>
    <row r="62" spans="2:18" ht="13.5">
      <c r="B62" s="23"/>
      <c r="C62" s="25"/>
      <c r="D62" s="50"/>
      <c r="E62" s="25"/>
      <c r="F62" s="25"/>
      <c r="G62" s="25"/>
      <c r="H62" s="51"/>
      <c r="I62" s="25"/>
      <c r="J62" s="50"/>
      <c r="K62" s="25"/>
      <c r="L62" s="25"/>
      <c r="M62" s="25"/>
      <c r="N62" s="25"/>
      <c r="O62" s="25"/>
      <c r="P62" s="51"/>
      <c r="Q62" s="25"/>
      <c r="R62" s="24"/>
    </row>
    <row r="63" spans="2:18" ht="13.5">
      <c r="B63" s="23"/>
      <c r="C63" s="25"/>
      <c r="D63" s="50"/>
      <c r="E63" s="25"/>
      <c r="F63" s="25"/>
      <c r="G63" s="25"/>
      <c r="H63" s="51"/>
      <c r="I63" s="25"/>
      <c r="J63" s="50"/>
      <c r="K63" s="25"/>
      <c r="L63" s="25"/>
      <c r="M63" s="25"/>
      <c r="N63" s="25"/>
      <c r="O63" s="25"/>
      <c r="P63" s="51"/>
      <c r="Q63" s="25"/>
      <c r="R63" s="24"/>
    </row>
    <row r="64" spans="2:18" ht="13.5">
      <c r="B64" s="23"/>
      <c r="C64" s="25"/>
      <c r="D64" s="50"/>
      <c r="E64" s="25"/>
      <c r="F64" s="25"/>
      <c r="G64" s="25"/>
      <c r="H64" s="51"/>
      <c r="I64" s="25"/>
      <c r="J64" s="50"/>
      <c r="K64" s="25"/>
      <c r="L64" s="25"/>
      <c r="M64" s="25"/>
      <c r="N64" s="25"/>
      <c r="O64" s="25"/>
      <c r="P64" s="51"/>
      <c r="Q64" s="25"/>
      <c r="R64" s="24"/>
    </row>
    <row r="65" spans="2:18" ht="13.5">
      <c r="B65" s="23"/>
      <c r="C65" s="25"/>
      <c r="D65" s="50"/>
      <c r="E65" s="25"/>
      <c r="F65" s="25"/>
      <c r="G65" s="25"/>
      <c r="H65" s="51"/>
      <c r="I65" s="25"/>
      <c r="J65" s="50"/>
      <c r="K65" s="25"/>
      <c r="L65" s="25"/>
      <c r="M65" s="25"/>
      <c r="N65" s="25"/>
      <c r="O65" s="25"/>
      <c r="P65" s="51"/>
      <c r="Q65" s="25"/>
      <c r="R65" s="24"/>
    </row>
    <row r="66" spans="2:18" ht="13.5">
      <c r="B66" s="23"/>
      <c r="C66" s="25"/>
      <c r="D66" s="50"/>
      <c r="E66" s="25"/>
      <c r="F66" s="25"/>
      <c r="G66" s="25"/>
      <c r="H66" s="51"/>
      <c r="I66" s="25"/>
      <c r="J66" s="50"/>
      <c r="K66" s="25"/>
      <c r="L66" s="25"/>
      <c r="M66" s="25"/>
      <c r="N66" s="25"/>
      <c r="O66" s="25"/>
      <c r="P66" s="51"/>
      <c r="Q66" s="25"/>
      <c r="R66" s="24"/>
    </row>
    <row r="67" spans="2:18" ht="13.5">
      <c r="B67" s="23"/>
      <c r="C67" s="25"/>
      <c r="D67" s="50"/>
      <c r="E67" s="25"/>
      <c r="F67" s="25"/>
      <c r="G67" s="25"/>
      <c r="H67" s="51"/>
      <c r="I67" s="25"/>
      <c r="J67" s="50"/>
      <c r="K67" s="25"/>
      <c r="L67" s="25"/>
      <c r="M67" s="25"/>
      <c r="N67" s="25"/>
      <c r="O67" s="25"/>
      <c r="P67" s="51"/>
      <c r="Q67" s="25"/>
      <c r="R67" s="24"/>
    </row>
    <row r="68" spans="2:18" ht="13.5">
      <c r="B68" s="23"/>
      <c r="C68" s="25"/>
      <c r="D68" s="50"/>
      <c r="E68" s="25"/>
      <c r="F68" s="25"/>
      <c r="G68" s="25"/>
      <c r="H68" s="51"/>
      <c r="I68" s="25"/>
      <c r="J68" s="50"/>
      <c r="K68" s="25"/>
      <c r="L68" s="25"/>
      <c r="M68" s="25"/>
      <c r="N68" s="25"/>
      <c r="O68" s="25"/>
      <c r="P68" s="51"/>
      <c r="Q68" s="25"/>
      <c r="R68" s="24"/>
    </row>
    <row r="69" spans="2:18" ht="13.5">
      <c r="B69" s="23"/>
      <c r="C69" s="25"/>
      <c r="D69" s="50"/>
      <c r="E69" s="25"/>
      <c r="F69" s="25"/>
      <c r="G69" s="25"/>
      <c r="H69" s="51"/>
      <c r="I69" s="25"/>
      <c r="J69" s="50"/>
      <c r="K69" s="25"/>
      <c r="L69" s="25"/>
      <c r="M69" s="25"/>
      <c r="N69" s="25"/>
      <c r="O69" s="25"/>
      <c r="P69" s="51"/>
      <c r="Q69" s="25"/>
      <c r="R69" s="24"/>
    </row>
    <row r="70" spans="2:18" s="1" customFormat="1" ht="15">
      <c r="B70" s="32"/>
      <c r="C70" s="33"/>
      <c r="D70" s="52" t="s">
        <v>43</v>
      </c>
      <c r="E70" s="53"/>
      <c r="F70" s="53"/>
      <c r="G70" s="54" t="s">
        <v>44</v>
      </c>
      <c r="H70" s="55"/>
      <c r="I70" s="33"/>
      <c r="J70" s="52" t="s">
        <v>43</v>
      </c>
      <c r="K70" s="53"/>
      <c r="L70" s="53"/>
      <c r="M70" s="53"/>
      <c r="N70" s="54" t="s">
        <v>44</v>
      </c>
      <c r="O70" s="53"/>
      <c r="P70" s="55"/>
      <c r="Q70" s="33"/>
      <c r="R70" s="34"/>
    </row>
    <row r="71" spans="2:18" s="1" customFormat="1" ht="14.45" customHeight="1">
      <c r="B71" s="56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8"/>
    </row>
    <row r="75" spans="2:18" s="1" customFormat="1" ht="6.95" customHeight="1">
      <c r="B75" s="59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1"/>
    </row>
    <row r="76" spans="2:18" s="1" customFormat="1" ht="36.95" customHeight="1">
      <c r="B76" s="32"/>
      <c r="C76" s="222" t="s">
        <v>87</v>
      </c>
      <c r="D76" s="223"/>
      <c r="E76" s="223"/>
      <c r="F76" s="223"/>
      <c r="G76" s="223"/>
      <c r="H76" s="223"/>
      <c r="I76" s="223"/>
      <c r="J76" s="223"/>
      <c r="K76" s="223"/>
      <c r="L76" s="223"/>
      <c r="M76" s="223"/>
      <c r="N76" s="223"/>
      <c r="O76" s="223"/>
      <c r="P76" s="223"/>
      <c r="Q76" s="223"/>
      <c r="R76" s="34"/>
    </row>
    <row r="77" spans="2:18" s="1" customFormat="1" ht="6.95" customHeight="1">
      <c r="B77" s="32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4"/>
    </row>
    <row r="78" spans="2:18" s="1" customFormat="1" ht="30" customHeight="1">
      <c r="B78" s="32"/>
      <c r="C78" s="29" t="s">
        <v>15</v>
      </c>
      <c r="D78" s="33"/>
      <c r="E78" s="33"/>
      <c r="F78" s="262" t="str">
        <f>F6</f>
        <v>VÝMĚNA KOGENERAČNÍ JEDNOTKY-HAVÁRIE</v>
      </c>
      <c r="G78" s="263"/>
      <c r="H78" s="263"/>
      <c r="I78" s="263"/>
      <c r="J78" s="263"/>
      <c r="K78" s="263"/>
      <c r="L78" s="263"/>
      <c r="M78" s="263"/>
      <c r="N78" s="263"/>
      <c r="O78" s="263"/>
      <c r="P78" s="263"/>
      <c r="Q78" s="33"/>
      <c r="R78" s="34"/>
    </row>
    <row r="79" spans="2:18" s="1" customFormat="1" ht="36.95" customHeight="1">
      <c r="B79" s="32"/>
      <c r="C79" s="66" t="s">
        <v>85</v>
      </c>
      <c r="D79" s="33"/>
      <c r="E79" s="33"/>
      <c r="F79" s="240" t="str">
        <f>F7</f>
        <v>PS 101 Technologické zařízení                                                                                                                           Technologické zařízení kogenerační jednotky</v>
      </c>
      <c r="G79" s="259"/>
      <c r="H79" s="259"/>
      <c r="I79" s="259"/>
      <c r="J79" s="259"/>
      <c r="K79" s="259"/>
      <c r="L79" s="259"/>
      <c r="M79" s="259"/>
      <c r="N79" s="259"/>
      <c r="O79" s="259"/>
      <c r="P79" s="259"/>
      <c r="Q79" s="33"/>
      <c r="R79" s="34"/>
    </row>
    <row r="80" spans="2:18" s="1" customFormat="1" ht="6.95" customHeight="1">
      <c r="B80" s="32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4"/>
    </row>
    <row r="81" spans="2:18" s="1" customFormat="1" ht="18" customHeight="1">
      <c r="B81" s="32"/>
      <c r="C81" s="29" t="s">
        <v>18</v>
      </c>
      <c r="D81" s="33"/>
      <c r="E81" s="33"/>
      <c r="F81" s="27" t="str">
        <f>F9</f>
        <v xml:space="preserve"> </v>
      </c>
      <c r="G81" s="33"/>
      <c r="H81" s="33"/>
      <c r="I81" s="33"/>
      <c r="J81" s="33"/>
      <c r="K81" s="29" t="s">
        <v>20</v>
      </c>
      <c r="L81" s="33"/>
      <c r="M81" s="270">
        <f>IF(O9="","",O9)</f>
        <v>44482</v>
      </c>
      <c r="N81" s="270"/>
      <c r="O81" s="270"/>
      <c r="P81" s="270"/>
      <c r="Q81" s="33"/>
      <c r="R81" s="34"/>
    </row>
    <row r="82" spans="2:18" s="1" customFormat="1" ht="6.95" customHeight="1">
      <c r="B82" s="32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4"/>
    </row>
    <row r="83" spans="2:18" s="1" customFormat="1" ht="15">
      <c r="B83" s="32"/>
      <c r="C83" s="29" t="s">
        <v>21</v>
      </c>
      <c r="D83" s="33"/>
      <c r="E83" s="33"/>
      <c r="F83" s="27" t="str">
        <f>E12</f>
        <v xml:space="preserve"> </v>
      </c>
      <c r="G83" s="33"/>
      <c r="H83" s="33"/>
      <c r="I83" s="33"/>
      <c r="J83" s="33"/>
      <c r="K83" s="29" t="s">
        <v>25</v>
      </c>
      <c r="L83" s="33"/>
      <c r="M83" s="264" t="str">
        <f>E18</f>
        <v xml:space="preserve"> </v>
      </c>
      <c r="N83" s="264"/>
      <c r="O83" s="264"/>
      <c r="P83" s="264"/>
      <c r="Q83" s="264"/>
      <c r="R83" s="34"/>
    </row>
    <row r="84" spans="2:18" s="1" customFormat="1" ht="14.45" customHeight="1">
      <c r="B84" s="32"/>
      <c r="C84" s="29" t="s">
        <v>24</v>
      </c>
      <c r="D84" s="33"/>
      <c r="E84" s="33"/>
      <c r="F84" s="27" t="str">
        <f>IF(E15="","",E15)</f>
        <v xml:space="preserve"> </v>
      </c>
      <c r="G84" s="33"/>
      <c r="H84" s="33"/>
      <c r="I84" s="33"/>
      <c r="J84" s="33"/>
      <c r="K84" s="29" t="s">
        <v>27</v>
      </c>
      <c r="L84" s="33"/>
      <c r="M84" s="264" t="str">
        <f>E21</f>
        <v xml:space="preserve"> </v>
      </c>
      <c r="N84" s="264"/>
      <c r="O84" s="264"/>
      <c r="P84" s="264"/>
      <c r="Q84" s="264"/>
      <c r="R84" s="34"/>
    </row>
    <row r="85" spans="2:18" s="1" customFormat="1" ht="10.35" customHeight="1">
      <c r="B85" s="32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4"/>
    </row>
    <row r="86" spans="2:18" s="1" customFormat="1" ht="29.25" customHeight="1">
      <c r="B86" s="32"/>
      <c r="C86" s="265" t="s">
        <v>88</v>
      </c>
      <c r="D86" s="266"/>
      <c r="E86" s="266"/>
      <c r="F86" s="266"/>
      <c r="G86" s="266"/>
      <c r="H86" s="101"/>
      <c r="I86" s="101"/>
      <c r="J86" s="101"/>
      <c r="K86" s="101"/>
      <c r="L86" s="101"/>
      <c r="M86" s="101"/>
      <c r="N86" s="265" t="s">
        <v>89</v>
      </c>
      <c r="O86" s="266"/>
      <c r="P86" s="266"/>
      <c r="Q86" s="266"/>
      <c r="R86" s="34"/>
    </row>
    <row r="87" spans="2:18" s="1" customFormat="1" ht="10.35" customHeight="1">
      <c r="B87" s="32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4"/>
    </row>
    <row r="88" spans="2:47" s="1" customFormat="1" ht="29.25" customHeight="1">
      <c r="B88" s="32"/>
      <c r="C88" s="109" t="s">
        <v>90</v>
      </c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248">
        <f>N118</f>
        <v>0</v>
      </c>
      <c r="O88" s="267"/>
      <c r="P88" s="267"/>
      <c r="Q88" s="267"/>
      <c r="R88" s="34"/>
      <c r="AU88" s="19" t="s">
        <v>91</v>
      </c>
    </row>
    <row r="89" spans="2:18" s="6" customFormat="1" ht="24.95" customHeight="1">
      <c r="B89" s="110"/>
      <c r="C89" s="111"/>
      <c r="D89" s="112" t="s">
        <v>92</v>
      </c>
      <c r="E89" s="111"/>
      <c r="F89" s="111"/>
      <c r="G89" s="111"/>
      <c r="H89" s="111"/>
      <c r="I89" s="111"/>
      <c r="J89" s="111"/>
      <c r="K89" s="111"/>
      <c r="L89" s="111"/>
      <c r="M89" s="111"/>
      <c r="N89" s="268">
        <f>N119</f>
        <v>0</v>
      </c>
      <c r="O89" s="269"/>
      <c r="P89" s="269"/>
      <c r="Q89" s="269"/>
      <c r="R89" s="113"/>
    </row>
    <row r="90" spans="2:18" s="7" customFormat="1" ht="19.9" customHeight="1">
      <c r="B90" s="114"/>
      <c r="C90" s="115"/>
      <c r="D90" s="116" t="s">
        <v>93</v>
      </c>
      <c r="E90" s="115"/>
      <c r="F90" s="115"/>
      <c r="G90" s="115"/>
      <c r="H90" s="115"/>
      <c r="I90" s="115"/>
      <c r="J90" s="115"/>
      <c r="K90" s="115"/>
      <c r="L90" s="115"/>
      <c r="M90" s="115"/>
      <c r="N90" s="273">
        <f>N120</f>
        <v>0</v>
      </c>
      <c r="O90" s="274"/>
      <c r="P90" s="274"/>
      <c r="Q90" s="274"/>
      <c r="R90" s="117"/>
    </row>
    <row r="91" spans="2:18" s="7" customFormat="1" ht="19.9" customHeight="1">
      <c r="B91" s="114"/>
      <c r="C91" s="115"/>
      <c r="D91" s="116" t="s">
        <v>94</v>
      </c>
      <c r="E91" s="115"/>
      <c r="F91" s="115"/>
      <c r="G91" s="115"/>
      <c r="H91" s="115"/>
      <c r="I91" s="115"/>
      <c r="J91" s="115"/>
      <c r="K91" s="115"/>
      <c r="L91" s="115"/>
      <c r="M91" s="115"/>
      <c r="N91" s="273">
        <f>N124</f>
        <v>0</v>
      </c>
      <c r="O91" s="274"/>
      <c r="P91" s="274"/>
      <c r="Q91" s="274"/>
      <c r="R91" s="117"/>
    </row>
    <row r="92" spans="2:18" s="7" customFormat="1" ht="19.9" customHeight="1">
      <c r="B92" s="114"/>
      <c r="C92" s="115"/>
      <c r="D92" s="116" t="s">
        <v>95</v>
      </c>
      <c r="E92" s="115"/>
      <c r="F92" s="115"/>
      <c r="G92" s="115"/>
      <c r="H92" s="115"/>
      <c r="I92" s="115"/>
      <c r="J92" s="115"/>
      <c r="K92" s="115"/>
      <c r="L92" s="115"/>
      <c r="M92" s="115"/>
      <c r="N92" s="273">
        <f>N129</f>
        <v>0</v>
      </c>
      <c r="O92" s="274"/>
      <c r="P92" s="274"/>
      <c r="Q92" s="274"/>
      <c r="R92" s="117"/>
    </row>
    <row r="93" spans="2:18" s="7" customFormat="1" ht="19.9" customHeight="1">
      <c r="B93" s="114"/>
      <c r="C93" s="115"/>
      <c r="D93" s="116" t="s">
        <v>96</v>
      </c>
      <c r="E93" s="115"/>
      <c r="F93" s="115"/>
      <c r="G93" s="115"/>
      <c r="H93" s="115"/>
      <c r="I93" s="115"/>
      <c r="J93" s="115"/>
      <c r="K93" s="115"/>
      <c r="L93" s="115"/>
      <c r="M93" s="115"/>
      <c r="N93" s="273">
        <f>N138</f>
        <v>0</v>
      </c>
      <c r="O93" s="274"/>
      <c r="P93" s="274"/>
      <c r="Q93" s="274"/>
      <c r="R93" s="117"/>
    </row>
    <row r="94" spans="2:18" s="7" customFormat="1" ht="19.9" customHeight="1">
      <c r="B94" s="114"/>
      <c r="C94" s="115"/>
      <c r="D94" s="116" t="s">
        <v>97</v>
      </c>
      <c r="E94" s="115"/>
      <c r="F94" s="115"/>
      <c r="G94" s="115"/>
      <c r="H94" s="115"/>
      <c r="I94" s="115"/>
      <c r="J94" s="115"/>
      <c r="K94" s="115"/>
      <c r="L94" s="115"/>
      <c r="M94" s="115"/>
      <c r="N94" s="273">
        <f>N143</f>
        <v>0</v>
      </c>
      <c r="O94" s="274"/>
      <c r="P94" s="274"/>
      <c r="Q94" s="274"/>
      <c r="R94" s="117"/>
    </row>
    <row r="95" spans="2:18" s="7" customFormat="1" ht="19.9" customHeight="1">
      <c r="B95" s="114"/>
      <c r="C95" s="115"/>
      <c r="D95" s="116" t="s">
        <v>98</v>
      </c>
      <c r="E95" s="115"/>
      <c r="F95" s="115"/>
      <c r="G95" s="115"/>
      <c r="H95" s="115"/>
      <c r="I95" s="115"/>
      <c r="J95" s="115"/>
      <c r="K95" s="115"/>
      <c r="L95" s="115"/>
      <c r="M95" s="115"/>
      <c r="N95" s="273">
        <f>N148</f>
        <v>0</v>
      </c>
      <c r="O95" s="274"/>
      <c r="P95" s="274"/>
      <c r="Q95" s="274"/>
      <c r="R95" s="117"/>
    </row>
    <row r="96" spans="2:18" s="7" customFormat="1" ht="19.9" customHeight="1">
      <c r="B96" s="114"/>
      <c r="C96" s="115"/>
      <c r="D96" s="116" t="s">
        <v>99</v>
      </c>
      <c r="E96" s="115"/>
      <c r="F96" s="115"/>
      <c r="G96" s="115"/>
      <c r="H96" s="115"/>
      <c r="I96" s="115"/>
      <c r="J96" s="115"/>
      <c r="K96" s="115"/>
      <c r="L96" s="115"/>
      <c r="M96" s="115"/>
      <c r="N96" s="273">
        <f>N167</f>
        <v>0</v>
      </c>
      <c r="O96" s="274"/>
      <c r="P96" s="274"/>
      <c r="Q96" s="274"/>
      <c r="R96" s="117"/>
    </row>
    <row r="97" spans="2:18" s="7" customFormat="1" ht="19.9" customHeight="1">
      <c r="B97" s="114"/>
      <c r="C97" s="115"/>
      <c r="D97" s="116" t="s">
        <v>100</v>
      </c>
      <c r="E97" s="115"/>
      <c r="F97" s="115"/>
      <c r="G97" s="115"/>
      <c r="H97" s="115"/>
      <c r="I97" s="115"/>
      <c r="J97" s="115"/>
      <c r="K97" s="115"/>
      <c r="L97" s="115"/>
      <c r="M97" s="115"/>
      <c r="N97" s="273">
        <f>N178</f>
        <v>0</v>
      </c>
      <c r="O97" s="274"/>
      <c r="P97" s="274"/>
      <c r="Q97" s="274"/>
      <c r="R97" s="117"/>
    </row>
    <row r="98" spans="2:18" s="1" customFormat="1" ht="21.75" customHeight="1">
      <c r="B98" s="32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4"/>
    </row>
    <row r="99" spans="2:21" s="1" customFormat="1" ht="29.25" customHeight="1">
      <c r="B99" s="32"/>
      <c r="C99" s="109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267"/>
      <c r="O99" s="267"/>
      <c r="P99" s="267"/>
      <c r="Q99" s="267"/>
      <c r="R99" s="34"/>
      <c r="T99" s="118"/>
      <c r="U99" s="119" t="s">
        <v>31</v>
      </c>
    </row>
    <row r="100" spans="2:18" s="1" customFormat="1" ht="13.5">
      <c r="B100" s="32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4"/>
    </row>
    <row r="101" spans="2:18" s="1" customFormat="1" ht="29.25" customHeight="1">
      <c r="B101" s="32"/>
      <c r="C101" s="100" t="s">
        <v>373</v>
      </c>
      <c r="D101" s="101"/>
      <c r="E101" s="101"/>
      <c r="F101" s="101"/>
      <c r="G101" s="101"/>
      <c r="H101" s="101"/>
      <c r="I101" s="101"/>
      <c r="J101" s="101"/>
      <c r="K101" s="101"/>
      <c r="L101" s="243">
        <f>ROUND(SUM(N88+N99),2)</f>
        <v>0</v>
      </c>
      <c r="M101" s="243"/>
      <c r="N101" s="243"/>
      <c r="O101" s="243"/>
      <c r="P101" s="243"/>
      <c r="Q101" s="243"/>
      <c r="R101" s="34"/>
    </row>
    <row r="102" spans="2:18" s="1" customFormat="1" ht="6.95" customHeight="1">
      <c r="B102" s="56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8"/>
    </row>
    <row r="106" spans="2:18" s="1" customFormat="1" ht="6.95" customHeight="1">
      <c r="B106" s="59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1"/>
    </row>
    <row r="107" spans="2:18" s="1" customFormat="1" ht="36.95" customHeight="1">
      <c r="B107" s="32"/>
      <c r="C107" s="222" t="s">
        <v>103</v>
      </c>
      <c r="D107" s="259"/>
      <c r="E107" s="259"/>
      <c r="F107" s="259"/>
      <c r="G107" s="259"/>
      <c r="H107" s="259"/>
      <c r="I107" s="259"/>
      <c r="J107" s="259"/>
      <c r="K107" s="259"/>
      <c r="L107" s="259"/>
      <c r="M107" s="259"/>
      <c r="N107" s="259"/>
      <c r="O107" s="259"/>
      <c r="P107" s="259"/>
      <c r="Q107" s="259"/>
      <c r="R107" s="34"/>
    </row>
    <row r="108" spans="2:18" s="1" customFormat="1" ht="6.95" customHeight="1">
      <c r="B108" s="32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4"/>
    </row>
    <row r="109" spans="2:18" s="1" customFormat="1" ht="30" customHeight="1">
      <c r="B109" s="32"/>
      <c r="C109" s="29" t="s">
        <v>15</v>
      </c>
      <c r="D109" s="33"/>
      <c r="E109" s="33"/>
      <c r="F109" s="262" t="str">
        <f>F6</f>
        <v>VÝMĚNA KOGENERAČNÍ JEDNOTKY-HAVÁRIE</v>
      </c>
      <c r="G109" s="263"/>
      <c r="H109" s="263"/>
      <c r="I109" s="263"/>
      <c r="J109" s="263"/>
      <c r="K109" s="263"/>
      <c r="L109" s="263"/>
      <c r="M109" s="263"/>
      <c r="N109" s="263"/>
      <c r="O109" s="263"/>
      <c r="P109" s="263"/>
      <c r="Q109" s="33"/>
      <c r="R109" s="34"/>
    </row>
    <row r="110" spans="2:18" s="1" customFormat="1" ht="36.95" customHeight="1">
      <c r="B110" s="32"/>
      <c r="C110" s="66" t="s">
        <v>85</v>
      </c>
      <c r="D110" s="33"/>
      <c r="E110" s="33"/>
      <c r="F110" s="240" t="str">
        <f>F7</f>
        <v>PS 101 Technologické zařízení                                                                                                                           Technologické zařízení kogenerační jednotky</v>
      </c>
      <c r="G110" s="259"/>
      <c r="H110" s="259"/>
      <c r="I110" s="259"/>
      <c r="J110" s="259"/>
      <c r="K110" s="259"/>
      <c r="L110" s="259"/>
      <c r="M110" s="259"/>
      <c r="N110" s="259"/>
      <c r="O110" s="259"/>
      <c r="P110" s="259"/>
      <c r="Q110" s="33"/>
      <c r="R110" s="34"/>
    </row>
    <row r="111" spans="2:18" s="1" customFormat="1" ht="6.95" customHeight="1">
      <c r="B111" s="32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4"/>
    </row>
    <row r="112" spans="2:18" s="1" customFormat="1" ht="18" customHeight="1">
      <c r="B112" s="32"/>
      <c r="C112" s="29" t="s">
        <v>18</v>
      </c>
      <c r="D112" s="33"/>
      <c r="E112" s="33"/>
      <c r="F112" s="27" t="str">
        <f>F9</f>
        <v xml:space="preserve"> </v>
      </c>
      <c r="G112" s="33"/>
      <c r="H112" s="33"/>
      <c r="I112" s="33"/>
      <c r="J112" s="33"/>
      <c r="K112" s="29" t="s">
        <v>20</v>
      </c>
      <c r="L112" s="33"/>
      <c r="M112" s="270">
        <f>IF(O9="","",O9)</f>
        <v>44482</v>
      </c>
      <c r="N112" s="270"/>
      <c r="O112" s="270"/>
      <c r="P112" s="270"/>
      <c r="Q112" s="33"/>
      <c r="R112" s="34"/>
    </row>
    <row r="113" spans="2:18" s="1" customFormat="1" ht="6.95" customHeight="1">
      <c r="B113" s="32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4"/>
    </row>
    <row r="114" spans="2:18" s="1" customFormat="1" ht="15">
      <c r="B114" s="32"/>
      <c r="C114" s="29" t="s">
        <v>21</v>
      </c>
      <c r="D114" s="33"/>
      <c r="E114" s="33"/>
      <c r="F114" s="27" t="str">
        <f>E12</f>
        <v xml:space="preserve"> </v>
      </c>
      <c r="G114" s="33"/>
      <c r="H114" s="33"/>
      <c r="I114" s="33"/>
      <c r="J114" s="33"/>
      <c r="K114" s="29" t="s">
        <v>25</v>
      </c>
      <c r="L114" s="33"/>
      <c r="M114" s="264" t="str">
        <f>E18</f>
        <v xml:space="preserve"> </v>
      </c>
      <c r="N114" s="264"/>
      <c r="O114" s="264"/>
      <c r="P114" s="264"/>
      <c r="Q114" s="264"/>
      <c r="R114" s="34"/>
    </row>
    <row r="115" spans="2:18" s="1" customFormat="1" ht="14.45" customHeight="1">
      <c r="B115" s="32"/>
      <c r="C115" s="29" t="s">
        <v>24</v>
      </c>
      <c r="D115" s="33"/>
      <c r="E115" s="33"/>
      <c r="F115" s="27" t="str">
        <f>IF(E15="","",E15)</f>
        <v xml:space="preserve"> </v>
      </c>
      <c r="G115" s="33"/>
      <c r="H115" s="33"/>
      <c r="I115" s="33"/>
      <c r="J115" s="33"/>
      <c r="K115" s="29" t="s">
        <v>27</v>
      </c>
      <c r="L115" s="33"/>
      <c r="M115" s="264" t="str">
        <f>E21</f>
        <v xml:space="preserve"> </v>
      </c>
      <c r="N115" s="264"/>
      <c r="O115" s="264"/>
      <c r="P115" s="264"/>
      <c r="Q115" s="264"/>
      <c r="R115" s="34"/>
    </row>
    <row r="116" spans="2:18" s="1" customFormat="1" ht="10.35" customHeight="1">
      <c r="B116" s="32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4"/>
    </row>
    <row r="117" spans="2:27" s="8" customFormat="1" ht="29.25" customHeight="1">
      <c r="B117" s="131"/>
      <c r="C117" s="132" t="s">
        <v>104</v>
      </c>
      <c r="D117" s="133" t="s">
        <v>105</v>
      </c>
      <c r="E117" s="133" t="s">
        <v>49</v>
      </c>
      <c r="F117" s="275" t="s">
        <v>106</v>
      </c>
      <c r="G117" s="275"/>
      <c r="H117" s="275"/>
      <c r="I117" s="275"/>
      <c r="J117" s="133" t="s">
        <v>107</v>
      </c>
      <c r="K117" s="133" t="s">
        <v>108</v>
      </c>
      <c r="L117" s="275" t="s">
        <v>109</v>
      </c>
      <c r="M117" s="275"/>
      <c r="N117" s="275" t="s">
        <v>89</v>
      </c>
      <c r="O117" s="275"/>
      <c r="P117" s="275"/>
      <c r="Q117" s="276"/>
      <c r="R117" s="134"/>
      <c r="T117" s="73" t="s">
        <v>110</v>
      </c>
      <c r="U117" s="74" t="s">
        <v>31</v>
      </c>
      <c r="V117" s="74" t="s">
        <v>111</v>
      </c>
      <c r="W117" s="74" t="s">
        <v>112</v>
      </c>
      <c r="X117" s="74" t="s">
        <v>113</v>
      </c>
      <c r="Y117" s="74" t="s">
        <v>114</v>
      </c>
      <c r="Z117" s="74" t="s">
        <v>115</v>
      </c>
      <c r="AA117" s="75" t="s">
        <v>116</v>
      </c>
    </row>
    <row r="118" spans="2:63" s="1" customFormat="1" ht="29.25" customHeight="1">
      <c r="B118" s="32"/>
      <c r="C118" s="77" t="s">
        <v>86</v>
      </c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277">
        <f>SUM(N119)</f>
        <v>0</v>
      </c>
      <c r="O118" s="278"/>
      <c r="P118" s="278"/>
      <c r="Q118" s="278"/>
      <c r="R118" s="34"/>
      <c r="T118" s="76"/>
      <c r="U118" s="48"/>
      <c r="V118" s="48"/>
      <c r="W118" s="135" t="e">
        <f>#REF!+W119</f>
        <v>#REF!</v>
      </c>
      <c r="X118" s="48"/>
      <c r="Y118" s="135" t="e">
        <f>#REF!+Y119</f>
        <v>#REF!</v>
      </c>
      <c r="Z118" s="48"/>
      <c r="AA118" s="136" t="e">
        <f>#REF!+AA119</f>
        <v>#REF!</v>
      </c>
      <c r="AT118" s="19" t="s">
        <v>66</v>
      </c>
      <c r="AU118" s="19" t="s">
        <v>91</v>
      </c>
      <c r="BK118" s="137" t="e">
        <f>#REF!+BK119</f>
        <v>#REF!</v>
      </c>
    </row>
    <row r="119" spans="2:63" s="9" customFormat="1" ht="37.35" customHeight="1">
      <c r="B119" s="138"/>
      <c r="C119" s="139"/>
      <c r="D119" s="140" t="s">
        <v>92</v>
      </c>
      <c r="E119" s="140"/>
      <c r="F119" s="140"/>
      <c r="G119" s="140"/>
      <c r="H119" s="140"/>
      <c r="I119" s="140"/>
      <c r="J119" s="140"/>
      <c r="K119" s="140"/>
      <c r="L119" s="140"/>
      <c r="M119" s="140"/>
      <c r="N119" s="279">
        <f>SUM(N120+N124+N129+N138+N143+N148+N167+N178)</f>
        <v>0</v>
      </c>
      <c r="O119" s="280"/>
      <c r="P119" s="280"/>
      <c r="Q119" s="280"/>
      <c r="R119" s="141"/>
      <c r="T119" s="142"/>
      <c r="U119" s="139"/>
      <c r="V119" s="139"/>
      <c r="W119" s="143">
        <f>W120+W124+W129+W138+W143+W148+W167+W178</f>
        <v>37.594</v>
      </c>
      <c r="X119" s="139"/>
      <c r="Y119" s="143">
        <f>Y120+Y124+Y129+Y138+Y143+Y148+Y167+Y178</f>
        <v>0.46597</v>
      </c>
      <c r="Z119" s="139"/>
      <c r="AA119" s="144">
        <f>AA120+AA124+AA129+AA138+AA143+AA148+AA167+AA178</f>
        <v>0</v>
      </c>
      <c r="AR119" s="145" t="s">
        <v>83</v>
      </c>
      <c r="AT119" s="146" t="s">
        <v>66</v>
      </c>
      <c r="AU119" s="146" t="s">
        <v>67</v>
      </c>
      <c r="AY119" s="145" t="s">
        <v>117</v>
      </c>
      <c r="BK119" s="147">
        <f>BK120+BK124+BK129+BK138+BK143+BK148+BK167+BK178</f>
        <v>0</v>
      </c>
    </row>
    <row r="120" spans="2:63" s="9" customFormat="1" ht="19.9" customHeight="1">
      <c r="B120" s="138"/>
      <c r="C120" s="139"/>
      <c r="D120" s="148" t="s">
        <v>93</v>
      </c>
      <c r="E120" s="148"/>
      <c r="F120" s="148"/>
      <c r="G120" s="148"/>
      <c r="H120" s="148"/>
      <c r="I120" s="148"/>
      <c r="J120" s="148"/>
      <c r="K120" s="148"/>
      <c r="L120" s="148"/>
      <c r="M120" s="148"/>
      <c r="N120" s="281">
        <f>SUM(N121:Q123)</f>
        <v>0</v>
      </c>
      <c r="O120" s="282"/>
      <c r="P120" s="282"/>
      <c r="Q120" s="282"/>
      <c r="R120" s="141"/>
      <c r="T120" s="142"/>
      <c r="U120" s="139"/>
      <c r="V120" s="139"/>
      <c r="W120" s="143">
        <f>SUM(W121:W123)</f>
        <v>0</v>
      </c>
      <c r="X120" s="139"/>
      <c r="Y120" s="143">
        <f>SUM(Y121:Y123)</f>
        <v>0.26</v>
      </c>
      <c r="Z120" s="139"/>
      <c r="AA120" s="144">
        <f>SUM(AA121:AA123)</f>
        <v>0</v>
      </c>
      <c r="AR120" s="145" t="s">
        <v>83</v>
      </c>
      <c r="AT120" s="146" t="s">
        <v>66</v>
      </c>
      <c r="AU120" s="146" t="s">
        <v>73</v>
      </c>
      <c r="AY120" s="145" t="s">
        <v>117</v>
      </c>
      <c r="BK120" s="147">
        <f>SUM(BK121:BK123)</f>
        <v>0</v>
      </c>
    </row>
    <row r="121" spans="2:65" s="1" customFormat="1" ht="42" customHeight="1">
      <c r="B121" s="120"/>
      <c r="C121" s="165">
        <v>1</v>
      </c>
      <c r="D121" s="165" t="s">
        <v>126</v>
      </c>
      <c r="E121" s="166" t="s">
        <v>262</v>
      </c>
      <c r="F121" s="255" t="s">
        <v>333</v>
      </c>
      <c r="G121" s="255"/>
      <c r="H121" s="255"/>
      <c r="I121" s="255"/>
      <c r="J121" s="167" t="s">
        <v>130</v>
      </c>
      <c r="K121" s="168">
        <v>40</v>
      </c>
      <c r="L121" s="256"/>
      <c r="M121" s="256"/>
      <c r="N121" s="256">
        <f aca="true" t="shared" si="0" ref="N121:N122">ROUND(L121*K121,2)</f>
        <v>0</v>
      </c>
      <c r="O121" s="257"/>
      <c r="P121" s="257"/>
      <c r="Q121" s="257"/>
      <c r="R121" s="123"/>
      <c r="T121" s="153" t="s">
        <v>5</v>
      </c>
      <c r="U121" s="41" t="s">
        <v>32</v>
      </c>
      <c r="V121" s="154">
        <v>0</v>
      </c>
      <c r="W121" s="154">
        <f>V121*K121</f>
        <v>0</v>
      </c>
      <c r="X121" s="154">
        <v>0.0065</v>
      </c>
      <c r="Y121" s="154">
        <f>X121*K121</f>
        <v>0.26</v>
      </c>
      <c r="Z121" s="154">
        <v>0</v>
      </c>
      <c r="AA121" s="155">
        <f>Z121*K121</f>
        <v>0</v>
      </c>
      <c r="AR121" s="19" t="s">
        <v>127</v>
      </c>
      <c r="AT121" s="19" t="s">
        <v>126</v>
      </c>
      <c r="AU121" s="19" t="s">
        <v>83</v>
      </c>
      <c r="AY121" s="19" t="s">
        <v>117</v>
      </c>
      <c r="BE121" s="156">
        <f>IF(U121="základní",N121,0)</f>
        <v>0</v>
      </c>
      <c r="BF121" s="156">
        <f>IF(U121="snížená",N121,0)</f>
        <v>0</v>
      </c>
      <c r="BG121" s="156">
        <f>IF(U121="zákl. přenesená",N121,0)</f>
        <v>0</v>
      </c>
      <c r="BH121" s="156">
        <f>IF(U121="sníž. přenesená",N121,0)</f>
        <v>0</v>
      </c>
      <c r="BI121" s="156">
        <f>IF(U121="nulová",N121,0)</f>
        <v>0</v>
      </c>
      <c r="BJ121" s="19" t="s">
        <v>73</v>
      </c>
      <c r="BK121" s="156">
        <f>ROUND(L121*K121,2)</f>
        <v>0</v>
      </c>
      <c r="BL121" s="19" t="s">
        <v>124</v>
      </c>
      <c r="BM121" s="19" t="s">
        <v>128</v>
      </c>
    </row>
    <row r="122" spans="2:65" s="1" customFormat="1" ht="42" customHeight="1">
      <c r="B122" s="120"/>
      <c r="C122" s="165">
        <v>2</v>
      </c>
      <c r="D122" s="165" t="s">
        <v>126</v>
      </c>
      <c r="E122" s="166" t="s">
        <v>129</v>
      </c>
      <c r="F122" s="255" t="s">
        <v>263</v>
      </c>
      <c r="G122" s="255"/>
      <c r="H122" s="255"/>
      <c r="I122" s="255"/>
      <c r="J122" s="167" t="s">
        <v>130</v>
      </c>
      <c r="K122" s="168">
        <v>40</v>
      </c>
      <c r="L122" s="256"/>
      <c r="M122" s="256"/>
      <c r="N122" s="256">
        <f t="shared" si="0"/>
        <v>0</v>
      </c>
      <c r="O122" s="257"/>
      <c r="P122" s="257"/>
      <c r="Q122" s="257"/>
      <c r="R122" s="123"/>
      <c r="T122" s="153"/>
      <c r="U122" s="41"/>
      <c r="V122" s="154"/>
      <c r="W122" s="154"/>
      <c r="X122" s="154"/>
      <c r="Y122" s="154"/>
      <c r="Z122" s="154"/>
      <c r="AA122" s="155"/>
      <c r="AR122" s="19"/>
      <c r="AT122" s="19"/>
      <c r="AU122" s="19"/>
      <c r="AY122" s="19"/>
      <c r="BE122" s="156"/>
      <c r="BF122" s="156"/>
      <c r="BG122" s="156"/>
      <c r="BH122" s="156"/>
      <c r="BI122" s="156"/>
      <c r="BJ122" s="19"/>
      <c r="BK122" s="156"/>
      <c r="BL122" s="19"/>
      <c r="BM122" s="19"/>
    </row>
    <row r="123" spans="2:65" s="1" customFormat="1" ht="25.5" customHeight="1">
      <c r="B123" s="120"/>
      <c r="C123" s="149">
        <v>3</v>
      </c>
      <c r="D123" s="149" t="s">
        <v>118</v>
      </c>
      <c r="E123" s="150" t="s">
        <v>131</v>
      </c>
      <c r="F123" s="283" t="s">
        <v>132</v>
      </c>
      <c r="G123" s="283"/>
      <c r="H123" s="283"/>
      <c r="I123" s="283"/>
      <c r="J123" s="151" t="s">
        <v>133</v>
      </c>
      <c r="K123" s="152">
        <f>SUM(N121:Q122)/100</f>
        <v>0</v>
      </c>
      <c r="L123" s="257">
        <v>1.77</v>
      </c>
      <c r="M123" s="257"/>
      <c r="N123" s="257">
        <f>ROUND(L123*K123,2)</f>
        <v>0</v>
      </c>
      <c r="O123" s="257"/>
      <c r="P123" s="257"/>
      <c r="Q123" s="257"/>
      <c r="R123" s="123"/>
      <c r="T123" s="153" t="s">
        <v>5</v>
      </c>
      <c r="U123" s="41" t="s">
        <v>32</v>
      </c>
      <c r="V123" s="154">
        <v>0</v>
      </c>
      <c r="W123" s="154">
        <f>V123*K123</f>
        <v>0</v>
      </c>
      <c r="X123" s="154">
        <v>0</v>
      </c>
      <c r="Y123" s="154">
        <f>X123*K123</f>
        <v>0</v>
      </c>
      <c r="Z123" s="154">
        <v>0</v>
      </c>
      <c r="AA123" s="155">
        <f>Z123*K123</f>
        <v>0</v>
      </c>
      <c r="AR123" s="19" t="s">
        <v>124</v>
      </c>
      <c r="AT123" s="19" t="s">
        <v>118</v>
      </c>
      <c r="AU123" s="19" t="s">
        <v>83</v>
      </c>
      <c r="AY123" s="19" t="s">
        <v>117</v>
      </c>
      <c r="BE123" s="156">
        <f>IF(U123="základní",N123,0)</f>
        <v>0</v>
      </c>
      <c r="BF123" s="156">
        <f>IF(U123="snížená",N123,0)</f>
        <v>0</v>
      </c>
      <c r="BG123" s="156">
        <f>IF(U123="zákl. přenesená",N123,0)</f>
        <v>0</v>
      </c>
      <c r="BH123" s="156">
        <f>IF(U123="sníž. přenesená",N123,0)</f>
        <v>0</v>
      </c>
      <c r="BI123" s="156">
        <f>IF(U123="nulová",N123,0)</f>
        <v>0</v>
      </c>
      <c r="BJ123" s="19" t="s">
        <v>73</v>
      </c>
      <c r="BK123" s="156">
        <f>ROUND(L123*K123,2)</f>
        <v>0</v>
      </c>
      <c r="BL123" s="19" t="s">
        <v>124</v>
      </c>
      <c r="BM123" s="19" t="s">
        <v>134</v>
      </c>
    </row>
    <row r="124" spans="2:63" s="9" customFormat="1" ht="29.85" customHeight="1">
      <c r="B124" s="138"/>
      <c r="C124" s="139"/>
      <c r="D124" s="148" t="s">
        <v>94</v>
      </c>
      <c r="E124" s="148"/>
      <c r="F124" s="148"/>
      <c r="G124" s="148"/>
      <c r="H124" s="148"/>
      <c r="I124" s="148"/>
      <c r="J124" s="148"/>
      <c r="K124" s="148"/>
      <c r="L124" s="148"/>
      <c r="M124" s="148"/>
      <c r="N124" s="281">
        <f>SUM(N125:Q128)</f>
        <v>0</v>
      </c>
      <c r="O124" s="282"/>
      <c r="P124" s="282"/>
      <c r="Q124" s="282"/>
      <c r="R124" s="141"/>
      <c r="T124" s="142"/>
      <c r="U124" s="139"/>
      <c r="V124" s="139"/>
      <c r="W124" s="143">
        <f>SUM(W125:W128)</f>
        <v>5.96</v>
      </c>
      <c r="X124" s="139"/>
      <c r="Y124" s="143">
        <f>SUM(Y125:Y128)</f>
        <v>0.0097</v>
      </c>
      <c r="Z124" s="139"/>
      <c r="AA124" s="144">
        <f>SUM(AA125:AA128)</f>
        <v>0</v>
      </c>
      <c r="AR124" s="145" t="s">
        <v>83</v>
      </c>
      <c r="AT124" s="146" t="s">
        <v>66</v>
      </c>
      <c r="AU124" s="146" t="s">
        <v>73</v>
      </c>
      <c r="AY124" s="145" t="s">
        <v>117</v>
      </c>
      <c r="BK124" s="147">
        <f>SUM(BK125:BK128)</f>
        <v>0</v>
      </c>
    </row>
    <row r="125" spans="2:65" s="1" customFormat="1" ht="25.5" customHeight="1">
      <c r="B125" s="120"/>
      <c r="C125" s="149">
        <v>4</v>
      </c>
      <c r="D125" s="149" t="s">
        <v>118</v>
      </c>
      <c r="E125" s="189" t="s">
        <v>264</v>
      </c>
      <c r="F125" s="283" t="s">
        <v>240</v>
      </c>
      <c r="G125" s="283"/>
      <c r="H125" s="283"/>
      <c r="I125" s="283"/>
      <c r="J125" s="151" t="s">
        <v>130</v>
      </c>
      <c r="K125" s="152">
        <v>10</v>
      </c>
      <c r="L125" s="257"/>
      <c r="M125" s="257"/>
      <c r="N125" s="257">
        <f>ROUND(L125*K125,2)</f>
        <v>0</v>
      </c>
      <c r="O125" s="257"/>
      <c r="P125" s="257"/>
      <c r="Q125" s="257"/>
      <c r="R125" s="123"/>
      <c r="T125" s="153" t="s">
        <v>5</v>
      </c>
      <c r="U125" s="41" t="s">
        <v>32</v>
      </c>
      <c r="V125" s="154">
        <v>0.529</v>
      </c>
      <c r="W125" s="154">
        <f>V125*K125</f>
        <v>5.29</v>
      </c>
      <c r="X125" s="154">
        <v>0.00078</v>
      </c>
      <c r="Y125" s="154">
        <f>X125*K125</f>
        <v>0.0078</v>
      </c>
      <c r="Z125" s="154">
        <v>0</v>
      </c>
      <c r="AA125" s="155">
        <f>Z125*K125</f>
        <v>0</v>
      </c>
      <c r="AR125" s="19" t="s">
        <v>124</v>
      </c>
      <c r="AT125" s="19" t="s">
        <v>118</v>
      </c>
      <c r="AU125" s="19" t="s">
        <v>83</v>
      </c>
      <c r="AY125" s="19" t="s">
        <v>117</v>
      </c>
      <c r="BE125" s="156">
        <f>IF(U125="základní",N125,0)</f>
        <v>0</v>
      </c>
      <c r="BF125" s="156">
        <f>IF(U125="snížená",N125,0)</f>
        <v>0</v>
      </c>
      <c r="BG125" s="156">
        <f>IF(U125="zákl. přenesená",N125,0)</f>
        <v>0</v>
      </c>
      <c r="BH125" s="156">
        <f>IF(U125="sníž. přenesená",N125,0)</f>
        <v>0</v>
      </c>
      <c r="BI125" s="156">
        <f>IF(U125="nulová",N125,0)</f>
        <v>0</v>
      </c>
      <c r="BJ125" s="19" t="s">
        <v>73</v>
      </c>
      <c r="BK125" s="156">
        <f>ROUND(L125*K125,2)</f>
        <v>0</v>
      </c>
      <c r="BL125" s="19" t="s">
        <v>124</v>
      </c>
      <c r="BM125" s="19" t="s">
        <v>135</v>
      </c>
    </row>
    <row r="126" spans="2:65" s="1" customFormat="1" ht="25.5" customHeight="1">
      <c r="B126" s="120"/>
      <c r="C126" s="149">
        <v>5</v>
      </c>
      <c r="D126" s="149" t="s">
        <v>118</v>
      </c>
      <c r="E126" s="189" t="s">
        <v>265</v>
      </c>
      <c r="F126" s="284" t="s">
        <v>136</v>
      </c>
      <c r="G126" s="283"/>
      <c r="H126" s="283"/>
      <c r="I126" s="283"/>
      <c r="J126" s="151" t="s">
        <v>130</v>
      </c>
      <c r="K126" s="152">
        <v>10</v>
      </c>
      <c r="L126" s="257"/>
      <c r="M126" s="257"/>
      <c r="N126" s="257">
        <f>ROUND(L126*K126,2)</f>
        <v>0</v>
      </c>
      <c r="O126" s="257"/>
      <c r="P126" s="257"/>
      <c r="Q126" s="257"/>
      <c r="R126" s="123"/>
      <c r="T126" s="153"/>
      <c r="U126" s="41"/>
      <c r="V126" s="154"/>
      <c r="W126" s="154"/>
      <c r="X126" s="154"/>
      <c r="Y126" s="154"/>
      <c r="Z126" s="154"/>
      <c r="AA126" s="155"/>
      <c r="AR126" s="19"/>
      <c r="AT126" s="19"/>
      <c r="AU126" s="19"/>
      <c r="AY126" s="19"/>
      <c r="BE126" s="156"/>
      <c r="BF126" s="156"/>
      <c r="BG126" s="156"/>
      <c r="BH126" s="156"/>
      <c r="BI126" s="156"/>
      <c r="BJ126" s="19"/>
      <c r="BK126" s="156"/>
      <c r="BL126" s="19"/>
      <c r="BM126" s="19"/>
    </row>
    <row r="127" spans="2:65" s="1" customFormat="1" ht="25.5" customHeight="1">
      <c r="B127" s="120"/>
      <c r="C127" s="149">
        <v>6</v>
      </c>
      <c r="D127" s="149" t="s">
        <v>118</v>
      </c>
      <c r="E127" s="150" t="s">
        <v>138</v>
      </c>
      <c r="F127" s="283" t="s">
        <v>139</v>
      </c>
      <c r="G127" s="283"/>
      <c r="H127" s="283"/>
      <c r="I127" s="283"/>
      <c r="J127" s="151" t="s">
        <v>130</v>
      </c>
      <c r="K127" s="152">
        <v>10</v>
      </c>
      <c r="L127" s="257"/>
      <c r="M127" s="257"/>
      <c r="N127" s="257">
        <f>ROUND(L127*K127,2)</f>
        <v>0</v>
      </c>
      <c r="O127" s="257"/>
      <c r="P127" s="257"/>
      <c r="Q127" s="257"/>
      <c r="R127" s="123"/>
      <c r="T127" s="153" t="s">
        <v>5</v>
      </c>
      <c r="U127" s="41" t="s">
        <v>32</v>
      </c>
      <c r="V127" s="154">
        <v>0.067</v>
      </c>
      <c r="W127" s="154">
        <f>V127*K127</f>
        <v>0.67</v>
      </c>
      <c r="X127" s="154">
        <v>0.00019</v>
      </c>
      <c r="Y127" s="154">
        <f>X127*K127</f>
        <v>0.0019000000000000002</v>
      </c>
      <c r="Z127" s="154">
        <v>0</v>
      </c>
      <c r="AA127" s="155">
        <f>Z127*K127</f>
        <v>0</v>
      </c>
      <c r="AR127" s="19" t="s">
        <v>124</v>
      </c>
      <c r="AT127" s="19" t="s">
        <v>118</v>
      </c>
      <c r="AU127" s="19" t="s">
        <v>83</v>
      </c>
      <c r="AY127" s="19" t="s">
        <v>117</v>
      </c>
      <c r="BE127" s="156">
        <f>IF(U127="základní",N127,0)</f>
        <v>0</v>
      </c>
      <c r="BF127" s="156">
        <f>IF(U127="snížená",N127,0)</f>
        <v>0</v>
      </c>
      <c r="BG127" s="156">
        <f>IF(U127="zákl. přenesená",N127,0)</f>
        <v>0</v>
      </c>
      <c r="BH127" s="156">
        <f>IF(U127="sníž. přenesená",N127,0)</f>
        <v>0</v>
      </c>
      <c r="BI127" s="156">
        <f>IF(U127="nulová",N127,0)</f>
        <v>0</v>
      </c>
      <c r="BJ127" s="19" t="s">
        <v>73</v>
      </c>
      <c r="BK127" s="156">
        <f>ROUND(L127*K127,2)</f>
        <v>0</v>
      </c>
      <c r="BL127" s="19" t="s">
        <v>124</v>
      </c>
      <c r="BM127" s="19" t="s">
        <v>137</v>
      </c>
    </row>
    <row r="128" spans="2:65" s="1" customFormat="1" ht="25.5" customHeight="1">
      <c r="B128" s="120"/>
      <c r="C128" s="149">
        <v>7</v>
      </c>
      <c r="D128" s="149" t="s">
        <v>118</v>
      </c>
      <c r="E128" s="150" t="s">
        <v>140</v>
      </c>
      <c r="F128" s="283" t="s">
        <v>141</v>
      </c>
      <c r="G128" s="283"/>
      <c r="H128" s="283"/>
      <c r="I128" s="283"/>
      <c r="J128" s="151" t="s">
        <v>133</v>
      </c>
      <c r="K128" s="152">
        <f>SUM(N125:Q127)/100</f>
        <v>0</v>
      </c>
      <c r="L128" s="257">
        <v>1.02</v>
      </c>
      <c r="M128" s="257"/>
      <c r="N128" s="257">
        <f>ROUND(L128*K128,2)</f>
        <v>0</v>
      </c>
      <c r="O128" s="257"/>
      <c r="P128" s="257"/>
      <c r="Q128" s="257"/>
      <c r="R128" s="123"/>
      <c r="T128" s="153" t="s">
        <v>5</v>
      </c>
      <c r="U128" s="41" t="s">
        <v>32</v>
      </c>
      <c r="V128" s="154">
        <v>0</v>
      </c>
      <c r="W128" s="154">
        <f>V128*K128</f>
        <v>0</v>
      </c>
      <c r="X128" s="154">
        <v>0</v>
      </c>
      <c r="Y128" s="154">
        <f>X128*K128</f>
        <v>0</v>
      </c>
      <c r="Z128" s="154">
        <v>0</v>
      </c>
      <c r="AA128" s="155">
        <f>Z128*K128</f>
        <v>0</v>
      </c>
      <c r="AR128" s="19" t="s">
        <v>124</v>
      </c>
      <c r="AT128" s="19" t="s">
        <v>118</v>
      </c>
      <c r="AU128" s="19" t="s">
        <v>83</v>
      </c>
      <c r="AY128" s="19" t="s">
        <v>117</v>
      </c>
      <c r="BE128" s="156">
        <f>IF(U128="základní",N128,0)</f>
        <v>0</v>
      </c>
      <c r="BF128" s="156">
        <f>IF(U128="snížená",N128,0)</f>
        <v>0</v>
      </c>
      <c r="BG128" s="156">
        <f>IF(U128="zákl. přenesená",N128,0)</f>
        <v>0</v>
      </c>
      <c r="BH128" s="156">
        <f>IF(U128="sníž. přenesená",N128,0)</f>
        <v>0</v>
      </c>
      <c r="BI128" s="156">
        <f>IF(U128="nulová",N128,0)</f>
        <v>0</v>
      </c>
      <c r="BJ128" s="19" t="s">
        <v>73</v>
      </c>
      <c r="BK128" s="156">
        <f>ROUND(L128*K128,2)</f>
        <v>0</v>
      </c>
      <c r="BL128" s="19" t="s">
        <v>124</v>
      </c>
      <c r="BM128" s="19" t="s">
        <v>142</v>
      </c>
    </row>
    <row r="129" spans="2:63" s="9" customFormat="1" ht="29.85" customHeight="1">
      <c r="B129" s="138"/>
      <c r="C129" s="139"/>
      <c r="D129" s="148" t="s">
        <v>95</v>
      </c>
      <c r="E129" s="148"/>
      <c r="F129" s="148"/>
      <c r="G129" s="148"/>
      <c r="H129" s="148"/>
      <c r="I129" s="148"/>
      <c r="J129" s="148"/>
      <c r="K129" s="148"/>
      <c r="L129" s="148"/>
      <c r="M129" s="148"/>
      <c r="N129" s="288">
        <f>SUM(N130:Q137)</f>
        <v>0</v>
      </c>
      <c r="O129" s="289"/>
      <c r="P129" s="289"/>
      <c r="Q129" s="289"/>
      <c r="R129" s="141"/>
      <c r="T129" s="142"/>
      <c r="U129" s="139"/>
      <c r="V129" s="139"/>
      <c r="W129" s="143">
        <f>SUM(W130:W137)</f>
        <v>0</v>
      </c>
      <c r="X129" s="139"/>
      <c r="Y129" s="143">
        <f>SUM(Y130:Y137)</f>
        <v>0</v>
      </c>
      <c r="Z129" s="139"/>
      <c r="AA129" s="144">
        <f>SUM(AA130:AA137)</f>
        <v>0</v>
      </c>
      <c r="AR129" s="145" t="s">
        <v>83</v>
      </c>
      <c r="AT129" s="146" t="s">
        <v>66</v>
      </c>
      <c r="AU129" s="146" t="s">
        <v>73</v>
      </c>
      <c r="AY129" s="145" t="s">
        <v>117</v>
      </c>
      <c r="BK129" s="147">
        <f>SUM(BK130:BK137)</f>
        <v>0</v>
      </c>
    </row>
    <row r="130" spans="2:65" s="1" customFormat="1" ht="25.5" customHeight="1">
      <c r="B130" s="120"/>
      <c r="C130" s="149">
        <v>8</v>
      </c>
      <c r="D130" s="149" t="s">
        <v>118</v>
      </c>
      <c r="E130" s="188" t="s">
        <v>143</v>
      </c>
      <c r="F130" s="284" t="s">
        <v>271</v>
      </c>
      <c r="G130" s="283"/>
      <c r="H130" s="283"/>
      <c r="I130" s="283"/>
      <c r="J130" s="151" t="s">
        <v>119</v>
      </c>
      <c r="K130" s="152">
        <v>1</v>
      </c>
      <c r="L130" s="257"/>
      <c r="M130" s="257"/>
      <c r="N130" s="257">
        <f aca="true" t="shared" si="1" ref="N130:N132">ROUND(L130*K130,2)</f>
        <v>0</v>
      </c>
      <c r="O130" s="257"/>
      <c r="P130" s="257"/>
      <c r="Q130" s="257"/>
      <c r="R130" s="123"/>
      <c r="T130" s="153" t="s">
        <v>5</v>
      </c>
      <c r="U130" s="41" t="s">
        <v>32</v>
      </c>
      <c r="V130" s="154">
        <v>0</v>
      </c>
      <c r="W130" s="154">
        <f>V130*K130</f>
        <v>0</v>
      </c>
      <c r="X130" s="154">
        <v>0</v>
      </c>
      <c r="Y130" s="154">
        <f>X130*K130</f>
        <v>0</v>
      </c>
      <c r="Z130" s="154">
        <v>0</v>
      </c>
      <c r="AA130" s="155">
        <f>Z130*K130</f>
        <v>0</v>
      </c>
      <c r="AR130" s="19" t="s">
        <v>124</v>
      </c>
      <c r="AT130" s="19" t="s">
        <v>118</v>
      </c>
      <c r="AU130" s="19" t="s">
        <v>83</v>
      </c>
      <c r="AY130" s="19" t="s">
        <v>117</v>
      </c>
      <c r="BE130" s="156">
        <f>IF(U130="základní",N130,0)</f>
        <v>0</v>
      </c>
      <c r="BF130" s="156">
        <f>IF(U130="snížená",N130,0)</f>
        <v>0</v>
      </c>
      <c r="BG130" s="156">
        <f>IF(U130="zákl. přenesená",N130,0)</f>
        <v>0</v>
      </c>
      <c r="BH130" s="156">
        <f>IF(U130="sníž. přenesená",N130,0)</f>
        <v>0</v>
      </c>
      <c r="BI130" s="156">
        <f>IF(U130="nulová",N130,0)</f>
        <v>0</v>
      </c>
      <c r="BJ130" s="19" t="s">
        <v>73</v>
      </c>
      <c r="BK130" s="156">
        <f>ROUND(L130*K130,2)</f>
        <v>0</v>
      </c>
      <c r="BL130" s="19" t="s">
        <v>124</v>
      </c>
      <c r="BM130" s="19" t="s">
        <v>144</v>
      </c>
    </row>
    <row r="131" spans="2:65" s="1" customFormat="1" ht="25.5" customHeight="1">
      <c r="B131" s="120"/>
      <c r="C131" s="149">
        <v>9</v>
      </c>
      <c r="D131" s="149" t="s">
        <v>118</v>
      </c>
      <c r="E131" s="150" t="s">
        <v>145</v>
      </c>
      <c r="F131" s="284" t="s">
        <v>266</v>
      </c>
      <c r="G131" s="283"/>
      <c r="H131" s="283"/>
      <c r="I131" s="283"/>
      <c r="J131" s="151" t="s">
        <v>119</v>
      </c>
      <c r="K131" s="152">
        <v>1</v>
      </c>
      <c r="L131" s="257"/>
      <c r="M131" s="257"/>
      <c r="N131" s="257">
        <f t="shared" si="1"/>
        <v>0</v>
      </c>
      <c r="O131" s="257"/>
      <c r="P131" s="257"/>
      <c r="Q131" s="257"/>
      <c r="R131" s="123"/>
      <c r="T131" s="153" t="s">
        <v>5</v>
      </c>
      <c r="U131" s="41" t="s">
        <v>32</v>
      </c>
      <c r="V131" s="154">
        <v>0</v>
      </c>
      <c r="W131" s="154">
        <f>V131*K131</f>
        <v>0</v>
      </c>
      <c r="X131" s="154">
        <v>0</v>
      </c>
      <c r="Y131" s="154">
        <f>X131*K131</f>
        <v>0</v>
      </c>
      <c r="Z131" s="154">
        <v>0</v>
      </c>
      <c r="AA131" s="155">
        <f>Z131*K131</f>
        <v>0</v>
      </c>
      <c r="AR131" s="19" t="s">
        <v>124</v>
      </c>
      <c r="AT131" s="19" t="s">
        <v>118</v>
      </c>
      <c r="AU131" s="19" t="s">
        <v>83</v>
      </c>
      <c r="AY131" s="19" t="s">
        <v>117</v>
      </c>
      <c r="BE131" s="156">
        <f>IF(U131="základní",N131,0)</f>
        <v>0</v>
      </c>
      <c r="BF131" s="156">
        <f>IF(U131="snížená",N131,0)</f>
        <v>0</v>
      </c>
      <c r="BG131" s="156">
        <f>IF(U131="zákl. přenesená",N131,0)</f>
        <v>0</v>
      </c>
      <c r="BH131" s="156">
        <f>IF(U131="sníž. přenesená",N131,0)</f>
        <v>0</v>
      </c>
      <c r="BI131" s="156">
        <f>IF(U131="nulová",N131,0)</f>
        <v>0</v>
      </c>
      <c r="BJ131" s="19" t="s">
        <v>73</v>
      </c>
      <c r="BK131" s="156">
        <f>ROUND(L131*K131,2)</f>
        <v>0</v>
      </c>
      <c r="BL131" s="19" t="s">
        <v>124</v>
      </c>
      <c r="BM131" s="19" t="s">
        <v>146</v>
      </c>
    </row>
    <row r="132" spans="2:65" s="1" customFormat="1" ht="120" customHeight="1">
      <c r="B132" s="120"/>
      <c r="C132" s="165">
        <v>10</v>
      </c>
      <c r="D132" s="165" t="s">
        <v>126</v>
      </c>
      <c r="E132" s="166" t="s">
        <v>267</v>
      </c>
      <c r="F132" s="255" t="s">
        <v>337</v>
      </c>
      <c r="G132" s="255"/>
      <c r="H132" s="255"/>
      <c r="I132" s="255"/>
      <c r="J132" s="167" t="s">
        <v>119</v>
      </c>
      <c r="K132" s="168">
        <v>1</v>
      </c>
      <c r="L132" s="256"/>
      <c r="M132" s="256"/>
      <c r="N132" s="256">
        <f t="shared" si="1"/>
        <v>0</v>
      </c>
      <c r="O132" s="257"/>
      <c r="P132" s="257"/>
      <c r="Q132" s="257"/>
      <c r="R132" s="123"/>
      <c r="T132" s="153" t="s">
        <v>5</v>
      </c>
      <c r="U132" s="41" t="s">
        <v>32</v>
      </c>
      <c r="V132" s="154">
        <v>0</v>
      </c>
      <c r="W132" s="154">
        <f>V132*K132</f>
        <v>0</v>
      </c>
      <c r="X132" s="154">
        <v>0</v>
      </c>
      <c r="Y132" s="154">
        <f>X132*K132</f>
        <v>0</v>
      </c>
      <c r="Z132" s="154">
        <v>0</v>
      </c>
      <c r="AA132" s="155">
        <f>Z132*K132</f>
        <v>0</v>
      </c>
      <c r="AR132" s="19" t="s">
        <v>127</v>
      </c>
      <c r="AT132" s="19" t="s">
        <v>126</v>
      </c>
      <c r="AU132" s="19" t="s">
        <v>83</v>
      </c>
      <c r="AY132" s="19" t="s">
        <v>117</v>
      </c>
      <c r="BE132" s="156">
        <f>IF(U132="základní",N132,0)</f>
        <v>0</v>
      </c>
      <c r="BF132" s="156">
        <f>IF(U132="snížená",N132,0)</f>
        <v>0</v>
      </c>
      <c r="BG132" s="156">
        <f>IF(U132="zákl. přenesená",N132,0)</f>
        <v>0</v>
      </c>
      <c r="BH132" s="156">
        <f>IF(U132="sníž. přenesená",N132,0)</f>
        <v>0</v>
      </c>
      <c r="BI132" s="156">
        <f>IF(U132="nulová",N132,0)</f>
        <v>0</v>
      </c>
      <c r="BJ132" s="19" t="s">
        <v>73</v>
      </c>
      <c r="BK132" s="156">
        <f>ROUND(L132*K132,2)</f>
        <v>0</v>
      </c>
      <c r="BL132" s="19" t="s">
        <v>124</v>
      </c>
      <c r="BM132" s="19" t="s">
        <v>147</v>
      </c>
    </row>
    <row r="133" spans="2:65" s="1" customFormat="1" ht="33" customHeight="1" hidden="1">
      <c r="B133" s="120"/>
      <c r="C133" s="165"/>
      <c r="D133" s="165"/>
      <c r="E133" s="166"/>
      <c r="F133" s="255"/>
      <c r="G133" s="255"/>
      <c r="H133" s="255"/>
      <c r="I133" s="255"/>
      <c r="J133" s="167"/>
      <c r="K133" s="168"/>
      <c r="L133" s="256"/>
      <c r="M133" s="256"/>
      <c r="N133" s="256"/>
      <c r="O133" s="257"/>
      <c r="P133" s="257"/>
      <c r="Q133" s="257"/>
      <c r="R133" s="123"/>
      <c r="T133" s="153"/>
      <c r="U133" s="41"/>
      <c r="V133" s="154"/>
      <c r="W133" s="154"/>
      <c r="X133" s="154"/>
      <c r="Y133" s="154"/>
      <c r="Z133" s="154"/>
      <c r="AA133" s="155"/>
      <c r="AR133" s="19"/>
      <c r="AT133" s="19"/>
      <c r="AU133" s="19"/>
      <c r="AY133" s="19"/>
      <c r="BE133" s="156"/>
      <c r="BF133" s="156"/>
      <c r="BG133" s="156"/>
      <c r="BH133" s="156"/>
      <c r="BI133" s="156"/>
      <c r="BJ133" s="19"/>
      <c r="BK133" s="156"/>
      <c r="BL133" s="19"/>
      <c r="BM133" s="19"/>
    </row>
    <row r="134" spans="2:65" s="1" customFormat="1" ht="26.25" customHeight="1">
      <c r="B134" s="120"/>
      <c r="C134" s="165">
        <v>12</v>
      </c>
      <c r="D134" s="165" t="s">
        <v>126</v>
      </c>
      <c r="E134" s="166" t="s">
        <v>268</v>
      </c>
      <c r="F134" s="255" t="s">
        <v>334</v>
      </c>
      <c r="G134" s="255"/>
      <c r="H134" s="255"/>
      <c r="I134" s="255"/>
      <c r="J134" s="167" t="s">
        <v>270</v>
      </c>
      <c r="K134" s="168">
        <v>1</v>
      </c>
      <c r="L134" s="256"/>
      <c r="M134" s="256"/>
      <c r="N134" s="256">
        <f aca="true" t="shared" si="2" ref="N134">ROUND(L134*K134,2)</f>
        <v>0</v>
      </c>
      <c r="O134" s="257"/>
      <c r="P134" s="257"/>
      <c r="Q134" s="257"/>
      <c r="R134" s="123"/>
      <c r="T134" s="153"/>
      <c r="U134" s="41"/>
      <c r="V134" s="154"/>
      <c r="W134" s="154"/>
      <c r="X134" s="154"/>
      <c r="Y134" s="154"/>
      <c r="Z134" s="154"/>
      <c r="AA134" s="155"/>
      <c r="AR134" s="19"/>
      <c r="AT134" s="19"/>
      <c r="AU134" s="19"/>
      <c r="AY134" s="19"/>
      <c r="BE134" s="156"/>
      <c r="BF134" s="156"/>
      <c r="BG134" s="156"/>
      <c r="BH134" s="156"/>
      <c r="BI134" s="156"/>
      <c r="BJ134" s="19"/>
      <c r="BK134" s="156"/>
      <c r="BL134" s="19"/>
      <c r="BM134" s="19"/>
    </row>
    <row r="135" spans="2:65" s="1" customFormat="1" ht="97.5" customHeight="1">
      <c r="B135" s="120"/>
      <c r="C135" s="149">
        <v>13</v>
      </c>
      <c r="D135" s="149" t="s">
        <v>118</v>
      </c>
      <c r="E135" s="189" t="s">
        <v>272</v>
      </c>
      <c r="F135" s="284" t="s">
        <v>273</v>
      </c>
      <c r="G135" s="283"/>
      <c r="H135" s="283"/>
      <c r="I135" s="283"/>
      <c r="J135" s="151" t="s">
        <v>167</v>
      </c>
      <c r="K135" s="152">
        <v>1</v>
      </c>
      <c r="L135" s="257"/>
      <c r="M135" s="257"/>
      <c r="N135" s="257">
        <f aca="true" t="shared" si="3" ref="N135">ROUND(L135*K135,2)</f>
        <v>0</v>
      </c>
      <c r="O135" s="257"/>
      <c r="P135" s="257"/>
      <c r="Q135" s="257"/>
      <c r="R135" s="123"/>
      <c r="T135" s="153"/>
      <c r="U135" s="41"/>
      <c r="V135" s="154"/>
      <c r="W135" s="154"/>
      <c r="X135" s="154"/>
      <c r="Y135" s="154"/>
      <c r="Z135" s="154"/>
      <c r="AA135" s="155"/>
      <c r="AR135" s="19"/>
      <c r="AT135" s="19"/>
      <c r="AU135" s="19"/>
      <c r="AY135" s="19"/>
      <c r="BE135" s="156"/>
      <c r="BF135" s="156"/>
      <c r="BG135" s="156"/>
      <c r="BH135" s="156"/>
      <c r="BI135" s="156"/>
      <c r="BJ135" s="19"/>
      <c r="BK135" s="156"/>
      <c r="BL135" s="19"/>
      <c r="BM135" s="19"/>
    </row>
    <row r="136" spans="2:65" s="1" customFormat="1" ht="16.5" customHeight="1">
      <c r="B136" s="120"/>
      <c r="C136" s="149">
        <v>14</v>
      </c>
      <c r="D136" s="149" t="s">
        <v>118</v>
      </c>
      <c r="E136" s="150" t="s">
        <v>148</v>
      </c>
      <c r="F136" s="283" t="s">
        <v>149</v>
      </c>
      <c r="G136" s="283"/>
      <c r="H136" s="283"/>
      <c r="I136" s="283"/>
      <c r="J136" s="151" t="s">
        <v>150</v>
      </c>
      <c r="K136" s="152">
        <v>72</v>
      </c>
      <c r="L136" s="257"/>
      <c r="M136" s="257"/>
      <c r="N136" s="257">
        <f aca="true" t="shared" si="4" ref="N136">ROUND(L136*K136,2)</f>
        <v>0</v>
      </c>
      <c r="O136" s="257"/>
      <c r="P136" s="257"/>
      <c r="Q136" s="257"/>
      <c r="R136" s="123"/>
      <c r="T136" s="153" t="s">
        <v>5</v>
      </c>
      <c r="U136" s="41" t="s">
        <v>32</v>
      </c>
      <c r="V136" s="154">
        <v>0</v>
      </c>
      <c r="W136" s="154">
        <f>V136*K136</f>
        <v>0</v>
      </c>
      <c r="X136" s="154">
        <v>0</v>
      </c>
      <c r="Y136" s="154">
        <f>X136*K136</f>
        <v>0</v>
      </c>
      <c r="Z136" s="154">
        <v>0</v>
      </c>
      <c r="AA136" s="155">
        <f>Z136*K136</f>
        <v>0</v>
      </c>
      <c r="AR136" s="19" t="s">
        <v>124</v>
      </c>
      <c r="AT136" s="19" t="s">
        <v>118</v>
      </c>
      <c r="AU136" s="19" t="s">
        <v>83</v>
      </c>
      <c r="AY136" s="19" t="s">
        <v>117</v>
      </c>
      <c r="BE136" s="156">
        <f>IF(U136="základní",N136,0)</f>
        <v>0</v>
      </c>
      <c r="BF136" s="156">
        <f>IF(U136="snížená",N136,0)</f>
        <v>0</v>
      </c>
      <c r="BG136" s="156">
        <f>IF(U136="zákl. přenesená",N136,0)</f>
        <v>0</v>
      </c>
      <c r="BH136" s="156">
        <f>IF(U136="sníž. přenesená",N136,0)</f>
        <v>0</v>
      </c>
      <c r="BI136" s="156">
        <f>IF(U136="nulová",N136,0)</f>
        <v>0</v>
      </c>
      <c r="BJ136" s="19" t="s">
        <v>73</v>
      </c>
      <c r="BK136" s="156">
        <f>ROUND(L136*K136,2)</f>
        <v>0</v>
      </c>
      <c r="BL136" s="19" t="s">
        <v>124</v>
      </c>
      <c r="BM136" s="19" t="s">
        <v>151</v>
      </c>
    </row>
    <row r="137" spans="2:65" s="1" customFormat="1" ht="25.5" customHeight="1">
      <c r="B137" s="120"/>
      <c r="C137" s="149">
        <v>15</v>
      </c>
      <c r="D137" s="149" t="s">
        <v>118</v>
      </c>
      <c r="E137" s="150" t="s">
        <v>152</v>
      </c>
      <c r="F137" s="283" t="s">
        <v>153</v>
      </c>
      <c r="G137" s="283"/>
      <c r="H137" s="283"/>
      <c r="I137" s="283"/>
      <c r="J137" s="151" t="s">
        <v>133</v>
      </c>
      <c r="K137" s="190">
        <f>SUM(N130:Q136)/100</f>
        <v>0</v>
      </c>
      <c r="L137" s="257">
        <v>1.81</v>
      </c>
      <c r="M137" s="257"/>
      <c r="N137" s="257">
        <f>ROUND(L137*K137,2)</f>
        <v>0</v>
      </c>
      <c r="O137" s="257"/>
      <c r="P137" s="257"/>
      <c r="Q137" s="257"/>
      <c r="R137" s="123"/>
      <c r="T137" s="153" t="s">
        <v>5</v>
      </c>
      <c r="U137" s="41" t="s">
        <v>32</v>
      </c>
      <c r="V137" s="154">
        <v>0</v>
      </c>
      <c r="W137" s="154">
        <f>V137*K137</f>
        <v>0</v>
      </c>
      <c r="X137" s="154">
        <v>0</v>
      </c>
      <c r="Y137" s="154">
        <f>X137*K137</f>
        <v>0</v>
      </c>
      <c r="Z137" s="154">
        <v>0</v>
      </c>
      <c r="AA137" s="155">
        <f>Z137*K137</f>
        <v>0</v>
      </c>
      <c r="AR137" s="19" t="s">
        <v>124</v>
      </c>
      <c r="AT137" s="19" t="s">
        <v>118</v>
      </c>
      <c r="AU137" s="19" t="s">
        <v>83</v>
      </c>
      <c r="AY137" s="19" t="s">
        <v>117</v>
      </c>
      <c r="BE137" s="156">
        <f>IF(U137="základní",N137,0)</f>
        <v>0</v>
      </c>
      <c r="BF137" s="156">
        <f>IF(U137="snížená",N137,0)</f>
        <v>0</v>
      </c>
      <c r="BG137" s="156">
        <f>IF(U137="zákl. přenesená",N137,0)</f>
        <v>0</v>
      </c>
      <c r="BH137" s="156">
        <f>IF(U137="sníž. přenesená",N137,0)</f>
        <v>0</v>
      </c>
      <c r="BI137" s="156">
        <f>IF(U137="nulová",N137,0)</f>
        <v>0</v>
      </c>
      <c r="BJ137" s="19" t="s">
        <v>73</v>
      </c>
      <c r="BK137" s="156">
        <f>ROUND(L137*K137,2)</f>
        <v>0</v>
      </c>
      <c r="BL137" s="19" t="s">
        <v>124</v>
      </c>
      <c r="BM137" s="19" t="s">
        <v>154</v>
      </c>
    </row>
    <row r="138" spans="2:63" s="9" customFormat="1" ht="29.85" customHeight="1">
      <c r="B138" s="138"/>
      <c r="C138" s="139"/>
      <c r="D138" s="148" t="s">
        <v>96</v>
      </c>
      <c r="E138" s="148"/>
      <c r="F138" s="148"/>
      <c r="G138" s="148"/>
      <c r="H138" s="148"/>
      <c r="I138" s="148"/>
      <c r="J138" s="148"/>
      <c r="K138" s="148"/>
      <c r="L138" s="148"/>
      <c r="M138" s="148"/>
      <c r="N138" s="288">
        <f>SUM(N139:Q142)</f>
        <v>0</v>
      </c>
      <c r="O138" s="289"/>
      <c r="P138" s="289"/>
      <c r="Q138" s="289"/>
      <c r="R138" s="141"/>
      <c r="T138" s="142"/>
      <c r="U138" s="139"/>
      <c r="V138" s="139"/>
      <c r="W138" s="143">
        <f>SUM(W139:W142)</f>
        <v>1.6</v>
      </c>
      <c r="X138" s="139"/>
      <c r="Y138" s="143">
        <f>SUM(Y139:Y142)</f>
        <v>0.04514</v>
      </c>
      <c r="Z138" s="139"/>
      <c r="AA138" s="144">
        <f>SUM(AA139:AA142)</f>
        <v>0</v>
      </c>
      <c r="AR138" s="145" t="s">
        <v>83</v>
      </c>
      <c r="AT138" s="146" t="s">
        <v>66</v>
      </c>
      <c r="AU138" s="146" t="s">
        <v>73</v>
      </c>
      <c r="AY138" s="145" t="s">
        <v>117</v>
      </c>
      <c r="BK138" s="147">
        <f>SUM(BK139:BK142)</f>
        <v>0</v>
      </c>
    </row>
    <row r="139" spans="2:65" s="1" customFormat="1" ht="43.5" customHeight="1">
      <c r="B139" s="120"/>
      <c r="C139" s="149">
        <v>16</v>
      </c>
      <c r="D139" s="149" t="s">
        <v>118</v>
      </c>
      <c r="E139" s="189" t="s">
        <v>274</v>
      </c>
      <c r="F139" s="297" t="s">
        <v>275</v>
      </c>
      <c r="G139" s="298"/>
      <c r="H139" s="298"/>
      <c r="I139" s="299"/>
      <c r="J139" s="151" t="s">
        <v>119</v>
      </c>
      <c r="K139" s="152">
        <v>2</v>
      </c>
      <c r="L139" s="285"/>
      <c r="M139" s="286"/>
      <c r="N139" s="285">
        <f aca="true" t="shared" si="5" ref="N139:N141">ROUND(L139*K139,2)</f>
        <v>0</v>
      </c>
      <c r="O139" s="287"/>
      <c r="P139" s="287"/>
      <c r="Q139" s="286"/>
      <c r="R139" s="123"/>
      <c r="T139" s="153" t="s">
        <v>5</v>
      </c>
      <c r="U139" s="41" t="s">
        <v>32</v>
      </c>
      <c r="V139" s="154">
        <v>0.8</v>
      </c>
      <c r="W139" s="154">
        <f aca="true" t="shared" si="6" ref="W139">V139*K139</f>
        <v>1.6</v>
      </c>
      <c r="X139" s="154">
        <v>0.02257</v>
      </c>
      <c r="Y139" s="154">
        <f aca="true" t="shared" si="7" ref="Y139">X139*K139</f>
        <v>0.04514</v>
      </c>
      <c r="Z139" s="154">
        <v>0</v>
      </c>
      <c r="AA139" s="155">
        <f aca="true" t="shared" si="8" ref="AA139">Z139*K139</f>
        <v>0</v>
      </c>
      <c r="AR139" s="19" t="s">
        <v>124</v>
      </c>
      <c r="AT139" s="19" t="s">
        <v>118</v>
      </c>
      <c r="AU139" s="19" t="s">
        <v>83</v>
      </c>
      <c r="AY139" s="19" t="s">
        <v>117</v>
      </c>
      <c r="BE139" s="156">
        <f>IF(U139="základní",N139,0)</f>
        <v>0</v>
      </c>
      <c r="BF139" s="156">
        <f>IF(U139="snížená",N139,0)</f>
        <v>0</v>
      </c>
      <c r="BG139" s="156">
        <f>IF(U139="zákl. přenesená",N139,0)</f>
        <v>0</v>
      </c>
      <c r="BH139" s="156">
        <f>IF(U139="sníž. přenesená",N139,0)</f>
        <v>0</v>
      </c>
      <c r="BI139" s="156">
        <f>IF(U139="nulová",N139,0)</f>
        <v>0</v>
      </c>
      <c r="BJ139" s="19" t="s">
        <v>73</v>
      </c>
      <c r="BK139" s="156">
        <f aca="true" t="shared" si="9" ref="BK139">ROUND(L139*K139,2)</f>
        <v>0</v>
      </c>
      <c r="BL139" s="19" t="s">
        <v>124</v>
      </c>
      <c r="BM139" s="19" t="s">
        <v>155</v>
      </c>
    </row>
    <row r="140" spans="2:65" s="1" customFormat="1" ht="43.5" customHeight="1">
      <c r="B140" s="120"/>
      <c r="C140" s="149">
        <v>17</v>
      </c>
      <c r="D140" s="149" t="s">
        <v>118</v>
      </c>
      <c r="E140" s="189" t="s">
        <v>276</v>
      </c>
      <c r="F140" s="297" t="s">
        <v>277</v>
      </c>
      <c r="G140" s="298"/>
      <c r="H140" s="298"/>
      <c r="I140" s="299"/>
      <c r="J140" s="151" t="s">
        <v>119</v>
      </c>
      <c r="K140" s="152">
        <v>1</v>
      </c>
      <c r="L140" s="285"/>
      <c r="M140" s="286"/>
      <c r="N140" s="285">
        <f aca="true" t="shared" si="10" ref="N140">ROUND(L140*K140,2)</f>
        <v>0</v>
      </c>
      <c r="O140" s="287"/>
      <c r="P140" s="287"/>
      <c r="Q140" s="286"/>
      <c r="R140" s="123"/>
      <c r="T140" s="153"/>
      <c r="U140" s="41"/>
      <c r="V140" s="154"/>
      <c r="W140" s="154"/>
      <c r="X140" s="154"/>
      <c r="Y140" s="154"/>
      <c r="Z140" s="154"/>
      <c r="AA140" s="155"/>
      <c r="AR140" s="19"/>
      <c r="AT140" s="19"/>
      <c r="AU140" s="19"/>
      <c r="AY140" s="19"/>
      <c r="BE140" s="156"/>
      <c r="BF140" s="156"/>
      <c r="BG140" s="156"/>
      <c r="BH140" s="156"/>
      <c r="BI140" s="156"/>
      <c r="BJ140" s="19"/>
      <c r="BK140" s="156"/>
      <c r="BL140" s="19"/>
      <c r="BM140" s="19"/>
    </row>
    <row r="141" spans="2:65" s="1" customFormat="1" ht="42" customHeight="1">
      <c r="B141" s="120"/>
      <c r="C141" s="165">
        <v>18</v>
      </c>
      <c r="D141" s="165" t="s">
        <v>126</v>
      </c>
      <c r="E141" s="166" t="s">
        <v>269</v>
      </c>
      <c r="F141" s="255" t="s">
        <v>335</v>
      </c>
      <c r="G141" s="255"/>
      <c r="H141" s="255"/>
      <c r="I141" s="255"/>
      <c r="J141" s="167" t="s">
        <v>270</v>
      </c>
      <c r="K141" s="168">
        <v>1</v>
      </c>
      <c r="L141" s="256"/>
      <c r="M141" s="256"/>
      <c r="N141" s="256">
        <f t="shared" si="5"/>
        <v>0</v>
      </c>
      <c r="O141" s="257"/>
      <c r="P141" s="257"/>
      <c r="Q141" s="257"/>
      <c r="R141" s="123"/>
      <c r="T141" s="153"/>
      <c r="U141" s="41"/>
      <c r="V141" s="154"/>
      <c r="W141" s="154"/>
      <c r="X141" s="154"/>
      <c r="Y141" s="154"/>
      <c r="Z141" s="154"/>
      <c r="AA141" s="155"/>
      <c r="AR141" s="19"/>
      <c r="AT141" s="19"/>
      <c r="AU141" s="19"/>
      <c r="AY141" s="19"/>
      <c r="BE141" s="156"/>
      <c r="BF141" s="156"/>
      <c r="BG141" s="156"/>
      <c r="BH141" s="156"/>
      <c r="BI141" s="156"/>
      <c r="BJ141" s="19"/>
      <c r="BK141" s="156"/>
      <c r="BL141" s="19"/>
      <c r="BM141" s="19"/>
    </row>
    <row r="142" spans="2:65" s="1" customFormat="1" ht="25.5" customHeight="1">
      <c r="B142" s="120"/>
      <c r="C142" s="149">
        <v>19</v>
      </c>
      <c r="D142" s="149" t="s">
        <v>118</v>
      </c>
      <c r="E142" s="150" t="s">
        <v>156</v>
      </c>
      <c r="F142" s="283" t="s">
        <v>157</v>
      </c>
      <c r="G142" s="283"/>
      <c r="H142" s="283"/>
      <c r="I142" s="283"/>
      <c r="J142" s="151" t="s">
        <v>133</v>
      </c>
      <c r="K142" s="152">
        <f>SUM(N139:Q141)/100</f>
        <v>0</v>
      </c>
      <c r="L142" s="257">
        <v>1.52</v>
      </c>
      <c r="M142" s="257"/>
      <c r="N142" s="257">
        <f aca="true" t="shared" si="11" ref="N142">ROUND(L142*K142,2)</f>
        <v>0</v>
      </c>
      <c r="O142" s="257"/>
      <c r="P142" s="257"/>
      <c r="Q142" s="257"/>
      <c r="R142" s="123"/>
      <c r="T142" s="153" t="s">
        <v>5</v>
      </c>
      <c r="U142" s="41" t="s">
        <v>32</v>
      </c>
      <c r="V142" s="154">
        <v>0</v>
      </c>
      <c r="W142" s="154">
        <f>V142*K142</f>
        <v>0</v>
      </c>
      <c r="X142" s="154">
        <v>0</v>
      </c>
      <c r="Y142" s="154">
        <f>X142*K142</f>
        <v>0</v>
      </c>
      <c r="Z142" s="154">
        <v>0</v>
      </c>
      <c r="AA142" s="155">
        <f>Z142*K142</f>
        <v>0</v>
      </c>
      <c r="AR142" s="19" t="s">
        <v>124</v>
      </c>
      <c r="AT142" s="19" t="s">
        <v>118</v>
      </c>
      <c r="AU142" s="19" t="s">
        <v>83</v>
      </c>
      <c r="AY142" s="19" t="s">
        <v>117</v>
      </c>
      <c r="BE142" s="156">
        <f>IF(U142="základní",N142,0)</f>
        <v>0</v>
      </c>
      <c r="BF142" s="156">
        <f>IF(U142="snížená",N142,0)</f>
        <v>0</v>
      </c>
      <c r="BG142" s="156">
        <f>IF(U142="zákl. přenesená",N142,0)</f>
        <v>0</v>
      </c>
      <c r="BH142" s="156">
        <f>IF(U142="sníž. přenesená",N142,0)</f>
        <v>0</v>
      </c>
      <c r="BI142" s="156">
        <f>IF(U142="nulová",N142,0)</f>
        <v>0</v>
      </c>
      <c r="BJ142" s="19" t="s">
        <v>73</v>
      </c>
      <c r="BK142" s="156">
        <f>ROUND(L142*K142,2)</f>
        <v>0</v>
      </c>
      <c r="BL142" s="19" t="s">
        <v>124</v>
      </c>
      <c r="BM142" s="19" t="s">
        <v>158</v>
      </c>
    </row>
    <row r="143" spans="2:63" s="9" customFormat="1" ht="29.85" customHeight="1">
      <c r="B143" s="138"/>
      <c r="C143" s="139"/>
      <c r="D143" s="148" t="s">
        <v>97</v>
      </c>
      <c r="E143" s="148"/>
      <c r="F143" s="148"/>
      <c r="G143" s="148"/>
      <c r="H143" s="148"/>
      <c r="I143" s="148"/>
      <c r="J143" s="148"/>
      <c r="K143" s="148"/>
      <c r="L143" s="148"/>
      <c r="M143" s="148"/>
      <c r="N143" s="288">
        <f>SUM(N144:Q147)</f>
        <v>0</v>
      </c>
      <c r="O143" s="289"/>
      <c r="P143" s="289"/>
      <c r="Q143" s="289"/>
      <c r="R143" s="141"/>
      <c r="T143" s="142"/>
      <c r="U143" s="139"/>
      <c r="V143" s="139"/>
      <c r="W143" s="143">
        <f>SUM(W146:W147)</f>
        <v>21.714000000000002</v>
      </c>
      <c r="X143" s="139"/>
      <c r="Y143" s="143">
        <f>SUM(Y146:Y147)</f>
        <v>0.12432</v>
      </c>
      <c r="Z143" s="139"/>
      <c r="AA143" s="144">
        <f>SUM(AA146:AA147)</f>
        <v>0</v>
      </c>
      <c r="AR143" s="145" t="s">
        <v>83</v>
      </c>
      <c r="AT143" s="146" t="s">
        <v>66</v>
      </c>
      <c r="AU143" s="146" t="s">
        <v>73</v>
      </c>
      <c r="AY143" s="145" t="s">
        <v>117</v>
      </c>
      <c r="BK143" s="147">
        <f>SUM(BK146:BK147)</f>
        <v>0</v>
      </c>
    </row>
    <row r="144" spans="2:63" s="9" customFormat="1" ht="29.85" customHeight="1">
      <c r="B144" s="138"/>
      <c r="C144" s="149">
        <v>20</v>
      </c>
      <c r="D144" s="149" t="s">
        <v>118</v>
      </c>
      <c r="E144" s="150" t="s">
        <v>278</v>
      </c>
      <c r="F144" s="283" t="s">
        <v>279</v>
      </c>
      <c r="G144" s="283"/>
      <c r="H144" s="283"/>
      <c r="I144" s="283"/>
      <c r="J144" s="193" t="s">
        <v>130</v>
      </c>
      <c r="K144" s="152">
        <v>40</v>
      </c>
      <c r="L144" s="285"/>
      <c r="M144" s="286"/>
      <c r="N144" s="285">
        <f aca="true" t="shared" si="12" ref="N144">ROUND(L144*K144,2)</f>
        <v>0</v>
      </c>
      <c r="O144" s="287"/>
      <c r="P144" s="287"/>
      <c r="Q144" s="286"/>
      <c r="R144" s="141"/>
      <c r="T144" s="142"/>
      <c r="U144" s="139"/>
      <c r="V144" s="139"/>
      <c r="W144" s="143"/>
      <c r="X144" s="139"/>
      <c r="Y144" s="143"/>
      <c r="Z144" s="139"/>
      <c r="AA144" s="144"/>
      <c r="AR144" s="145"/>
      <c r="AT144" s="146"/>
      <c r="AU144" s="146"/>
      <c r="AY144" s="145"/>
      <c r="BK144" s="147"/>
    </row>
    <row r="145" spans="2:63" s="9" customFormat="1" ht="29.85" customHeight="1">
      <c r="B145" s="138"/>
      <c r="C145" s="149">
        <v>21</v>
      </c>
      <c r="D145" s="149" t="s">
        <v>118</v>
      </c>
      <c r="E145" s="150" t="s">
        <v>280</v>
      </c>
      <c r="F145" s="283" t="s">
        <v>281</v>
      </c>
      <c r="G145" s="283"/>
      <c r="H145" s="283"/>
      <c r="I145" s="283"/>
      <c r="J145" s="193" t="s">
        <v>130</v>
      </c>
      <c r="K145" s="152">
        <v>2</v>
      </c>
      <c r="L145" s="285"/>
      <c r="M145" s="286"/>
      <c r="N145" s="285">
        <f aca="true" t="shared" si="13" ref="N145">ROUND(L145*K145,2)</f>
        <v>0</v>
      </c>
      <c r="O145" s="287"/>
      <c r="P145" s="287"/>
      <c r="Q145" s="286"/>
      <c r="R145" s="141"/>
      <c r="T145" s="142"/>
      <c r="U145" s="139"/>
      <c r="V145" s="139"/>
      <c r="W145" s="143"/>
      <c r="X145" s="139"/>
      <c r="Y145" s="143"/>
      <c r="Z145" s="139"/>
      <c r="AA145" s="144"/>
      <c r="AR145" s="145"/>
      <c r="AT145" s="146"/>
      <c r="AU145" s="146"/>
      <c r="AY145" s="145"/>
      <c r="BK145" s="147"/>
    </row>
    <row r="146" spans="2:65" s="1" customFormat="1" ht="25.5" customHeight="1">
      <c r="B146" s="120"/>
      <c r="C146" s="149">
        <v>22</v>
      </c>
      <c r="D146" s="149" t="s">
        <v>118</v>
      </c>
      <c r="E146" s="189" t="s">
        <v>282</v>
      </c>
      <c r="F146" s="283" t="s">
        <v>283</v>
      </c>
      <c r="G146" s="283"/>
      <c r="H146" s="283"/>
      <c r="I146" s="283"/>
      <c r="J146" s="193" t="s">
        <v>130</v>
      </c>
      <c r="K146" s="152">
        <v>42</v>
      </c>
      <c r="L146" s="285"/>
      <c r="M146" s="286"/>
      <c r="N146" s="285">
        <f aca="true" t="shared" si="14" ref="N146">ROUND(L146*K146,2)</f>
        <v>0</v>
      </c>
      <c r="O146" s="287"/>
      <c r="P146" s="287"/>
      <c r="Q146" s="286"/>
      <c r="R146" s="123"/>
      <c r="T146" s="153" t="s">
        <v>5</v>
      </c>
      <c r="U146" s="41" t="s">
        <v>32</v>
      </c>
      <c r="V146" s="154">
        <v>0.517</v>
      </c>
      <c r="W146" s="154">
        <f>V146*K146</f>
        <v>21.714000000000002</v>
      </c>
      <c r="X146" s="154">
        <v>0.00296</v>
      </c>
      <c r="Y146" s="154">
        <f>X146*K146</f>
        <v>0.12432</v>
      </c>
      <c r="Z146" s="154">
        <v>0</v>
      </c>
      <c r="AA146" s="155">
        <f>Z146*K146</f>
        <v>0</v>
      </c>
      <c r="AR146" s="19" t="s">
        <v>124</v>
      </c>
      <c r="AT146" s="19" t="s">
        <v>118</v>
      </c>
      <c r="AU146" s="19" t="s">
        <v>83</v>
      </c>
      <c r="AY146" s="19" t="s">
        <v>117</v>
      </c>
      <c r="BE146" s="156">
        <f>IF(U146="základní",N146,0)</f>
        <v>0</v>
      </c>
      <c r="BF146" s="156">
        <f>IF(U146="snížená",N146,0)</f>
        <v>0</v>
      </c>
      <c r="BG146" s="156">
        <f>IF(U146="zákl. přenesená",N146,0)</f>
        <v>0</v>
      </c>
      <c r="BH146" s="156">
        <f>IF(U146="sníž. přenesená",N146,0)</f>
        <v>0</v>
      </c>
      <c r="BI146" s="156">
        <f>IF(U146="nulová",N146,0)</f>
        <v>0</v>
      </c>
      <c r="BJ146" s="19" t="s">
        <v>73</v>
      </c>
      <c r="BK146" s="156">
        <f aca="true" t="shared" si="15" ref="BK146">ROUND(L146*K146,2)</f>
        <v>0</v>
      </c>
      <c r="BL146" s="19" t="s">
        <v>124</v>
      </c>
      <c r="BM146" s="19" t="s">
        <v>159</v>
      </c>
    </row>
    <row r="147" spans="2:65" s="1" customFormat="1" ht="25.5" customHeight="1">
      <c r="B147" s="120"/>
      <c r="C147" s="149">
        <v>23</v>
      </c>
      <c r="D147" s="149" t="s">
        <v>118</v>
      </c>
      <c r="E147" s="150" t="s">
        <v>160</v>
      </c>
      <c r="F147" s="283" t="s">
        <v>161</v>
      </c>
      <c r="G147" s="283"/>
      <c r="H147" s="283"/>
      <c r="I147" s="283"/>
      <c r="J147" s="151" t="s">
        <v>133</v>
      </c>
      <c r="K147" s="152">
        <f>SUM(N146:Q146)/100</f>
        <v>0</v>
      </c>
      <c r="L147" s="257">
        <v>3.19</v>
      </c>
      <c r="M147" s="257"/>
      <c r="N147" s="257">
        <f>ROUND(L147*K147,2)</f>
        <v>0</v>
      </c>
      <c r="O147" s="257"/>
      <c r="P147" s="257"/>
      <c r="Q147" s="257"/>
      <c r="R147" s="123"/>
      <c r="T147" s="153" t="s">
        <v>5</v>
      </c>
      <c r="U147" s="41" t="s">
        <v>32</v>
      </c>
      <c r="V147" s="154">
        <v>0</v>
      </c>
      <c r="W147" s="154">
        <f>V147*K147</f>
        <v>0</v>
      </c>
      <c r="X147" s="154">
        <v>0</v>
      </c>
      <c r="Y147" s="154">
        <f>X147*K147</f>
        <v>0</v>
      </c>
      <c r="Z147" s="154">
        <v>0</v>
      </c>
      <c r="AA147" s="155">
        <f>Z147*K147</f>
        <v>0</v>
      </c>
      <c r="AR147" s="19" t="s">
        <v>124</v>
      </c>
      <c r="AT147" s="19" t="s">
        <v>118</v>
      </c>
      <c r="AU147" s="19" t="s">
        <v>83</v>
      </c>
      <c r="AY147" s="19" t="s">
        <v>117</v>
      </c>
      <c r="BE147" s="156">
        <f>IF(U147="základní",N147,0)</f>
        <v>0</v>
      </c>
      <c r="BF147" s="156">
        <f>IF(U147="snížená",N147,0)</f>
        <v>0</v>
      </c>
      <c r="BG147" s="156">
        <f>IF(U147="zákl. přenesená",N147,0)</f>
        <v>0</v>
      </c>
      <c r="BH147" s="156">
        <f>IF(U147="sníž. přenesená",N147,0)</f>
        <v>0</v>
      </c>
      <c r="BI147" s="156">
        <f>IF(U147="nulová",N147,0)</f>
        <v>0</v>
      </c>
      <c r="BJ147" s="19" t="s">
        <v>73</v>
      </c>
      <c r="BK147" s="156">
        <f>ROUND(L147*K147,2)</f>
        <v>0</v>
      </c>
      <c r="BL147" s="19" t="s">
        <v>124</v>
      </c>
      <c r="BM147" s="19" t="s">
        <v>162</v>
      </c>
    </row>
    <row r="148" spans="2:63" s="9" customFormat="1" ht="29.85" customHeight="1">
      <c r="B148" s="138"/>
      <c r="C148" s="139"/>
      <c r="D148" s="148" t="s">
        <v>98</v>
      </c>
      <c r="E148" s="148"/>
      <c r="F148" s="148"/>
      <c r="G148" s="148"/>
      <c r="H148" s="148"/>
      <c r="I148" s="148"/>
      <c r="J148" s="148"/>
      <c r="K148" s="148"/>
      <c r="L148" s="148"/>
      <c r="M148" s="148"/>
      <c r="N148" s="288">
        <f>SUM(N149:Q166)</f>
        <v>0</v>
      </c>
      <c r="O148" s="289"/>
      <c r="P148" s="289"/>
      <c r="Q148" s="289"/>
      <c r="R148" s="141"/>
      <c r="T148" s="142"/>
      <c r="U148" s="139"/>
      <c r="V148" s="139"/>
      <c r="W148" s="143">
        <f>SUM(W162:W166)</f>
        <v>0.102</v>
      </c>
      <c r="X148" s="139"/>
      <c r="Y148" s="143">
        <f>SUM(Y162:Y166)</f>
        <v>6E-05</v>
      </c>
      <c r="Z148" s="139"/>
      <c r="AA148" s="144">
        <f>SUM(AA162:AA166)</f>
        <v>0</v>
      </c>
      <c r="AR148" s="145" t="s">
        <v>83</v>
      </c>
      <c r="AT148" s="146" t="s">
        <v>66</v>
      </c>
      <c r="AU148" s="146" t="s">
        <v>73</v>
      </c>
      <c r="AY148" s="145" t="s">
        <v>117</v>
      </c>
      <c r="BK148" s="147">
        <f>SUM(BK162:BK166)</f>
        <v>0</v>
      </c>
    </row>
    <row r="149" spans="2:63" s="9" customFormat="1" ht="29.85" customHeight="1">
      <c r="B149" s="138"/>
      <c r="C149" s="149">
        <v>24</v>
      </c>
      <c r="D149" s="149" t="s">
        <v>118</v>
      </c>
      <c r="E149" s="194" t="s">
        <v>251</v>
      </c>
      <c r="F149" s="283" t="s">
        <v>163</v>
      </c>
      <c r="G149" s="283"/>
      <c r="H149" s="283"/>
      <c r="I149" s="283"/>
      <c r="J149" s="151" t="s">
        <v>119</v>
      </c>
      <c r="K149" s="152">
        <v>6</v>
      </c>
      <c r="L149" s="257"/>
      <c r="M149" s="257"/>
      <c r="N149" s="257">
        <f aca="true" t="shared" si="16" ref="N149:N154">ROUND(L149*K149,2)</f>
        <v>0</v>
      </c>
      <c r="O149" s="257"/>
      <c r="P149" s="257"/>
      <c r="Q149" s="257"/>
      <c r="R149" s="141"/>
      <c r="T149" s="142"/>
      <c r="U149" s="139"/>
      <c r="V149" s="139"/>
      <c r="W149" s="143"/>
      <c r="X149" s="139"/>
      <c r="Y149" s="143"/>
      <c r="Z149" s="139"/>
      <c r="AA149" s="144"/>
      <c r="AR149" s="145"/>
      <c r="AT149" s="146"/>
      <c r="AU149" s="146"/>
      <c r="AY149" s="145"/>
      <c r="BK149" s="147"/>
    </row>
    <row r="150" spans="2:63" s="9" customFormat="1" ht="29.85" customHeight="1">
      <c r="B150" s="138"/>
      <c r="C150" s="165">
        <v>25</v>
      </c>
      <c r="D150" s="165" t="s">
        <v>126</v>
      </c>
      <c r="E150" s="166" t="s">
        <v>284</v>
      </c>
      <c r="F150" s="255" t="s">
        <v>336</v>
      </c>
      <c r="G150" s="255"/>
      <c r="H150" s="255"/>
      <c r="I150" s="255"/>
      <c r="J150" s="167" t="s">
        <v>119</v>
      </c>
      <c r="K150" s="168">
        <v>6</v>
      </c>
      <c r="L150" s="256"/>
      <c r="M150" s="256"/>
      <c r="N150" s="256">
        <f t="shared" si="16"/>
        <v>0</v>
      </c>
      <c r="O150" s="257"/>
      <c r="P150" s="257"/>
      <c r="Q150" s="257"/>
      <c r="R150" s="141"/>
      <c r="T150" s="142"/>
      <c r="U150" s="139"/>
      <c r="V150" s="139"/>
      <c r="W150" s="143"/>
      <c r="X150" s="139"/>
      <c r="Y150" s="143"/>
      <c r="Z150" s="139"/>
      <c r="AA150" s="144"/>
      <c r="AR150" s="145"/>
      <c r="AT150" s="146"/>
      <c r="AU150" s="146"/>
      <c r="AY150" s="145"/>
      <c r="BK150" s="147"/>
    </row>
    <row r="151" spans="2:63" s="9" customFormat="1" ht="29.85" customHeight="1">
      <c r="B151" s="138"/>
      <c r="C151" s="149">
        <v>26</v>
      </c>
      <c r="D151" s="149" t="s">
        <v>118</v>
      </c>
      <c r="E151" s="189" t="s">
        <v>255</v>
      </c>
      <c r="F151" s="284" t="s">
        <v>285</v>
      </c>
      <c r="G151" s="283"/>
      <c r="H151" s="283"/>
      <c r="I151" s="283"/>
      <c r="J151" s="151" t="s">
        <v>119</v>
      </c>
      <c r="K151" s="152">
        <v>6</v>
      </c>
      <c r="L151" s="257"/>
      <c r="M151" s="257"/>
      <c r="N151" s="257">
        <f t="shared" si="16"/>
        <v>0</v>
      </c>
      <c r="O151" s="257"/>
      <c r="P151" s="257"/>
      <c r="Q151" s="257"/>
      <c r="R151" s="141"/>
      <c r="T151" s="142"/>
      <c r="U151" s="139"/>
      <c r="V151" s="139"/>
      <c r="W151" s="143"/>
      <c r="X151" s="139"/>
      <c r="Y151" s="143"/>
      <c r="Z151" s="139"/>
      <c r="AA151" s="144"/>
      <c r="AR151" s="145"/>
      <c r="AT151" s="146"/>
      <c r="AU151" s="146"/>
      <c r="AY151" s="145"/>
      <c r="BK151" s="147"/>
    </row>
    <row r="152" spans="2:63" s="9" customFormat="1" ht="29.85" customHeight="1">
      <c r="B152" s="138"/>
      <c r="C152" s="149">
        <v>27</v>
      </c>
      <c r="D152" s="149" t="s">
        <v>118</v>
      </c>
      <c r="E152" s="189" t="s">
        <v>252</v>
      </c>
      <c r="F152" s="284" t="s">
        <v>286</v>
      </c>
      <c r="G152" s="283"/>
      <c r="H152" s="283"/>
      <c r="I152" s="283"/>
      <c r="J152" s="151" t="s">
        <v>119</v>
      </c>
      <c r="K152" s="152">
        <v>2</v>
      </c>
      <c r="L152" s="257"/>
      <c r="M152" s="257"/>
      <c r="N152" s="257">
        <f t="shared" si="16"/>
        <v>0</v>
      </c>
      <c r="O152" s="257"/>
      <c r="P152" s="257"/>
      <c r="Q152" s="257"/>
      <c r="R152" s="141"/>
      <c r="T152" s="142"/>
      <c r="U152" s="139"/>
      <c r="V152" s="139"/>
      <c r="W152" s="143"/>
      <c r="X152" s="139"/>
      <c r="Y152" s="143"/>
      <c r="Z152" s="139"/>
      <c r="AA152" s="144"/>
      <c r="AR152" s="145"/>
      <c r="AT152" s="146"/>
      <c r="AU152" s="146"/>
      <c r="AY152" s="145"/>
      <c r="BK152" s="147"/>
    </row>
    <row r="153" spans="2:63" s="9" customFormat="1" ht="29.85" customHeight="1">
      <c r="B153" s="138"/>
      <c r="C153" s="149">
        <v>28</v>
      </c>
      <c r="D153" s="149" t="s">
        <v>118</v>
      </c>
      <c r="E153" s="189" t="s">
        <v>253</v>
      </c>
      <c r="F153" s="284" t="s">
        <v>254</v>
      </c>
      <c r="G153" s="283"/>
      <c r="H153" s="283"/>
      <c r="I153" s="283"/>
      <c r="J153" s="151" t="s">
        <v>119</v>
      </c>
      <c r="K153" s="152">
        <v>1</v>
      </c>
      <c r="L153" s="257"/>
      <c r="M153" s="257"/>
      <c r="N153" s="257">
        <f t="shared" si="16"/>
        <v>0</v>
      </c>
      <c r="O153" s="257"/>
      <c r="P153" s="257"/>
      <c r="Q153" s="257"/>
      <c r="R153" s="141"/>
      <c r="T153" s="142"/>
      <c r="U153" s="139"/>
      <c r="V153" s="139"/>
      <c r="W153" s="143"/>
      <c r="X153" s="139"/>
      <c r="Y153" s="143"/>
      <c r="Z153" s="139"/>
      <c r="AA153" s="144"/>
      <c r="AR153" s="145"/>
      <c r="AT153" s="146"/>
      <c r="AU153" s="146"/>
      <c r="AY153" s="145"/>
      <c r="BK153" s="147"/>
    </row>
    <row r="154" spans="2:63" s="9" customFormat="1" ht="29.85" customHeight="1">
      <c r="B154" s="138"/>
      <c r="C154" s="165">
        <v>29</v>
      </c>
      <c r="D154" s="165" t="s">
        <v>126</v>
      </c>
      <c r="E154" s="166" t="s">
        <v>287</v>
      </c>
      <c r="F154" s="255" t="s">
        <v>288</v>
      </c>
      <c r="G154" s="255"/>
      <c r="H154" s="255"/>
      <c r="I154" s="255"/>
      <c r="J154" s="167" t="s">
        <v>119</v>
      </c>
      <c r="K154" s="168">
        <v>1</v>
      </c>
      <c r="L154" s="256"/>
      <c r="M154" s="256"/>
      <c r="N154" s="256">
        <f t="shared" si="16"/>
        <v>0</v>
      </c>
      <c r="O154" s="257"/>
      <c r="P154" s="257"/>
      <c r="Q154" s="257"/>
      <c r="R154" s="141"/>
      <c r="T154" s="142"/>
      <c r="U154" s="139"/>
      <c r="V154" s="139"/>
      <c r="W154" s="143"/>
      <c r="X154" s="139"/>
      <c r="Y154" s="143"/>
      <c r="Z154" s="139"/>
      <c r="AA154" s="144"/>
      <c r="AR154" s="145"/>
      <c r="AT154" s="146"/>
      <c r="AU154" s="146"/>
      <c r="AY154" s="145"/>
      <c r="BK154" s="147"/>
    </row>
    <row r="155" spans="2:63" s="9" customFormat="1" ht="29.85" customHeight="1">
      <c r="B155" s="138"/>
      <c r="C155" s="149">
        <v>30</v>
      </c>
      <c r="D155" s="149" t="s">
        <v>118</v>
      </c>
      <c r="E155" s="189" t="s">
        <v>290</v>
      </c>
      <c r="F155" s="284" t="s">
        <v>289</v>
      </c>
      <c r="G155" s="283"/>
      <c r="H155" s="283"/>
      <c r="I155" s="283"/>
      <c r="J155" s="151" t="s">
        <v>119</v>
      </c>
      <c r="K155" s="152">
        <v>2</v>
      </c>
      <c r="L155" s="257"/>
      <c r="M155" s="257"/>
      <c r="N155" s="257">
        <f aca="true" t="shared" si="17" ref="N155:N157">ROUND(L155*K155,2)</f>
        <v>0</v>
      </c>
      <c r="O155" s="257"/>
      <c r="P155" s="257"/>
      <c r="Q155" s="257"/>
      <c r="R155" s="141"/>
      <c r="T155" s="142"/>
      <c r="U155" s="139"/>
      <c r="V155" s="139"/>
      <c r="W155" s="143"/>
      <c r="X155" s="139"/>
      <c r="Y155" s="143"/>
      <c r="Z155" s="139"/>
      <c r="AA155" s="144"/>
      <c r="AR155" s="145"/>
      <c r="AT155" s="146"/>
      <c r="AU155" s="146"/>
      <c r="AY155" s="145"/>
      <c r="BK155" s="147"/>
    </row>
    <row r="156" spans="2:63" s="9" customFormat="1" ht="29.85" customHeight="1">
      <c r="B156" s="138"/>
      <c r="C156" s="149">
        <v>31</v>
      </c>
      <c r="D156" s="149" t="s">
        <v>118</v>
      </c>
      <c r="E156" s="189" t="s">
        <v>292</v>
      </c>
      <c r="F156" s="284" t="s">
        <v>291</v>
      </c>
      <c r="G156" s="283"/>
      <c r="H156" s="283"/>
      <c r="I156" s="283"/>
      <c r="J156" s="151" t="s">
        <v>119</v>
      </c>
      <c r="K156" s="152">
        <v>1</v>
      </c>
      <c r="L156" s="257"/>
      <c r="M156" s="257"/>
      <c r="N156" s="257">
        <f t="shared" si="17"/>
        <v>0</v>
      </c>
      <c r="O156" s="257"/>
      <c r="P156" s="257"/>
      <c r="Q156" s="257"/>
      <c r="R156" s="141"/>
      <c r="T156" s="142"/>
      <c r="U156" s="139"/>
      <c r="V156" s="139"/>
      <c r="W156" s="143"/>
      <c r="X156" s="139"/>
      <c r="Y156" s="143"/>
      <c r="Z156" s="139"/>
      <c r="AA156" s="144"/>
      <c r="AR156" s="145"/>
      <c r="AT156" s="146"/>
      <c r="AU156" s="146"/>
      <c r="AY156" s="145"/>
      <c r="BK156" s="147"/>
    </row>
    <row r="157" spans="2:63" s="9" customFormat="1" ht="29.85" customHeight="1">
      <c r="B157" s="138"/>
      <c r="C157" s="149">
        <v>32</v>
      </c>
      <c r="D157" s="149" t="s">
        <v>118</v>
      </c>
      <c r="E157" s="189" t="s">
        <v>294</v>
      </c>
      <c r="F157" s="284" t="s">
        <v>293</v>
      </c>
      <c r="G157" s="283"/>
      <c r="H157" s="283"/>
      <c r="I157" s="283"/>
      <c r="J157" s="151" t="s">
        <v>119</v>
      </c>
      <c r="K157" s="152">
        <v>1</v>
      </c>
      <c r="L157" s="257"/>
      <c r="M157" s="257"/>
      <c r="N157" s="257">
        <f t="shared" si="17"/>
        <v>0</v>
      </c>
      <c r="O157" s="257"/>
      <c r="P157" s="257"/>
      <c r="Q157" s="257"/>
      <c r="R157" s="141"/>
      <c r="T157" s="142"/>
      <c r="U157" s="139"/>
      <c r="V157" s="139"/>
      <c r="W157" s="143"/>
      <c r="X157" s="139"/>
      <c r="Y157" s="143"/>
      <c r="Z157" s="139"/>
      <c r="AA157" s="144"/>
      <c r="AR157" s="145"/>
      <c r="AT157" s="146"/>
      <c r="AU157" s="146"/>
      <c r="AY157" s="145"/>
      <c r="BK157" s="147"/>
    </row>
    <row r="158" spans="2:63" s="9" customFormat="1" ht="29.85" customHeight="1">
      <c r="B158" s="138"/>
      <c r="C158" s="149">
        <v>33</v>
      </c>
      <c r="D158" s="149" t="s">
        <v>118</v>
      </c>
      <c r="E158" s="189" t="s">
        <v>295</v>
      </c>
      <c r="F158" s="284" t="s">
        <v>296</v>
      </c>
      <c r="G158" s="283"/>
      <c r="H158" s="283"/>
      <c r="I158" s="283"/>
      <c r="J158" s="151" t="s">
        <v>119</v>
      </c>
      <c r="K158" s="152">
        <v>1</v>
      </c>
      <c r="L158" s="257"/>
      <c r="M158" s="257"/>
      <c r="N158" s="257">
        <f aca="true" t="shared" si="18" ref="N158:N165">ROUND(L158*K158,2)</f>
        <v>0</v>
      </c>
      <c r="O158" s="257"/>
      <c r="P158" s="257"/>
      <c r="Q158" s="257"/>
      <c r="R158" s="141"/>
      <c r="T158" s="142"/>
      <c r="U158" s="139"/>
      <c r="V158" s="139"/>
      <c r="W158" s="143"/>
      <c r="X158" s="139"/>
      <c r="Y158" s="143"/>
      <c r="Z158" s="139"/>
      <c r="AA158" s="144"/>
      <c r="AR158" s="145"/>
      <c r="AT158" s="146"/>
      <c r="AU158" s="146"/>
      <c r="AY158" s="145"/>
      <c r="BK158" s="147"/>
    </row>
    <row r="159" spans="2:63" s="9" customFormat="1" ht="29.85" customHeight="1">
      <c r="B159" s="138"/>
      <c r="C159" s="149">
        <v>34</v>
      </c>
      <c r="D159" s="149" t="s">
        <v>118</v>
      </c>
      <c r="E159" s="189" t="s">
        <v>297</v>
      </c>
      <c r="F159" s="284" t="s">
        <v>298</v>
      </c>
      <c r="G159" s="283"/>
      <c r="H159" s="283"/>
      <c r="I159" s="283"/>
      <c r="J159" s="151" t="s">
        <v>119</v>
      </c>
      <c r="K159" s="152">
        <v>5</v>
      </c>
      <c r="L159" s="257"/>
      <c r="M159" s="257"/>
      <c r="N159" s="257">
        <f t="shared" si="18"/>
        <v>0</v>
      </c>
      <c r="O159" s="257"/>
      <c r="P159" s="257"/>
      <c r="Q159" s="257"/>
      <c r="R159" s="141"/>
      <c r="T159" s="142"/>
      <c r="U159" s="139"/>
      <c r="V159" s="139"/>
      <c r="W159" s="143"/>
      <c r="X159" s="139"/>
      <c r="Y159" s="143"/>
      <c r="Z159" s="139"/>
      <c r="AA159" s="144"/>
      <c r="AR159" s="145"/>
      <c r="AT159" s="146"/>
      <c r="AU159" s="146"/>
      <c r="AY159" s="145"/>
      <c r="BK159" s="147"/>
    </row>
    <row r="160" spans="2:63" s="9" customFormat="1" ht="29.85" customHeight="1">
      <c r="B160" s="138"/>
      <c r="C160" s="149">
        <v>35</v>
      </c>
      <c r="D160" s="149" t="s">
        <v>118</v>
      </c>
      <c r="E160" s="189" t="s">
        <v>260</v>
      </c>
      <c r="F160" s="284" t="s">
        <v>299</v>
      </c>
      <c r="G160" s="283"/>
      <c r="H160" s="283"/>
      <c r="I160" s="283"/>
      <c r="J160" s="151" t="s">
        <v>119</v>
      </c>
      <c r="K160" s="152">
        <v>9</v>
      </c>
      <c r="L160" s="257"/>
      <c r="M160" s="257"/>
      <c r="N160" s="257">
        <f t="shared" si="18"/>
        <v>0</v>
      </c>
      <c r="O160" s="257"/>
      <c r="P160" s="257"/>
      <c r="Q160" s="257"/>
      <c r="R160" s="141"/>
      <c r="T160" s="142"/>
      <c r="U160" s="139"/>
      <c r="V160" s="139"/>
      <c r="W160" s="143"/>
      <c r="X160" s="139"/>
      <c r="Y160" s="143"/>
      <c r="Z160" s="139"/>
      <c r="AA160" s="144"/>
      <c r="AR160" s="145"/>
      <c r="AT160" s="146"/>
      <c r="AU160" s="146"/>
      <c r="AY160" s="145"/>
      <c r="BK160" s="147"/>
    </row>
    <row r="161" spans="2:63" s="9" customFormat="1" ht="29.85" customHeight="1">
      <c r="B161" s="138"/>
      <c r="C161" s="149">
        <v>36</v>
      </c>
      <c r="D161" s="149" t="s">
        <v>118</v>
      </c>
      <c r="E161" s="189" t="s">
        <v>300</v>
      </c>
      <c r="F161" s="283" t="s">
        <v>301</v>
      </c>
      <c r="G161" s="283"/>
      <c r="H161" s="283"/>
      <c r="I161" s="283"/>
      <c r="J161" s="151" t="s">
        <v>119</v>
      </c>
      <c r="K161" s="152">
        <v>1</v>
      </c>
      <c r="L161" s="257"/>
      <c r="M161" s="257"/>
      <c r="N161" s="257">
        <f t="shared" si="18"/>
        <v>0</v>
      </c>
      <c r="O161" s="257"/>
      <c r="P161" s="257"/>
      <c r="Q161" s="257"/>
      <c r="R161" s="141"/>
      <c r="T161" s="142"/>
      <c r="U161" s="139"/>
      <c r="V161" s="139"/>
      <c r="W161" s="143"/>
      <c r="X161" s="139"/>
      <c r="Y161" s="143"/>
      <c r="Z161" s="139"/>
      <c r="AA161" s="144"/>
      <c r="AR161" s="145"/>
      <c r="AT161" s="146"/>
      <c r="AU161" s="146"/>
      <c r="AY161" s="145"/>
      <c r="BK161" s="147"/>
    </row>
    <row r="162" spans="2:65" s="1" customFormat="1" ht="25.5" customHeight="1">
      <c r="B162" s="120"/>
      <c r="C162" s="149">
        <v>37</v>
      </c>
      <c r="D162" s="149" t="s">
        <v>118</v>
      </c>
      <c r="E162" s="189" t="s">
        <v>302</v>
      </c>
      <c r="F162" s="284" t="s">
        <v>303</v>
      </c>
      <c r="G162" s="283"/>
      <c r="H162" s="283"/>
      <c r="I162" s="283"/>
      <c r="J162" s="151" t="s">
        <v>119</v>
      </c>
      <c r="K162" s="152">
        <v>2</v>
      </c>
      <c r="L162" s="257"/>
      <c r="M162" s="257"/>
      <c r="N162" s="257">
        <f t="shared" si="18"/>
        <v>0</v>
      </c>
      <c r="O162" s="257"/>
      <c r="P162" s="257"/>
      <c r="Q162" s="257"/>
      <c r="R162" s="123"/>
      <c r="T162" s="153" t="s">
        <v>5</v>
      </c>
      <c r="U162" s="41" t="s">
        <v>32</v>
      </c>
      <c r="V162" s="154">
        <v>0.051</v>
      </c>
      <c r="W162" s="154">
        <f>V162*K162</f>
        <v>0.102</v>
      </c>
      <c r="X162" s="154">
        <v>3E-05</v>
      </c>
      <c r="Y162" s="154">
        <f>X162*K162</f>
        <v>6E-05</v>
      </c>
      <c r="Z162" s="154">
        <v>0</v>
      </c>
      <c r="AA162" s="155">
        <f>Z162*K162</f>
        <v>0</v>
      </c>
      <c r="AR162" s="19" t="s">
        <v>124</v>
      </c>
      <c r="AT162" s="19" t="s">
        <v>118</v>
      </c>
      <c r="AU162" s="19" t="s">
        <v>83</v>
      </c>
      <c r="AY162" s="19" t="s">
        <v>117</v>
      </c>
      <c r="BE162" s="156">
        <f>IF(U162="základní",N162,0)</f>
        <v>0</v>
      </c>
      <c r="BF162" s="156">
        <f>IF(U162="snížená",N162,0)</f>
        <v>0</v>
      </c>
      <c r="BG162" s="156">
        <f>IF(U162="zákl. přenesená",N162,0)</f>
        <v>0</v>
      </c>
      <c r="BH162" s="156">
        <f>IF(U162="sníž. přenesená",N162,0)</f>
        <v>0</v>
      </c>
      <c r="BI162" s="156">
        <f>IF(U162="nulová",N162,0)</f>
        <v>0</v>
      </c>
      <c r="BJ162" s="19" t="s">
        <v>73</v>
      </c>
      <c r="BK162" s="156">
        <f>ROUND(L162*K162,2)</f>
        <v>0</v>
      </c>
      <c r="BL162" s="19" t="s">
        <v>124</v>
      </c>
      <c r="BM162" s="19" t="s">
        <v>164</v>
      </c>
    </row>
    <row r="163" spans="2:65" s="1" customFormat="1" ht="25.5" customHeight="1">
      <c r="B163" s="120"/>
      <c r="C163" s="149">
        <v>38</v>
      </c>
      <c r="D163" s="149" t="s">
        <v>118</v>
      </c>
      <c r="E163" s="189" t="s">
        <v>304</v>
      </c>
      <c r="F163" s="283" t="s">
        <v>242</v>
      </c>
      <c r="G163" s="283"/>
      <c r="H163" s="283"/>
      <c r="I163" s="283"/>
      <c r="J163" s="151" t="s">
        <v>119</v>
      </c>
      <c r="K163" s="152">
        <v>2</v>
      </c>
      <c r="L163" s="257"/>
      <c r="M163" s="257"/>
      <c r="N163" s="257">
        <f t="shared" si="18"/>
        <v>0</v>
      </c>
      <c r="O163" s="257"/>
      <c r="P163" s="257"/>
      <c r="Q163" s="257"/>
      <c r="R163" s="123"/>
      <c r="T163" s="153" t="s">
        <v>5</v>
      </c>
      <c r="U163" s="41" t="s">
        <v>32</v>
      </c>
      <c r="V163" s="154">
        <v>0</v>
      </c>
      <c r="W163" s="154">
        <f>V163*K163</f>
        <v>0</v>
      </c>
      <c r="X163" s="154">
        <v>0</v>
      </c>
      <c r="Y163" s="154">
        <f>X163*K163</f>
        <v>0</v>
      </c>
      <c r="Z163" s="154">
        <v>0</v>
      </c>
      <c r="AA163" s="155">
        <f>Z163*K163</f>
        <v>0</v>
      </c>
      <c r="AR163" s="19" t="s">
        <v>127</v>
      </c>
      <c r="AT163" s="19" t="s">
        <v>126</v>
      </c>
      <c r="AU163" s="19" t="s">
        <v>83</v>
      </c>
      <c r="AY163" s="19" t="s">
        <v>117</v>
      </c>
      <c r="BE163" s="156">
        <f>IF(U163="základní",N163,0)</f>
        <v>0</v>
      </c>
      <c r="BF163" s="156">
        <f>IF(U163="snížená",N163,0)</f>
        <v>0</v>
      </c>
      <c r="BG163" s="156">
        <f>IF(U163="zákl. přenesená",N163,0)</f>
        <v>0</v>
      </c>
      <c r="BH163" s="156">
        <f>IF(U163="sníž. přenesená",N163,0)</f>
        <v>0</v>
      </c>
      <c r="BI163" s="156">
        <f>IF(U163="nulová",N163,0)</f>
        <v>0</v>
      </c>
      <c r="BJ163" s="19" t="s">
        <v>73</v>
      </c>
      <c r="BK163" s="156">
        <f aca="true" t="shared" si="19" ref="BK163:BK166">ROUND(L163*K163,2)</f>
        <v>0</v>
      </c>
      <c r="BL163" s="19" t="s">
        <v>124</v>
      </c>
      <c r="BM163" s="19" t="s">
        <v>165</v>
      </c>
    </row>
    <row r="164" spans="2:65" s="1" customFormat="1" ht="25.5" customHeight="1">
      <c r="B164" s="120"/>
      <c r="C164" s="149">
        <v>39</v>
      </c>
      <c r="D164" s="149" t="s">
        <v>118</v>
      </c>
      <c r="E164" s="189" t="s">
        <v>305</v>
      </c>
      <c r="F164" s="283" t="s">
        <v>241</v>
      </c>
      <c r="G164" s="283"/>
      <c r="H164" s="283"/>
      <c r="I164" s="283"/>
      <c r="J164" s="151" t="s">
        <v>119</v>
      </c>
      <c r="K164" s="152">
        <v>1</v>
      </c>
      <c r="L164" s="257"/>
      <c r="M164" s="257"/>
      <c r="N164" s="257">
        <f t="shared" si="18"/>
        <v>0</v>
      </c>
      <c r="O164" s="257"/>
      <c r="P164" s="257"/>
      <c r="Q164" s="257"/>
      <c r="R164" s="123"/>
      <c r="T164" s="153" t="s">
        <v>5</v>
      </c>
      <c r="U164" s="41" t="s">
        <v>32</v>
      </c>
      <c r="V164" s="154">
        <v>0</v>
      </c>
      <c r="W164" s="154">
        <f>V164*K164</f>
        <v>0</v>
      </c>
      <c r="X164" s="154">
        <v>0</v>
      </c>
      <c r="Y164" s="154">
        <f>X164*K164</f>
        <v>0</v>
      </c>
      <c r="Z164" s="154">
        <v>0</v>
      </c>
      <c r="AA164" s="155">
        <f>Z164*K164</f>
        <v>0</v>
      </c>
      <c r="AR164" s="19" t="s">
        <v>127</v>
      </c>
      <c r="AT164" s="19" t="s">
        <v>126</v>
      </c>
      <c r="AU164" s="19" t="s">
        <v>83</v>
      </c>
      <c r="AY164" s="19" t="s">
        <v>117</v>
      </c>
      <c r="BE164" s="156">
        <f>IF(U164="základní",N164,0)</f>
        <v>0</v>
      </c>
      <c r="BF164" s="156">
        <f>IF(U164="snížená",N164,0)</f>
        <v>0</v>
      </c>
      <c r="BG164" s="156">
        <f>IF(U164="zákl. přenesená",N164,0)</f>
        <v>0</v>
      </c>
      <c r="BH164" s="156">
        <f>IF(U164="sníž. přenesená",N164,0)</f>
        <v>0</v>
      </c>
      <c r="BI164" s="156">
        <f>IF(U164="nulová",N164,0)</f>
        <v>0</v>
      </c>
      <c r="BJ164" s="19" t="s">
        <v>73</v>
      </c>
      <c r="BK164" s="156">
        <f t="shared" si="19"/>
        <v>0</v>
      </c>
      <c r="BL164" s="19" t="s">
        <v>124</v>
      </c>
      <c r="BM164" s="19" t="s">
        <v>166</v>
      </c>
    </row>
    <row r="165" spans="2:65" s="1" customFormat="1" ht="25.5" customHeight="1">
      <c r="B165" s="120"/>
      <c r="C165" s="149">
        <v>40</v>
      </c>
      <c r="D165" s="149" t="s">
        <v>118</v>
      </c>
      <c r="E165" s="189" t="s">
        <v>306</v>
      </c>
      <c r="F165" s="284" t="s">
        <v>307</v>
      </c>
      <c r="G165" s="283"/>
      <c r="H165" s="283"/>
      <c r="I165" s="283"/>
      <c r="J165" s="151" t="s">
        <v>119</v>
      </c>
      <c r="K165" s="152">
        <v>2</v>
      </c>
      <c r="L165" s="257"/>
      <c r="M165" s="257"/>
      <c r="N165" s="257">
        <f t="shared" si="18"/>
        <v>0</v>
      </c>
      <c r="O165" s="257"/>
      <c r="P165" s="257"/>
      <c r="Q165" s="257"/>
      <c r="R165" s="123"/>
      <c r="T165" s="153"/>
      <c r="U165" s="41"/>
      <c r="V165" s="154"/>
      <c r="W165" s="154"/>
      <c r="X165" s="154"/>
      <c r="Y165" s="154"/>
      <c r="Z165" s="154"/>
      <c r="AA165" s="155"/>
      <c r="AR165" s="19"/>
      <c r="AT165" s="19"/>
      <c r="AU165" s="19"/>
      <c r="AY165" s="19"/>
      <c r="BE165" s="156"/>
      <c r="BF165" s="156"/>
      <c r="BG165" s="156"/>
      <c r="BH165" s="156"/>
      <c r="BI165" s="156"/>
      <c r="BJ165" s="19"/>
      <c r="BK165" s="156"/>
      <c r="BL165" s="19"/>
      <c r="BM165" s="19"/>
    </row>
    <row r="166" spans="2:65" s="1" customFormat="1" ht="25.5" customHeight="1">
      <c r="B166" s="120"/>
      <c r="C166" s="149">
        <v>41</v>
      </c>
      <c r="D166" s="149" t="s">
        <v>118</v>
      </c>
      <c r="E166" s="150" t="s">
        <v>168</v>
      </c>
      <c r="F166" s="283" t="s">
        <v>169</v>
      </c>
      <c r="G166" s="283"/>
      <c r="H166" s="283"/>
      <c r="I166" s="283"/>
      <c r="J166" s="151" t="s">
        <v>133</v>
      </c>
      <c r="K166" s="152">
        <f>SUM(N162:Q165)/100</f>
        <v>0</v>
      </c>
      <c r="L166" s="257">
        <v>0.27</v>
      </c>
      <c r="M166" s="257"/>
      <c r="N166" s="257">
        <f aca="true" t="shared" si="20" ref="N166">ROUND(L166*K166,2)</f>
        <v>0</v>
      </c>
      <c r="O166" s="257"/>
      <c r="P166" s="257"/>
      <c r="Q166" s="257"/>
      <c r="R166" s="123"/>
      <c r="T166" s="153" t="s">
        <v>5</v>
      </c>
      <c r="U166" s="41" t="s">
        <v>32</v>
      </c>
      <c r="V166" s="154">
        <v>0</v>
      </c>
      <c r="W166" s="154">
        <f aca="true" t="shared" si="21" ref="W166">V166*K166</f>
        <v>0</v>
      </c>
      <c r="X166" s="154">
        <v>0</v>
      </c>
      <c r="Y166" s="154">
        <f aca="true" t="shared" si="22" ref="Y166">X166*K166</f>
        <v>0</v>
      </c>
      <c r="Z166" s="154">
        <v>0</v>
      </c>
      <c r="AA166" s="155">
        <f aca="true" t="shared" si="23" ref="AA166">Z166*K166</f>
        <v>0</v>
      </c>
      <c r="AR166" s="19" t="s">
        <v>124</v>
      </c>
      <c r="AT166" s="19" t="s">
        <v>118</v>
      </c>
      <c r="AU166" s="19" t="s">
        <v>83</v>
      </c>
      <c r="AY166" s="19" t="s">
        <v>117</v>
      </c>
      <c r="BE166" s="156">
        <f>IF(U166="základní",N166,0)</f>
        <v>0</v>
      </c>
      <c r="BF166" s="156">
        <f>IF(U166="snížená",N166,0)</f>
        <v>0</v>
      </c>
      <c r="BG166" s="156">
        <f>IF(U166="zákl. přenesená",N166,0)</f>
        <v>0</v>
      </c>
      <c r="BH166" s="156">
        <f>IF(U166="sníž. přenesená",N166,0)</f>
        <v>0</v>
      </c>
      <c r="BI166" s="156">
        <f>IF(U166="nulová",N166,0)</f>
        <v>0</v>
      </c>
      <c r="BJ166" s="19" t="s">
        <v>73</v>
      </c>
      <c r="BK166" s="156">
        <f t="shared" si="19"/>
        <v>0</v>
      </c>
      <c r="BL166" s="19" t="s">
        <v>124</v>
      </c>
      <c r="BM166" s="19" t="s">
        <v>170</v>
      </c>
    </row>
    <row r="167" spans="2:63" s="9" customFormat="1" ht="29.85" customHeight="1">
      <c r="B167" s="138"/>
      <c r="C167" s="139"/>
      <c r="D167" s="148" t="s">
        <v>99</v>
      </c>
      <c r="E167" s="148"/>
      <c r="F167" s="148"/>
      <c r="G167" s="148"/>
      <c r="H167" s="148"/>
      <c r="I167" s="148"/>
      <c r="J167" s="148"/>
      <c r="K167" s="148"/>
      <c r="L167" s="148"/>
      <c r="M167" s="148"/>
      <c r="N167" s="288">
        <f>SUM(N168:Q177)</f>
        <v>0</v>
      </c>
      <c r="O167" s="289"/>
      <c r="P167" s="289"/>
      <c r="Q167" s="289"/>
      <c r="R167" s="141"/>
      <c r="T167" s="142"/>
      <c r="U167" s="139"/>
      <c r="V167" s="139"/>
      <c r="W167" s="143">
        <f>SUM(W168:W177)</f>
        <v>4.522</v>
      </c>
      <c r="X167" s="139"/>
      <c r="Y167" s="143">
        <f>SUM(Y168:Y177)</f>
        <v>0.023809999999999994</v>
      </c>
      <c r="Z167" s="139"/>
      <c r="AA167" s="144">
        <f>SUM(AA168:AA177)</f>
        <v>0</v>
      </c>
      <c r="AR167" s="145" t="s">
        <v>83</v>
      </c>
      <c r="AT167" s="146" t="s">
        <v>66</v>
      </c>
      <c r="AU167" s="146" t="s">
        <v>73</v>
      </c>
      <c r="AY167" s="145" t="s">
        <v>117</v>
      </c>
      <c r="BK167" s="147">
        <f>SUM(BK168:BK177)</f>
        <v>0</v>
      </c>
    </row>
    <row r="168" spans="2:65" s="1" customFormat="1" ht="25.5" customHeight="1">
      <c r="B168" s="120"/>
      <c r="C168" s="149">
        <v>42</v>
      </c>
      <c r="D168" s="149" t="s">
        <v>118</v>
      </c>
      <c r="E168" s="150" t="s">
        <v>171</v>
      </c>
      <c r="F168" s="283" t="s">
        <v>172</v>
      </c>
      <c r="G168" s="283"/>
      <c r="H168" s="283"/>
      <c r="I168" s="283"/>
      <c r="J168" s="151" t="s">
        <v>173</v>
      </c>
      <c r="K168" s="152">
        <v>17</v>
      </c>
      <c r="L168" s="257"/>
      <c r="M168" s="257"/>
      <c r="N168" s="257">
        <f aca="true" t="shared" si="24" ref="N168:N177">ROUND(L168*K168,2)</f>
        <v>0</v>
      </c>
      <c r="O168" s="257"/>
      <c r="P168" s="257"/>
      <c r="Q168" s="257"/>
      <c r="R168" s="123"/>
      <c r="T168" s="153" t="s">
        <v>5</v>
      </c>
      <c r="U168" s="41" t="s">
        <v>32</v>
      </c>
      <c r="V168" s="154">
        <v>0.266</v>
      </c>
      <c r="W168" s="154">
        <f aca="true" t="shared" si="25" ref="W168:W177">V168*K168</f>
        <v>4.522</v>
      </c>
      <c r="X168" s="154">
        <v>7E-05</v>
      </c>
      <c r="Y168" s="154">
        <f aca="true" t="shared" si="26" ref="Y168:Y177">X168*K168</f>
        <v>0.0011899999999999999</v>
      </c>
      <c r="Z168" s="154">
        <v>0</v>
      </c>
      <c r="AA168" s="155">
        <f aca="true" t="shared" si="27" ref="AA168:AA177">Z168*K168</f>
        <v>0</v>
      </c>
      <c r="AR168" s="19" t="s">
        <v>124</v>
      </c>
      <c r="AT168" s="19" t="s">
        <v>118</v>
      </c>
      <c r="AU168" s="19" t="s">
        <v>83</v>
      </c>
      <c r="AY168" s="19" t="s">
        <v>117</v>
      </c>
      <c r="BE168" s="156">
        <f>IF(U168="základní",N168,0)</f>
        <v>0</v>
      </c>
      <c r="BF168" s="156">
        <f>IF(U168="snížená",N168,0)</f>
        <v>0</v>
      </c>
      <c r="BG168" s="156">
        <f>IF(U168="zákl. přenesená",N168,0)</f>
        <v>0</v>
      </c>
      <c r="BH168" s="156">
        <f>IF(U168="sníž. přenesená",N168,0)</f>
        <v>0</v>
      </c>
      <c r="BI168" s="156">
        <f>IF(U168="nulová",N168,0)</f>
        <v>0</v>
      </c>
      <c r="BJ168" s="19" t="s">
        <v>73</v>
      </c>
      <c r="BK168" s="156">
        <f aca="true" t="shared" si="28" ref="BK168:BK177">ROUND(L168*K168,2)</f>
        <v>0</v>
      </c>
      <c r="BL168" s="19" t="s">
        <v>124</v>
      </c>
      <c r="BM168" s="19" t="s">
        <v>174</v>
      </c>
    </row>
    <row r="169" spans="2:65" s="1" customFormat="1" ht="16.5" customHeight="1">
      <c r="B169" s="120"/>
      <c r="C169" s="165">
        <v>43</v>
      </c>
      <c r="D169" s="165" t="s">
        <v>126</v>
      </c>
      <c r="E169" s="166" t="s">
        <v>175</v>
      </c>
      <c r="F169" s="290" t="s">
        <v>176</v>
      </c>
      <c r="G169" s="291"/>
      <c r="H169" s="291"/>
      <c r="I169" s="292"/>
      <c r="J169" s="167" t="s">
        <v>119</v>
      </c>
      <c r="K169" s="168">
        <v>6</v>
      </c>
      <c r="L169" s="293"/>
      <c r="M169" s="294"/>
      <c r="N169" s="293">
        <f t="shared" si="24"/>
        <v>0</v>
      </c>
      <c r="O169" s="295"/>
      <c r="P169" s="295"/>
      <c r="Q169" s="294"/>
      <c r="R169" s="123"/>
      <c r="T169" s="153" t="s">
        <v>5</v>
      </c>
      <c r="U169" s="41" t="s">
        <v>32</v>
      </c>
      <c r="V169" s="154">
        <v>0</v>
      </c>
      <c r="W169" s="154">
        <f t="shared" si="25"/>
        <v>0</v>
      </c>
      <c r="X169" s="154">
        <v>0.0001</v>
      </c>
      <c r="Y169" s="154">
        <f t="shared" si="26"/>
        <v>0.0006000000000000001</v>
      </c>
      <c r="Z169" s="154">
        <v>0</v>
      </c>
      <c r="AA169" s="155">
        <f t="shared" si="27"/>
        <v>0</v>
      </c>
      <c r="AR169" s="19" t="s">
        <v>125</v>
      </c>
      <c r="AT169" s="19" t="s">
        <v>126</v>
      </c>
      <c r="AU169" s="19" t="s">
        <v>83</v>
      </c>
      <c r="AY169" s="19" t="s">
        <v>117</v>
      </c>
      <c r="BE169" s="156">
        <f>IF(U169="základní",N169,0)</f>
        <v>0</v>
      </c>
      <c r="BF169" s="156">
        <f>IF(U169="snížená",N169,0)</f>
        <v>0</v>
      </c>
      <c r="BG169" s="156">
        <f>IF(U169="zákl. přenesená",N169,0)</f>
        <v>0</v>
      </c>
      <c r="BH169" s="156">
        <f>IF(U169="sníž. přenesená",N169,0)</f>
        <v>0</v>
      </c>
      <c r="BI169" s="156">
        <f>IF(U169="nulová",N169,0)</f>
        <v>0</v>
      </c>
      <c r="BJ169" s="19" t="s">
        <v>73</v>
      </c>
      <c r="BK169" s="156">
        <f t="shared" si="28"/>
        <v>0</v>
      </c>
      <c r="BL169" s="19" t="s">
        <v>120</v>
      </c>
      <c r="BM169" s="19" t="s">
        <v>177</v>
      </c>
    </row>
    <row r="170" spans="2:65" s="1" customFormat="1" ht="16.5" customHeight="1">
      <c r="B170" s="120"/>
      <c r="C170" s="165">
        <v>44</v>
      </c>
      <c r="D170" s="165" t="s">
        <v>126</v>
      </c>
      <c r="E170" s="166" t="s">
        <v>243</v>
      </c>
      <c r="F170" s="255" t="s">
        <v>257</v>
      </c>
      <c r="G170" s="255"/>
      <c r="H170" s="255"/>
      <c r="I170" s="255"/>
      <c r="J170" s="167" t="s">
        <v>119</v>
      </c>
      <c r="K170" s="168">
        <v>20</v>
      </c>
      <c r="L170" s="256"/>
      <c r="M170" s="256"/>
      <c r="N170" s="256">
        <f t="shared" si="24"/>
        <v>0</v>
      </c>
      <c r="O170" s="257"/>
      <c r="P170" s="257"/>
      <c r="Q170" s="257"/>
      <c r="R170" s="123"/>
      <c r="T170" s="153" t="s">
        <v>5</v>
      </c>
      <c r="U170" s="41" t="s">
        <v>32</v>
      </c>
      <c r="V170" s="154">
        <v>0</v>
      </c>
      <c r="W170" s="154">
        <f t="shared" si="25"/>
        <v>0</v>
      </c>
      <c r="X170" s="154">
        <v>0.0001</v>
      </c>
      <c r="Y170" s="154">
        <f t="shared" si="26"/>
        <v>0.002</v>
      </c>
      <c r="Z170" s="154">
        <v>0</v>
      </c>
      <c r="AA170" s="155">
        <f t="shared" si="27"/>
        <v>0</v>
      </c>
      <c r="AR170" s="19" t="s">
        <v>125</v>
      </c>
      <c r="AT170" s="19" t="s">
        <v>126</v>
      </c>
      <c r="AU170" s="19" t="s">
        <v>83</v>
      </c>
      <c r="AY170" s="19" t="s">
        <v>117</v>
      </c>
      <c r="BE170" s="156">
        <f>IF(U170="základní",N170,0)</f>
        <v>0</v>
      </c>
      <c r="BF170" s="156">
        <f>IF(U170="snížená",N170,0)</f>
        <v>0</v>
      </c>
      <c r="BG170" s="156">
        <f>IF(U170="zákl. přenesená",N170,0)</f>
        <v>0</v>
      </c>
      <c r="BH170" s="156">
        <f>IF(U170="sníž. přenesená",N170,0)</f>
        <v>0</v>
      </c>
      <c r="BI170" s="156">
        <f>IF(U170="nulová",N170,0)</f>
        <v>0</v>
      </c>
      <c r="BJ170" s="19" t="s">
        <v>73</v>
      </c>
      <c r="BK170" s="156">
        <f t="shared" si="28"/>
        <v>0</v>
      </c>
      <c r="BL170" s="19" t="s">
        <v>120</v>
      </c>
      <c r="BM170" s="19" t="s">
        <v>178</v>
      </c>
    </row>
    <row r="171" spans="2:65" s="1" customFormat="1" ht="16.5" customHeight="1">
      <c r="B171" s="120"/>
      <c r="C171" s="165">
        <v>45</v>
      </c>
      <c r="D171" s="165" t="s">
        <v>126</v>
      </c>
      <c r="E171" s="166" t="s">
        <v>256</v>
      </c>
      <c r="F171" s="255" t="s">
        <v>258</v>
      </c>
      <c r="G171" s="255"/>
      <c r="H171" s="255"/>
      <c r="I171" s="255"/>
      <c r="J171" s="167" t="s">
        <v>119</v>
      </c>
      <c r="K171" s="168">
        <v>2</v>
      </c>
      <c r="L171" s="256"/>
      <c r="M171" s="256"/>
      <c r="N171" s="256">
        <f t="shared" si="24"/>
        <v>0</v>
      </c>
      <c r="O171" s="257"/>
      <c r="P171" s="257"/>
      <c r="Q171" s="257"/>
      <c r="R171" s="123"/>
      <c r="T171" s="153" t="s">
        <v>5</v>
      </c>
      <c r="U171" s="41" t="s">
        <v>32</v>
      </c>
      <c r="V171" s="154">
        <v>0</v>
      </c>
      <c r="W171" s="154">
        <f t="shared" si="25"/>
        <v>0</v>
      </c>
      <c r="X171" s="154">
        <v>0.00014</v>
      </c>
      <c r="Y171" s="154">
        <f t="shared" si="26"/>
        <v>0.00028</v>
      </c>
      <c r="Z171" s="154">
        <v>0</v>
      </c>
      <c r="AA171" s="155">
        <f t="shared" si="27"/>
        <v>0</v>
      </c>
      <c r="AR171" s="19" t="s">
        <v>125</v>
      </c>
      <c r="AT171" s="19" t="s">
        <v>126</v>
      </c>
      <c r="AU171" s="19" t="s">
        <v>83</v>
      </c>
      <c r="AY171" s="19" t="s">
        <v>117</v>
      </c>
      <c r="BE171" s="156">
        <f>IF(U171="základní",N171,0)</f>
        <v>0</v>
      </c>
      <c r="BF171" s="156">
        <f>IF(U171="snížená",N171,0)</f>
        <v>0</v>
      </c>
      <c r="BG171" s="156">
        <f>IF(U171="zákl. přenesená",N171,0)</f>
        <v>0</v>
      </c>
      <c r="BH171" s="156">
        <f>IF(U171="sníž. přenesená",N171,0)</f>
        <v>0</v>
      </c>
      <c r="BI171" s="156">
        <f>IF(U171="nulová",N171,0)</f>
        <v>0</v>
      </c>
      <c r="BJ171" s="19" t="s">
        <v>73</v>
      </c>
      <c r="BK171" s="156">
        <f t="shared" si="28"/>
        <v>0</v>
      </c>
      <c r="BL171" s="19" t="s">
        <v>120</v>
      </c>
      <c r="BM171" s="19" t="s">
        <v>179</v>
      </c>
    </row>
    <row r="172" spans="2:65" s="1" customFormat="1" ht="16.5" customHeight="1">
      <c r="B172" s="120"/>
      <c r="C172" s="165">
        <v>46</v>
      </c>
      <c r="D172" s="165" t="s">
        <v>126</v>
      </c>
      <c r="E172" s="166" t="s">
        <v>308</v>
      </c>
      <c r="F172" s="255" t="s">
        <v>309</v>
      </c>
      <c r="G172" s="255"/>
      <c r="H172" s="255"/>
      <c r="I172" s="255"/>
      <c r="J172" s="167" t="s">
        <v>119</v>
      </c>
      <c r="K172" s="168">
        <v>26</v>
      </c>
      <c r="L172" s="256"/>
      <c r="M172" s="256"/>
      <c r="N172" s="256">
        <f t="shared" si="24"/>
        <v>0</v>
      </c>
      <c r="O172" s="257"/>
      <c r="P172" s="257"/>
      <c r="Q172" s="257"/>
      <c r="R172" s="123"/>
      <c r="T172" s="153" t="s">
        <v>5</v>
      </c>
      <c r="U172" s="41" t="s">
        <v>32</v>
      </c>
      <c r="V172" s="154">
        <v>0</v>
      </c>
      <c r="W172" s="154">
        <f t="shared" si="25"/>
        <v>0</v>
      </c>
      <c r="X172" s="154">
        <v>0.0003</v>
      </c>
      <c r="Y172" s="154">
        <f t="shared" si="26"/>
        <v>0.0078</v>
      </c>
      <c r="Z172" s="154">
        <v>0</v>
      </c>
      <c r="AA172" s="155">
        <f t="shared" si="27"/>
        <v>0</v>
      </c>
      <c r="AR172" s="19" t="s">
        <v>125</v>
      </c>
      <c r="AT172" s="19" t="s">
        <v>126</v>
      </c>
      <c r="AU172" s="19" t="s">
        <v>83</v>
      </c>
      <c r="AY172" s="19" t="s">
        <v>117</v>
      </c>
      <c r="BE172" s="156">
        <f>IF(U172="základní",N172,0)</f>
        <v>0</v>
      </c>
      <c r="BF172" s="156">
        <f>IF(U172="snížená",N172,0)</f>
        <v>0</v>
      </c>
      <c r="BG172" s="156">
        <f>IF(U172="zákl. přenesená",N172,0)</f>
        <v>0</v>
      </c>
      <c r="BH172" s="156">
        <f>IF(U172="sníž. přenesená",N172,0)</f>
        <v>0</v>
      </c>
      <c r="BI172" s="156">
        <f>IF(U172="nulová",N172,0)</f>
        <v>0</v>
      </c>
      <c r="BJ172" s="19" t="s">
        <v>73</v>
      </c>
      <c r="BK172" s="156">
        <f t="shared" si="28"/>
        <v>0</v>
      </c>
      <c r="BL172" s="19" t="s">
        <v>120</v>
      </c>
      <c r="BM172" s="19" t="s">
        <v>180</v>
      </c>
    </row>
    <row r="173" spans="2:65" s="1" customFormat="1" ht="16.5" customHeight="1">
      <c r="B173" s="120"/>
      <c r="C173" s="165">
        <v>47</v>
      </c>
      <c r="D173" s="165" t="s">
        <v>126</v>
      </c>
      <c r="E173" s="166" t="s">
        <v>181</v>
      </c>
      <c r="F173" s="255" t="s">
        <v>182</v>
      </c>
      <c r="G173" s="255"/>
      <c r="H173" s="255"/>
      <c r="I173" s="255"/>
      <c r="J173" s="167" t="s">
        <v>119</v>
      </c>
      <c r="K173" s="168">
        <v>8</v>
      </c>
      <c r="L173" s="256"/>
      <c r="M173" s="256"/>
      <c r="N173" s="256">
        <f t="shared" si="24"/>
        <v>0</v>
      </c>
      <c r="O173" s="257"/>
      <c r="P173" s="257"/>
      <c r="Q173" s="257"/>
      <c r="R173" s="123"/>
      <c r="T173" s="153"/>
      <c r="U173" s="41"/>
      <c r="V173" s="154"/>
      <c r="W173" s="154"/>
      <c r="X173" s="154"/>
      <c r="Y173" s="154"/>
      <c r="Z173" s="154"/>
      <c r="AA173" s="155"/>
      <c r="AR173" s="19"/>
      <c r="AT173" s="19"/>
      <c r="AU173" s="19"/>
      <c r="AY173" s="19"/>
      <c r="BE173" s="156"/>
      <c r="BF173" s="156"/>
      <c r="BG173" s="156"/>
      <c r="BH173" s="156"/>
      <c r="BI173" s="156"/>
      <c r="BJ173" s="19"/>
      <c r="BK173" s="156"/>
      <c r="BL173" s="19"/>
      <c r="BM173" s="19"/>
    </row>
    <row r="174" spans="2:65" s="1" customFormat="1" ht="16.5" customHeight="1">
      <c r="B174" s="120"/>
      <c r="C174" s="165">
        <v>48</v>
      </c>
      <c r="D174" s="165" t="s">
        <v>126</v>
      </c>
      <c r="E174" s="166" t="s">
        <v>310</v>
      </c>
      <c r="F174" s="255" t="s">
        <v>311</v>
      </c>
      <c r="G174" s="255"/>
      <c r="H174" s="255"/>
      <c r="I174" s="255"/>
      <c r="J174" s="167" t="s">
        <v>119</v>
      </c>
      <c r="K174" s="168">
        <v>8</v>
      </c>
      <c r="L174" s="256"/>
      <c r="M174" s="256"/>
      <c r="N174" s="256">
        <f t="shared" si="24"/>
        <v>0</v>
      </c>
      <c r="O174" s="257"/>
      <c r="P174" s="257"/>
      <c r="Q174" s="257"/>
      <c r="R174" s="123"/>
      <c r="T174" s="153" t="s">
        <v>5</v>
      </c>
      <c r="U174" s="41" t="s">
        <v>32</v>
      </c>
      <c r="V174" s="154">
        <v>0</v>
      </c>
      <c r="W174" s="154">
        <f t="shared" si="25"/>
        <v>0</v>
      </c>
      <c r="X174" s="154">
        <v>0.0012</v>
      </c>
      <c r="Y174" s="154">
        <f t="shared" si="26"/>
        <v>0.0096</v>
      </c>
      <c r="Z174" s="154">
        <v>0</v>
      </c>
      <c r="AA174" s="155">
        <f t="shared" si="27"/>
        <v>0</v>
      </c>
      <c r="AR174" s="19" t="s">
        <v>125</v>
      </c>
      <c r="AT174" s="19" t="s">
        <v>126</v>
      </c>
      <c r="AU174" s="19" t="s">
        <v>83</v>
      </c>
      <c r="AY174" s="19" t="s">
        <v>117</v>
      </c>
      <c r="BE174" s="156">
        <f>IF(U174="základní",N174,0)</f>
        <v>0</v>
      </c>
      <c r="BF174" s="156">
        <f>IF(U174="snížená",N174,0)</f>
        <v>0</v>
      </c>
      <c r="BG174" s="156">
        <f>IF(U174="zákl. přenesená",N174,0)</f>
        <v>0</v>
      </c>
      <c r="BH174" s="156">
        <f>IF(U174="sníž. přenesená",N174,0)</f>
        <v>0</v>
      </c>
      <c r="BI174" s="156">
        <f>IF(U174="nulová",N174,0)</f>
        <v>0</v>
      </c>
      <c r="BJ174" s="19" t="s">
        <v>73</v>
      </c>
      <c r="BK174" s="156">
        <f t="shared" si="28"/>
        <v>0</v>
      </c>
      <c r="BL174" s="19" t="s">
        <v>120</v>
      </c>
      <c r="BM174" s="19" t="s">
        <v>183</v>
      </c>
    </row>
    <row r="175" spans="2:65" s="1" customFormat="1" ht="16.5" customHeight="1">
      <c r="B175" s="120"/>
      <c r="C175" s="165">
        <v>49</v>
      </c>
      <c r="D175" s="165" t="s">
        <v>126</v>
      </c>
      <c r="E175" s="166" t="s">
        <v>184</v>
      </c>
      <c r="F175" s="255" t="s">
        <v>185</v>
      </c>
      <c r="G175" s="255"/>
      <c r="H175" s="255"/>
      <c r="I175" s="255"/>
      <c r="J175" s="167" t="s">
        <v>167</v>
      </c>
      <c r="K175" s="168">
        <v>26</v>
      </c>
      <c r="L175" s="256"/>
      <c r="M175" s="256"/>
      <c r="N175" s="256">
        <f t="shared" si="24"/>
        <v>0</v>
      </c>
      <c r="O175" s="257"/>
      <c r="P175" s="257"/>
      <c r="Q175" s="257"/>
      <c r="R175" s="123"/>
      <c r="T175" s="153" t="s">
        <v>5</v>
      </c>
      <c r="U175" s="41" t="s">
        <v>32</v>
      </c>
      <c r="V175" s="154">
        <v>0</v>
      </c>
      <c r="W175" s="154">
        <f t="shared" si="25"/>
        <v>0</v>
      </c>
      <c r="X175" s="154">
        <v>7E-05</v>
      </c>
      <c r="Y175" s="154">
        <f t="shared" si="26"/>
        <v>0.0018199999999999998</v>
      </c>
      <c r="Z175" s="154">
        <v>0</v>
      </c>
      <c r="AA175" s="155">
        <f t="shared" si="27"/>
        <v>0</v>
      </c>
      <c r="AR175" s="19" t="s">
        <v>125</v>
      </c>
      <c r="AT175" s="19" t="s">
        <v>126</v>
      </c>
      <c r="AU175" s="19" t="s">
        <v>83</v>
      </c>
      <c r="AY175" s="19" t="s">
        <v>117</v>
      </c>
      <c r="BE175" s="156">
        <f>IF(U175="základní",N175,0)</f>
        <v>0</v>
      </c>
      <c r="BF175" s="156">
        <f>IF(U175="snížená",N175,0)</f>
        <v>0</v>
      </c>
      <c r="BG175" s="156">
        <f>IF(U175="zákl. přenesená",N175,0)</f>
        <v>0</v>
      </c>
      <c r="BH175" s="156">
        <f>IF(U175="sníž. přenesená",N175,0)</f>
        <v>0</v>
      </c>
      <c r="BI175" s="156">
        <f>IF(U175="nulová",N175,0)</f>
        <v>0</v>
      </c>
      <c r="BJ175" s="19" t="s">
        <v>73</v>
      </c>
      <c r="BK175" s="156">
        <f t="shared" si="28"/>
        <v>0</v>
      </c>
      <c r="BL175" s="19" t="s">
        <v>120</v>
      </c>
      <c r="BM175" s="19" t="s">
        <v>186</v>
      </c>
    </row>
    <row r="176" spans="2:65" s="1" customFormat="1" ht="16.5" customHeight="1">
      <c r="B176" s="120"/>
      <c r="C176" s="165">
        <v>50</v>
      </c>
      <c r="D176" s="165" t="s">
        <v>126</v>
      </c>
      <c r="E176" s="166" t="s">
        <v>187</v>
      </c>
      <c r="F176" s="255" t="s">
        <v>188</v>
      </c>
      <c r="G176" s="255"/>
      <c r="H176" s="255"/>
      <c r="I176" s="255"/>
      <c r="J176" s="167" t="s">
        <v>119</v>
      </c>
      <c r="K176" s="168">
        <v>26</v>
      </c>
      <c r="L176" s="256"/>
      <c r="M176" s="256"/>
      <c r="N176" s="256">
        <f t="shared" si="24"/>
        <v>0</v>
      </c>
      <c r="O176" s="257"/>
      <c r="P176" s="257"/>
      <c r="Q176" s="257"/>
      <c r="R176" s="123"/>
      <c r="T176" s="153" t="s">
        <v>5</v>
      </c>
      <c r="U176" s="41" t="s">
        <v>32</v>
      </c>
      <c r="V176" s="154">
        <v>0</v>
      </c>
      <c r="W176" s="154">
        <f t="shared" si="25"/>
        <v>0</v>
      </c>
      <c r="X176" s="154">
        <v>2E-05</v>
      </c>
      <c r="Y176" s="154">
        <f t="shared" si="26"/>
        <v>0.0005200000000000001</v>
      </c>
      <c r="Z176" s="154">
        <v>0</v>
      </c>
      <c r="AA176" s="155">
        <f t="shared" si="27"/>
        <v>0</v>
      </c>
      <c r="AR176" s="19" t="s">
        <v>125</v>
      </c>
      <c r="AT176" s="19" t="s">
        <v>126</v>
      </c>
      <c r="AU176" s="19" t="s">
        <v>83</v>
      </c>
      <c r="AY176" s="19" t="s">
        <v>117</v>
      </c>
      <c r="BE176" s="156">
        <f>IF(U176="základní",N176,0)</f>
        <v>0</v>
      </c>
      <c r="BF176" s="156">
        <f>IF(U176="snížená",N176,0)</f>
        <v>0</v>
      </c>
      <c r="BG176" s="156">
        <f>IF(U176="zákl. přenesená",N176,0)</f>
        <v>0</v>
      </c>
      <c r="BH176" s="156">
        <f>IF(U176="sníž. přenesená",N176,0)</f>
        <v>0</v>
      </c>
      <c r="BI176" s="156">
        <f>IF(U176="nulová",N176,0)</f>
        <v>0</v>
      </c>
      <c r="BJ176" s="19" t="s">
        <v>73</v>
      </c>
      <c r="BK176" s="156">
        <f t="shared" si="28"/>
        <v>0</v>
      </c>
      <c r="BL176" s="19" t="s">
        <v>120</v>
      </c>
      <c r="BM176" s="19" t="s">
        <v>189</v>
      </c>
    </row>
    <row r="177" spans="2:65" s="1" customFormat="1" ht="25.5" customHeight="1">
      <c r="B177" s="120"/>
      <c r="C177" s="149">
        <v>51</v>
      </c>
      <c r="D177" s="149" t="s">
        <v>118</v>
      </c>
      <c r="E177" s="150" t="s">
        <v>190</v>
      </c>
      <c r="F177" s="283" t="s">
        <v>191</v>
      </c>
      <c r="G177" s="283"/>
      <c r="H177" s="283"/>
      <c r="I177" s="283"/>
      <c r="J177" s="151" t="s">
        <v>133</v>
      </c>
      <c r="K177" s="152">
        <f>SUM(N168:Q176)/100</f>
        <v>0</v>
      </c>
      <c r="L177" s="257">
        <v>1.35</v>
      </c>
      <c r="M177" s="257"/>
      <c r="N177" s="257">
        <f t="shared" si="24"/>
        <v>0</v>
      </c>
      <c r="O177" s="257"/>
      <c r="P177" s="257"/>
      <c r="Q177" s="257"/>
      <c r="R177" s="123"/>
      <c r="T177" s="153" t="s">
        <v>5</v>
      </c>
      <c r="U177" s="41" t="s">
        <v>32</v>
      </c>
      <c r="V177" s="154">
        <v>0</v>
      </c>
      <c r="W177" s="154">
        <f t="shared" si="25"/>
        <v>0</v>
      </c>
      <c r="X177" s="154">
        <v>0</v>
      </c>
      <c r="Y177" s="154">
        <f t="shared" si="26"/>
        <v>0</v>
      </c>
      <c r="Z177" s="154">
        <v>0</v>
      </c>
      <c r="AA177" s="155">
        <f t="shared" si="27"/>
        <v>0</v>
      </c>
      <c r="AR177" s="19" t="s">
        <v>124</v>
      </c>
      <c r="AT177" s="19" t="s">
        <v>118</v>
      </c>
      <c r="AU177" s="19" t="s">
        <v>83</v>
      </c>
      <c r="AY177" s="19" t="s">
        <v>117</v>
      </c>
      <c r="BE177" s="156">
        <f>IF(U177="základní",N177,0)</f>
        <v>0</v>
      </c>
      <c r="BF177" s="156">
        <f>IF(U177="snížená",N177,0)</f>
        <v>0</v>
      </c>
      <c r="BG177" s="156">
        <f>IF(U177="zákl. přenesená",N177,0)</f>
        <v>0</v>
      </c>
      <c r="BH177" s="156">
        <f>IF(U177="sníž. přenesená",N177,0)</f>
        <v>0</v>
      </c>
      <c r="BI177" s="156">
        <f>IF(U177="nulová",N177,0)</f>
        <v>0</v>
      </c>
      <c r="BJ177" s="19" t="s">
        <v>73</v>
      </c>
      <c r="BK177" s="156">
        <f t="shared" si="28"/>
        <v>0</v>
      </c>
      <c r="BL177" s="19" t="s">
        <v>124</v>
      </c>
      <c r="BM177" s="19" t="s">
        <v>192</v>
      </c>
    </row>
    <row r="178" spans="2:63" s="9" customFormat="1" ht="29.85" customHeight="1">
      <c r="B178" s="138"/>
      <c r="C178" s="139"/>
      <c r="D178" s="148" t="s">
        <v>100</v>
      </c>
      <c r="E178" s="148"/>
      <c r="F178" s="148"/>
      <c r="G178" s="148"/>
      <c r="H178" s="148"/>
      <c r="I178" s="148"/>
      <c r="J178" s="148"/>
      <c r="K178" s="148"/>
      <c r="L178" s="148"/>
      <c r="M178" s="148"/>
      <c r="N178" s="288">
        <f>SUM(N179:Q180)</f>
        <v>0</v>
      </c>
      <c r="O178" s="289"/>
      <c r="P178" s="289"/>
      <c r="Q178" s="289"/>
      <c r="R178" s="141"/>
      <c r="T178" s="142"/>
      <c r="U178" s="139"/>
      <c r="V178" s="139"/>
      <c r="W178" s="143">
        <f>SUM(W179:W180)</f>
        <v>3.6959999999999997</v>
      </c>
      <c r="X178" s="139"/>
      <c r="Y178" s="143">
        <f>SUM(Y179:Y180)</f>
        <v>0.0029400000000000003</v>
      </c>
      <c r="Z178" s="139"/>
      <c r="AA178" s="144">
        <f>SUM(AA179:AA180)</f>
        <v>0</v>
      </c>
      <c r="AR178" s="145" t="s">
        <v>83</v>
      </c>
      <c r="AT178" s="146" t="s">
        <v>66</v>
      </c>
      <c r="AU178" s="146" t="s">
        <v>73</v>
      </c>
      <c r="AY178" s="145" t="s">
        <v>117</v>
      </c>
      <c r="BK178" s="147">
        <f>SUM(BK179:BK180)</f>
        <v>0</v>
      </c>
    </row>
    <row r="179" spans="2:65" s="1" customFormat="1" ht="38.25" customHeight="1">
      <c r="B179" s="120"/>
      <c r="C179" s="149">
        <v>52</v>
      </c>
      <c r="D179" s="149" t="s">
        <v>118</v>
      </c>
      <c r="E179" s="150" t="s">
        <v>193</v>
      </c>
      <c r="F179" s="283" t="s">
        <v>194</v>
      </c>
      <c r="G179" s="283"/>
      <c r="H179" s="283"/>
      <c r="I179" s="283"/>
      <c r="J179" s="151" t="s">
        <v>130</v>
      </c>
      <c r="K179" s="152">
        <v>42</v>
      </c>
      <c r="L179" s="257"/>
      <c r="M179" s="257"/>
      <c r="N179" s="257">
        <f>ROUND(L179*K179,2)</f>
        <v>0</v>
      </c>
      <c r="O179" s="257"/>
      <c r="P179" s="257"/>
      <c r="Q179" s="257"/>
      <c r="R179" s="123"/>
      <c r="T179" s="153" t="s">
        <v>5</v>
      </c>
      <c r="U179" s="41" t="s">
        <v>32</v>
      </c>
      <c r="V179" s="154">
        <v>0.028</v>
      </c>
      <c r="W179" s="154">
        <f>V179*K179</f>
        <v>1.176</v>
      </c>
      <c r="X179" s="154">
        <v>2E-05</v>
      </c>
      <c r="Y179" s="154">
        <f>X179*K179</f>
        <v>0.00084</v>
      </c>
      <c r="Z179" s="154">
        <v>0</v>
      </c>
      <c r="AA179" s="155">
        <f>Z179*K179</f>
        <v>0</v>
      </c>
      <c r="AR179" s="19" t="s">
        <v>124</v>
      </c>
      <c r="AT179" s="19" t="s">
        <v>118</v>
      </c>
      <c r="AU179" s="19" t="s">
        <v>83</v>
      </c>
      <c r="AY179" s="19" t="s">
        <v>117</v>
      </c>
      <c r="BE179" s="156">
        <f>IF(U179="základní",N179,0)</f>
        <v>0</v>
      </c>
      <c r="BF179" s="156">
        <f>IF(U179="snížená",N179,0)</f>
        <v>0</v>
      </c>
      <c r="BG179" s="156">
        <f>IF(U179="zákl. přenesená",N179,0)</f>
        <v>0</v>
      </c>
      <c r="BH179" s="156">
        <f>IF(U179="sníž. přenesená",N179,0)</f>
        <v>0</v>
      </c>
      <c r="BI179" s="156">
        <f>IF(U179="nulová",N179,0)</f>
        <v>0</v>
      </c>
      <c r="BJ179" s="19" t="s">
        <v>73</v>
      </c>
      <c r="BK179" s="156">
        <f>ROUND(L179*K179,2)</f>
        <v>0</v>
      </c>
      <c r="BL179" s="19" t="s">
        <v>124</v>
      </c>
      <c r="BM179" s="19" t="s">
        <v>195</v>
      </c>
    </row>
    <row r="180" spans="2:65" s="1" customFormat="1" ht="25.5" customHeight="1">
      <c r="B180" s="120"/>
      <c r="C180" s="149">
        <v>53</v>
      </c>
      <c r="D180" s="149" t="s">
        <v>118</v>
      </c>
      <c r="E180" s="150" t="s">
        <v>196</v>
      </c>
      <c r="F180" s="284" t="s">
        <v>312</v>
      </c>
      <c r="G180" s="283"/>
      <c r="H180" s="283"/>
      <c r="I180" s="283"/>
      <c r="J180" s="151" t="s">
        <v>130</v>
      </c>
      <c r="K180" s="152">
        <v>42</v>
      </c>
      <c r="L180" s="257"/>
      <c r="M180" s="257"/>
      <c r="N180" s="257">
        <f>ROUND(L180*K180,2)</f>
        <v>0</v>
      </c>
      <c r="O180" s="257"/>
      <c r="P180" s="257"/>
      <c r="Q180" s="257"/>
      <c r="R180" s="123"/>
      <c r="T180" s="153" t="s">
        <v>5</v>
      </c>
      <c r="U180" s="41" t="s">
        <v>32</v>
      </c>
      <c r="V180" s="154">
        <v>0.06</v>
      </c>
      <c r="W180" s="154">
        <f>V180*K180</f>
        <v>2.52</v>
      </c>
      <c r="X180" s="154">
        <v>5E-05</v>
      </c>
      <c r="Y180" s="154">
        <f>X180*K180</f>
        <v>0.0021000000000000003</v>
      </c>
      <c r="Z180" s="154">
        <v>0</v>
      </c>
      <c r="AA180" s="155">
        <f>Z180*K180</f>
        <v>0</v>
      </c>
      <c r="AR180" s="19" t="s">
        <v>124</v>
      </c>
      <c r="AT180" s="19" t="s">
        <v>118</v>
      </c>
      <c r="AU180" s="19" t="s">
        <v>83</v>
      </c>
      <c r="AY180" s="19" t="s">
        <v>117</v>
      </c>
      <c r="BE180" s="156">
        <f>IF(U180="základní",N180,0)</f>
        <v>0</v>
      </c>
      <c r="BF180" s="156">
        <f>IF(U180="snížená",N180,0)</f>
        <v>0</v>
      </c>
      <c r="BG180" s="156">
        <f>IF(U180="zákl. přenesená",N180,0)</f>
        <v>0</v>
      </c>
      <c r="BH180" s="156">
        <f>IF(U180="sníž. přenesená",N180,0)</f>
        <v>0</v>
      </c>
      <c r="BI180" s="156">
        <f>IF(U180="nulová",N180,0)</f>
        <v>0</v>
      </c>
      <c r="BJ180" s="19" t="s">
        <v>73</v>
      </c>
      <c r="BK180" s="156">
        <f>ROUND(L180*K180,2)</f>
        <v>0</v>
      </c>
      <c r="BL180" s="19" t="s">
        <v>124</v>
      </c>
      <c r="BM180" s="19" t="s">
        <v>197</v>
      </c>
    </row>
    <row r="181" spans="2:18" s="1" customFormat="1" ht="6.95" customHeight="1">
      <c r="B181" s="56"/>
      <c r="C181" s="57"/>
      <c r="D181" s="57"/>
      <c r="E181" s="57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8"/>
    </row>
  </sheetData>
  <mergeCells count="227">
    <mergeCell ref="F164:I164"/>
    <mergeCell ref="L164:M164"/>
    <mergeCell ref="F165:I165"/>
    <mergeCell ref="L165:M165"/>
    <mergeCell ref="F147:I147"/>
    <mergeCell ref="L157:M157"/>
    <mergeCell ref="N157:Q157"/>
    <mergeCell ref="F158:I158"/>
    <mergeCell ref="L158:M158"/>
    <mergeCell ref="N158:Q158"/>
    <mergeCell ref="F159:I159"/>
    <mergeCell ref="L159:M159"/>
    <mergeCell ref="N159:Q159"/>
    <mergeCell ref="F163:I163"/>
    <mergeCell ref="L163:M163"/>
    <mergeCell ref="L147:M147"/>
    <mergeCell ref="F162:I162"/>
    <mergeCell ref="L162:M162"/>
    <mergeCell ref="F149:I149"/>
    <mergeCell ref="L149:M149"/>
    <mergeCell ref="F150:I150"/>
    <mergeCell ref="L150:M150"/>
    <mergeCell ref="F151:I151"/>
    <mergeCell ref="L151:M151"/>
    <mergeCell ref="F180:I180"/>
    <mergeCell ref="L180:M180"/>
    <mergeCell ref="N180:Q180"/>
    <mergeCell ref="F175:I175"/>
    <mergeCell ref="L175:M175"/>
    <mergeCell ref="N175:Q175"/>
    <mergeCell ref="F176:I176"/>
    <mergeCell ref="L176:M176"/>
    <mergeCell ref="N176:Q176"/>
    <mergeCell ref="N178:Q178"/>
    <mergeCell ref="F177:I177"/>
    <mergeCell ref="L177:M177"/>
    <mergeCell ref="N177:Q177"/>
    <mergeCell ref="F179:I179"/>
    <mergeCell ref="L179:M179"/>
    <mergeCell ref="N179:Q179"/>
    <mergeCell ref="F166:I166"/>
    <mergeCell ref="L166:M166"/>
    <mergeCell ref="H1:K1"/>
    <mergeCell ref="F139:I139"/>
    <mergeCell ref="F140:I140"/>
    <mergeCell ref="L140:M140"/>
    <mergeCell ref="N140:Q140"/>
    <mergeCell ref="F144:I144"/>
    <mergeCell ref="L144:M144"/>
    <mergeCell ref="N144:Q144"/>
    <mergeCell ref="F145:I145"/>
    <mergeCell ref="L145:M145"/>
    <mergeCell ref="N145:Q145"/>
    <mergeCell ref="N153:Q153"/>
    <mergeCell ref="F154:I154"/>
    <mergeCell ref="L154:M154"/>
    <mergeCell ref="N154:Q154"/>
    <mergeCell ref="F155:I155"/>
    <mergeCell ref="L139:M139"/>
    <mergeCell ref="L160:M160"/>
    <mergeCell ref="N160:Q160"/>
    <mergeCell ref="F161:I161"/>
    <mergeCell ref="L161:M161"/>
    <mergeCell ref="N161:Q161"/>
    <mergeCell ref="N129:Q129"/>
    <mergeCell ref="N138:Q138"/>
    <mergeCell ref="N143:Q143"/>
    <mergeCell ref="N148:Q148"/>
    <mergeCell ref="N166:Q166"/>
    <mergeCell ref="N172:Q172"/>
    <mergeCell ref="N139:Q139"/>
    <mergeCell ref="N168:Q168"/>
    <mergeCell ref="N155:Q155"/>
    <mergeCell ref="N156:Q156"/>
    <mergeCell ref="N135:Q135"/>
    <mergeCell ref="N163:Q163"/>
    <mergeCell ref="N164:Q164"/>
    <mergeCell ref="N165:Q165"/>
    <mergeCell ref="N169:Q169"/>
    <mergeCell ref="N170:Q170"/>
    <mergeCell ref="N147:Q147"/>
    <mergeCell ref="N162:Q162"/>
    <mergeCell ref="N149:Q149"/>
    <mergeCell ref="N150:Q150"/>
    <mergeCell ref="N151:Q151"/>
    <mergeCell ref="N174:Q174"/>
    <mergeCell ref="N167:Q167"/>
    <mergeCell ref="F174:I174"/>
    <mergeCell ref="L174:M174"/>
    <mergeCell ref="N173:Q173"/>
    <mergeCell ref="F171:I171"/>
    <mergeCell ref="L171:M171"/>
    <mergeCell ref="N171:Q171"/>
    <mergeCell ref="F172:I172"/>
    <mergeCell ref="L172:M172"/>
    <mergeCell ref="F173:I173"/>
    <mergeCell ref="L173:M173"/>
    <mergeCell ref="F169:I169"/>
    <mergeCell ref="L169:M169"/>
    <mergeCell ref="F170:I170"/>
    <mergeCell ref="L170:M170"/>
    <mergeCell ref="F168:I168"/>
    <mergeCell ref="L168:M168"/>
    <mergeCell ref="F152:I152"/>
    <mergeCell ref="L152:M152"/>
    <mergeCell ref="N152:Q152"/>
    <mergeCell ref="F153:I153"/>
    <mergeCell ref="L153:M153"/>
    <mergeCell ref="L155:M155"/>
    <mergeCell ref="F156:I156"/>
    <mergeCell ref="L156:M156"/>
    <mergeCell ref="F160:I160"/>
    <mergeCell ref="F157:I157"/>
    <mergeCell ref="F146:I146"/>
    <mergeCell ref="L146:M146"/>
    <mergeCell ref="N146:Q146"/>
    <mergeCell ref="F142:I142"/>
    <mergeCell ref="L142:M142"/>
    <mergeCell ref="N142:Q142"/>
    <mergeCell ref="F141:I141"/>
    <mergeCell ref="L141:M141"/>
    <mergeCell ref="N141:Q141"/>
    <mergeCell ref="F137:I137"/>
    <mergeCell ref="L137:M137"/>
    <mergeCell ref="N137:Q137"/>
    <mergeCell ref="F136:I136"/>
    <mergeCell ref="L136:M136"/>
    <mergeCell ref="N136:Q136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34:I134"/>
    <mergeCell ref="L134:M134"/>
    <mergeCell ref="N134:Q134"/>
    <mergeCell ref="F135:I135"/>
    <mergeCell ref="L135:M135"/>
    <mergeCell ref="F127:I127"/>
    <mergeCell ref="L127:M127"/>
    <mergeCell ref="N127:Q127"/>
    <mergeCell ref="F128:I128"/>
    <mergeCell ref="L128:M128"/>
    <mergeCell ref="N128:Q128"/>
    <mergeCell ref="F126:I126"/>
    <mergeCell ref="F123:I123"/>
    <mergeCell ref="L123:M123"/>
    <mergeCell ref="N123:Q123"/>
    <mergeCell ref="F125:I125"/>
    <mergeCell ref="L125:M125"/>
    <mergeCell ref="N125:Q125"/>
    <mergeCell ref="L126:M126"/>
    <mergeCell ref="N126:Q126"/>
    <mergeCell ref="N124:Q124"/>
    <mergeCell ref="F121:I121"/>
    <mergeCell ref="L121:M121"/>
    <mergeCell ref="N121:Q121"/>
    <mergeCell ref="M115:Q115"/>
    <mergeCell ref="F117:I117"/>
    <mergeCell ref="L117:M117"/>
    <mergeCell ref="N117:Q117"/>
    <mergeCell ref="N118:Q118"/>
    <mergeCell ref="L101:Q101"/>
    <mergeCell ref="C107:Q107"/>
    <mergeCell ref="F109:P109"/>
    <mergeCell ref="F110:P110"/>
    <mergeCell ref="M112:P112"/>
    <mergeCell ref="M114:Q114"/>
    <mergeCell ref="N119:Q119"/>
    <mergeCell ref="N120:Q120"/>
    <mergeCell ref="H33:J33"/>
    <mergeCell ref="N90:Q90"/>
    <mergeCell ref="N91:Q91"/>
    <mergeCell ref="N92:Q92"/>
    <mergeCell ref="N93:Q93"/>
    <mergeCell ref="N94:Q94"/>
    <mergeCell ref="N95:Q95"/>
    <mergeCell ref="N96:Q96"/>
    <mergeCell ref="N97:Q97"/>
    <mergeCell ref="M33:P33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F122:I122"/>
    <mergeCell ref="L122:M122"/>
    <mergeCell ref="N122:Q122"/>
    <mergeCell ref="F133:I133"/>
    <mergeCell ref="L133:M133"/>
    <mergeCell ref="N133:Q1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M84:Q84"/>
    <mergeCell ref="C86:G86"/>
    <mergeCell ref="N86:Q86"/>
    <mergeCell ref="N88:Q88"/>
    <mergeCell ref="N89:Q89"/>
    <mergeCell ref="F79:P79"/>
    <mergeCell ref="M81:P81"/>
    <mergeCell ref="M83:Q83"/>
    <mergeCell ref="N99:Q99"/>
  </mergeCells>
  <hyperlinks>
    <hyperlink ref="F1:G1" location="C2" display="1) Krycí list rozpočtu"/>
    <hyperlink ref="H1:K1" location="C86" display="2) Rekapitulace rozpočtu"/>
    <hyperlink ref="L1" location="C123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N144"/>
  <sheetViews>
    <sheetView showGridLines="0" workbookViewId="0" topLeftCell="C1">
      <pane ySplit="1" topLeftCell="A70" activePane="bottomLeft" state="frozen"/>
      <selection pane="bottomLeft" activeCell="L129" sqref="L118:M129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02"/>
      <c r="B1" s="12"/>
      <c r="C1" s="12"/>
      <c r="D1" s="13" t="s">
        <v>1</v>
      </c>
      <c r="E1" s="12"/>
      <c r="F1" s="14" t="s">
        <v>78</v>
      </c>
      <c r="G1" s="14"/>
      <c r="H1" s="296" t="s">
        <v>79</v>
      </c>
      <c r="I1" s="296"/>
      <c r="J1" s="296"/>
      <c r="K1" s="296"/>
      <c r="L1" s="14" t="s">
        <v>80</v>
      </c>
      <c r="M1" s="12"/>
      <c r="N1" s="12"/>
      <c r="O1" s="13" t="s">
        <v>81</v>
      </c>
      <c r="P1" s="12"/>
      <c r="Q1" s="12"/>
      <c r="R1" s="12"/>
      <c r="S1" s="14" t="s">
        <v>82</v>
      </c>
      <c r="T1" s="14"/>
      <c r="U1" s="102"/>
      <c r="V1" s="102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3:46" ht="36.95" customHeight="1">
      <c r="C2" s="220" t="s">
        <v>7</v>
      </c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S2" s="216"/>
      <c r="T2" s="215" t="s">
        <v>12</v>
      </c>
      <c r="U2" s="216"/>
      <c r="V2" s="216"/>
      <c r="W2" s="216"/>
      <c r="X2" s="216"/>
      <c r="Y2" s="216"/>
      <c r="Z2" s="216"/>
      <c r="AA2" s="216"/>
      <c r="AB2" s="216"/>
      <c r="AC2" s="216"/>
      <c r="AT2" s="19" t="s">
        <v>75</v>
      </c>
    </row>
    <row r="3" spans="2:46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 t="s">
        <v>83</v>
      </c>
    </row>
    <row r="4" spans="2:46" ht="36.95" customHeight="1">
      <c r="B4" s="23"/>
      <c r="C4" s="222" t="s">
        <v>84</v>
      </c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4"/>
      <c r="T4" s="18" t="s">
        <v>12</v>
      </c>
      <c r="AT4" s="19" t="s">
        <v>6</v>
      </c>
    </row>
    <row r="5" spans="2:18" ht="6.95" customHeight="1">
      <c r="B5" s="23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4"/>
    </row>
    <row r="6" spans="2:18" ht="25.35" customHeight="1">
      <c r="B6" s="23"/>
      <c r="C6" s="25"/>
      <c r="D6" s="29" t="s">
        <v>15</v>
      </c>
      <c r="E6" s="25"/>
      <c r="F6" s="262" t="s">
        <v>338</v>
      </c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5"/>
      <c r="R6" s="24"/>
    </row>
    <row r="7" spans="2:18" s="1" customFormat="1" ht="38.25" customHeight="1">
      <c r="B7" s="32"/>
      <c r="C7" s="33"/>
      <c r="D7" s="28" t="s">
        <v>85</v>
      </c>
      <c r="E7" s="33"/>
      <c r="F7" s="226" t="s">
        <v>367</v>
      </c>
      <c r="G7" s="259"/>
      <c r="H7" s="259"/>
      <c r="I7" s="259"/>
      <c r="J7" s="259"/>
      <c r="K7" s="259"/>
      <c r="L7" s="259"/>
      <c r="M7" s="259"/>
      <c r="N7" s="259"/>
      <c r="O7" s="259"/>
      <c r="P7" s="259"/>
      <c r="Q7" s="33"/>
      <c r="R7" s="34"/>
    </row>
    <row r="8" spans="2:18" s="1" customFormat="1" ht="14.45" customHeight="1">
      <c r="B8" s="32"/>
      <c r="C8" s="33"/>
      <c r="D8" s="29" t="s">
        <v>16</v>
      </c>
      <c r="E8" s="33"/>
      <c r="F8" s="27" t="s">
        <v>5</v>
      </c>
      <c r="G8" s="33"/>
      <c r="H8" s="33"/>
      <c r="I8" s="33"/>
      <c r="J8" s="33"/>
      <c r="K8" s="33"/>
      <c r="L8" s="33"/>
      <c r="M8" s="29" t="s">
        <v>17</v>
      </c>
      <c r="N8" s="33"/>
      <c r="O8" s="27" t="s">
        <v>5</v>
      </c>
      <c r="P8" s="33"/>
      <c r="Q8" s="33"/>
      <c r="R8" s="34"/>
    </row>
    <row r="9" spans="2:18" s="1" customFormat="1" ht="14.45" customHeight="1">
      <c r="B9" s="32"/>
      <c r="C9" s="33"/>
      <c r="D9" s="29" t="s">
        <v>18</v>
      </c>
      <c r="E9" s="33"/>
      <c r="F9" s="27" t="s">
        <v>19</v>
      </c>
      <c r="G9" s="33"/>
      <c r="H9" s="33"/>
      <c r="I9" s="33"/>
      <c r="J9" s="33"/>
      <c r="K9" s="33"/>
      <c r="L9" s="33"/>
      <c r="M9" s="29" t="s">
        <v>20</v>
      </c>
      <c r="N9" s="33"/>
      <c r="O9" s="270">
        <v>44482</v>
      </c>
      <c r="P9" s="270"/>
      <c r="Q9" s="33"/>
      <c r="R9" s="34"/>
    </row>
    <row r="10" spans="2:18" s="1" customFormat="1" ht="10.9" customHeight="1">
      <c r="B10" s="32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4"/>
    </row>
    <row r="11" spans="2:18" s="1" customFormat="1" ht="14.45" customHeight="1">
      <c r="B11" s="32"/>
      <c r="C11" s="33"/>
      <c r="D11" s="29" t="s">
        <v>21</v>
      </c>
      <c r="E11" s="33"/>
      <c r="F11" s="33"/>
      <c r="G11" s="33"/>
      <c r="H11" s="33"/>
      <c r="I11" s="33"/>
      <c r="J11" s="33"/>
      <c r="K11" s="33"/>
      <c r="L11" s="33"/>
      <c r="M11" s="29" t="s">
        <v>22</v>
      </c>
      <c r="N11" s="33"/>
      <c r="O11" s="264" t="str">
        <f>IF('Rekapitulace stavby'!AN10="","",'Rekapitulace stavby'!AN10)</f>
        <v/>
      </c>
      <c r="P11" s="264"/>
      <c r="Q11" s="33"/>
      <c r="R11" s="34"/>
    </row>
    <row r="12" spans="2:18" s="1" customFormat="1" ht="18" customHeight="1">
      <c r="B12" s="32"/>
      <c r="C12" s="33"/>
      <c r="D12" s="33"/>
      <c r="E12" s="27" t="str">
        <f>IF('Rekapitulace stavby'!E11="","",'Rekapitulace stavby'!E11)</f>
        <v xml:space="preserve"> </v>
      </c>
      <c r="F12" s="33"/>
      <c r="G12" s="33"/>
      <c r="H12" s="33"/>
      <c r="I12" s="33"/>
      <c r="J12" s="33"/>
      <c r="K12" s="33"/>
      <c r="L12" s="33"/>
      <c r="M12" s="29" t="s">
        <v>23</v>
      </c>
      <c r="N12" s="33"/>
      <c r="O12" s="264" t="str">
        <f>IF('Rekapitulace stavby'!AN11="","",'Rekapitulace stavby'!AN11)</f>
        <v/>
      </c>
      <c r="P12" s="264"/>
      <c r="Q12" s="33"/>
      <c r="R12" s="34"/>
    </row>
    <row r="13" spans="2:18" s="1" customFormat="1" ht="6.95" customHeight="1">
      <c r="B13" s="32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4"/>
    </row>
    <row r="14" spans="2:18" s="1" customFormat="1" ht="14.45" customHeight="1">
      <c r="B14" s="32"/>
      <c r="C14" s="33"/>
      <c r="D14" s="29" t="s">
        <v>24</v>
      </c>
      <c r="E14" s="33"/>
      <c r="F14" s="33"/>
      <c r="G14" s="33"/>
      <c r="H14" s="33"/>
      <c r="I14" s="33"/>
      <c r="J14" s="33"/>
      <c r="K14" s="33"/>
      <c r="L14" s="33"/>
      <c r="M14" s="29" t="s">
        <v>22</v>
      </c>
      <c r="N14" s="33"/>
      <c r="O14" s="264" t="str">
        <f>IF('Rekapitulace stavby'!AN13="","",'Rekapitulace stavby'!AN13)</f>
        <v/>
      </c>
      <c r="P14" s="264"/>
      <c r="Q14" s="33"/>
      <c r="R14" s="34"/>
    </row>
    <row r="15" spans="2:18" s="1" customFormat="1" ht="18" customHeight="1">
      <c r="B15" s="32"/>
      <c r="C15" s="33"/>
      <c r="D15" s="33"/>
      <c r="E15" s="27" t="str">
        <f>IF('Rekapitulace stavby'!E14="","",'Rekapitulace stavby'!E14)</f>
        <v xml:space="preserve"> </v>
      </c>
      <c r="F15" s="33"/>
      <c r="G15" s="33"/>
      <c r="H15" s="33"/>
      <c r="I15" s="33"/>
      <c r="J15" s="33"/>
      <c r="K15" s="33"/>
      <c r="L15" s="33"/>
      <c r="M15" s="29" t="s">
        <v>23</v>
      </c>
      <c r="N15" s="33"/>
      <c r="O15" s="264" t="str">
        <f>IF('Rekapitulace stavby'!AN14="","",'Rekapitulace stavby'!AN14)</f>
        <v/>
      </c>
      <c r="P15" s="264"/>
      <c r="Q15" s="33"/>
      <c r="R15" s="34"/>
    </row>
    <row r="16" spans="2:18" s="1" customFormat="1" ht="6.95" customHeight="1">
      <c r="B16" s="32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4"/>
    </row>
    <row r="17" spans="2:18" s="1" customFormat="1" ht="14.45" customHeight="1">
      <c r="B17" s="32"/>
      <c r="C17" s="33"/>
      <c r="D17" s="29" t="s">
        <v>25</v>
      </c>
      <c r="E17" s="33"/>
      <c r="F17" s="33"/>
      <c r="G17" s="33"/>
      <c r="H17" s="33"/>
      <c r="I17" s="33"/>
      <c r="J17" s="33"/>
      <c r="K17" s="33"/>
      <c r="L17" s="33"/>
      <c r="M17" s="29" t="s">
        <v>22</v>
      </c>
      <c r="N17" s="33"/>
      <c r="O17" s="264" t="str">
        <f>IF('Rekapitulace stavby'!AN16="","",'Rekapitulace stavby'!AN16)</f>
        <v/>
      </c>
      <c r="P17" s="264"/>
      <c r="Q17" s="33"/>
      <c r="R17" s="34"/>
    </row>
    <row r="18" spans="2:18" s="1" customFormat="1" ht="18" customHeight="1">
      <c r="B18" s="32"/>
      <c r="C18" s="33"/>
      <c r="D18" s="33"/>
      <c r="E18" s="27" t="str">
        <f>IF('Rekapitulace stavby'!E17="","",'Rekapitulace stavby'!E17)</f>
        <v xml:space="preserve"> </v>
      </c>
      <c r="F18" s="33"/>
      <c r="G18" s="33"/>
      <c r="H18" s="33"/>
      <c r="I18" s="33"/>
      <c r="J18" s="33"/>
      <c r="K18" s="33"/>
      <c r="L18" s="33"/>
      <c r="M18" s="29" t="s">
        <v>23</v>
      </c>
      <c r="N18" s="33"/>
      <c r="O18" s="264" t="str">
        <f>IF('Rekapitulace stavby'!AN17="","",'Rekapitulace stavby'!AN17)</f>
        <v/>
      </c>
      <c r="P18" s="264"/>
      <c r="Q18" s="33"/>
      <c r="R18" s="34"/>
    </row>
    <row r="19" spans="2:18" s="1" customFormat="1" ht="6.95" customHeight="1">
      <c r="B19" s="32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4"/>
    </row>
    <row r="20" spans="2:18" s="1" customFormat="1" ht="14.45" customHeight="1">
      <c r="B20" s="32"/>
      <c r="C20" s="33"/>
      <c r="D20" s="29" t="s">
        <v>27</v>
      </c>
      <c r="E20" s="33"/>
      <c r="F20" s="33"/>
      <c r="G20" s="33"/>
      <c r="H20" s="33"/>
      <c r="I20" s="33"/>
      <c r="J20" s="33"/>
      <c r="K20" s="33"/>
      <c r="L20" s="33"/>
      <c r="M20" s="29" t="s">
        <v>22</v>
      </c>
      <c r="N20" s="33"/>
      <c r="O20" s="264" t="str">
        <f>IF('Rekapitulace stavby'!AN19="","",'Rekapitulace stavby'!AN19)</f>
        <v/>
      </c>
      <c r="P20" s="264"/>
      <c r="Q20" s="33"/>
      <c r="R20" s="34"/>
    </row>
    <row r="21" spans="2:18" s="1" customFormat="1" ht="18" customHeight="1">
      <c r="B21" s="32"/>
      <c r="C21" s="33"/>
      <c r="D21" s="33"/>
      <c r="E21" s="27" t="str">
        <f>IF('Rekapitulace stavby'!E20="","",'Rekapitulace stavby'!E20)</f>
        <v xml:space="preserve"> </v>
      </c>
      <c r="F21" s="33"/>
      <c r="G21" s="33"/>
      <c r="H21" s="33"/>
      <c r="I21" s="33"/>
      <c r="J21" s="33"/>
      <c r="K21" s="33"/>
      <c r="L21" s="33"/>
      <c r="M21" s="29" t="s">
        <v>23</v>
      </c>
      <c r="N21" s="33"/>
      <c r="O21" s="264" t="str">
        <f>IF('Rekapitulace stavby'!AN20="","",'Rekapitulace stavby'!AN20)</f>
        <v/>
      </c>
      <c r="P21" s="264"/>
      <c r="Q21" s="33"/>
      <c r="R21" s="34"/>
    </row>
    <row r="22" spans="2:18" s="1" customFormat="1" ht="6.95" customHeight="1">
      <c r="B22" s="32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4"/>
    </row>
    <row r="23" spans="2:18" s="1" customFormat="1" ht="14.45" customHeight="1">
      <c r="B23" s="32"/>
      <c r="C23" s="33"/>
      <c r="D23" s="29" t="s">
        <v>28</v>
      </c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4"/>
    </row>
    <row r="24" spans="2:18" s="1" customFormat="1" ht="16.5" customHeight="1">
      <c r="B24" s="32"/>
      <c r="C24" s="33"/>
      <c r="D24" s="33"/>
      <c r="E24" s="228" t="s">
        <v>5</v>
      </c>
      <c r="F24" s="228"/>
      <c r="G24" s="228"/>
      <c r="H24" s="228"/>
      <c r="I24" s="228"/>
      <c r="J24" s="228"/>
      <c r="K24" s="228"/>
      <c r="L24" s="228"/>
      <c r="M24" s="33"/>
      <c r="N24" s="33"/>
      <c r="O24" s="33"/>
      <c r="P24" s="33"/>
      <c r="Q24" s="33"/>
      <c r="R24" s="34"/>
    </row>
    <row r="25" spans="2:18" s="1" customFormat="1" ht="6.95" customHeight="1">
      <c r="B25" s="32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4"/>
    </row>
    <row r="26" spans="2:18" s="1" customFormat="1" ht="6.95" customHeight="1">
      <c r="B26" s="32"/>
      <c r="C26" s="33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33"/>
      <c r="R26" s="34"/>
    </row>
    <row r="27" spans="2:18" s="1" customFormat="1" ht="14.45" customHeight="1">
      <c r="B27" s="32"/>
      <c r="C27" s="33"/>
      <c r="D27" s="103" t="s">
        <v>86</v>
      </c>
      <c r="E27" s="33"/>
      <c r="F27" s="33"/>
      <c r="G27" s="33"/>
      <c r="H27" s="33"/>
      <c r="I27" s="33"/>
      <c r="J27" s="33"/>
      <c r="K27" s="33"/>
      <c r="L27" s="33"/>
      <c r="M27" s="229">
        <f>N88</f>
        <v>0</v>
      </c>
      <c r="N27" s="229"/>
      <c r="O27" s="229"/>
      <c r="P27" s="229"/>
      <c r="Q27" s="33"/>
      <c r="R27" s="34"/>
    </row>
    <row r="28" spans="2:18" s="1" customFormat="1" ht="14.45" customHeight="1">
      <c r="B28" s="32"/>
      <c r="C28" s="33"/>
      <c r="D28" s="31"/>
      <c r="E28" s="33"/>
      <c r="F28" s="33"/>
      <c r="G28" s="33"/>
      <c r="H28" s="33"/>
      <c r="I28" s="33"/>
      <c r="J28" s="33"/>
      <c r="K28" s="33"/>
      <c r="L28" s="33"/>
      <c r="M28" s="229"/>
      <c r="N28" s="229"/>
      <c r="O28" s="229"/>
      <c r="P28" s="229"/>
      <c r="Q28" s="33"/>
      <c r="R28" s="34"/>
    </row>
    <row r="29" spans="2:18" s="1" customFormat="1" ht="6.95" customHeight="1">
      <c r="B29" s="32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4"/>
    </row>
    <row r="30" spans="2:18" s="1" customFormat="1" ht="25.35" customHeight="1">
      <c r="B30" s="32"/>
      <c r="C30" s="33"/>
      <c r="D30" s="104" t="s">
        <v>30</v>
      </c>
      <c r="E30" s="33"/>
      <c r="F30" s="33"/>
      <c r="G30" s="33"/>
      <c r="H30" s="33"/>
      <c r="I30" s="33"/>
      <c r="J30" s="33"/>
      <c r="K30" s="33"/>
      <c r="L30" s="33"/>
      <c r="M30" s="272">
        <f>ROUND(M27+M28,2)</f>
        <v>0</v>
      </c>
      <c r="N30" s="259"/>
      <c r="O30" s="259"/>
      <c r="P30" s="259"/>
      <c r="Q30" s="33"/>
      <c r="R30" s="34"/>
    </row>
    <row r="31" spans="2:18" s="1" customFormat="1" ht="6.95" customHeight="1">
      <c r="B31" s="32"/>
      <c r="C31" s="33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33"/>
      <c r="R31" s="34"/>
    </row>
    <row r="32" spans="2:18" s="1" customFormat="1" ht="14.45" customHeight="1">
      <c r="B32" s="32"/>
      <c r="C32" s="33"/>
      <c r="D32" s="39" t="s">
        <v>31</v>
      </c>
      <c r="E32" s="39" t="s">
        <v>32</v>
      </c>
      <c r="F32" s="40">
        <v>0.21</v>
      </c>
      <c r="G32" s="105" t="s">
        <v>33</v>
      </c>
      <c r="H32" s="258">
        <v>0</v>
      </c>
      <c r="I32" s="259"/>
      <c r="J32" s="259"/>
      <c r="K32" s="33"/>
      <c r="L32" s="33"/>
      <c r="M32" s="258">
        <f>SUM(H32*0.21)</f>
        <v>0</v>
      </c>
      <c r="N32" s="259"/>
      <c r="O32" s="259"/>
      <c r="P32" s="259"/>
      <c r="Q32" s="33"/>
      <c r="R32" s="34"/>
    </row>
    <row r="33" spans="2:18" s="1" customFormat="1" ht="14.45" customHeight="1">
      <c r="B33" s="32"/>
      <c r="C33" s="33"/>
      <c r="D33" s="33"/>
      <c r="E33" s="39" t="s">
        <v>34</v>
      </c>
      <c r="F33" s="40">
        <v>0.15</v>
      </c>
      <c r="G33" s="105" t="s">
        <v>33</v>
      </c>
      <c r="H33" s="258">
        <f>SUM(M30)</f>
        <v>0</v>
      </c>
      <c r="I33" s="259"/>
      <c r="J33" s="259"/>
      <c r="K33" s="33"/>
      <c r="L33" s="33"/>
      <c r="M33" s="258">
        <f>SUM(H33*0.15)</f>
        <v>0</v>
      </c>
      <c r="N33" s="259"/>
      <c r="O33" s="259"/>
      <c r="P33" s="259"/>
      <c r="Q33" s="33"/>
      <c r="R33" s="34"/>
    </row>
    <row r="34" spans="2:18" s="1" customFormat="1" ht="14.45" customHeight="1" hidden="1">
      <c r="B34" s="32"/>
      <c r="C34" s="33"/>
      <c r="D34" s="33"/>
      <c r="E34" s="39" t="s">
        <v>35</v>
      </c>
      <c r="F34" s="40">
        <v>0.21</v>
      </c>
      <c r="G34" s="105" t="s">
        <v>33</v>
      </c>
      <c r="H34" s="258">
        <f>ROUND((SUM(BG94:BG97)+SUM(BG115:BG143)),2)</f>
        <v>0</v>
      </c>
      <c r="I34" s="259"/>
      <c r="J34" s="259"/>
      <c r="K34" s="33"/>
      <c r="L34" s="33"/>
      <c r="M34" s="258">
        <v>0</v>
      </c>
      <c r="N34" s="259"/>
      <c r="O34" s="259"/>
      <c r="P34" s="259"/>
      <c r="Q34" s="33"/>
      <c r="R34" s="34"/>
    </row>
    <row r="35" spans="2:18" s="1" customFormat="1" ht="14.45" customHeight="1" hidden="1">
      <c r="B35" s="32"/>
      <c r="C35" s="33"/>
      <c r="D35" s="33"/>
      <c r="E35" s="39" t="s">
        <v>36</v>
      </c>
      <c r="F35" s="40">
        <v>0.15</v>
      </c>
      <c r="G35" s="105" t="s">
        <v>33</v>
      </c>
      <c r="H35" s="258">
        <f>ROUND((SUM(BH94:BH97)+SUM(BH115:BH143)),2)</f>
        <v>0</v>
      </c>
      <c r="I35" s="259"/>
      <c r="J35" s="259"/>
      <c r="K35" s="33"/>
      <c r="L35" s="33"/>
      <c r="M35" s="258">
        <v>0</v>
      </c>
      <c r="N35" s="259"/>
      <c r="O35" s="259"/>
      <c r="P35" s="259"/>
      <c r="Q35" s="33"/>
      <c r="R35" s="34"/>
    </row>
    <row r="36" spans="2:18" s="1" customFormat="1" ht="14.45" customHeight="1" hidden="1">
      <c r="B36" s="32"/>
      <c r="C36" s="33"/>
      <c r="D36" s="33"/>
      <c r="E36" s="39" t="s">
        <v>37</v>
      </c>
      <c r="F36" s="40">
        <v>0</v>
      </c>
      <c r="G36" s="105" t="s">
        <v>33</v>
      </c>
      <c r="H36" s="258">
        <f>ROUND((SUM(BI94:BI97)+SUM(BI115:BI143)),2)</f>
        <v>0</v>
      </c>
      <c r="I36" s="259"/>
      <c r="J36" s="259"/>
      <c r="K36" s="33"/>
      <c r="L36" s="33"/>
      <c r="M36" s="258">
        <v>0</v>
      </c>
      <c r="N36" s="259"/>
      <c r="O36" s="259"/>
      <c r="P36" s="259"/>
      <c r="Q36" s="33"/>
      <c r="R36" s="34"/>
    </row>
    <row r="37" spans="2:18" s="1" customFormat="1" ht="6.95" customHeight="1"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4"/>
    </row>
    <row r="38" spans="2:18" s="1" customFormat="1" ht="25.35" customHeight="1">
      <c r="B38" s="32"/>
      <c r="C38" s="101"/>
      <c r="D38" s="106" t="s">
        <v>38</v>
      </c>
      <c r="E38" s="72"/>
      <c r="F38" s="72"/>
      <c r="G38" s="107" t="s">
        <v>39</v>
      </c>
      <c r="H38" s="108" t="s">
        <v>40</v>
      </c>
      <c r="I38" s="72"/>
      <c r="J38" s="72"/>
      <c r="K38" s="72"/>
      <c r="L38" s="260">
        <f>SUM(M30:M36)</f>
        <v>0</v>
      </c>
      <c r="M38" s="260"/>
      <c r="N38" s="260"/>
      <c r="O38" s="260"/>
      <c r="P38" s="261"/>
      <c r="Q38" s="101"/>
      <c r="R38" s="34"/>
    </row>
    <row r="39" spans="2:18" s="1" customFormat="1" ht="14.45" customHeight="1">
      <c r="B39" s="32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4"/>
    </row>
    <row r="40" spans="2:18" s="1" customFormat="1" ht="14.45" customHeight="1">
      <c r="B40" s="32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4"/>
    </row>
    <row r="41" spans="2:18" ht="13.5">
      <c r="B41" s="23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4"/>
    </row>
    <row r="42" spans="2:18" ht="13.5">
      <c r="B42" s="23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4"/>
    </row>
    <row r="43" spans="2:18" ht="13.5">
      <c r="B43" s="23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4"/>
    </row>
    <row r="44" spans="2:18" ht="13.5">
      <c r="B44" s="23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4"/>
    </row>
    <row r="45" spans="2:18" ht="13.5">
      <c r="B45" s="23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4"/>
    </row>
    <row r="46" spans="2:18" ht="13.5">
      <c r="B46" s="23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4"/>
    </row>
    <row r="47" spans="2:18" ht="13.5">
      <c r="B47" s="23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4"/>
    </row>
    <row r="48" spans="2:18" ht="13.5">
      <c r="B48" s="23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4"/>
    </row>
    <row r="49" spans="2:18" ht="13.5">
      <c r="B49" s="23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4"/>
    </row>
    <row r="50" spans="2:18" s="1" customFormat="1" ht="15">
      <c r="B50" s="32"/>
      <c r="C50" s="33"/>
      <c r="D50" s="47" t="s">
        <v>41</v>
      </c>
      <c r="E50" s="48"/>
      <c r="F50" s="48"/>
      <c r="G50" s="48"/>
      <c r="H50" s="49"/>
      <c r="I50" s="33"/>
      <c r="J50" s="47" t="s">
        <v>42</v>
      </c>
      <c r="K50" s="48"/>
      <c r="L50" s="48"/>
      <c r="M50" s="48"/>
      <c r="N50" s="48"/>
      <c r="O50" s="48"/>
      <c r="P50" s="49"/>
      <c r="Q50" s="33"/>
      <c r="R50" s="34"/>
    </row>
    <row r="51" spans="2:18" ht="13.5">
      <c r="B51" s="23"/>
      <c r="C51" s="25"/>
      <c r="D51" s="50"/>
      <c r="E51" s="25"/>
      <c r="F51" s="25"/>
      <c r="G51" s="25"/>
      <c r="H51" s="51"/>
      <c r="I51" s="25"/>
      <c r="J51" s="50"/>
      <c r="K51" s="25"/>
      <c r="L51" s="25"/>
      <c r="M51" s="25"/>
      <c r="N51" s="25"/>
      <c r="O51" s="25"/>
      <c r="P51" s="51"/>
      <c r="Q51" s="25"/>
      <c r="R51" s="24"/>
    </row>
    <row r="52" spans="2:18" ht="13.5">
      <c r="B52" s="23"/>
      <c r="C52" s="25"/>
      <c r="D52" s="50"/>
      <c r="E52" s="25"/>
      <c r="F52" s="25"/>
      <c r="G52" s="25"/>
      <c r="H52" s="51"/>
      <c r="I52" s="25"/>
      <c r="J52" s="50"/>
      <c r="K52" s="25"/>
      <c r="L52" s="25"/>
      <c r="M52" s="25"/>
      <c r="N52" s="25"/>
      <c r="O52" s="25"/>
      <c r="P52" s="51"/>
      <c r="Q52" s="25"/>
      <c r="R52" s="24"/>
    </row>
    <row r="53" spans="2:18" ht="13.5">
      <c r="B53" s="23"/>
      <c r="C53" s="25"/>
      <c r="D53" s="50"/>
      <c r="E53" s="25"/>
      <c r="F53" s="25"/>
      <c r="G53" s="25"/>
      <c r="H53" s="51"/>
      <c r="I53" s="25"/>
      <c r="J53" s="50"/>
      <c r="K53" s="25"/>
      <c r="L53" s="25"/>
      <c r="M53" s="25"/>
      <c r="N53" s="25"/>
      <c r="O53" s="25"/>
      <c r="P53" s="51"/>
      <c r="Q53" s="25"/>
      <c r="R53" s="24"/>
    </row>
    <row r="54" spans="2:18" ht="13.5">
      <c r="B54" s="23"/>
      <c r="C54" s="25"/>
      <c r="D54" s="50"/>
      <c r="E54" s="25"/>
      <c r="F54" s="25"/>
      <c r="G54" s="25"/>
      <c r="H54" s="51"/>
      <c r="I54" s="25"/>
      <c r="J54" s="50"/>
      <c r="K54" s="25"/>
      <c r="L54" s="25"/>
      <c r="M54" s="25"/>
      <c r="N54" s="25"/>
      <c r="O54" s="25"/>
      <c r="P54" s="51"/>
      <c r="Q54" s="25"/>
      <c r="R54" s="24"/>
    </row>
    <row r="55" spans="2:18" ht="13.5">
      <c r="B55" s="23"/>
      <c r="C55" s="25"/>
      <c r="D55" s="50"/>
      <c r="E55" s="25"/>
      <c r="F55" s="25"/>
      <c r="G55" s="25"/>
      <c r="H55" s="51"/>
      <c r="I55" s="25"/>
      <c r="J55" s="50"/>
      <c r="K55" s="25"/>
      <c r="L55" s="25"/>
      <c r="M55" s="25"/>
      <c r="N55" s="25"/>
      <c r="O55" s="25"/>
      <c r="P55" s="51"/>
      <c r="Q55" s="25"/>
      <c r="R55" s="24"/>
    </row>
    <row r="56" spans="2:18" ht="13.5">
      <c r="B56" s="23"/>
      <c r="C56" s="25"/>
      <c r="D56" s="50"/>
      <c r="E56" s="25"/>
      <c r="F56" s="25"/>
      <c r="G56" s="25"/>
      <c r="H56" s="51"/>
      <c r="I56" s="25"/>
      <c r="J56" s="50"/>
      <c r="K56" s="25"/>
      <c r="L56" s="25"/>
      <c r="M56" s="25"/>
      <c r="N56" s="25"/>
      <c r="O56" s="25"/>
      <c r="P56" s="51"/>
      <c r="Q56" s="25"/>
      <c r="R56" s="24"/>
    </row>
    <row r="57" spans="2:18" ht="13.5">
      <c r="B57" s="23"/>
      <c r="C57" s="25"/>
      <c r="D57" s="50"/>
      <c r="E57" s="25"/>
      <c r="F57" s="25"/>
      <c r="G57" s="25"/>
      <c r="H57" s="51"/>
      <c r="I57" s="25"/>
      <c r="J57" s="50"/>
      <c r="K57" s="25"/>
      <c r="L57" s="25"/>
      <c r="M57" s="25"/>
      <c r="N57" s="25"/>
      <c r="O57" s="25"/>
      <c r="P57" s="51"/>
      <c r="Q57" s="25"/>
      <c r="R57" s="24"/>
    </row>
    <row r="58" spans="2:18" ht="13.5">
      <c r="B58" s="23"/>
      <c r="C58" s="25"/>
      <c r="D58" s="50"/>
      <c r="E58" s="25"/>
      <c r="F58" s="25"/>
      <c r="G58" s="25"/>
      <c r="H58" s="51"/>
      <c r="I58" s="25"/>
      <c r="J58" s="50"/>
      <c r="K58" s="25"/>
      <c r="L58" s="25"/>
      <c r="M58" s="25"/>
      <c r="N58" s="25"/>
      <c r="O58" s="25"/>
      <c r="P58" s="51"/>
      <c r="Q58" s="25"/>
      <c r="R58" s="24"/>
    </row>
    <row r="59" spans="2:18" s="1" customFormat="1" ht="15">
      <c r="B59" s="32"/>
      <c r="C59" s="33"/>
      <c r="D59" s="52" t="s">
        <v>43</v>
      </c>
      <c r="E59" s="53"/>
      <c r="F59" s="53"/>
      <c r="G59" s="54" t="s">
        <v>44</v>
      </c>
      <c r="H59" s="55"/>
      <c r="I59" s="33"/>
      <c r="J59" s="52" t="s">
        <v>43</v>
      </c>
      <c r="K59" s="53"/>
      <c r="L59" s="53"/>
      <c r="M59" s="53"/>
      <c r="N59" s="54" t="s">
        <v>44</v>
      </c>
      <c r="O59" s="53"/>
      <c r="P59" s="55"/>
      <c r="Q59" s="33"/>
      <c r="R59" s="34"/>
    </row>
    <row r="60" spans="2:18" ht="13.5">
      <c r="B60" s="23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4"/>
    </row>
    <row r="61" spans="2:18" s="1" customFormat="1" ht="15">
      <c r="B61" s="32"/>
      <c r="C61" s="33"/>
      <c r="D61" s="47" t="s">
        <v>45</v>
      </c>
      <c r="E61" s="48"/>
      <c r="F61" s="48"/>
      <c r="G61" s="48"/>
      <c r="H61" s="49"/>
      <c r="I61" s="33"/>
      <c r="J61" s="47" t="s">
        <v>46</v>
      </c>
      <c r="K61" s="48"/>
      <c r="L61" s="48"/>
      <c r="M61" s="48"/>
      <c r="N61" s="48"/>
      <c r="O61" s="48"/>
      <c r="P61" s="49"/>
      <c r="Q61" s="33"/>
      <c r="R61" s="34"/>
    </row>
    <row r="62" spans="2:18" ht="13.5">
      <c r="B62" s="23"/>
      <c r="C62" s="25"/>
      <c r="D62" s="50"/>
      <c r="E62" s="25"/>
      <c r="F62" s="25"/>
      <c r="G62" s="25"/>
      <c r="H62" s="51"/>
      <c r="I62" s="25"/>
      <c r="J62" s="50"/>
      <c r="K62" s="25"/>
      <c r="L62" s="25"/>
      <c r="M62" s="25"/>
      <c r="N62" s="25"/>
      <c r="O62" s="25"/>
      <c r="P62" s="51"/>
      <c r="Q62" s="25"/>
      <c r="R62" s="24"/>
    </row>
    <row r="63" spans="2:18" ht="13.5">
      <c r="B63" s="23"/>
      <c r="C63" s="25"/>
      <c r="D63" s="50"/>
      <c r="E63" s="25"/>
      <c r="F63" s="25"/>
      <c r="G63" s="25"/>
      <c r="H63" s="51"/>
      <c r="I63" s="25"/>
      <c r="J63" s="50"/>
      <c r="K63" s="25"/>
      <c r="L63" s="25"/>
      <c r="M63" s="25"/>
      <c r="N63" s="25"/>
      <c r="O63" s="25"/>
      <c r="P63" s="51"/>
      <c r="Q63" s="25"/>
      <c r="R63" s="24"/>
    </row>
    <row r="64" spans="2:18" ht="13.5">
      <c r="B64" s="23"/>
      <c r="C64" s="25"/>
      <c r="D64" s="50"/>
      <c r="E64" s="25"/>
      <c r="F64" s="25"/>
      <c r="G64" s="25"/>
      <c r="H64" s="51"/>
      <c r="I64" s="25"/>
      <c r="J64" s="50"/>
      <c r="K64" s="25"/>
      <c r="L64" s="25"/>
      <c r="M64" s="25"/>
      <c r="N64" s="25"/>
      <c r="O64" s="25"/>
      <c r="P64" s="51"/>
      <c r="Q64" s="25"/>
      <c r="R64" s="24"/>
    </row>
    <row r="65" spans="2:18" ht="13.5">
      <c r="B65" s="23"/>
      <c r="C65" s="25"/>
      <c r="D65" s="50"/>
      <c r="E65" s="25"/>
      <c r="F65" s="25"/>
      <c r="G65" s="25"/>
      <c r="H65" s="51"/>
      <c r="I65" s="25"/>
      <c r="J65" s="50"/>
      <c r="K65" s="25"/>
      <c r="L65" s="25"/>
      <c r="M65" s="25"/>
      <c r="N65" s="25"/>
      <c r="O65" s="25"/>
      <c r="P65" s="51"/>
      <c r="Q65" s="25"/>
      <c r="R65" s="24"/>
    </row>
    <row r="66" spans="2:18" ht="13.5">
      <c r="B66" s="23"/>
      <c r="C66" s="25"/>
      <c r="D66" s="50"/>
      <c r="E66" s="25"/>
      <c r="F66" s="25"/>
      <c r="G66" s="25"/>
      <c r="H66" s="51"/>
      <c r="I66" s="25"/>
      <c r="J66" s="50"/>
      <c r="K66" s="25"/>
      <c r="L66" s="25"/>
      <c r="M66" s="25"/>
      <c r="N66" s="25"/>
      <c r="O66" s="25"/>
      <c r="P66" s="51"/>
      <c r="Q66" s="25"/>
      <c r="R66" s="24"/>
    </row>
    <row r="67" spans="2:18" ht="13.5">
      <c r="B67" s="23"/>
      <c r="C67" s="25"/>
      <c r="D67" s="50"/>
      <c r="E67" s="25"/>
      <c r="F67" s="25"/>
      <c r="G67" s="25"/>
      <c r="H67" s="51"/>
      <c r="I67" s="25"/>
      <c r="J67" s="50"/>
      <c r="K67" s="25"/>
      <c r="L67" s="25"/>
      <c r="M67" s="25"/>
      <c r="N67" s="25"/>
      <c r="O67" s="25"/>
      <c r="P67" s="51"/>
      <c r="Q67" s="25"/>
      <c r="R67" s="24"/>
    </row>
    <row r="68" spans="2:18" ht="13.5">
      <c r="B68" s="23"/>
      <c r="C68" s="25"/>
      <c r="D68" s="50"/>
      <c r="E68" s="25"/>
      <c r="F68" s="25"/>
      <c r="G68" s="25"/>
      <c r="H68" s="51"/>
      <c r="I68" s="25"/>
      <c r="J68" s="50"/>
      <c r="K68" s="25"/>
      <c r="L68" s="25"/>
      <c r="M68" s="25"/>
      <c r="N68" s="25"/>
      <c r="O68" s="25"/>
      <c r="P68" s="51"/>
      <c r="Q68" s="25"/>
      <c r="R68" s="24"/>
    </row>
    <row r="69" spans="2:18" ht="13.5">
      <c r="B69" s="23"/>
      <c r="C69" s="25"/>
      <c r="D69" s="50"/>
      <c r="E69" s="25"/>
      <c r="F69" s="25"/>
      <c r="G69" s="25"/>
      <c r="H69" s="51"/>
      <c r="I69" s="25"/>
      <c r="J69" s="50"/>
      <c r="K69" s="25"/>
      <c r="L69" s="25"/>
      <c r="M69" s="25"/>
      <c r="N69" s="25"/>
      <c r="O69" s="25"/>
      <c r="P69" s="51"/>
      <c r="Q69" s="25"/>
      <c r="R69" s="24"/>
    </row>
    <row r="70" spans="2:18" s="1" customFormat="1" ht="15">
      <c r="B70" s="32"/>
      <c r="C70" s="33"/>
      <c r="D70" s="52" t="s">
        <v>43</v>
      </c>
      <c r="E70" s="53"/>
      <c r="F70" s="53"/>
      <c r="G70" s="54" t="s">
        <v>44</v>
      </c>
      <c r="H70" s="55"/>
      <c r="I70" s="33"/>
      <c r="J70" s="52" t="s">
        <v>43</v>
      </c>
      <c r="K70" s="53"/>
      <c r="L70" s="53"/>
      <c r="M70" s="53"/>
      <c r="N70" s="54" t="s">
        <v>44</v>
      </c>
      <c r="O70" s="53"/>
      <c r="P70" s="55"/>
      <c r="Q70" s="33"/>
      <c r="R70" s="34"/>
    </row>
    <row r="71" spans="2:18" s="1" customFormat="1" ht="14.45" customHeight="1">
      <c r="B71" s="56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8"/>
    </row>
    <row r="75" spans="2:18" s="1" customFormat="1" ht="6.95" customHeight="1">
      <c r="B75" s="59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1"/>
    </row>
    <row r="76" spans="2:18" s="1" customFormat="1" ht="36.95" customHeight="1">
      <c r="B76" s="32"/>
      <c r="C76" s="222" t="s">
        <v>87</v>
      </c>
      <c r="D76" s="223"/>
      <c r="E76" s="223"/>
      <c r="F76" s="223"/>
      <c r="G76" s="223"/>
      <c r="H76" s="223"/>
      <c r="I76" s="223"/>
      <c r="J76" s="223"/>
      <c r="K76" s="223"/>
      <c r="L76" s="223"/>
      <c r="M76" s="223"/>
      <c r="N76" s="223"/>
      <c r="O76" s="223"/>
      <c r="P76" s="223"/>
      <c r="Q76" s="223"/>
      <c r="R76" s="34"/>
    </row>
    <row r="77" spans="2:18" s="1" customFormat="1" ht="6.95" customHeight="1">
      <c r="B77" s="32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4"/>
    </row>
    <row r="78" spans="2:18" s="1" customFormat="1" ht="30" customHeight="1">
      <c r="B78" s="32"/>
      <c r="C78" s="29" t="s">
        <v>15</v>
      </c>
      <c r="D78" s="33"/>
      <c r="E78" s="33"/>
      <c r="F78" s="262" t="str">
        <f>F6</f>
        <v>VÝMĚNA KOGENERAČNÍ JEDNOTKY-HAVÁRIE</v>
      </c>
      <c r="G78" s="263"/>
      <c r="H78" s="263"/>
      <c r="I78" s="263"/>
      <c r="J78" s="263"/>
      <c r="K78" s="263"/>
      <c r="L78" s="263"/>
      <c r="M78" s="263"/>
      <c r="N78" s="263"/>
      <c r="O78" s="263"/>
      <c r="P78" s="263"/>
      <c r="Q78" s="33"/>
      <c r="R78" s="34"/>
    </row>
    <row r="79" spans="2:18" s="1" customFormat="1" ht="36.95" customHeight="1">
      <c r="B79" s="32"/>
      <c r="C79" s="66" t="s">
        <v>85</v>
      </c>
      <c r="D79" s="33"/>
      <c r="E79" s="33"/>
      <c r="F79" s="240" t="str">
        <f>F7</f>
        <v>PS 101 Technologické zařízení                                                                           Rozvod plynu kogenerační jednotky</v>
      </c>
      <c r="G79" s="259"/>
      <c r="H79" s="259"/>
      <c r="I79" s="259"/>
      <c r="J79" s="259"/>
      <c r="K79" s="259"/>
      <c r="L79" s="259"/>
      <c r="M79" s="259"/>
      <c r="N79" s="259"/>
      <c r="O79" s="259"/>
      <c r="P79" s="259"/>
      <c r="Q79" s="33"/>
      <c r="R79" s="34"/>
    </row>
    <row r="80" spans="2:18" s="1" customFormat="1" ht="6.95" customHeight="1">
      <c r="B80" s="32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4"/>
    </row>
    <row r="81" spans="2:18" s="1" customFormat="1" ht="18" customHeight="1">
      <c r="B81" s="32"/>
      <c r="C81" s="29" t="s">
        <v>18</v>
      </c>
      <c r="D81" s="33"/>
      <c r="E81" s="33"/>
      <c r="F81" s="27" t="str">
        <f>F9</f>
        <v xml:space="preserve"> </v>
      </c>
      <c r="G81" s="33"/>
      <c r="H81" s="33"/>
      <c r="I81" s="33"/>
      <c r="J81" s="33"/>
      <c r="K81" s="29" t="s">
        <v>20</v>
      </c>
      <c r="L81" s="33"/>
      <c r="M81" s="270">
        <f>IF(O9="","",O9)</f>
        <v>44482</v>
      </c>
      <c r="N81" s="270"/>
      <c r="O81" s="270"/>
      <c r="P81" s="270"/>
      <c r="Q81" s="33"/>
      <c r="R81" s="34"/>
    </row>
    <row r="82" spans="2:18" s="1" customFormat="1" ht="6.95" customHeight="1">
      <c r="B82" s="32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4"/>
    </row>
    <row r="83" spans="2:18" s="1" customFormat="1" ht="15">
      <c r="B83" s="32"/>
      <c r="C83" s="29" t="s">
        <v>21</v>
      </c>
      <c r="D83" s="33"/>
      <c r="E83" s="33"/>
      <c r="F83" s="27" t="str">
        <f>E12</f>
        <v xml:space="preserve"> </v>
      </c>
      <c r="G83" s="33"/>
      <c r="H83" s="33"/>
      <c r="I83" s="33"/>
      <c r="J83" s="33"/>
      <c r="K83" s="29" t="s">
        <v>25</v>
      </c>
      <c r="L83" s="33"/>
      <c r="M83" s="264" t="str">
        <f>E18</f>
        <v xml:space="preserve"> </v>
      </c>
      <c r="N83" s="264"/>
      <c r="O83" s="264"/>
      <c r="P83" s="264"/>
      <c r="Q83" s="264"/>
      <c r="R83" s="34"/>
    </row>
    <row r="84" spans="2:18" s="1" customFormat="1" ht="14.45" customHeight="1">
      <c r="B84" s="32"/>
      <c r="C84" s="29" t="s">
        <v>24</v>
      </c>
      <c r="D84" s="33"/>
      <c r="E84" s="33"/>
      <c r="F84" s="27" t="str">
        <f>IF(E15="","",E15)</f>
        <v xml:space="preserve"> </v>
      </c>
      <c r="G84" s="33"/>
      <c r="H84" s="33"/>
      <c r="I84" s="33"/>
      <c r="J84" s="33"/>
      <c r="K84" s="29" t="s">
        <v>27</v>
      </c>
      <c r="L84" s="33"/>
      <c r="M84" s="264" t="str">
        <f>E21</f>
        <v xml:space="preserve"> </v>
      </c>
      <c r="N84" s="264"/>
      <c r="O84" s="264"/>
      <c r="P84" s="264"/>
      <c r="Q84" s="264"/>
      <c r="R84" s="34"/>
    </row>
    <row r="85" spans="2:18" s="1" customFormat="1" ht="10.35" customHeight="1">
      <c r="B85" s="32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4"/>
    </row>
    <row r="86" spans="2:18" s="1" customFormat="1" ht="29.25" customHeight="1">
      <c r="B86" s="32"/>
      <c r="C86" s="265" t="s">
        <v>88</v>
      </c>
      <c r="D86" s="266"/>
      <c r="E86" s="266"/>
      <c r="F86" s="266"/>
      <c r="G86" s="266"/>
      <c r="H86" s="101"/>
      <c r="I86" s="101"/>
      <c r="J86" s="101"/>
      <c r="K86" s="101"/>
      <c r="L86" s="101"/>
      <c r="M86" s="101"/>
      <c r="N86" s="265" t="s">
        <v>89</v>
      </c>
      <c r="O86" s="266"/>
      <c r="P86" s="266"/>
      <c r="Q86" s="266"/>
      <c r="R86" s="34"/>
    </row>
    <row r="87" spans="2:18" s="1" customFormat="1" ht="10.35" customHeight="1">
      <c r="B87" s="32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4"/>
    </row>
    <row r="88" spans="2:47" s="1" customFormat="1" ht="29.25" customHeight="1">
      <c r="B88" s="32"/>
      <c r="C88" s="109" t="s">
        <v>90</v>
      </c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248">
        <f>N115</f>
        <v>0</v>
      </c>
      <c r="O88" s="267"/>
      <c r="P88" s="267"/>
      <c r="Q88" s="267"/>
      <c r="R88" s="34"/>
      <c r="AU88" s="19" t="s">
        <v>91</v>
      </c>
    </row>
    <row r="89" spans="2:18" s="6" customFormat="1" ht="24.95" customHeight="1">
      <c r="B89" s="110"/>
      <c r="C89" s="111"/>
      <c r="D89" s="112" t="s">
        <v>92</v>
      </c>
      <c r="E89" s="111"/>
      <c r="F89" s="111"/>
      <c r="G89" s="111"/>
      <c r="H89" s="111"/>
      <c r="I89" s="111"/>
      <c r="J89" s="111"/>
      <c r="K89" s="111"/>
      <c r="L89" s="111"/>
      <c r="M89" s="111"/>
      <c r="N89" s="268">
        <f>N116</f>
        <v>0</v>
      </c>
      <c r="O89" s="269"/>
      <c r="P89" s="269"/>
      <c r="Q89" s="269"/>
      <c r="R89" s="113"/>
    </row>
    <row r="90" spans="2:18" s="7" customFormat="1" ht="19.9" customHeight="1">
      <c r="B90" s="114"/>
      <c r="C90" s="115"/>
      <c r="D90" s="116" t="s">
        <v>198</v>
      </c>
      <c r="E90" s="115"/>
      <c r="F90" s="115"/>
      <c r="G90" s="115"/>
      <c r="H90" s="115"/>
      <c r="I90" s="115"/>
      <c r="J90" s="115"/>
      <c r="K90" s="115"/>
      <c r="L90" s="115"/>
      <c r="M90" s="115"/>
      <c r="N90" s="273">
        <f>N117</f>
        <v>0</v>
      </c>
      <c r="O90" s="274"/>
      <c r="P90" s="274"/>
      <c r="Q90" s="274"/>
      <c r="R90" s="117"/>
    </row>
    <row r="91" spans="2:18" s="7" customFormat="1" ht="19.9" customHeight="1">
      <c r="B91" s="114"/>
      <c r="C91" s="115"/>
      <c r="D91" s="116" t="s">
        <v>99</v>
      </c>
      <c r="E91" s="115"/>
      <c r="F91" s="115"/>
      <c r="G91" s="115"/>
      <c r="H91" s="115"/>
      <c r="I91" s="115"/>
      <c r="J91" s="115"/>
      <c r="K91" s="115"/>
      <c r="L91" s="115"/>
      <c r="M91" s="115"/>
      <c r="N91" s="273">
        <f>N131</f>
        <v>0</v>
      </c>
      <c r="O91" s="274"/>
      <c r="P91" s="274"/>
      <c r="Q91" s="274"/>
      <c r="R91" s="117"/>
    </row>
    <row r="92" spans="2:18" s="7" customFormat="1" ht="19.9" customHeight="1">
      <c r="B92" s="114"/>
      <c r="C92" s="115"/>
      <c r="D92" s="116" t="s">
        <v>100</v>
      </c>
      <c r="E92" s="115"/>
      <c r="F92" s="115"/>
      <c r="G92" s="115"/>
      <c r="H92" s="115"/>
      <c r="I92" s="115"/>
      <c r="J92" s="115"/>
      <c r="K92" s="115"/>
      <c r="L92" s="115"/>
      <c r="M92" s="115"/>
      <c r="N92" s="273">
        <f>N141</f>
        <v>0</v>
      </c>
      <c r="O92" s="274"/>
      <c r="P92" s="274"/>
      <c r="Q92" s="274"/>
      <c r="R92" s="117"/>
    </row>
    <row r="93" spans="2:18" s="1" customFormat="1" ht="21.75" customHeight="1"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4"/>
    </row>
    <row r="94" spans="2:21" s="1" customFormat="1" ht="29.25" customHeight="1">
      <c r="B94" s="32"/>
      <c r="C94" s="109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267"/>
      <c r="O94" s="300"/>
      <c r="P94" s="300"/>
      <c r="Q94" s="300"/>
      <c r="R94" s="34"/>
      <c r="T94" s="118"/>
      <c r="U94" s="119" t="s">
        <v>31</v>
      </c>
    </row>
    <row r="95" spans="2:65" s="1" customFormat="1" ht="18" customHeight="1">
      <c r="B95" s="120"/>
      <c r="C95" s="121"/>
      <c r="D95" s="301"/>
      <c r="E95" s="301"/>
      <c r="F95" s="301"/>
      <c r="G95" s="301"/>
      <c r="H95" s="301"/>
      <c r="I95" s="121"/>
      <c r="J95" s="121"/>
      <c r="K95" s="121"/>
      <c r="L95" s="121"/>
      <c r="M95" s="121"/>
      <c r="N95" s="302"/>
      <c r="O95" s="302"/>
      <c r="P95" s="302"/>
      <c r="Q95" s="302"/>
      <c r="R95" s="123"/>
      <c r="S95" s="124"/>
      <c r="T95" s="125"/>
      <c r="U95" s="126" t="s">
        <v>32</v>
      </c>
      <c r="V95" s="124"/>
      <c r="W95" s="124"/>
      <c r="X95" s="124"/>
      <c r="Y95" s="124"/>
      <c r="Z95" s="124"/>
      <c r="AA95" s="124"/>
      <c r="AB95" s="124"/>
      <c r="AC95" s="124"/>
      <c r="AD95" s="124"/>
      <c r="AE95" s="124"/>
      <c r="AF95" s="124"/>
      <c r="AG95" s="124"/>
      <c r="AH95" s="124"/>
      <c r="AI95" s="124"/>
      <c r="AJ95" s="124"/>
      <c r="AK95" s="124"/>
      <c r="AL95" s="124"/>
      <c r="AM95" s="124"/>
      <c r="AN95" s="124"/>
      <c r="AO95" s="124"/>
      <c r="AP95" s="124"/>
      <c r="AQ95" s="124"/>
      <c r="AR95" s="124"/>
      <c r="AS95" s="124"/>
      <c r="AT95" s="124"/>
      <c r="AU95" s="124"/>
      <c r="AV95" s="124"/>
      <c r="AW95" s="124"/>
      <c r="AX95" s="124"/>
      <c r="AY95" s="127" t="s">
        <v>101</v>
      </c>
      <c r="AZ95" s="124"/>
      <c r="BA95" s="124"/>
      <c r="BB95" s="124"/>
      <c r="BC95" s="124"/>
      <c r="BD95" s="124"/>
      <c r="BE95" s="128">
        <f>IF(U95="základní",N95,0)</f>
        <v>0</v>
      </c>
      <c r="BF95" s="128">
        <f>IF(U95="snížená",N95,0)</f>
        <v>0</v>
      </c>
      <c r="BG95" s="128">
        <f>IF(U95="zákl. přenesená",N95,0)</f>
        <v>0</v>
      </c>
      <c r="BH95" s="128">
        <f>IF(U95="sníž. přenesená",N95,0)</f>
        <v>0</v>
      </c>
      <c r="BI95" s="128">
        <f>IF(U95="nulová",N95,0)</f>
        <v>0</v>
      </c>
      <c r="BJ95" s="127" t="s">
        <v>73</v>
      </c>
      <c r="BK95" s="124"/>
      <c r="BL95" s="124"/>
      <c r="BM95" s="124"/>
    </row>
    <row r="96" spans="2:65" s="1" customFormat="1" ht="18" customHeight="1">
      <c r="B96" s="120"/>
      <c r="C96" s="121"/>
      <c r="D96" s="122"/>
      <c r="E96" s="121"/>
      <c r="F96" s="121"/>
      <c r="G96" s="121"/>
      <c r="H96" s="121"/>
      <c r="I96" s="121"/>
      <c r="J96" s="121"/>
      <c r="K96" s="121"/>
      <c r="L96" s="121"/>
      <c r="M96" s="121"/>
      <c r="N96" s="302"/>
      <c r="O96" s="302"/>
      <c r="P96" s="302"/>
      <c r="Q96" s="302"/>
      <c r="R96" s="123"/>
      <c r="S96" s="124"/>
      <c r="T96" s="129"/>
      <c r="U96" s="130" t="s">
        <v>32</v>
      </c>
      <c r="V96" s="124"/>
      <c r="W96" s="124"/>
      <c r="X96" s="124"/>
      <c r="Y96" s="124"/>
      <c r="Z96" s="124"/>
      <c r="AA96" s="124"/>
      <c r="AB96" s="124"/>
      <c r="AC96" s="124"/>
      <c r="AD96" s="124"/>
      <c r="AE96" s="124"/>
      <c r="AF96" s="124"/>
      <c r="AG96" s="124"/>
      <c r="AH96" s="124"/>
      <c r="AI96" s="124"/>
      <c r="AJ96" s="124"/>
      <c r="AK96" s="124"/>
      <c r="AL96" s="124"/>
      <c r="AM96" s="124"/>
      <c r="AN96" s="124"/>
      <c r="AO96" s="124"/>
      <c r="AP96" s="124"/>
      <c r="AQ96" s="124"/>
      <c r="AR96" s="124"/>
      <c r="AS96" s="124"/>
      <c r="AT96" s="124"/>
      <c r="AU96" s="124"/>
      <c r="AV96" s="124"/>
      <c r="AW96" s="124"/>
      <c r="AX96" s="124"/>
      <c r="AY96" s="127" t="s">
        <v>102</v>
      </c>
      <c r="AZ96" s="124"/>
      <c r="BA96" s="124"/>
      <c r="BB96" s="124"/>
      <c r="BC96" s="124"/>
      <c r="BD96" s="124"/>
      <c r="BE96" s="128">
        <f>IF(U96="základní",N96,0)</f>
        <v>0</v>
      </c>
      <c r="BF96" s="128">
        <f>IF(U96="snížená",N96,0)</f>
        <v>0</v>
      </c>
      <c r="BG96" s="128">
        <f>IF(U96="zákl. přenesená",N96,0)</f>
        <v>0</v>
      </c>
      <c r="BH96" s="128">
        <f>IF(U96="sníž. přenesená",N96,0)</f>
        <v>0</v>
      </c>
      <c r="BI96" s="128">
        <f>IF(U96="nulová",N96,0)</f>
        <v>0</v>
      </c>
      <c r="BJ96" s="127" t="s">
        <v>73</v>
      </c>
      <c r="BK96" s="124"/>
      <c r="BL96" s="124"/>
      <c r="BM96" s="124"/>
    </row>
    <row r="97" spans="2:18" s="1" customFormat="1" ht="13.5">
      <c r="B97" s="32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4"/>
    </row>
    <row r="98" spans="2:18" s="1" customFormat="1" ht="29.25" customHeight="1">
      <c r="B98" s="32"/>
      <c r="C98" s="100" t="s">
        <v>374</v>
      </c>
      <c r="D98" s="101"/>
      <c r="E98" s="101"/>
      <c r="F98" s="101"/>
      <c r="G98" s="101"/>
      <c r="H98" s="101"/>
      <c r="I98" s="101"/>
      <c r="J98" s="101"/>
      <c r="K98" s="101"/>
      <c r="L98" s="243">
        <f>ROUND(SUM(N88+N94),2)</f>
        <v>0</v>
      </c>
      <c r="M98" s="243"/>
      <c r="N98" s="243"/>
      <c r="O98" s="243"/>
      <c r="P98" s="243"/>
      <c r="Q98" s="243"/>
      <c r="R98" s="34"/>
    </row>
    <row r="99" spans="2:18" s="1" customFormat="1" ht="6.95" customHeight="1">
      <c r="B99" s="56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8"/>
    </row>
    <row r="103" spans="2:18" s="1" customFormat="1" ht="6.95" customHeight="1">
      <c r="B103" s="59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1"/>
    </row>
    <row r="104" spans="2:18" s="1" customFormat="1" ht="36.95" customHeight="1">
      <c r="B104" s="32"/>
      <c r="C104" s="222" t="s">
        <v>103</v>
      </c>
      <c r="D104" s="259"/>
      <c r="E104" s="259"/>
      <c r="F104" s="259"/>
      <c r="G104" s="259"/>
      <c r="H104" s="259"/>
      <c r="I104" s="259"/>
      <c r="J104" s="259"/>
      <c r="K104" s="259"/>
      <c r="L104" s="259"/>
      <c r="M104" s="259"/>
      <c r="N104" s="259"/>
      <c r="O104" s="259"/>
      <c r="P104" s="259"/>
      <c r="Q104" s="259"/>
      <c r="R104" s="34"/>
    </row>
    <row r="105" spans="2:18" s="1" customFormat="1" ht="6.95" customHeight="1">
      <c r="B105" s="32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4"/>
    </row>
    <row r="106" spans="2:18" s="1" customFormat="1" ht="30" customHeight="1">
      <c r="B106" s="32"/>
      <c r="C106" s="29" t="s">
        <v>15</v>
      </c>
      <c r="D106" s="33"/>
      <c r="E106" s="33"/>
      <c r="F106" s="262" t="str">
        <f>F6</f>
        <v>VÝMĚNA KOGENERAČNÍ JEDNOTKY-HAVÁRIE</v>
      </c>
      <c r="G106" s="263"/>
      <c r="H106" s="263"/>
      <c r="I106" s="263"/>
      <c r="J106" s="263"/>
      <c r="K106" s="263"/>
      <c r="L106" s="263"/>
      <c r="M106" s="263"/>
      <c r="N106" s="263"/>
      <c r="O106" s="263"/>
      <c r="P106" s="263"/>
      <c r="Q106" s="33"/>
      <c r="R106" s="34"/>
    </row>
    <row r="107" spans="2:18" s="1" customFormat="1" ht="36.95" customHeight="1">
      <c r="B107" s="32"/>
      <c r="C107" s="66" t="s">
        <v>85</v>
      </c>
      <c r="D107" s="33"/>
      <c r="E107" s="33"/>
      <c r="F107" s="240" t="str">
        <f>F7</f>
        <v>PS 101 Technologické zařízení                                                                           Rozvod plynu kogenerační jednotky</v>
      </c>
      <c r="G107" s="259"/>
      <c r="H107" s="259"/>
      <c r="I107" s="259"/>
      <c r="J107" s="259"/>
      <c r="K107" s="259"/>
      <c r="L107" s="259"/>
      <c r="M107" s="259"/>
      <c r="N107" s="259"/>
      <c r="O107" s="259"/>
      <c r="P107" s="259"/>
      <c r="Q107" s="33"/>
      <c r="R107" s="34"/>
    </row>
    <row r="108" spans="2:18" s="1" customFormat="1" ht="6.95" customHeight="1">
      <c r="B108" s="32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4"/>
    </row>
    <row r="109" spans="2:18" s="1" customFormat="1" ht="18" customHeight="1">
      <c r="B109" s="32"/>
      <c r="C109" s="29" t="s">
        <v>18</v>
      </c>
      <c r="D109" s="33"/>
      <c r="E109" s="33"/>
      <c r="F109" s="27" t="str">
        <f>F9</f>
        <v xml:space="preserve"> </v>
      </c>
      <c r="G109" s="33"/>
      <c r="H109" s="33"/>
      <c r="I109" s="33"/>
      <c r="J109" s="33"/>
      <c r="K109" s="29" t="s">
        <v>20</v>
      </c>
      <c r="L109" s="33"/>
      <c r="M109" s="270">
        <f>IF(O9="","",O9)</f>
        <v>44482</v>
      </c>
      <c r="N109" s="270"/>
      <c r="O109" s="270"/>
      <c r="P109" s="270"/>
      <c r="Q109" s="33"/>
      <c r="R109" s="34"/>
    </row>
    <row r="110" spans="2:18" s="1" customFormat="1" ht="6.95" customHeight="1">
      <c r="B110" s="32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4"/>
    </row>
    <row r="111" spans="2:18" s="1" customFormat="1" ht="15">
      <c r="B111" s="32"/>
      <c r="C111" s="29" t="s">
        <v>21</v>
      </c>
      <c r="D111" s="33"/>
      <c r="E111" s="33"/>
      <c r="F111" s="27" t="str">
        <f>E12</f>
        <v xml:space="preserve"> </v>
      </c>
      <c r="G111" s="33"/>
      <c r="H111" s="33"/>
      <c r="I111" s="33"/>
      <c r="J111" s="33"/>
      <c r="K111" s="29" t="s">
        <v>25</v>
      </c>
      <c r="L111" s="33"/>
      <c r="M111" s="264" t="str">
        <f>E18</f>
        <v xml:space="preserve"> </v>
      </c>
      <c r="N111" s="264"/>
      <c r="O111" s="264"/>
      <c r="P111" s="264"/>
      <c r="Q111" s="264"/>
      <c r="R111" s="34"/>
    </row>
    <row r="112" spans="2:18" s="1" customFormat="1" ht="14.45" customHeight="1">
      <c r="B112" s="32"/>
      <c r="C112" s="29" t="s">
        <v>24</v>
      </c>
      <c r="D112" s="33"/>
      <c r="E112" s="33"/>
      <c r="F112" s="27" t="str">
        <f>IF(E15="","",E15)</f>
        <v xml:space="preserve"> </v>
      </c>
      <c r="G112" s="33"/>
      <c r="H112" s="33"/>
      <c r="I112" s="33"/>
      <c r="J112" s="33"/>
      <c r="K112" s="29" t="s">
        <v>27</v>
      </c>
      <c r="L112" s="33"/>
      <c r="M112" s="264" t="str">
        <f>E21</f>
        <v xml:space="preserve"> </v>
      </c>
      <c r="N112" s="264"/>
      <c r="O112" s="264"/>
      <c r="P112" s="264"/>
      <c r="Q112" s="264"/>
      <c r="R112" s="34"/>
    </row>
    <row r="113" spans="2:18" s="1" customFormat="1" ht="10.35" customHeight="1">
      <c r="B113" s="32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4"/>
    </row>
    <row r="114" spans="2:27" s="8" customFormat="1" ht="29.25" customHeight="1">
      <c r="B114" s="131"/>
      <c r="C114" s="132" t="s">
        <v>104</v>
      </c>
      <c r="D114" s="133" t="s">
        <v>105</v>
      </c>
      <c r="E114" s="133" t="s">
        <v>49</v>
      </c>
      <c r="F114" s="275" t="s">
        <v>106</v>
      </c>
      <c r="G114" s="275"/>
      <c r="H114" s="275"/>
      <c r="I114" s="275"/>
      <c r="J114" s="133" t="s">
        <v>107</v>
      </c>
      <c r="K114" s="133" t="s">
        <v>108</v>
      </c>
      <c r="L114" s="275" t="s">
        <v>109</v>
      </c>
      <c r="M114" s="275"/>
      <c r="N114" s="275" t="s">
        <v>89</v>
      </c>
      <c r="O114" s="275"/>
      <c r="P114" s="275"/>
      <c r="Q114" s="276"/>
      <c r="R114" s="134"/>
      <c r="T114" s="73" t="s">
        <v>110</v>
      </c>
      <c r="U114" s="74" t="s">
        <v>31</v>
      </c>
      <c r="V114" s="74" t="s">
        <v>111</v>
      </c>
      <c r="W114" s="74" t="s">
        <v>112</v>
      </c>
      <c r="X114" s="74" t="s">
        <v>113</v>
      </c>
      <c r="Y114" s="74" t="s">
        <v>114</v>
      </c>
      <c r="Z114" s="74" t="s">
        <v>115</v>
      </c>
      <c r="AA114" s="75" t="s">
        <v>116</v>
      </c>
    </row>
    <row r="115" spans="2:63" s="1" customFormat="1" ht="29.25" customHeight="1">
      <c r="B115" s="32"/>
      <c r="C115" s="77" t="s">
        <v>86</v>
      </c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277">
        <f>SUM(N116)</f>
        <v>0</v>
      </c>
      <c r="O115" s="278"/>
      <c r="P115" s="278"/>
      <c r="Q115" s="278"/>
      <c r="R115" s="34"/>
      <c r="T115" s="76"/>
      <c r="U115" s="48"/>
      <c r="V115" s="48"/>
      <c r="W115" s="135" t="e">
        <f>#REF!+W116</f>
        <v>#REF!</v>
      </c>
      <c r="X115" s="48"/>
      <c r="Y115" s="135" t="e">
        <f>#REF!+Y116</f>
        <v>#REF!</v>
      </c>
      <c r="Z115" s="48"/>
      <c r="AA115" s="136" t="e">
        <f>#REF!+AA116</f>
        <v>#REF!</v>
      </c>
      <c r="AT115" s="19" t="s">
        <v>66</v>
      </c>
      <c r="AU115" s="19" t="s">
        <v>91</v>
      </c>
      <c r="BK115" s="137" t="e">
        <f>#REF!+BK116</f>
        <v>#REF!</v>
      </c>
    </row>
    <row r="116" spans="2:63" s="9" customFormat="1" ht="37.35" customHeight="1">
      <c r="B116" s="138"/>
      <c r="C116" s="139"/>
      <c r="D116" s="140" t="s">
        <v>92</v>
      </c>
      <c r="E116" s="140"/>
      <c r="F116" s="140"/>
      <c r="G116" s="140"/>
      <c r="H116" s="140"/>
      <c r="I116" s="140"/>
      <c r="J116" s="140"/>
      <c r="K116" s="140"/>
      <c r="L116" s="140"/>
      <c r="M116" s="140"/>
      <c r="N116" s="279">
        <f>SUM(N117+N131+N141)</f>
        <v>0</v>
      </c>
      <c r="O116" s="280"/>
      <c r="P116" s="280"/>
      <c r="Q116" s="280"/>
      <c r="R116" s="141"/>
      <c r="T116" s="142"/>
      <c r="U116" s="139"/>
      <c r="V116" s="139"/>
      <c r="W116" s="143">
        <f>W117+W131+W141</f>
        <v>4.426</v>
      </c>
      <c r="X116" s="139"/>
      <c r="Y116" s="143">
        <f>Y117+Y131+Y141</f>
        <v>0.01529</v>
      </c>
      <c r="Z116" s="139"/>
      <c r="AA116" s="144">
        <f>AA117+AA131+AA141</f>
        <v>0</v>
      </c>
      <c r="AR116" s="145" t="s">
        <v>83</v>
      </c>
      <c r="AT116" s="146" t="s">
        <v>66</v>
      </c>
      <c r="AU116" s="146" t="s">
        <v>67</v>
      </c>
      <c r="AY116" s="145" t="s">
        <v>117</v>
      </c>
      <c r="BK116" s="147">
        <f>BK117+BK131+BK141</f>
        <v>0</v>
      </c>
    </row>
    <row r="117" spans="2:63" s="9" customFormat="1" ht="19.9" customHeight="1">
      <c r="B117" s="138"/>
      <c r="C117" s="139"/>
      <c r="D117" s="148" t="s">
        <v>198</v>
      </c>
      <c r="E117" s="148"/>
      <c r="F117" s="148"/>
      <c r="G117" s="148"/>
      <c r="H117" s="148"/>
      <c r="I117" s="148"/>
      <c r="J117" s="148"/>
      <c r="K117" s="148"/>
      <c r="L117" s="148"/>
      <c r="M117" s="148"/>
      <c r="N117" s="281">
        <f>SUM(N118:Q130)</f>
        <v>0</v>
      </c>
      <c r="O117" s="282"/>
      <c r="P117" s="282"/>
      <c r="Q117" s="282"/>
      <c r="R117" s="141"/>
      <c r="T117" s="142"/>
      <c r="U117" s="139"/>
      <c r="V117" s="139"/>
      <c r="W117" s="143">
        <f>SUM(W126:W130)</f>
        <v>1.426</v>
      </c>
      <c r="X117" s="139"/>
      <c r="Y117" s="143">
        <f>SUM(Y126:Y130)</f>
        <v>0.007010000000000001</v>
      </c>
      <c r="Z117" s="139"/>
      <c r="AA117" s="144">
        <f>SUM(AA126:AA130)</f>
        <v>0</v>
      </c>
      <c r="AR117" s="145" t="s">
        <v>83</v>
      </c>
      <c r="AT117" s="146" t="s">
        <v>66</v>
      </c>
      <c r="AU117" s="146" t="s">
        <v>73</v>
      </c>
      <c r="AY117" s="145" t="s">
        <v>117</v>
      </c>
      <c r="BK117" s="147">
        <f>SUM(BK126:BK130)</f>
        <v>0</v>
      </c>
    </row>
    <row r="118" spans="2:63" s="9" customFormat="1" ht="34.5" customHeight="1">
      <c r="B118" s="138"/>
      <c r="C118" s="149">
        <v>1</v>
      </c>
      <c r="D118" s="149" t="s">
        <v>118</v>
      </c>
      <c r="E118" s="189" t="s">
        <v>314</v>
      </c>
      <c r="F118" s="284" t="s">
        <v>313</v>
      </c>
      <c r="G118" s="283"/>
      <c r="H118" s="283"/>
      <c r="I118" s="283"/>
      <c r="J118" s="151" t="s">
        <v>130</v>
      </c>
      <c r="K118" s="152">
        <v>10</v>
      </c>
      <c r="L118" s="257"/>
      <c r="M118" s="257"/>
      <c r="N118" s="257">
        <f aca="true" t="shared" si="0" ref="N118">ROUND(L118*K118,2)</f>
        <v>0</v>
      </c>
      <c r="O118" s="257"/>
      <c r="P118" s="257"/>
      <c r="Q118" s="257"/>
      <c r="R118" s="141"/>
      <c r="T118" s="142"/>
      <c r="U118" s="139"/>
      <c r="V118" s="139"/>
      <c r="W118" s="143"/>
      <c r="X118" s="139"/>
      <c r="Y118" s="143"/>
      <c r="Z118" s="139"/>
      <c r="AA118" s="144"/>
      <c r="AR118" s="145"/>
      <c r="AT118" s="146"/>
      <c r="AU118" s="146"/>
      <c r="AY118" s="145"/>
      <c r="BK118" s="147"/>
    </row>
    <row r="119" spans="2:63" s="9" customFormat="1" ht="33" customHeight="1">
      <c r="B119" s="138"/>
      <c r="C119" s="149">
        <v>2</v>
      </c>
      <c r="D119" s="149" t="s">
        <v>118</v>
      </c>
      <c r="E119" s="189" t="s">
        <v>315</v>
      </c>
      <c r="F119" s="284" t="s">
        <v>316</v>
      </c>
      <c r="G119" s="283"/>
      <c r="H119" s="283"/>
      <c r="I119" s="283"/>
      <c r="J119" s="151" t="s">
        <v>130</v>
      </c>
      <c r="K119" s="152">
        <v>12</v>
      </c>
      <c r="L119" s="257"/>
      <c r="M119" s="257"/>
      <c r="N119" s="257">
        <f aca="true" t="shared" si="1" ref="N119:N122">ROUND(L119*K119,2)</f>
        <v>0</v>
      </c>
      <c r="O119" s="257"/>
      <c r="P119" s="257"/>
      <c r="Q119" s="257"/>
      <c r="R119" s="141"/>
      <c r="T119" s="142"/>
      <c r="U119" s="139"/>
      <c r="V119" s="139"/>
      <c r="W119" s="143"/>
      <c r="X119" s="139"/>
      <c r="Y119" s="143"/>
      <c r="Z119" s="139"/>
      <c r="AA119" s="144"/>
      <c r="AR119" s="145"/>
      <c r="AT119" s="146"/>
      <c r="AU119" s="146"/>
      <c r="AY119" s="145"/>
      <c r="BK119" s="147"/>
    </row>
    <row r="120" spans="2:63" s="9" customFormat="1" ht="35.25" customHeight="1">
      <c r="B120" s="138"/>
      <c r="C120" s="149">
        <v>3</v>
      </c>
      <c r="D120" s="149" t="s">
        <v>118</v>
      </c>
      <c r="E120" s="150" t="s">
        <v>200</v>
      </c>
      <c r="F120" s="284" t="s">
        <v>317</v>
      </c>
      <c r="G120" s="283"/>
      <c r="H120" s="283"/>
      <c r="I120" s="283"/>
      <c r="J120" s="151" t="s">
        <v>130</v>
      </c>
      <c r="K120" s="152">
        <v>36</v>
      </c>
      <c r="L120" s="257"/>
      <c r="M120" s="257"/>
      <c r="N120" s="257">
        <f t="shared" si="1"/>
        <v>0</v>
      </c>
      <c r="O120" s="257"/>
      <c r="P120" s="257"/>
      <c r="Q120" s="257"/>
      <c r="R120" s="141"/>
      <c r="T120" s="142"/>
      <c r="U120" s="139"/>
      <c r="V120" s="139"/>
      <c r="W120" s="143"/>
      <c r="X120" s="139"/>
      <c r="Y120" s="143"/>
      <c r="Z120" s="139"/>
      <c r="AA120" s="144"/>
      <c r="AR120" s="145"/>
      <c r="AT120" s="146"/>
      <c r="AU120" s="146"/>
      <c r="AY120" s="145"/>
      <c r="BK120" s="147"/>
    </row>
    <row r="121" spans="2:63" s="9" customFormat="1" ht="19.9" customHeight="1">
      <c r="B121" s="138"/>
      <c r="C121" s="149">
        <v>4</v>
      </c>
      <c r="D121" s="149" t="s">
        <v>118</v>
      </c>
      <c r="E121" s="150" t="s">
        <v>202</v>
      </c>
      <c r="F121" s="283" t="s">
        <v>203</v>
      </c>
      <c r="G121" s="283"/>
      <c r="H121" s="283"/>
      <c r="I121" s="283"/>
      <c r="J121" s="151" t="s">
        <v>130</v>
      </c>
      <c r="K121" s="152">
        <v>12</v>
      </c>
      <c r="L121" s="257"/>
      <c r="M121" s="257"/>
      <c r="N121" s="257">
        <f t="shared" si="1"/>
        <v>0</v>
      </c>
      <c r="O121" s="257"/>
      <c r="P121" s="257"/>
      <c r="Q121" s="257"/>
      <c r="R121" s="141"/>
      <c r="T121" s="142"/>
      <c r="U121" s="139"/>
      <c r="V121" s="139"/>
      <c r="W121" s="143"/>
      <c r="X121" s="139"/>
      <c r="Y121" s="143"/>
      <c r="Z121" s="139"/>
      <c r="AA121" s="144"/>
      <c r="AR121" s="145"/>
      <c r="AT121" s="146"/>
      <c r="AU121" s="146"/>
      <c r="AY121" s="145"/>
      <c r="BK121" s="147"/>
    </row>
    <row r="122" spans="2:63" s="9" customFormat="1" ht="19.9" customHeight="1">
      <c r="B122" s="138"/>
      <c r="C122" s="149">
        <v>5</v>
      </c>
      <c r="D122" s="149" t="s">
        <v>118</v>
      </c>
      <c r="E122" s="189" t="s">
        <v>318</v>
      </c>
      <c r="F122" s="284" t="s">
        <v>319</v>
      </c>
      <c r="G122" s="283"/>
      <c r="H122" s="283"/>
      <c r="I122" s="283"/>
      <c r="J122" s="151" t="s">
        <v>119</v>
      </c>
      <c r="K122" s="152">
        <v>3</v>
      </c>
      <c r="L122" s="257"/>
      <c r="M122" s="257"/>
      <c r="N122" s="257">
        <f t="shared" si="1"/>
        <v>0</v>
      </c>
      <c r="O122" s="257"/>
      <c r="P122" s="257"/>
      <c r="Q122" s="257"/>
      <c r="R122" s="141"/>
      <c r="T122" s="142"/>
      <c r="U122" s="139"/>
      <c r="V122" s="139"/>
      <c r="W122" s="143"/>
      <c r="X122" s="139"/>
      <c r="Y122" s="143"/>
      <c r="Z122" s="139"/>
      <c r="AA122" s="144"/>
      <c r="AR122" s="145"/>
      <c r="AT122" s="146"/>
      <c r="AU122" s="146"/>
      <c r="AY122" s="145"/>
      <c r="BK122" s="147"/>
    </row>
    <row r="123" spans="2:63" s="9" customFormat="1" ht="19.9" customHeight="1">
      <c r="B123" s="138"/>
      <c r="C123" s="149">
        <v>6</v>
      </c>
      <c r="D123" s="149" t="s">
        <v>118</v>
      </c>
      <c r="E123" s="189" t="s">
        <v>320</v>
      </c>
      <c r="F123" s="284" t="s">
        <v>321</v>
      </c>
      <c r="G123" s="283"/>
      <c r="H123" s="283"/>
      <c r="I123" s="283"/>
      <c r="J123" s="151" t="s">
        <v>119</v>
      </c>
      <c r="K123" s="152">
        <v>2</v>
      </c>
      <c r="L123" s="257"/>
      <c r="M123" s="257"/>
      <c r="N123" s="257">
        <f aca="true" t="shared" si="2" ref="N123">ROUND(L123*K123,2)</f>
        <v>0</v>
      </c>
      <c r="O123" s="257"/>
      <c r="P123" s="257"/>
      <c r="Q123" s="257"/>
      <c r="R123" s="141"/>
      <c r="T123" s="142"/>
      <c r="U123" s="139"/>
      <c r="V123" s="139"/>
      <c r="W123" s="143"/>
      <c r="X123" s="139"/>
      <c r="Y123" s="143"/>
      <c r="Z123" s="139"/>
      <c r="AA123" s="144"/>
      <c r="AR123" s="145"/>
      <c r="AT123" s="146"/>
      <c r="AU123" s="146"/>
      <c r="AY123" s="145"/>
      <c r="BK123" s="147"/>
    </row>
    <row r="124" spans="2:63" s="9" customFormat="1" ht="19.9" customHeight="1">
      <c r="B124" s="138"/>
      <c r="C124" s="149">
        <v>7</v>
      </c>
      <c r="D124" s="149" t="s">
        <v>118</v>
      </c>
      <c r="E124" s="189" t="s">
        <v>322</v>
      </c>
      <c r="F124" s="284" t="s">
        <v>323</v>
      </c>
      <c r="G124" s="283"/>
      <c r="H124" s="283"/>
      <c r="I124" s="283"/>
      <c r="J124" s="151" t="s">
        <v>119</v>
      </c>
      <c r="K124" s="152">
        <v>1</v>
      </c>
      <c r="L124" s="257"/>
      <c r="M124" s="257"/>
      <c r="N124" s="257">
        <f aca="true" t="shared" si="3" ref="N124:N125">ROUND(L124*K124,2)</f>
        <v>0</v>
      </c>
      <c r="O124" s="257"/>
      <c r="P124" s="257"/>
      <c r="Q124" s="257"/>
      <c r="R124" s="141"/>
      <c r="T124" s="142"/>
      <c r="U124" s="139"/>
      <c r="V124" s="139"/>
      <c r="W124" s="143"/>
      <c r="X124" s="139"/>
      <c r="Y124" s="143"/>
      <c r="Z124" s="139"/>
      <c r="AA124" s="144"/>
      <c r="AR124" s="145"/>
      <c r="AT124" s="146"/>
      <c r="AU124" s="146"/>
      <c r="AY124" s="145"/>
      <c r="BK124" s="147"/>
    </row>
    <row r="125" spans="2:63" s="9" customFormat="1" ht="32.25" customHeight="1">
      <c r="B125" s="138"/>
      <c r="C125" s="149">
        <v>8</v>
      </c>
      <c r="D125" s="149" t="s">
        <v>118</v>
      </c>
      <c r="E125" s="150" t="s">
        <v>206</v>
      </c>
      <c r="F125" s="283" t="s">
        <v>244</v>
      </c>
      <c r="G125" s="283"/>
      <c r="H125" s="283"/>
      <c r="I125" s="283"/>
      <c r="J125" s="151" t="s">
        <v>119</v>
      </c>
      <c r="K125" s="152">
        <v>6</v>
      </c>
      <c r="L125" s="257"/>
      <c r="M125" s="257"/>
      <c r="N125" s="257">
        <f t="shared" si="3"/>
        <v>0</v>
      </c>
      <c r="O125" s="257"/>
      <c r="P125" s="257"/>
      <c r="Q125" s="257"/>
      <c r="R125" s="141"/>
      <c r="T125" s="142"/>
      <c r="U125" s="139"/>
      <c r="V125" s="139"/>
      <c r="W125" s="143"/>
      <c r="X125" s="139"/>
      <c r="Y125" s="143"/>
      <c r="Z125" s="139"/>
      <c r="AA125" s="144"/>
      <c r="AR125" s="145"/>
      <c r="AT125" s="146"/>
      <c r="AU125" s="146"/>
      <c r="AY125" s="145"/>
      <c r="BK125" s="147"/>
    </row>
    <row r="126" spans="2:65" s="1" customFormat="1" ht="29.25" customHeight="1">
      <c r="B126" s="120"/>
      <c r="C126" s="149">
        <v>9</v>
      </c>
      <c r="D126" s="149" t="s">
        <v>118</v>
      </c>
      <c r="E126" s="189" t="s">
        <v>324</v>
      </c>
      <c r="F126" s="284" t="s">
        <v>325</v>
      </c>
      <c r="G126" s="283"/>
      <c r="H126" s="283"/>
      <c r="I126" s="283"/>
      <c r="J126" s="151" t="s">
        <v>119</v>
      </c>
      <c r="K126" s="152">
        <v>1</v>
      </c>
      <c r="L126" s="257"/>
      <c r="M126" s="257"/>
      <c r="N126" s="257">
        <f aca="true" t="shared" si="4" ref="N126">ROUND(L126*K126,2)</f>
        <v>0</v>
      </c>
      <c r="O126" s="257"/>
      <c r="P126" s="257"/>
      <c r="Q126" s="257"/>
      <c r="R126" s="123"/>
      <c r="T126" s="153" t="s">
        <v>5</v>
      </c>
      <c r="U126" s="41" t="s">
        <v>32</v>
      </c>
      <c r="V126" s="154">
        <v>0.458</v>
      </c>
      <c r="W126" s="154">
        <f aca="true" t="shared" si="5" ref="W126:W127">V126*K126</f>
        <v>0.458</v>
      </c>
      <c r="X126" s="154">
        <v>0.00493</v>
      </c>
      <c r="Y126" s="154">
        <f aca="true" t="shared" si="6" ref="Y126:Y127">X126*K126</f>
        <v>0.00493</v>
      </c>
      <c r="Z126" s="154">
        <v>0</v>
      </c>
      <c r="AA126" s="155">
        <f aca="true" t="shared" si="7" ref="AA126:AA127">Z126*K126</f>
        <v>0</v>
      </c>
      <c r="AR126" s="19" t="s">
        <v>124</v>
      </c>
      <c r="AT126" s="19" t="s">
        <v>118</v>
      </c>
      <c r="AU126" s="19" t="s">
        <v>83</v>
      </c>
      <c r="AY126" s="19" t="s">
        <v>117</v>
      </c>
      <c r="BE126" s="156">
        <f>IF(U126="základní",N126,0)</f>
        <v>0</v>
      </c>
      <c r="BF126" s="156">
        <f>IF(U126="snížená",N126,0)</f>
        <v>0</v>
      </c>
      <c r="BG126" s="156">
        <f>IF(U126="zákl. přenesená",N126,0)</f>
        <v>0</v>
      </c>
      <c r="BH126" s="156">
        <f>IF(U126="sníž. přenesená",N126,0)</f>
        <v>0</v>
      </c>
      <c r="BI126" s="156">
        <f>IF(U126="nulová",N126,0)</f>
        <v>0</v>
      </c>
      <c r="BJ126" s="19" t="s">
        <v>73</v>
      </c>
      <c r="BK126" s="156">
        <f aca="true" t="shared" si="8" ref="BK126:BK127">ROUND(L126*K126,2)</f>
        <v>0</v>
      </c>
      <c r="BL126" s="19" t="s">
        <v>124</v>
      </c>
      <c r="BM126" s="19" t="s">
        <v>199</v>
      </c>
    </row>
    <row r="127" spans="2:65" s="1" customFormat="1" ht="25.5" customHeight="1">
      <c r="B127" s="120"/>
      <c r="C127" s="149">
        <v>10</v>
      </c>
      <c r="D127" s="149" t="s">
        <v>118</v>
      </c>
      <c r="E127" s="189" t="s">
        <v>326</v>
      </c>
      <c r="F127" s="284" t="s">
        <v>327</v>
      </c>
      <c r="G127" s="283"/>
      <c r="H127" s="283"/>
      <c r="I127" s="283"/>
      <c r="J127" s="151" t="s">
        <v>119</v>
      </c>
      <c r="K127" s="152">
        <v>1</v>
      </c>
      <c r="L127" s="257"/>
      <c r="M127" s="257"/>
      <c r="N127" s="257">
        <f aca="true" t="shared" si="9" ref="N127:N129">ROUND(L127*K127,2)</f>
        <v>0</v>
      </c>
      <c r="O127" s="257"/>
      <c r="P127" s="257"/>
      <c r="Q127" s="257"/>
      <c r="R127" s="123"/>
      <c r="T127" s="153" t="s">
        <v>5</v>
      </c>
      <c r="U127" s="41" t="s">
        <v>32</v>
      </c>
      <c r="V127" s="154">
        <v>0.062</v>
      </c>
      <c r="W127" s="154">
        <f t="shared" si="5"/>
        <v>0.062</v>
      </c>
      <c r="X127" s="154">
        <v>0</v>
      </c>
      <c r="Y127" s="154">
        <f t="shared" si="6"/>
        <v>0</v>
      </c>
      <c r="Z127" s="154">
        <v>0</v>
      </c>
      <c r="AA127" s="155">
        <f t="shared" si="7"/>
        <v>0</v>
      </c>
      <c r="AR127" s="19" t="s">
        <v>124</v>
      </c>
      <c r="AT127" s="19" t="s">
        <v>118</v>
      </c>
      <c r="AU127" s="19" t="s">
        <v>83</v>
      </c>
      <c r="AY127" s="19" t="s">
        <v>117</v>
      </c>
      <c r="BE127" s="156">
        <f>IF(U127="základní",N127,0)</f>
        <v>0</v>
      </c>
      <c r="BF127" s="156">
        <f>IF(U127="snížená",N127,0)</f>
        <v>0</v>
      </c>
      <c r="BG127" s="156">
        <f>IF(U127="zákl. přenesená",N127,0)</f>
        <v>0</v>
      </c>
      <c r="BH127" s="156">
        <f>IF(U127="sníž. přenesená",N127,0)</f>
        <v>0</v>
      </c>
      <c r="BI127" s="156">
        <f>IF(U127="nulová",N127,0)</f>
        <v>0</v>
      </c>
      <c r="BJ127" s="19" t="s">
        <v>73</v>
      </c>
      <c r="BK127" s="156">
        <f t="shared" si="8"/>
        <v>0</v>
      </c>
      <c r="BL127" s="19" t="s">
        <v>124</v>
      </c>
      <c r="BM127" s="19" t="s">
        <v>201</v>
      </c>
    </row>
    <row r="128" spans="2:65" s="1" customFormat="1" ht="36" customHeight="1">
      <c r="B128" s="120"/>
      <c r="C128" s="149">
        <v>11</v>
      </c>
      <c r="D128" s="149" t="s">
        <v>118</v>
      </c>
      <c r="E128" s="150" t="s">
        <v>245</v>
      </c>
      <c r="F128" s="283" t="s">
        <v>246</v>
      </c>
      <c r="G128" s="283"/>
      <c r="H128" s="283"/>
      <c r="I128" s="283"/>
      <c r="J128" s="151" t="s">
        <v>119</v>
      </c>
      <c r="K128" s="152">
        <v>1</v>
      </c>
      <c r="L128" s="257"/>
      <c r="M128" s="257"/>
      <c r="N128" s="257">
        <f t="shared" si="9"/>
        <v>0</v>
      </c>
      <c r="O128" s="257"/>
      <c r="P128" s="257"/>
      <c r="Q128" s="257"/>
      <c r="R128" s="123"/>
      <c r="T128" s="153" t="s">
        <v>5</v>
      </c>
      <c r="U128" s="41" t="s">
        <v>32</v>
      </c>
      <c r="V128" s="154">
        <v>0.482</v>
      </c>
      <c r="W128" s="154">
        <f aca="true" t="shared" si="10" ref="W128:W130">V128*K128</f>
        <v>0.482</v>
      </c>
      <c r="X128" s="154">
        <v>0</v>
      </c>
      <c r="Y128" s="154">
        <f aca="true" t="shared" si="11" ref="Y128:Y130">X128*K128</f>
        <v>0</v>
      </c>
      <c r="Z128" s="154">
        <v>0</v>
      </c>
      <c r="AA128" s="155">
        <f aca="true" t="shared" si="12" ref="AA128:AA130">Z128*K128</f>
        <v>0</v>
      </c>
      <c r="AR128" s="19" t="s">
        <v>124</v>
      </c>
      <c r="AT128" s="19" t="s">
        <v>118</v>
      </c>
      <c r="AU128" s="19" t="s">
        <v>83</v>
      </c>
      <c r="AY128" s="19" t="s">
        <v>117</v>
      </c>
      <c r="BE128" s="156">
        <f>IF(U128="základní",N128,0)</f>
        <v>0</v>
      </c>
      <c r="BF128" s="156">
        <f>IF(U128="snížená",N128,0)</f>
        <v>0</v>
      </c>
      <c r="BG128" s="156">
        <f>IF(U128="zákl. přenesená",N128,0)</f>
        <v>0</v>
      </c>
      <c r="BH128" s="156">
        <f>IF(U128="sníž. přenesená",N128,0)</f>
        <v>0</v>
      </c>
      <c r="BI128" s="156">
        <f>IF(U128="nulová",N128,0)</f>
        <v>0</v>
      </c>
      <c r="BJ128" s="19" t="s">
        <v>73</v>
      </c>
      <c r="BK128" s="156">
        <f aca="true" t="shared" si="13" ref="BK128:BK130">ROUND(L128*K128,2)</f>
        <v>0</v>
      </c>
      <c r="BL128" s="19" t="s">
        <v>124</v>
      </c>
      <c r="BM128" s="19" t="s">
        <v>204</v>
      </c>
    </row>
    <row r="129" spans="2:65" s="1" customFormat="1" ht="25.5" customHeight="1">
      <c r="B129" s="120"/>
      <c r="C129" s="149">
        <v>12</v>
      </c>
      <c r="D129" s="149" t="s">
        <v>118</v>
      </c>
      <c r="E129" s="150" t="s">
        <v>207</v>
      </c>
      <c r="F129" s="284" t="s">
        <v>328</v>
      </c>
      <c r="G129" s="283"/>
      <c r="H129" s="283"/>
      <c r="I129" s="283"/>
      <c r="J129" s="151" t="s">
        <v>119</v>
      </c>
      <c r="K129" s="152">
        <v>1</v>
      </c>
      <c r="L129" s="257"/>
      <c r="M129" s="257"/>
      <c r="N129" s="257">
        <f t="shared" si="9"/>
        <v>0</v>
      </c>
      <c r="O129" s="257"/>
      <c r="P129" s="257"/>
      <c r="Q129" s="257"/>
      <c r="R129" s="123"/>
      <c r="T129" s="153" t="s">
        <v>5</v>
      </c>
      <c r="U129" s="41" t="s">
        <v>32</v>
      </c>
      <c r="V129" s="154">
        <v>0.424</v>
      </c>
      <c r="W129" s="154">
        <f t="shared" si="10"/>
        <v>0.424</v>
      </c>
      <c r="X129" s="154">
        <v>0.00208</v>
      </c>
      <c r="Y129" s="154">
        <f t="shared" si="11"/>
        <v>0.00208</v>
      </c>
      <c r="Z129" s="154">
        <v>0</v>
      </c>
      <c r="AA129" s="155">
        <f t="shared" si="12"/>
        <v>0</v>
      </c>
      <c r="AR129" s="19" t="s">
        <v>124</v>
      </c>
      <c r="AT129" s="19" t="s">
        <v>118</v>
      </c>
      <c r="AU129" s="19" t="s">
        <v>83</v>
      </c>
      <c r="AY129" s="19" t="s">
        <v>117</v>
      </c>
      <c r="BE129" s="156">
        <f>IF(U129="základní",N129,0)</f>
        <v>0</v>
      </c>
      <c r="BF129" s="156">
        <f>IF(U129="snížená",N129,0)</f>
        <v>0</v>
      </c>
      <c r="BG129" s="156">
        <f>IF(U129="zákl. přenesená",N129,0)</f>
        <v>0</v>
      </c>
      <c r="BH129" s="156">
        <f>IF(U129="sníž. přenesená",N129,0)</f>
        <v>0</v>
      </c>
      <c r="BI129" s="156">
        <f>IF(U129="nulová",N129,0)</f>
        <v>0</v>
      </c>
      <c r="BJ129" s="19" t="s">
        <v>73</v>
      </c>
      <c r="BK129" s="156">
        <f t="shared" si="13"/>
        <v>0</v>
      </c>
      <c r="BL129" s="19" t="s">
        <v>124</v>
      </c>
      <c r="BM129" s="19" t="s">
        <v>205</v>
      </c>
    </row>
    <row r="130" spans="2:65" s="1" customFormat="1" ht="25.5" customHeight="1">
      <c r="B130" s="120"/>
      <c r="C130" s="149">
        <v>13</v>
      </c>
      <c r="D130" s="149" t="s">
        <v>118</v>
      </c>
      <c r="E130" s="150" t="s">
        <v>208</v>
      </c>
      <c r="F130" s="283" t="s">
        <v>209</v>
      </c>
      <c r="G130" s="283"/>
      <c r="H130" s="283"/>
      <c r="I130" s="283"/>
      <c r="J130" s="151" t="s">
        <v>133</v>
      </c>
      <c r="K130" s="152">
        <f>SUM(N118:Q129)/100</f>
        <v>0</v>
      </c>
      <c r="L130" s="257">
        <v>1.04</v>
      </c>
      <c r="M130" s="257"/>
      <c r="N130" s="257">
        <f aca="true" t="shared" si="14" ref="N130">ROUND(L130*K130,2)</f>
        <v>0</v>
      </c>
      <c r="O130" s="257"/>
      <c r="P130" s="257"/>
      <c r="Q130" s="257"/>
      <c r="R130" s="123"/>
      <c r="T130" s="153" t="s">
        <v>5</v>
      </c>
      <c r="U130" s="41" t="s">
        <v>32</v>
      </c>
      <c r="V130" s="154">
        <v>0</v>
      </c>
      <c r="W130" s="154">
        <f t="shared" si="10"/>
        <v>0</v>
      </c>
      <c r="X130" s="154">
        <v>0</v>
      </c>
      <c r="Y130" s="154">
        <f t="shared" si="11"/>
        <v>0</v>
      </c>
      <c r="Z130" s="154">
        <v>0</v>
      </c>
      <c r="AA130" s="155">
        <f t="shared" si="12"/>
        <v>0</v>
      </c>
      <c r="AR130" s="19" t="s">
        <v>124</v>
      </c>
      <c r="AT130" s="19" t="s">
        <v>118</v>
      </c>
      <c r="AU130" s="19" t="s">
        <v>83</v>
      </c>
      <c r="AY130" s="19" t="s">
        <v>117</v>
      </c>
      <c r="BE130" s="156">
        <f>IF(U130="základní",N130,0)</f>
        <v>0</v>
      </c>
      <c r="BF130" s="156">
        <f>IF(U130="snížená",N130,0)</f>
        <v>0</v>
      </c>
      <c r="BG130" s="156">
        <f>IF(U130="zákl. přenesená",N130,0)</f>
        <v>0</v>
      </c>
      <c r="BH130" s="156">
        <f>IF(U130="sníž. přenesená",N130,0)</f>
        <v>0</v>
      </c>
      <c r="BI130" s="156">
        <f>IF(U130="nulová",N130,0)</f>
        <v>0</v>
      </c>
      <c r="BJ130" s="19" t="s">
        <v>73</v>
      </c>
      <c r="BK130" s="156">
        <f t="shared" si="13"/>
        <v>0</v>
      </c>
      <c r="BL130" s="19" t="s">
        <v>124</v>
      </c>
      <c r="BM130" s="19" t="s">
        <v>210</v>
      </c>
    </row>
    <row r="131" spans="2:63" s="9" customFormat="1" ht="29.85" customHeight="1">
      <c r="B131" s="138"/>
      <c r="C131" s="139"/>
      <c r="D131" s="148" t="s">
        <v>99</v>
      </c>
      <c r="E131" s="148"/>
      <c r="F131" s="148"/>
      <c r="G131" s="148"/>
      <c r="H131" s="148"/>
      <c r="I131" s="148"/>
      <c r="J131" s="148"/>
      <c r="K131" s="148"/>
      <c r="L131" s="148"/>
      <c r="M131" s="148"/>
      <c r="N131" s="288">
        <f>SUM(N132:Q140)</f>
        <v>0</v>
      </c>
      <c r="O131" s="289"/>
      <c r="P131" s="289"/>
      <c r="Q131" s="289"/>
      <c r="R131" s="141"/>
      <c r="T131" s="142"/>
      <c r="U131" s="139"/>
      <c r="V131" s="139"/>
      <c r="W131" s="143">
        <f>SUM(W132:W140)</f>
        <v>1.064</v>
      </c>
      <c r="X131" s="139"/>
      <c r="Y131" s="143">
        <f>SUM(Y132:Y140)</f>
        <v>0.0067399999999999995</v>
      </c>
      <c r="Z131" s="139"/>
      <c r="AA131" s="144">
        <f>SUM(AA132:AA140)</f>
        <v>0</v>
      </c>
      <c r="AR131" s="145" t="s">
        <v>83</v>
      </c>
      <c r="AT131" s="146" t="s">
        <v>66</v>
      </c>
      <c r="AU131" s="146" t="s">
        <v>73</v>
      </c>
      <c r="AY131" s="145" t="s">
        <v>117</v>
      </c>
      <c r="BK131" s="147">
        <f>SUM(BK132:BK140)</f>
        <v>0</v>
      </c>
    </row>
    <row r="132" spans="2:65" s="1" customFormat="1" ht="25.5" customHeight="1">
      <c r="B132" s="120"/>
      <c r="C132" s="149">
        <v>14</v>
      </c>
      <c r="D132" s="149" t="s">
        <v>118</v>
      </c>
      <c r="E132" s="150" t="s">
        <v>171</v>
      </c>
      <c r="F132" s="283" t="s">
        <v>172</v>
      </c>
      <c r="G132" s="283"/>
      <c r="H132" s="283"/>
      <c r="I132" s="283"/>
      <c r="J132" s="151" t="s">
        <v>173</v>
      </c>
      <c r="K132" s="152">
        <v>4</v>
      </c>
      <c r="L132" s="257"/>
      <c r="M132" s="257"/>
      <c r="N132" s="257">
        <f aca="true" t="shared" si="15" ref="N132:N140">ROUND(L132*K132,2)</f>
        <v>0</v>
      </c>
      <c r="O132" s="257"/>
      <c r="P132" s="257"/>
      <c r="Q132" s="257"/>
      <c r="R132" s="123"/>
      <c r="T132" s="153" t="s">
        <v>5</v>
      </c>
      <c r="U132" s="41" t="s">
        <v>32</v>
      </c>
      <c r="V132" s="154">
        <v>0.266</v>
      </c>
      <c r="W132" s="154">
        <f aca="true" t="shared" si="16" ref="W132:W140">V132*K132</f>
        <v>1.064</v>
      </c>
      <c r="X132" s="154">
        <v>7E-05</v>
      </c>
      <c r="Y132" s="154">
        <f aca="true" t="shared" si="17" ref="Y132:Y140">X132*K132</f>
        <v>0.00028</v>
      </c>
      <c r="Z132" s="154">
        <v>0</v>
      </c>
      <c r="AA132" s="155">
        <f aca="true" t="shared" si="18" ref="AA132:AA140">Z132*K132</f>
        <v>0</v>
      </c>
      <c r="AR132" s="19" t="s">
        <v>124</v>
      </c>
      <c r="AT132" s="19" t="s">
        <v>118</v>
      </c>
      <c r="AU132" s="19" t="s">
        <v>83</v>
      </c>
      <c r="AY132" s="19" t="s">
        <v>117</v>
      </c>
      <c r="BE132" s="156">
        <f>IF(U132="základní",N132,0)</f>
        <v>0</v>
      </c>
      <c r="BF132" s="156">
        <f>IF(U132="snížená",N132,0)</f>
        <v>0</v>
      </c>
      <c r="BG132" s="156">
        <f>IF(U132="zákl. přenesená",N132,0)</f>
        <v>0</v>
      </c>
      <c r="BH132" s="156">
        <f>IF(U132="sníž. přenesená",N132,0)</f>
        <v>0</v>
      </c>
      <c r="BI132" s="156">
        <f>IF(U132="nulová",N132,0)</f>
        <v>0</v>
      </c>
      <c r="BJ132" s="19" t="s">
        <v>73</v>
      </c>
      <c r="BK132" s="156">
        <f aca="true" t="shared" si="19" ref="BK132:BK140">ROUND(L132*K132,2)</f>
        <v>0</v>
      </c>
      <c r="BL132" s="19" t="s">
        <v>124</v>
      </c>
      <c r="BM132" s="19" t="s">
        <v>211</v>
      </c>
    </row>
    <row r="133" spans="2:65" s="1" customFormat="1" ht="16.5" customHeight="1">
      <c r="B133" s="120"/>
      <c r="C133" s="165">
        <v>15</v>
      </c>
      <c r="D133" s="165" t="s">
        <v>126</v>
      </c>
      <c r="E133" s="166" t="s">
        <v>243</v>
      </c>
      <c r="F133" s="255" t="s">
        <v>257</v>
      </c>
      <c r="G133" s="255"/>
      <c r="H133" s="255"/>
      <c r="I133" s="255"/>
      <c r="J133" s="167" t="s">
        <v>119</v>
      </c>
      <c r="K133" s="168">
        <v>8</v>
      </c>
      <c r="L133" s="256"/>
      <c r="M133" s="256"/>
      <c r="N133" s="256">
        <f t="shared" si="15"/>
        <v>0</v>
      </c>
      <c r="O133" s="257"/>
      <c r="P133" s="257"/>
      <c r="Q133" s="257"/>
      <c r="R133" s="123"/>
      <c r="T133" s="153" t="s">
        <v>5</v>
      </c>
      <c r="U133" s="41" t="s">
        <v>32</v>
      </c>
      <c r="V133" s="154">
        <v>0</v>
      </c>
      <c r="W133" s="154">
        <f t="shared" si="16"/>
        <v>0</v>
      </c>
      <c r="X133" s="154">
        <v>0.0001</v>
      </c>
      <c r="Y133" s="154">
        <f t="shared" si="17"/>
        <v>0.0008</v>
      </c>
      <c r="Z133" s="154">
        <v>0</v>
      </c>
      <c r="AA133" s="155">
        <f t="shared" si="18"/>
        <v>0</v>
      </c>
      <c r="AR133" s="19" t="s">
        <v>125</v>
      </c>
      <c r="AT133" s="19" t="s">
        <v>126</v>
      </c>
      <c r="AU133" s="19" t="s">
        <v>83</v>
      </c>
      <c r="AY133" s="19" t="s">
        <v>117</v>
      </c>
      <c r="BE133" s="156">
        <f>IF(U133="základní",N133,0)</f>
        <v>0</v>
      </c>
      <c r="BF133" s="156">
        <f>IF(U133="snížená",N133,0)</f>
        <v>0</v>
      </c>
      <c r="BG133" s="156">
        <f>IF(U133="zákl. přenesená",N133,0)</f>
        <v>0</v>
      </c>
      <c r="BH133" s="156">
        <f>IF(U133="sníž. přenesená",N133,0)</f>
        <v>0</v>
      </c>
      <c r="BI133" s="156">
        <f>IF(U133="nulová",N133,0)</f>
        <v>0</v>
      </c>
      <c r="BJ133" s="19" t="s">
        <v>73</v>
      </c>
      <c r="BK133" s="156">
        <f t="shared" si="19"/>
        <v>0</v>
      </c>
      <c r="BL133" s="19" t="s">
        <v>120</v>
      </c>
      <c r="BM133" s="19" t="s">
        <v>212</v>
      </c>
    </row>
    <row r="134" spans="2:65" s="1" customFormat="1" ht="16.5" customHeight="1">
      <c r="B134" s="120"/>
      <c r="C134" s="165">
        <v>16</v>
      </c>
      <c r="D134" s="165" t="s">
        <v>126</v>
      </c>
      <c r="E134" s="166" t="s">
        <v>329</v>
      </c>
      <c r="F134" s="255" t="s">
        <v>330</v>
      </c>
      <c r="G134" s="255"/>
      <c r="H134" s="255"/>
      <c r="I134" s="255"/>
      <c r="J134" s="167" t="s">
        <v>119</v>
      </c>
      <c r="K134" s="168">
        <v>6</v>
      </c>
      <c r="L134" s="256"/>
      <c r="M134" s="256"/>
      <c r="N134" s="256">
        <f t="shared" si="15"/>
        <v>0</v>
      </c>
      <c r="O134" s="257"/>
      <c r="P134" s="257"/>
      <c r="Q134" s="257"/>
      <c r="R134" s="123"/>
      <c r="T134" s="153"/>
      <c r="U134" s="41"/>
      <c r="V134" s="154"/>
      <c r="W134" s="154"/>
      <c r="X134" s="154"/>
      <c r="Y134" s="154"/>
      <c r="Z134" s="154"/>
      <c r="AA134" s="155"/>
      <c r="AR134" s="19"/>
      <c r="AT134" s="19"/>
      <c r="AU134" s="19"/>
      <c r="AY134" s="19"/>
      <c r="BE134" s="156"/>
      <c r="BF134" s="156"/>
      <c r="BG134" s="156"/>
      <c r="BH134" s="156"/>
      <c r="BI134" s="156"/>
      <c r="BJ134" s="19"/>
      <c r="BK134" s="156"/>
      <c r="BL134" s="19"/>
      <c r="BM134" s="19"/>
    </row>
    <row r="135" spans="2:65" s="1" customFormat="1" ht="16.5" customHeight="1">
      <c r="B135" s="120"/>
      <c r="C135" s="165">
        <v>17</v>
      </c>
      <c r="D135" s="165" t="s">
        <v>126</v>
      </c>
      <c r="E135" s="166" t="s">
        <v>256</v>
      </c>
      <c r="F135" s="255" t="s">
        <v>258</v>
      </c>
      <c r="G135" s="255"/>
      <c r="H135" s="255"/>
      <c r="I135" s="255"/>
      <c r="J135" s="167" t="s">
        <v>119</v>
      </c>
      <c r="K135" s="168">
        <v>2</v>
      </c>
      <c r="L135" s="256"/>
      <c r="M135" s="256"/>
      <c r="N135" s="256">
        <f t="shared" si="15"/>
        <v>0</v>
      </c>
      <c r="O135" s="257"/>
      <c r="P135" s="257"/>
      <c r="Q135" s="257"/>
      <c r="R135" s="123"/>
      <c r="T135" s="153" t="s">
        <v>5</v>
      </c>
      <c r="U135" s="41" t="s">
        <v>32</v>
      </c>
      <c r="V135" s="154">
        <v>0</v>
      </c>
      <c r="W135" s="154">
        <f t="shared" si="16"/>
        <v>0</v>
      </c>
      <c r="X135" s="154">
        <v>0.00015</v>
      </c>
      <c r="Y135" s="154">
        <f t="shared" si="17"/>
        <v>0.0003</v>
      </c>
      <c r="Z135" s="154">
        <v>0</v>
      </c>
      <c r="AA135" s="155">
        <f t="shared" si="18"/>
        <v>0</v>
      </c>
      <c r="AR135" s="19" t="s">
        <v>125</v>
      </c>
      <c r="AT135" s="19" t="s">
        <v>126</v>
      </c>
      <c r="AU135" s="19" t="s">
        <v>83</v>
      </c>
      <c r="AY135" s="19" t="s">
        <v>117</v>
      </c>
      <c r="BE135" s="156">
        <f aca="true" t="shared" si="20" ref="BE135:BE140">IF(U135="základní",N135,0)</f>
        <v>0</v>
      </c>
      <c r="BF135" s="156">
        <f aca="true" t="shared" si="21" ref="BF135:BF140">IF(U135="snížená",N135,0)</f>
        <v>0</v>
      </c>
      <c r="BG135" s="156">
        <f aca="true" t="shared" si="22" ref="BG135:BG140">IF(U135="zákl. přenesená",N135,0)</f>
        <v>0</v>
      </c>
      <c r="BH135" s="156">
        <f aca="true" t="shared" si="23" ref="BH135:BH140">IF(U135="sníž. přenesená",N135,0)</f>
        <v>0</v>
      </c>
      <c r="BI135" s="156">
        <f aca="true" t="shared" si="24" ref="BI135:BI140">IF(U135="nulová",N135,0)</f>
        <v>0</v>
      </c>
      <c r="BJ135" s="19" t="s">
        <v>73</v>
      </c>
      <c r="BK135" s="156">
        <f t="shared" si="19"/>
        <v>0</v>
      </c>
      <c r="BL135" s="19" t="s">
        <v>120</v>
      </c>
      <c r="BM135" s="19" t="s">
        <v>213</v>
      </c>
    </row>
    <row r="136" spans="2:65" s="1" customFormat="1" ht="16.5" customHeight="1">
      <c r="B136" s="120"/>
      <c r="C136" s="165">
        <v>18</v>
      </c>
      <c r="D136" s="165" t="s">
        <v>126</v>
      </c>
      <c r="E136" s="166" t="s">
        <v>308</v>
      </c>
      <c r="F136" s="255" t="s">
        <v>309</v>
      </c>
      <c r="G136" s="255"/>
      <c r="H136" s="255"/>
      <c r="I136" s="255"/>
      <c r="J136" s="167" t="s">
        <v>119</v>
      </c>
      <c r="K136" s="168">
        <v>8</v>
      </c>
      <c r="L136" s="256"/>
      <c r="M136" s="256"/>
      <c r="N136" s="256">
        <f t="shared" si="15"/>
        <v>0</v>
      </c>
      <c r="O136" s="257"/>
      <c r="P136" s="257"/>
      <c r="Q136" s="257"/>
      <c r="R136" s="123"/>
      <c r="T136" s="153" t="s">
        <v>5</v>
      </c>
      <c r="U136" s="41" t="s">
        <v>32</v>
      </c>
      <c r="V136" s="154">
        <v>0</v>
      </c>
      <c r="W136" s="154">
        <f t="shared" si="16"/>
        <v>0</v>
      </c>
      <c r="X136" s="154">
        <v>0.0003</v>
      </c>
      <c r="Y136" s="154">
        <f t="shared" si="17"/>
        <v>0.0024</v>
      </c>
      <c r="Z136" s="154">
        <v>0</v>
      </c>
      <c r="AA136" s="155">
        <f t="shared" si="18"/>
        <v>0</v>
      </c>
      <c r="AR136" s="19" t="s">
        <v>125</v>
      </c>
      <c r="AT136" s="19" t="s">
        <v>126</v>
      </c>
      <c r="AU136" s="19" t="s">
        <v>83</v>
      </c>
      <c r="AY136" s="19" t="s">
        <v>117</v>
      </c>
      <c r="BE136" s="156">
        <f t="shared" si="20"/>
        <v>0</v>
      </c>
      <c r="BF136" s="156">
        <f t="shared" si="21"/>
        <v>0</v>
      </c>
      <c r="BG136" s="156">
        <f t="shared" si="22"/>
        <v>0</v>
      </c>
      <c r="BH136" s="156">
        <f t="shared" si="23"/>
        <v>0</v>
      </c>
      <c r="BI136" s="156">
        <f t="shared" si="24"/>
        <v>0</v>
      </c>
      <c r="BJ136" s="19" t="s">
        <v>73</v>
      </c>
      <c r="BK136" s="156">
        <f t="shared" si="19"/>
        <v>0</v>
      </c>
      <c r="BL136" s="19" t="s">
        <v>120</v>
      </c>
      <c r="BM136" s="19" t="s">
        <v>214</v>
      </c>
    </row>
    <row r="137" spans="2:65" s="1" customFormat="1" ht="16.5" customHeight="1">
      <c r="B137" s="120"/>
      <c r="C137" s="165">
        <v>19</v>
      </c>
      <c r="D137" s="165" t="s">
        <v>126</v>
      </c>
      <c r="E137" s="166" t="s">
        <v>181</v>
      </c>
      <c r="F137" s="255" t="s">
        <v>182</v>
      </c>
      <c r="G137" s="255"/>
      <c r="H137" s="255"/>
      <c r="I137" s="255"/>
      <c r="J137" s="167" t="s">
        <v>119</v>
      </c>
      <c r="K137" s="168">
        <v>8</v>
      </c>
      <c r="L137" s="256"/>
      <c r="M137" s="256"/>
      <c r="N137" s="256">
        <f t="shared" si="15"/>
        <v>0</v>
      </c>
      <c r="O137" s="257"/>
      <c r="P137" s="257"/>
      <c r="Q137" s="257"/>
      <c r="R137" s="123"/>
      <c r="T137" s="153" t="s">
        <v>5</v>
      </c>
      <c r="U137" s="41" t="s">
        <v>32</v>
      </c>
      <c r="V137" s="154">
        <v>0</v>
      </c>
      <c r="W137" s="154">
        <f t="shared" si="16"/>
        <v>0</v>
      </c>
      <c r="X137" s="154">
        <v>0.0003</v>
      </c>
      <c r="Y137" s="154">
        <f t="shared" si="17"/>
        <v>0.0024</v>
      </c>
      <c r="Z137" s="154">
        <v>0</v>
      </c>
      <c r="AA137" s="155">
        <f t="shared" si="18"/>
        <v>0</v>
      </c>
      <c r="AR137" s="19" t="s">
        <v>125</v>
      </c>
      <c r="AT137" s="19" t="s">
        <v>126</v>
      </c>
      <c r="AU137" s="19" t="s">
        <v>83</v>
      </c>
      <c r="AY137" s="19" t="s">
        <v>117</v>
      </c>
      <c r="BE137" s="156">
        <f t="shared" si="20"/>
        <v>0</v>
      </c>
      <c r="BF137" s="156">
        <f t="shared" si="21"/>
        <v>0</v>
      </c>
      <c r="BG137" s="156">
        <f t="shared" si="22"/>
        <v>0</v>
      </c>
      <c r="BH137" s="156">
        <f t="shared" si="23"/>
        <v>0</v>
      </c>
      <c r="BI137" s="156">
        <f t="shared" si="24"/>
        <v>0</v>
      </c>
      <c r="BJ137" s="19" t="s">
        <v>73</v>
      </c>
      <c r="BK137" s="156">
        <f t="shared" si="19"/>
        <v>0</v>
      </c>
      <c r="BL137" s="19" t="s">
        <v>120</v>
      </c>
      <c r="BM137" s="19" t="s">
        <v>215</v>
      </c>
    </row>
    <row r="138" spans="2:65" s="1" customFormat="1" ht="16.5" customHeight="1">
      <c r="B138" s="120"/>
      <c r="C138" s="165">
        <v>20</v>
      </c>
      <c r="D138" s="165" t="s">
        <v>126</v>
      </c>
      <c r="E138" s="166" t="s">
        <v>310</v>
      </c>
      <c r="F138" s="255" t="s">
        <v>311</v>
      </c>
      <c r="G138" s="255"/>
      <c r="H138" s="255"/>
      <c r="I138" s="255"/>
      <c r="J138" s="167" t="s">
        <v>119</v>
      </c>
      <c r="K138" s="168">
        <v>4</v>
      </c>
      <c r="L138" s="256"/>
      <c r="M138" s="256"/>
      <c r="N138" s="256">
        <f t="shared" si="15"/>
        <v>0</v>
      </c>
      <c r="O138" s="257"/>
      <c r="P138" s="257"/>
      <c r="Q138" s="257"/>
      <c r="R138" s="123"/>
      <c r="T138" s="153" t="s">
        <v>5</v>
      </c>
      <c r="U138" s="41" t="s">
        <v>32</v>
      </c>
      <c r="V138" s="154">
        <v>0</v>
      </c>
      <c r="W138" s="154">
        <f t="shared" si="16"/>
        <v>0</v>
      </c>
      <c r="X138" s="154">
        <v>7E-05</v>
      </c>
      <c r="Y138" s="154">
        <f t="shared" si="17"/>
        <v>0.00028</v>
      </c>
      <c r="Z138" s="154">
        <v>0</v>
      </c>
      <c r="AA138" s="155">
        <f t="shared" si="18"/>
        <v>0</v>
      </c>
      <c r="AR138" s="19" t="s">
        <v>125</v>
      </c>
      <c r="AT138" s="19" t="s">
        <v>126</v>
      </c>
      <c r="AU138" s="19" t="s">
        <v>83</v>
      </c>
      <c r="AY138" s="19" t="s">
        <v>117</v>
      </c>
      <c r="BE138" s="156">
        <f t="shared" si="20"/>
        <v>0</v>
      </c>
      <c r="BF138" s="156">
        <f t="shared" si="21"/>
        <v>0</v>
      </c>
      <c r="BG138" s="156">
        <f t="shared" si="22"/>
        <v>0</v>
      </c>
      <c r="BH138" s="156">
        <f t="shared" si="23"/>
        <v>0</v>
      </c>
      <c r="BI138" s="156">
        <f t="shared" si="24"/>
        <v>0</v>
      </c>
      <c r="BJ138" s="19" t="s">
        <v>73</v>
      </c>
      <c r="BK138" s="156">
        <f t="shared" si="19"/>
        <v>0</v>
      </c>
      <c r="BL138" s="19" t="s">
        <v>120</v>
      </c>
      <c r="BM138" s="19" t="s">
        <v>216</v>
      </c>
    </row>
    <row r="139" spans="2:65" s="1" customFormat="1" ht="16.5" customHeight="1">
      <c r="B139" s="120"/>
      <c r="C139" s="165">
        <v>21</v>
      </c>
      <c r="D139" s="165" t="s">
        <v>126</v>
      </c>
      <c r="E139" s="166" t="s">
        <v>187</v>
      </c>
      <c r="F139" s="255" t="s">
        <v>188</v>
      </c>
      <c r="G139" s="255"/>
      <c r="H139" s="255"/>
      <c r="I139" s="255"/>
      <c r="J139" s="167" t="s">
        <v>119</v>
      </c>
      <c r="K139" s="168">
        <v>14</v>
      </c>
      <c r="L139" s="256"/>
      <c r="M139" s="256"/>
      <c r="N139" s="256">
        <f t="shared" si="15"/>
        <v>0</v>
      </c>
      <c r="O139" s="257"/>
      <c r="P139" s="257"/>
      <c r="Q139" s="257"/>
      <c r="R139" s="123"/>
      <c r="T139" s="153" t="s">
        <v>5</v>
      </c>
      <c r="U139" s="41" t="s">
        <v>32</v>
      </c>
      <c r="V139" s="154">
        <v>0</v>
      </c>
      <c r="W139" s="154">
        <f t="shared" si="16"/>
        <v>0</v>
      </c>
      <c r="X139" s="154">
        <v>2E-05</v>
      </c>
      <c r="Y139" s="154">
        <f t="shared" si="17"/>
        <v>0.00028000000000000003</v>
      </c>
      <c r="Z139" s="154">
        <v>0</v>
      </c>
      <c r="AA139" s="155">
        <f t="shared" si="18"/>
        <v>0</v>
      </c>
      <c r="AR139" s="19" t="s">
        <v>125</v>
      </c>
      <c r="AT139" s="19" t="s">
        <v>126</v>
      </c>
      <c r="AU139" s="19" t="s">
        <v>83</v>
      </c>
      <c r="AY139" s="19" t="s">
        <v>117</v>
      </c>
      <c r="BE139" s="156">
        <f t="shared" si="20"/>
        <v>0</v>
      </c>
      <c r="BF139" s="156">
        <f t="shared" si="21"/>
        <v>0</v>
      </c>
      <c r="BG139" s="156">
        <f t="shared" si="22"/>
        <v>0</v>
      </c>
      <c r="BH139" s="156">
        <f t="shared" si="23"/>
        <v>0</v>
      </c>
      <c r="BI139" s="156">
        <f t="shared" si="24"/>
        <v>0</v>
      </c>
      <c r="BJ139" s="19" t="s">
        <v>73</v>
      </c>
      <c r="BK139" s="156">
        <f t="shared" si="19"/>
        <v>0</v>
      </c>
      <c r="BL139" s="19" t="s">
        <v>120</v>
      </c>
      <c r="BM139" s="19" t="s">
        <v>217</v>
      </c>
    </row>
    <row r="140" spans="2:65" s="1" customFormat="1" ht="25.5" customHeight="1">
      <c r="B140" s="120"/>
      <c r="C140" s="149">
        <v>22</v>
      </c>
      <c r="D140" s="149" t="s">
        <v>118</v>
      </c>
      <c r="E140" s="150" t="s">
        <v>190</v>
      </c>
      <c r="F140" s="283" t="s">
        <v>191</v>
      </c>
      <c r="G140" s="283"/>
      <c r="H140" s="283"/>
      <c r="I140" s="283"/>
      <c r="J140" s="151" t="s">
        <v>133</v>
      </c>
      <c r="K140" s="152">
        <f>SUM(N132:Q139)/100</f>
        <v>0</v>
      </c>
      <c r="L140" s="257">
        <v>1.35</v>
      </c>
      <c r="M140" s="257"/>
      <c r="N140" s="257">
        <f t="shared" si="15"/>
        <v>0</v>
      </c>
      <c r="O140" s="257"/>
      <c r="P140" s="257"/>
      <c r="Q140" s="257"/>
      <c r="R140" s="123"/>
      <c r="T140" s="153" t="s">
        <v>5</v>
      </c>
      <c r="U140" s="41" t="s">
        <v>32</v>
      </c>
      <c r="V140" s="154">
        <v>0</v>
      </c>
      <c r="W140" s="154">
        <f t="shared" si="16"/>
        <v>0</v>
      </c>
      <c r="X140" s="154">
        <v>0</v>
      </c>
      <c r="Y140" s="154">
        <f t="shared" si="17"/>
        <v>0</v>
      </c>
      <c r="Z140" s="154">
        <v>0</v>
      </c>
      <c r="AA140" s="155">
        <f t="shared" si="18"/>
        <v>0</v>
      </c>
      <c r="AR140" s="19" t="s">
        <v>124</v>
      </c>
      <c r="AT140" s="19" t="s">
        <v>118</v>
      </c>
      <c r="AU140" s="19" t="s">
        <v>83</v>
      </c>
      <c r="AY140" s="19" t="s">
        <v>117</v>
      </c>
      <c r="BE140" s="156">
        <f t="shared" si="20"/>
        <v>0</v>
      </c>
      <c r="BF140" s="156">
        <f t="shared" si="21"/>
        <v>0</v>
      </c>
      <c r="BG140" s="156">
        <f t="shared" si="22"/>
        <v>0</v>
      </c>
      <c r="BH140" s="156">
        <f t="shared" si="23"/>
        <v>0</v>
      </c>
      <c r="BI140" s="156">
        <f t="shared" si="24"/>
        <v>0</v>
      </c>
      <c r="BJ140" s="19" t="s">
        <v>73</v>
      </c>
      <c r="BK140" s="156">
        <f t="shared" si="19"/>
        <v>0</v>
      </c>
      <c r="BL140" s="19" t="s">
        <v>124</v>
      </c>
      <c r="BM140" s="19" t="s">
        <v>218</v>
      </c>
    </row>
    <row r="141" spans="2:63" s="9" customFormat="1" ht="29.85" customHeight="1">
      <c r="B141" s="138"/>
      <c r="C141" s="139"/>
      <c r="D141" s="148" t="s">
        <v>100</v>
      </c>
      <c r="E141" s="148"/>
      <c r="F141" s="148"/>
      <c r="G141" s="148"/>
      <c r="H141" s="148"/>
      <c r="I141" s="148"/>
      <c r="J141" s="148"/>
      <c r="K141" s="148"/>
      <c r="L141" s="148"/>
      <c r="M141" s="148"/>
      <c r="N141" s="288">
        <f>SUM(N142:Q143)</f>
        <v>0</v>
      </c>
      <c r="O141" s="289"/>
      <c r="P141" s="289"/>
      <c r="Q141" s="289"/>
      <c r="R141" s="141"/>
      <c r="T141" s="142"/>
      <c r="U141" s="139"/>
      <c r="V141" s="139"/>
      <c r="W141" s="143">
        <f>SUM(W142:W143)</f>
        <v>1.936</v>
      </c>
      <c r="X141" s="139"/>
      <c r="Y141" s="143">
        <f>SUM(Y142:Y143)</f>
        <v>0.0015400000000000001</v>
      </c>
      <c r="Z141" s="139"/>
      <c r="AA141" s="144">
        <f>SUM(AA142:AA143)</f>
        <v>0</v>
      </c>
      <c r="AR141" s="145" t="s">
        <v>83</v>
      </c>
      <c r="AT141" s="146" t="s">
        <v>66</v>
      </c>
      <c r="AU141" s="146" t="s">
        <v>73</v>
      </c>
      <c r="AY141" s="145" t="s">
        <v>117</v>
      </c>
      <c r="BK141" s="147">
        <f>SUM(BK142:BK143)</f>
        <v>0</v>
      </c>
    </row>
    <row r="142" spans="2:65" s="1" customFormat="1" ht="38.25" customHeight="1">
      <c r="B142" s="120"/>
      <c r="C142" s="149">
        <v>23</v>
      </c>
      <c r="D142" s="149" t="s">
        <v>118</v>
      </c>
      <c r="E142" s="150" t="s">
        <v>193</v>
      </c>
      <c r="F142" s="283" t="s">
        <v>194</v>
      </c>
      <c r="G142" s="283"/>
      <c r="H142" s="283"/>
      <c r="I142" s="283"/>
      <c r="J142" s="151" t="s">
        <v>130</v>
      </c>
      <c r="K142" s="152">
        <v>22</v>
      </c>
      <c r="L142" s="257"/>
      <c r="M142" s="257"/>
      <c r="N142" s="257">
        <f>ROUND(L142*K142,2)</f>
        <v>0</v>
      </c>
      <c r="O142" s="257"/>
      <c r="P142" s="257"/>
      <c r="Q142" s="257"/>
      <c r="R142" s="123"/>
      <c r="T142" s="153" t="s">
        <v>5</v>
      </c>
      <c r="U142" s="41" t="s">
        <v>32</v>
      </c>
      <c r="V142" s="154">
        <v>0.028</v>
      </c>
      <c r="W142" s="154">
        <f>V142*K142</f>
        <v>0.616</v>
      </c>
      <c r="X142" s="154">
        <v>2E-05</v>
      </c>
      <c r="Y142" s="154">
        <f>X142*K142</f>
        <v>0.00044</v>
      </c>
      <c r="Z142" s="154">
        <v>0</v>
      </c>
      <c r="AA142" s="155">
        <f>Z142*K142</f>
        <v>0</v>
      </c>
      <c r="AR142" s="19" t="s">
        <v>124</v>
      </c>
      <c r="AT142" s="19" t="s">
        <v>118</v>
      </c>
      <c r="AU142" s="19" t="s">
        <v>83</v>
      </c>
      <c r="AY142" s="19" t="s">
        <v>117</v>
      </c>
      <c r="BE142" s="156">
        <f>IF(U142="základní",N142,0)</f>
        <v>0</v>
      </c>
      <c r="BF142" s="156">
        <f>IF(U142="snížená",N142,0)</f>
        <v>0</v>
      </c>
      <c r="BG142" s="156">
        <f>IF(U142="zákl. přenesená",N142,0)</f>
        <v>0</v>
      </c>
      <c r="BH142" s="156">
        <f>IF(U142="sníž. přenesená",N142,0)</f>
        <v>0</v>
      </c>
      <c r="BI142" s="156">
        <f>IF(U142="nulová",N142,0)</f>
        <v>0</v>
      </c>
      <c r="BJ142" s="19" t="s">
        <v>73</v>
      </c>
      <c r="BK142" s="156">
        <f>ROUND(L142*K142,2)</f>
        <v>0</v>
      </c>
      <c r="BL142" s="19" t="s">
        <v>124</v>
      </c>
      <c r="BM142" s="19" t="s">
        <v>219</v>
      </c>
    </row>
    <row r="143" spans="2:65" s="1" customFormat="1" ht="25.5" customHeight="1">
      <c r="B143" s="120"/>
      <c r="C143" s="149">
        <v>24</v>
      </c>
      <c r="D143" s="149" t="s">
        <v>118</v>
      </c>
      <c r="E143" s="150" t="s">
        <v>196</v>
      </c>
      <c r="F143" s="284" t="s">
        <v>312</v>
      </c>
      <c r="G143" s="283"/>
      <c r="H143" s="283"/>
      <c r="I143" s="283"/>
      <c r="J143" s="151" t="s">
        <v>130</v>
      </c>
      <c r="K143" s="152">
        <v>22</v>
      </c>
      <c r="L143" s="257"/>
      <c r="M143" s="257"/>
      <c r="N143" s="257">
        <f>ROUND(L143*K143,2)</f>
        <v>0</v>
      </c>
      <c r="O143" s="257"/>
      <c r="P143" s="257"/>
      <c r="Q143" s="257"/>
      <c r="R143" s="123"/>
      <c r="T143" s="153" t="s">
        <v>5</v>
      </c>
      <c r="U143" s="41" t="s">
        <v>32</v>
      </c>
      <c r="V143" s="154">
        <v>0.06</v>
      </c>
      <c r="W143" s="154">
        <f>V143*K143</f>
        <v>1.3199999999999998</v>
      </c>
      <c r="X143" s="154">
        <v>5E-05</v>
      </c>
      <c r="Y143" s="154">
        <f>X143*K143</f>
        <v>0.0011</v>
      </c>
      <c r="Z143" s="154">
        <v>0</v>
      </c>
      <c r="AA143" s="155">
        <f>Z143*K143</f>
        <v>0</v>
      </c>
      <c r="AR143" s="19" t="s">
        <v>124</v>
      </c>
      <c r="AT143" s="19" t="s">
        <v>118</v>
      </c>
      <c r="AU143" s="19" t="s">
        <v>83</v>
      </c>
      <c r="AY143" s="19" t="s">
        <v>117</v>
      </c>
      <c r="BE143" s="156">
        <f>IF(U143="základní",N143,0)</f>
        <v>0</v>
      </c>
      <c r="BF143" s="156">
        <f>IF(U143="snížená",N143,0)</f>
        <v>0</v>
      </c>
      <c r="BG143" s="156">
        <f>IF(U143="zákl. přenesená",N143,0)</f>
        <v>0</v>
      </c>
      <c r="BH143" s="156">
        <f>IF(U143="sníž. přenesená",N143,0)</f>
        <v>0</v>
      </c>
      <c r="BI143" s="156">
        <f>IF(U143="nulová",N143,0)</f>
        <v>0</v>
      </c>
      <c r="BJ143" s="19" t="s">
        <v>73</v>
      </c>
      <c r="BK143" s="156">
        <f>ROUND(L143*K143,2)</f>
        <v>0</v>
      </c>
      <c r="BL143" s="19" t="s">
        <v>124</v>
      </c>
      <c r="BM143" s="19" t="s">
        <v>220</v>
      </c>
    </row>
    <row r="144" spans="2:18" s="1" customFormat="1" ht="6.95" customHeight="1">
      <c r="B144" s="56"/>
      <c r="C144" s="57"/>
      <c r="D144" s="57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8"/>
    </row>
  </sheetData>
  <mergeCells count="133">
    <mergeCell ref="F122:I122"/>
    <mergeCell ref="L122:M122"/>
    <mergeCell ref="N122:Q122"/>
    <mergeCell ref="F123:I123"/>
    <mergeCell ref="L123:M123"/>
    <mergeCell ref="N123:Q123"/>
    <mergeCell ref="F125:I125"/>
    <mergeCell ref="L125:M125"/>
    <mergeCell ref="N125:Q125"/>
    <mergeCell ref="H1:K1"/>
    <mergeCell ref="N115:Q115"/>
    <mergeCell ref="N116:Q116"/>
    <mergeCell ref="N117:Q117"/>
    <mergeCell ref="N89:Q89"/>
    <mergeCell ref="N90:Q90"/>
    <mergeCell ref="N91:Q91"/>
    <mergeCell ref="N92:Q92"/>
    <mergeCell ref="N94:Q94"/>
    <mergeCell ref="D95:H95"/>
    <mergeCell ref="N95:Q95"/>
    <mergeCell ref="N96:Q96"/>
    <mergeCell ref="L98:Q9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F136:I136"/>
    <mergeCell ref="L136:M136"/>
    <mergeCell ref="N136:Q136"/>
    <mergeCell ref="F137:I137"/>
    <mergeCell ref="L137:M137"/>
    <mergeCell ref="N137:Q137"/>
    <mergeCell ref="F126:I126"/>
    <mergeCell ref="L126:M126"/>
    <mergeCell ref="N126:Q126"/>
    <mergeCell ref="N128:Q128"/>
    <mergeCell ref="F127:I127"/>
    <mergeCell ref="L127:M127"/>
    <mergeCell ref="N127:Q127"/>
    <mergeCell ref="N130:Q130"/>
    <mergeCell ref="F132:I132"/>
    <mergeCell ref="L132:M132"/>
    <mergeCell ref="N132:Q132"/>
    <mergeCell ref="F129:I129"/>
    <mergeCell ref="L129:M129"/>
    <mergeCell ref="N129:Q129"/>
    <mergeCell ref="F128:I128"/>
    <mergeCell ref="L128:M128"/>
    <mergeCell ref="N131:Q131"/>
    <mergeCell ref="F133:I133"/>
    <mergeCell ref="L133:M133"/>
    <mergeCell ref="N133:Q133"/>
    <mergeCell ref="F135:I135"/>
    <mergeCell ref="L135:M135"/>
    <mergeCell ref="N135:Q135"/>
    <mergeCell ref="F130:I130"/>
    <mergeCell ref="L130:M130"/>
    <mergeCell ref="M109:P109"/>
    <mergeCell ref="M111:Q111"/>
    <mergeCell ref="M112:Q112"/>
    <mergeCell ref="F114:I114"/>
    <mergeCell ref="L114:M114"/>
    <mergeCell ref="N114:Q114"/>
    <mergeCell ref="F134:I134"/>
    <mergeCell ref="L134:M134"/>
    <mergeCell ref="N134:Q134"/>
    <mergeCell ref="F124:I124"/>
    <mergeCell ref="L124:M124"/>
    <mergeCell ref="N124:Q124"/>
    <mergeCell ref="F121:I121"/>
    <mergeCell ref="L121:M121"/>
    <mergeCell ref="N121:Q121"/>
    <mergeCell ref="F118:I118"/>
    <mergeCell ref="L119:M119"/>
    <mergeCell ref="F143:I143"/>
    <mergeCell ref="L143:M143"/>
    <mergeCell ref="N143:Q143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N141:Q141"/>
    <mergeCell ref="F142:I142"/>
    <mergeCell ref="L142:M142"/>
    <mergeCell ref="N142:Q142"/>
    <mergeCell ref="N119:Q119"/>
    <mergeCell ref="F120:I120"/>
    <mergeCell ref="L120:M120"/>
    <mergeCell ref="N120:Q120"/>
    <mergeCell ref="C104:Q104"/>
    <mergeCell ref="F106:P106"/>
    <mergeCell ref="F107:P107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L118:M118"/>
    <mergeCell ref="N118:Q118"/>
    <mergeCell ref="F119:I119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O15:P15"/>
  </mergeCells>
  <hyperlinks>
    <hyperlink ref="F1:G1" location="C2" display="1) Krycí list rozpočtu"/>
    <hyperlink ref="H1:K1" location="C86" display="2) Rekapitulace rozpočtu"/>
    <hyperlink ref="L1" location="C118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N134"/>
  <sheetViews>
    <sheetView showGridLines="0" workbookViewId="0" topLeftCell="A1">
      <pane ySplit="1" topLeftCell="A96" activePane="bottomLeft" state="frozen"/>
      <selection pane="bottomLeft" activeCell="L117" sqref="L117:M117"/>
    </sheetView>
  </sheetViews>
  <sheetFormatPr defaultColWidth="9.33203125" defaultRowHeight="13.5"/>
  <cols>
    <col min="1" max="1" width="8.33203125" style="172" customWidth="1"/>
    <col min="2" max="2" width="1.66796875" style="172" customWidth="1"/>
    <col min="3" max="3" width="4.16015625" style="172" customWidth="1"/>
    <col min="4" max="4" width="4.33203125" style="172" customWidth="1"/>
    <col min="5" max="5" width="17.16015625" style="172" customWidth="1"/>
    <col min="6" max="7" width="11.16015625" style="172" customWidth="1"/>
    <col min="8" max="8" width="12.5" style="172" customWidth="1"/>
    <col min="9" max="9" width="7" style="172" customWidth="1"/>
    <col min="10" max="10" width="5.16015625" style="172" customWidth="1"/>
    <col min="11" max="11" width="11.5" style="172" customWidth="1"/>
    <col min="12" max="12" width="12" style="172" customWidth="1"/>
    <col min="13" max="14" width="6" style="172" customWidth="1"/>
    <col min="15" max="15" width="2" style="172" customWidth="1"/>
    <col min="16" max="16" width="12.5" style="172" customWidth="1"/>
    <col min="17" max="17" width="4.16015625" style="172" customWidth="1"/>
    <col min="18" max="18" width="1.66796875" style="172" customWidth="1"/>
    <col min="19" max="19" width="8.16015625" style="172" customWidth="1"/>
    <col min="20" max="20" width="29.66015625" style="172" hidden="1" customWidth="1"/>
    <col min="21" max="21" width="16.33203125" style="172" hidden="1" customWidth="1"/>
    <col min="22" max="22" width="12.33203125" style="172" hidden="1" customWidth="1"/>
    <col min="23" max="23" width="16.33203125" style="172" hidden="1" customWidth="1"/>
    <col min="24" max="24" width="12.16015625" style="172" hidden="1" customWidth="1"/>
    <col min="25" max="25" width="15" style="172" hidden="1" customWidth="1"/>
    <col min="26" max="26" width="11" style="172" hidden="1" customWidth="1"/>
    <col min="27" max="27" width="15" style="172" hidden="1" customWidth="1"/>
    <col min="28" max="28" width="16.33203125" style="172" hidden="1" customWidth="1"/>
    <col min="29" max="29" width="11" style="172" customWidth="1"/>
    <col min="30" max="30" width="15" style="172" customWidth="1"/>
    <col min="31" max="31" width="16.33203125" style="172" customWidth="1"/>
    <col min="32" max="16384" width="9.33203125" style="172" customWidth="1"/>
  </cols>
  <sheetData>
    <row r="1" spans="1:66" ht="21.75" customHeight="1">
      <c r="A1" s="102"/>
      <c r="B1" s="12"/>
      <c r="C1" s="12"/>
      <c r="D1" s="13" t="s">
        <v>1</v>
      </c>
      <c r="E1" s="12"/>
      <c r="F1" s="14" t="s">
        <v>78</v>
      </c>
      <c r="G1" s="14"/>
      <c r="H1" s="296" t="s">
        <v>79</v>
      </c>
      <c r="I1" s="296"/>
      <c r="J1" s="296"/>
      <c r="K1" s="296"/>
      <c r="L1" s="14" t="s">
        <v>80</v>
      </c>
      <c r="M1" s="12"/>
      <c r="N1" s="12"/>
      <c r="O1" s="13" t="s">
        <v>81</v>
      </c>
      <c r="P1" s="12"/>
      <c r="Q1" s="12"/>
      <c r="R1" s="12"/>
      <c r="S1" s="14" t="s">
        <v>82</v>
      </c>
      <c r="T1" s="14"/>
      <c r="U1" s="102"/>
      <c r="V1" s="102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3:46" ht="36.95" customHeight="1">
      <c r="C2" s="303" t="s">
        <v>7</v>
      </c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S2" s="216"/>
      <c r="T2" s="215" t="s">
        <v>12</v>
      </c>
      <c r="U2" s="216"/>
      <c r="V2" s="216"/>
      <c r="W2" s="216"/>
      <c r="X2" s="216"/>
      <c r="Y2" s="216"/>
      <c r="Z2" s="216"/>
      <c r="AA2" s="216"/>
      <c r="AB2" s="216"/>
      <c r="AC2" s="216"/>
      <c r="AT2" s="19"/>
    </row>
    <row r="3" spans="2:46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/>
    </row>
    <row r="4" spans="2:46" ht="36.95" customHeight="1">
      <c r="B4" s="23"/>
      <c r="C4" s="222" t="s">
        <v>84</v>
      </c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4"/>
      <c r="T4" s="176" t="s">
        <v>12</v>
      </c>
      <c r="AT4" s="19"/>
    </row>
    <row r="5" spans="2:18" ht="25.5" customHeight="1">
      <c r="B5" s="23"/>
      <c r="C5" s="174"/>
      <c r="D5" s="211" t="s">
        <v>15</v>
      </c>
      <c r="E5" s="210"/>
      <c r="F5" s="262" t="s">
        <v>338</v>
      </c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174"/>
      <c r="R5" s="24"/>
    </row>
    <row r="6" spans="2:18" s="1" customFormat="1" ht="39.75" customHeight="1">
      <c r="B6" s="32"/>
      <c r="C6" s="179"/>
      <c r="D6" s="28" t="s">
        <v>15</v>
      </c>
      <c r="E6" s="179"/>
      <c r="F6" s="226" t="s">
        <v>368</v>
      </c>
      <c r="G6" s="259"/>
      <c r="H6" s="259"/>
      <c r="I6" s="259"/>
      <c r="J6" s="259"/>
      <c r="K6" s="259"/>
      <c r="L6" s="259"/>
      <c r="M6" s="259"/>
      <c r="N6" s="259"/>
      <c r="O6" s="259"/>
      <c r="P6" s="259"/>
      <c r="Q6" s="179"/>
      <c r="R6" s="34"/>
    </row>
    <row r="7" spans="2:18" s="1" customFormat="1" ht="14.45" customHeight="1">
      <c r="B7" s="32"/>
      <c r="C7" s="179"/>
      <c r="D7" s="180" t="s">
        <v>16</v>
      </c>
      <c r="E7" s="179"/>
      <c r="F7" s="177" t="s">
        <v>5</v>
      </c>
      <c r="G7" s="179"/>
      <c r="H7" s="179"/>
      <c r="I7" s="179"/>
      <c r="J7" s="179"/>
      <c r="K7" s="179"/>
      <c r="L7" s="179"/>
      <c r="M7" s="180" t="s">
        <v>17</v>
      </c>
      <c r="N7" s="179"/>
      <c r="O7" s="177" t="s">
        <v>5</v>
      </c>
      <c r="P7" s="179"/>
      <c r="Q7" s="179"/>
      <c r="R7" s="34"/>
    </row>
    <row r="8" spans="2:18" s="1" customFormat="1" ht="14.45" customHeight="1">
      <c r="B8" s="32"/>
      <c r="C8" s="179"/>
      <c r="D8" s="180" t="s">
        <v>18</v>
      </c>
      <c r="E8" s="179"/>
      <c r="F8" s="177" t="s">
        <v>19</v>
      </c>
      <c r="G8" s="179"/>
      <c r="H8" s="179"/>
      <c r="I8" s="179"/>
      <c r="J8" s="179"/>
      <c r="K8" s="179"/>
      <c r="L8" s="179"/>
      <c r="M8" s="180" t="s">
        <v>20</v>
      </c>
      <c r="N8" s="179"/>
      <c r="O8" s="270">
        <v>44482</v>
      </c>
      <c r="P8" s="270"/>
      <c r="Q8" s="179"/>
      <c r="R8" s="34"/>
    </row>
    <row r="9" spans="2:18" s="1" customFormat="1" ht="10.9" customHeight="1">
      <c r="B9" s="32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34"/>
    </row>
    <row r="10" spans="2:18" s="1" customFormat="1" ht="14.45" customHeight="1">
      <c r="B10" s="32"/>
      <c r="C10" s="179"/>
      <c r="D10" s="180" t="s">
        <v>21</v>
      </c>
      <c r="E10" s="179"/>
      <c r="F10" s="179"/>
      <c r="G10" s="179"/>
      <c r="H10" s="179"/>
      <c r="I10" s="179"/>
      <c r="J10" s="179"/>
      <c r="K10" s="179"/>
      <c r="L10" s="179"/>
      <c r="M10" s="180" t="s">
        <v>22</v>
      </c>
      <c r="N10" s="179"/>
      <c r="O10" s="264" t="str">
        <f>IF('[1]Rekapitulace stavby'!AN10="","",'[1]Rekapitulace stavby'!AN10)</f>
        <v/>
      </c>
      <c r="P10" s="264"/>
      <c r="Q10" s="179"/>
      <c r="R10" s="34"/>
    </row>
    <row r="11" spans="2:18" s="1" customFormat="1" ht="18" customHeight="1">
      <c r="B11" s="32"/>
      <c r="C11" s="179"/>
      <c r="D11" s="179"/>
      <c r="E11" s="177" t="str">
        <f>IF('[1]Rekapitulace stavby'!E11="","",'[1]Rekapitulace stavby'!E11)</f>
        <v xml:space="preserve"> </v>
      </c>
      <c r="F11" s="179"/>
      <c r="G11" s="179"/>
      <c r="H11" s="179"/>
      <c r="I11" s="179"/>
      <c r="J11" s="179"/>
      <c r="K11" s="179"/>
      <c r="L11" s="179"/>
      <c r="M11" s="180" t="s">
        <v>23</v>
      </c>
      <c r="N11" s="179"/>
      <c r="O11" s="264" t="str">
        <f>IF('[1]Rekapitulace stavby'!AN11="","",'[1]Rekapitulace stavby'!AN11)</f>
        <v/>
      </c>
      <c r="P11" s="264"/>
      <c r="Q11" s="179"/>
      <c r="R11" s="34"/>
    </row>
    <row r="12" spans="2:18" s="1" customFormat="1" ht="6.95" customHeight="1">
      <c r="B12" s="32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34"/>
    </row>
    <row r="13" spans="2:18" s="1" customFormat="1" ht="14.45" customHeight="1">
      <c r="B13" s="32"/>
      <c r="C13" s="179"/>
      <c r="D13" s="180" t="s">
        <v>24</v>
      </c>
      <c r="E13" s="179"/>
      <c r="F13" s="179"/>
      <c r="G13" s="179"/>
      <c r="H13" s="179"/>
      <c r="I13" s="179"/>
      <c r="J13" s="179"/>
      <c r="K13" s="179"/>
      <c r="L13" s="179"/>
      <c r="M13" s="180" t="s">
        <v>22</v>
      </c>
      <c r="N13" s="179"/>
      <c r="O13" s="264" t="str">
        <f>IF('[1]Rekapitulace stavby'!AN13="","",'[1]Rekapitulace stavby'!AN13)</f>
        <v/>
      </c>
      <c r="P13" s="264"/>
      <c r="Q13" s="179"/>
      <c r="R13" s="34"/>
    </row>
    <row r="14" spans="2:18" s="1" customFormat="1" ht="18" customHeight="1">
      <c r="B14" s="32"/>
      <c r="C14" s="179"/>
      <c r="D14" s="179"/>
      <c r="E14" s="177" t="str">
        <f>IF('[1]Rekapitulace stavby'!E14="","",'[1]Rekapitulace stavby'!E14)</f>
        <v xml:space="preserve"> </v>
      </c>
      <c r="F14" s="179"/>
      <c r="G14" s="179"/>
      <c r="H14" s="179"/>
      <c r="I14" s="179"/>
      <c r="J14" s="179"/>
      <c r="K14" s="179"/>
      <c r="L14" s="179"/>
      <c r="M14" s="180" t="s">
        <v>23</v>
      </c>
      <c r="N14" s="179"/>
      <c r="O14" s="264" t="str">
        <f>IF('[1]Rekapitulace stavby'!AN14="","",'[1]Rekapitulace stavby'!AN14)</f>
        <v/>
      </c>
      <c r="P14" s="264"/>
      <c r="Q14" s="179"/>
      <c r="R14" s="34"/>
    </row>
    <row r="15" spans="2:18" s="1" customFormat="1" ht="6.95" customHeight="1">
      <c r="B15" s="32"/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34"/>
    </row>
    <row r="16" spans="2:18" s="1" customFormat="1" ht="14.45" customHeight="1">
      <c r="B16" s="32"/>
      <c r="C16" s="179"/>
      <c r="D16" s="180" t="s">
        <v>25</v>
      </c>
      <c r="E16" s="179"/>
      <c r="F16" s="179"/>
      <c r="G16" s="179"/>
      <c r="H16" s="179"/>
      <c r="I16" s="179"/>
      <c r="J16" s="179"/>
      <c r="K16" s="179"/>
      <c r="L16" s="179"/>
      <c r="M16" s="180" t="s">
        <v>22</v>
      </c>
      <c r="N16" s="179"/>
      <c r="O16" s="264" t="str">
        <f>IF('[1]Rekapitulace stavby'!AN16="","",'[1]Rekapitulace stavby'!AN16)</f>
        <v/>
      </c>
      <c r="P16" s="264"/>
      <c r="Q16" s="179"/>
      <c r="R16" s="34"/>
    </row>
    <row r="17" spans="2:18" s="1" customFormat="1" ht="18" customHeight="1">
      <c r="B17" s="32"/>
      <c r="C17" s="179"/>
      <c r="D17" s="179"/>
      <c r="E17" s="177" t="str">
        <f>IF('[1]Rekapitulace stavby'!E17="","",'[1]Rekapitulace stavby'!E17)</f>
        <v xml:space="preserve"> </v>
      </c>
      <c r="F17" s="179"/>
      <c r="G17" s="179"/>
      <c r="H17" s="179"/>
      <c r="I17" s="179"/>
      <c r="J17" s="179"/>
      <c r="K17" s="179"/>
      <c r="L17" s="179"/>
      <c r="M17" s="180" t="s">
        <v>23</v>
      </c>
      <c r="N17" s="179"/>
      <c r="O17" s="264" t="str">
        <f>IF('[1]Rekapitulace stavby'!AN17="","",'[1]Rekapitulace stavby'!AN17)</f>
        <v/>
      </c>
      <c r="P17" s="264"/>
      <c r="Q17" s="179"/>
      <c r="R17" s="34"/>
    </row>
    <row r="18" spans="2:18" s="1" customFormat="1" ht="6.95" customHeight="1">
      <c r="B18" s="32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34"/>
    </row>
    <row r="19" spans="2:18" s="1" customFormat="1" ht="14.45" customHeight="1">
      <c r="B19" s="32"/>
      <c r="C19" s="179"/>
      <c r="D19" s="180" t="s">
        <v>27</v>
      </c>
      <c r="E19" s="179"/>
      <c r="F19" s="179"/>
      <c r="G19" s="179"/>
      <c r="H19" s="179"/>
      <c r="I19" s="179"/>
      <c r="J19" s="179"/>
      <c r="K19" s="179"/>
      <c r="L19" s="179"/>
      <c r="M19" s="180" t="s">
        <v>22</v>
      </c>
      <c r="N19" s="179"/>
      <c r="O19" s="264" t="str">
        <f>IF('[1]Rekapitulace stavby'!AN19="","",'[1]Rekapitulace stavby'!AN19)</f>
        <v/>
      </c>
      <c r="P19" s="264"/>
      <c r="Q19" s="179"/>
      <c r="R19" s="34"/>
    </row>
    <row r="20" spans="2:18" s="1" customFormat="1" ht="18" customHeight="1">
      <c r="B20" s="32"/>
      <c r="C20" s="179"/>
      <c r="D20" s="179"/>
      <c r="E20" s="177" t="str">
        <f>IF('[1]Rekapitulace stavby'!E20="","",'[1]Rekapitulace stavby'!E20)</f>
        <v xml:space="preserve"> </v>
      </c>
      <c r="F20" s="179"/>
      <c r="G20" s="179"/>
      <c r="H20" s="179"/>
      <c r="I20" s="179"/>
      <c r="J20" s="179"/>
      <c r="K20" s="179"/>
      <c r="L20" s="179"/>
      <c r="M20" s="180" t="s">
        <v>23</v>
      </c>
      <c r="N20" s="179"/>
      <c r="O20" s="264" t="str">
        <f>IF('[1]Rekapitulace stavby'!AN20="","",'[1]Rekapitulace stavby'!AN20)</f>
        <v/>
      </c>
      <c r="P20" s="264"/>
      <c r="Q20" s="179"/>
      <c r="R20" s="34"/>
    </row>
    <row r="21" spans="2:18" s="1" customFormat="1" ht="6.95" customHeight="1">
      <c r="B21" s="32"/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34"/>
    </row>
    <row r="22" spans="2:18" s="1" customFormat="1" ht="14.45" customHeight="1">
      <c r="B22" s="32"/>
      <c r="C22" s="179"/>
      <c r="D22" s="180" t="s">
        <v>28</v>
      </c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34"/>
    </row>
    <row r="23" spans="2:18" s="1" customFormat="1" ht="22.5" customHeight="1">
      <c r="B23" s="32"/>
      <c r="C23" s="179"/>
      <c r="D23" s="179"/>
      <c r="E23" s="228" t="s">
        <v>5</v>
      </c>
      <c r="F23" s="228"/>
      <c r="G23" s="228"/>
      <c r="H23" s="228"/>
      <c r="I23" s="228"/>
      <c r="J23" s="228"/>
      <c r="K23" s="228"/>
      <c r="L23" s="228"/>
      <c r="M23" s="179"/>
      <c r="N23" s="179"/>
      <c r="O23" s="179"/>
      <c r="P23" s="179"/>
      <c r="Q23" s="179"/>
      <c r="R23" s="34"/>
    </row>
    <row r="24" spans="2:18" s="1" customFormat="1" ht="6.95" customHeight="1">
      <c r="B24" s="32"/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34"/>
    </row>
    <row r="25" spans="2:18" s="1" customFormat="1" ht="6.95" customHeight="1">
      <c r="B25" s="32"/>
      <c r="C25" s="179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9"/>
      <c r="R25" s="34"/>
    </row>
    <row r="26" spans="2:18" s="1" customFormat="1" ht="14.45" customHeight="1">
      <c r="B26" s="32"/>
      <c r="C26" s="179"/>
      <c r="D26" s="103" t="s">
        <v>86</v>
      </c>
      <c r="E26" s="179"/>
      <c r="F26" s="179"/>
      <c r="G26" s="179"/>
      <c r="H26" s="179"/>
      <c r="I26" s="179"/>
      <c r="J26" s="179"/>
      <c r="K26" s="179"/>
      <c r="L26" s="179"/>
      <c r="M26" s="229">
        <f>N87</f>
        <v>0</v>
      </c>
      <c r="N26" s="229"/>
      <c r="O26" s="229"/>
      <c r="P26" s="229"/>
      <c r="Q26" s="179"/>
      <c r="R26" s="34"/>
    </row>
    <row r="27" spans="2:18" s="1" customFormat="1" ht="14.45" customHeight="1">
      <c r="B27" s="32"/>
      <c r="C27" s="179"/>
      <c r="D27" s="31"/>
      <c r="E27" s="179"/>
      <c r="F27" s="179"/>
      <c r="G27" s="179"/>
      <c r="H27" s="179"/>
      <c r="I27" s="179"/>
      <c r="J27" s="179"/>
      <c r="K27" s="179"/>
      <c r="L27" s="179"/>
      <c r="M27" s="229"/>
      <c r="N27" s="229"/>
      <c r="O27" s="229"/>
      <c r="P27" s="229"/>
      <c r="Q27" s="179"/>
      <c r="R27" s="34"/>
    </row>
    <row r="28" spans="2:18" s="1" customFormat="1" ht="6.95" customHeight="1">
      <c r="B28" s="32"/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34"/>
    </row>
    <row r="29" spans="2:18" s="1" customFormat="1" ht="25.35" customHeight="1">
      <c r="B29" s="32"/>
      <c r="C29" s="179"/>
      <c r="D29" s="104" t="s">
        <v>30</v>
      </c>
      <c r="E29" s="179"/>
      <c r="F29" s="179"/>
      <c r="G29" s="179"/>
      <c r="H29" s="179"/>
      <c r="I29" s="179"/>
      <c r="J29" s="179"/>
      <c r="K29" s="179"/>
      <c r="L29" s="179"/>
      <c r="M29" s="272">
        <f>ROUND(M26+M27,2)</f>
        <v>0</v>
      </c>
      <c r="N29" s="259"/>
      <c r="O29" s="259"/>
      <c r="P29" s="259"/>
      <c r="Q29" s="179"/>
      <c r="R29" s="34"/>
    </row>
    <row r="30" spans="2:18" s="1" customFormat="1" ht="6.95" customHeight="1">
      <c r="B30" s="32"/>
      <c r="C30" s="179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9"/>
      <c r="R30" s="34"/>
    </row>
    <row r="31" spans="2:18" s="1" customFormat="1" ht="14.45" customHeight="1">
      <c r="B31" s="32"/>
      <c r="C31" s="179"/>
      <c r="D31" s="173" t="s">
        <v>31</v>
      </c>
      <c r="E31" s="173" t="s">
        <v>32</v>
      </c>
      <c r="F31" s="175">
        <v>0.21</v>
      </c>
      <c r="G31" s="105" t="s">
        <v>33</v>
      </c>
      <c r="H31" s="258">
        <v>0</v>
      </c>
      <c r="I31" s="259"/>
      <c r="J31" s="259"/>
      <c r="K31" s="179"/>
      <c r="L31" s="179"/>
      <c r="M31" s="258">
        <f>SUM(H31*0.21)</f>
        <v>0</v>
      </c>
      <c r="N31" s="259"/>
      <c r="O31" s="259"/>
      <c r="P31" s="259"/>
      <c r="Q31" s="179"/>
      <c r="R31" s="34"/>
    </row>
    <row r="32" spans="2:18" s="1" customFormat="1" ht="14.45" customHeight="1">
      <c r="B32" s="32"/>
      <c r="C32" s="179"/>
      <c r="D32" s="179"/>
      <c r="E32" s="173" t="s">
        <v>34</v>
      </c>
      <c r="F32" s="175">
        <v>0.15</v>
      </c>
      <c r="G32" s="105" t="s">
        <v>33</v>
      </c>
      <c r="H32" s="258">
        <f>SUM(M29)</f>
        <v>0</v>
      </c>
      <c r="I32" s="259"/>
      <c r="J32" s="259"/>
      <c r="K32" s="179"/>
      <c r="L32" s="179"/>
      <c r="M32" s="258">
        <f>SUM(H32*0.15)</f>
        <v>0</v>
      </c>
      <c r="N32" s="259"/>
      <c r="O32" s="259"/>
      <c r="P32" s="259"/>
      <c r="Q32" s="179"/>
      <c r="R32" s="34"/>
    </row>
    <row r="33" spans="2:18" s="1" customFormat="1" ht="14.45" customHeight="1" hidden="1">
      <c r="B33" s="32"/>
      <c r="C33" s="179"/>
      <c r="D33" s="179"/>
      <c r="E33" s="173" t="s">
        <v>35</v>
      </c>
      <c r="F33" s="175">
        <v>0.21</v>
      </c>
      <c r="G33" s="105" t="s">
        <v>33</v>
      </c>
      <c r="H33" s="258">
        <f>ROUND((SUM(BG96:BG97)+SUM(BG114:BG133)),2)</f>
        <v>0</v>
      </c>
      <c r="I33" s="259"/>
      <c r="J33" s="259"/>
      <c r="K33" s="179"/>
      <c r="L33" s="179"/>
      <c r="M33" s="258">
        <v>0</v>
      </c>
      <c r="N33" s="259"/>
      <c r="O33" s="259"/>
      <c r="P33" s="259"/>
      <c r="Q33" s="179"/>
      <c r="R33" s="34"/>
    </row>
    <row r="34" spans="2:18" s="1" customFormat="1" ht="14.45" customHeight="1" hidden="1">
      <c r="B34" s="32"/>
      <c r="C34" s="179"/>
      <c r="D34" s="179"/>
      <c r="E34" s="173" t="s">
        <v>36</v>
      </c>
      <c r="F34" s="175">
        <v>0.15</v>
      </c>
      <c r="G34" s="105" t="s">
        <v>33</v>
      </c>
      <c r="H34" s="258">
        <f>ROUND((SUM(BH96:BH97)+SUM(BH114:BH133)),2)</f>
        <v>0</v>
      </c>
      <c r="I34" s="259"/>
      <c r="J34" s="259"/>
      <c r="K34" s="179"/>
      <c r="L34" s="179"/>
      <c r="M34" s="258">
        <v>0</v>
      </c>
      <c r="N34" s="259"/>
      <c r="O34" s="259"/>
      <c r="P34" s="259"/>
      <c r="Q34" s="179"/>
      <c r="R34" s="34"/>
    </row>
    <row r="35" spans="2:18" s="1" customFormat="1" ht="14.45" customHeight="1" hidden="1">
      <c r="B35" s="32"/>
      <c r="C35" s="179"/>
      <c r="D35" s="179"/>
      <c r="E35" s="173" t="s">
        <v>37</v>
      </c>
      <c r="F35" s="175">
        <v>0</v>
      </c>
      <c r="G35" s="105" t="s">
        <v>33</v>
      </c>
      <c r="H35" s="258">
        <f>ROUND((SUM(BI96:BI97)+SUM(BI114:BI133)),2)</f>
        <v>0</v>
      </c>
      <c r="I35" s="259"/>
      <c r="J35" s="259"/>
      <c r="K35" s="179"/>
      <c r="L35" s="179"/>
      <c r="M35" s="258">
        <v>0</v>
      </c>
      <c r="N35" s="259"/>
      <c r="O35" s="259"/>
      <c r="P35" s="259"/>
      <c r="Q35" s="179"/>
      <c r="R35" s="34"/>
    </row>
    <row r="36" spans="2:18" s="1" customFormat="1" ht="6.95" customHeight="1">
      <c r="B36" s="32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34"/>
    </row>
    <row r="37" spans="2:18" s="1" customFormat="1" ht="25.35" customHeight="1">
      <c r="B37" s="32"/>
      <c r="C37" s="184"/>
      <c r="D37" s="106" t="s">
        <v>38</v>
      </c>
      <c r="E37" s="72"/>
      <c r="F37" s="72"/>
      <c r="G37" s="107" t="s">
        <v>39</v>
      </c>
      <c r="H37" s="108" t="s">
        <v>40</v>
      </c>
      <c r="I37" s="72"/>
      <c r="J37" s="72"/>
      <c r="K37" s="72"/>
      <c r="L37" s="260">
        <f>SUM(M29:M35)</f>
        <v>0</v>
      </c>
      <c r="M37" s="260"/>
      <c r="N37" s="260"/>
      <c r="O37" s="260"/>
      <c r="P37" s="261"/>
      <c r="Q37" s="184"/>
      <c r="R37" s="34"/>
    </row>
    <row r="38" spans="2:18" s="1" customFormat="1" ht="14.45" customHeight="1">
      <c r="B38" s="32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34"/>
    </row>
    <row r="39" spans="2:18" s="1" customFormat="1" ht="14.45" customHeight="1">
      <c r="B39" s="32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34"/>
    </row>
    <row r="40" spans="2:18" ht="13.5">
      <c r="B40" s="23"/>
      <c r="C40" s="174"/>
      <c r="D40" s="174"/>
      <c r="E40" s="174"/>
      <c r="F40" s="174"/>
      <c r="G40" s="174"/>
      <c r="H40" s="174"/>
      <c r="I40" s="174"/>
      <c r="J40" s="174"/>
      <c r="K40" s="174"/>
      <c r="L40" s="174"/>
      <c r="M40" s="174"/>
      <c r="N40" s="174"/>
      <c r="O40" s="174"/>
      <c r="P40" s="174"/>
      <c r="Q40" s="174"/>
      <c r="R40" s="24"/>
    </row>
    <row r="41" spans="2:18" ht="13.5">
      <c r="B41" s="23"/>
      <c r="C41" s="174"/>
      <c r="D41" s="174"/>
      <c r="E41" s="174"/>
      <c r="F41" s="174"/>
      <c r="G41" s="174"/>
      <c r="H41" s="174"/>
      <c r="I41" s="174"/>
      <c r="J41" s="174"/>
      <c r="K41" s="174"/>
      <c r="L41" s="174"/>
      <c r="M41" s="174"/>
      <c r="N41" s="174"/>
      <c r="O41" s="174"/>
      <c r="P41" s="174"/>
      <c r="Q41" s="174"/>
      <c r="R41" s="24"/>
    </row>
    <row r="42" spans="2:18" ht="13.5">
      <c r="B42" s="23"/>
      <c r="C42" s="174"/>
      <c r="D42" s="174"/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24"/>
    </row>
    <row r="43" spans="2:18" ht="13.5">
      <c r="B43" s="23"/>
      <c r="C43" s="174"/>
      <c r="D43" s="174"/>
      <c r="E43" s="174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24"/>
    </row>
    <row r="44" spans="2:18" ht="13.5">
      <c r="B44" s="23"/>
      <c r="C44" s="174"/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174"/>
      <c r="Q44" s="174"/>
      <c r="R44" s="24"/>
    </row>
    <row r="45" spans="2:18" ht="13.5">
      <c r="B45" s="23"/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24"/>
    </row>
    <row r="46" spans="2:18" ht="13.5">
      <c r="B46" s="23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24"/>
    </row>
    <row r="47" spans="2:18" ht="13.5">
      <c r="B47" s="23"/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24"/>
    </row>
    <row r="48" spans="2:18" ht="13.5">
      <c r="B48" s="23"/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24"/>
    </row>
    <row r="49" spans="2:18" ht="13.5">
      <c r="B49" s="23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24"/>
    </row>
    <row r="50" spans="2:18" s="1" customFormat="1" ht="15">
      <c r="B50" s="32"/>
      <c r="C50" s="179"/>
      <c r="D50" s="47" t="s">
        <v>41</v>
      </c>
      <c r="E50" s="178"/>
      <c r="F50" s="178"/>
      <c r="G50" s="178"/>
      <c r="H50" s="49"/>
      <c r="I50" s="179"/>
      <c r="J50" s="47" t="s">
        <v>42</v>
      </c>
      <c r="K50" s="178"/>
      <c r="L50" s="178"/>
      <c r="M50" s="178"/>
      <c r="N50" s="178"/>
      <c r="O50" s="178"/>
      <c r="P50" s="49"/>
      <c r="Q50" s="179"/>
      <c r="R50" s="34"/>
    </row>
    <row r="51" spans="2:18" ht="13.5">
      <c r="B51" s="23"/>
      <c r="C51" s="174"/>
      <c r="D51" s="50"/>
      <c r="E51" s="174"/>
      <c r="F51" s="174"/>
      <c r="G51" s="174"/>
      <c r="H51" s="51"/>
      <c r="I51" s="174"/>
      <c r="J51" s="50"/>
      <c r="K51" s="174"/>
      <c r="L51" s="174"/>
      <c r="M51" s="174"/>
      <c r="N51" s="174"/>
      <c r="O51" s="174"/>
      <c r="P51" s="51"/>
      <c r="Q51" s="174"/>
      <c r="R51" s="24"/>
    </row>
    <row r="52" spans="2:18" ht="13.5">
      <c r="B52" s="23"/>
      <c r="C52" s="174"/>
      <c r="D52" s="50"/>
      <c r="E52" s="174"/>
      <c r="F52" s="174"/>
      <c r="G52" s="174"/>
      <c r="H52" s="51"/>
      <c r="I52" s="174"/>
      <c r="J52" s="50"/>
      <c r="K52" s="174"/>
      <c r="L52" s="174"/>
      <c r="M52" s="174"/>
      <c r="N52" s="174"/>
      <c r="O52" s="174"/>
      <c r="P52" s="51"/>
      <c r="Q52" s="174"/>
      <c r="R52" s="24"/>
    </row>
    <row r="53" spans="2:18" ht="13.5">
      <c r="B53" s="23"/>
      <c r="C53" s="174"/>
      <c r="D53" s="50"/>
      <c r="E53" s="174"/>
      <c r="F53" s="174"/>
      <c r="G53" s="174"/>
      <c r="H53" s="51"/>
      <c r="I53" s="174"/>
      <c r="J53" s="50"/>
      <c r="K53" s="174"/>
      <c r="L53" s="174"/>
      <c r="M53" s="174"/>
      <c r="N53" s="174"/>
      <c r="O53" s="174"/>
      <c r="P53" s="51"/>
      <c r="Q53" s="174"/>
      <c r="R53" s="24"/>
    </row>
    <row r="54" spans="2:18" ht="13.5">
      <c r="B54" s="23"/>
      <c r="C54" s="174"/>
      <c r="D54" s="50"/>
      <c r="E54" s="174"/>
      <c r="F54" s="174"/>
      <c r="G54" s="174"/>
      <c r="H54" s="51"/>
      <c r="I54" s="174"/>
      <c r="J54" s="50"/>
      <c r="K54" s="174"/>
      <c r="L54" s="174"/>
      <c r="M54" s="174"/>
      <c r="N54" s="174"/>
      <c r="O54" s="174"/>
      <c r="P54" s="51"/>
      <c r="Q54" s="174"/>
      <c r="R54" s="24"/>
    </row>
    <row r="55" spans="2:18" ht="13.5">
      <c r="B55" s="23"/>
      <c r="C55" s="174"/>
      <c r="D55" s="50"/>
      <c r="E55" s="174"/>
      <c r="F55" s="174"/>
      <c r="G55" s="174"/>
      <c r="H55" s="51"/>
      <c r="I55" s="174"/>
      <c r="J55" s="50"/>
      <c r="K55" s="174"/>
      <c r="L55" s="174"/>
      <c r="M55" s="174"/>
      <c r="N55" s="174"/>
      <c r="O55" s="174"/>
      <c r="P55" s="51"/>
      <c r="Q55" s="174"/>
      <c r="R55" s="24"/>
    </row>
    <row r="56" spans="2:18" ht="13.5">
      <c r="B56" s="23"/>
      <c r="C56" s="174"/>
      <c r="D56" s="50"/>
      <c r="E56" s="174"/>
      <c r="F56" s="174"/>
      <c r="G56" s="174"/>
      <c r="H56" s="51"/>
      <c r="I56" s="174"/>
      <c r="J56" s="50"/>
      <c r="K56" s="174"/>
      <c r="L56" s="174"/>
      <c r="M56" s="174"/>
      <c r="N56" s="174"/>
      <c r="O56" s="174"/>
      <c r="P56" s="51"/>
      <c r="Q56" s="174"/>
      <c r="R56" s="24"/>
    </row>
    <row r="57" spans="2:18" ht="13.5">
      <c r="B57" s="23"/>
      <c r="C57" s="174"/>
      <c r="D57" s="50"/>
      <c r="E57" s="174"/>
      <c r="F57" s="174"/>
      <c r="G57" s="174"/>
      <c r="H57" s="51"/>
      <c r="I57" s="174"/>
      <c r="J57" s="50"/>
      <c r="K57" s="174"/>
      <c r="L57" s="174"/>
      <c r="M57" s="174"/>
      <c r="N57" s="174"/>
      <c r="O57" s="174"/>
      <c r="P57" s="51"/>
      <c r="Q57" s="174"/>
      <c r="R57" s="24"/>
    </row>
    <row r="58" spans="2:18" ht="13.5">
      <c r="B58" s="23"/>
      <c r="C58" s="174"/>
      <c r="D58" s="50"/>
      <c r="E58" s="174"/>
      <c r="F58" s="174"/>
      <c r="G58" s="174"/>
      <c r="H58" s="51"/>
      <c r="I58" s="174"/>
      <c r="J58" s="50"/>
      <c r="K58" s="174"/>
      <c r="L58" s="174"/>
      <c r="M58" s="174"/>
      <c r="N58" s="174"/>
      <c r="O58" s="174"/>
      <c r="P58" s="51"/>
      <c r="Q58" s="174"/>
      <c r="R58" s="24"/>
    </row>
    <row r="59" spans="2:18" s="1" customFormat="1" ht="15">
      <c r="B59" s="32"/>
      <c r="C59" s="179"/>
      <c r="D59" s="52" t="s">
        <v>43</v>
      </c>
      <c r="E59" s="53"/>
      <c r="F59" s="53"/>
      <c r="G59" s="54" t="s">
        <v>44</v>
      </c>
      <c r="H59" s="55"/>
      <c r="I59" s="179"/>
      <c r="J59" s="52" t="s">
        <v>43</v>
      </c>
      <c r="K59" s="53"/>
      <c r="L59" s="53"/>
      <c r="M59" s="53"/>
      <c r="N59" s="54" t="s">
        <v>44</v>
      </c>
      <c r="O59" s="53"/>
      <c r="P59" s="55"/>
      <c r="Q59" s="179"/>
      <c r="R59" s="34"/>
    </row>
    <row r="60" spans="2:18" ht="13.5">
      <c r="B60" s="23"/>
      <c r="C60" s="174"/>
      <c r="D60" s="174"/>
      <c r="E60" s="174"/>
      <c r="F60" s="174"/>
      <c r="G60" s="174"/>
      <c r="H60" s="174"/>
      <c r="I60" s="174"/>
      <c r="J60" s="174"/>
      <c r="K60" s="174"/>
      <c r="L60" s="174"/>
      <c r="M60" s="174"/>
      <c r="N60" s="174"/>
      <c r="O60" s="174"/>
      <c r="P60" s="174"/>
      <c r="Q60" s="174"/>
      <c r="R60" s="24"/>
    </row>
    <row r="61" spans="2:18" s="1" customFormat="1" ht="15">
      <c r="B61" s="32"/>
      <c r="C61" s="179"/>
      <c r="D61" s="47" t="s">
        <v>45</v>
      </c>
      <c r="E61" s="178"/>
      <c r="F61" s="178"/>
      <c r="G61" s="178"/>
      <c r="H61" s="49"/>
      <c r="I61" s="179"/>
      <c r="J61" s="47" t="s">
        <v>46</v>
      </c>
      <c r="K61" s="178"/>
      <c r="L61" s="178"/>
      <c r="M61" s="178"/>
      <c r="N61" s="178"/>
      <c r="O61" s="178"/>
      <c r="P61" s="49"/>
      <c r="Q61" s="179"/>
      <c r="R61" s="34"/>
    </row>
    <row r="62" spans="2:18" ht="13.5">
      <c r="B62" s="23"/>
      <c r="C62" s="174"/>
      <c r="D62" s="50"/>
      <c r="E62" s="174"/>
      <c r="F62" s="174"/>
      <c r="G62" s="174"/>
      <c r="H62" s="51"/>
      <c r="I62" s="174"/>
      <c r="J62" s="50"/>
      <c r="K62" s="174"/>
      <c r="L62" s="174"/>
      <c r="M62" s="174"/>
      <c r="N62" s="174"/>
      <c r="O62" s="174"/>
      <c r="P62" s="51"/>
      <c r="Q62" s="174"/>
      <c r="R62" s="24"/>
    </row>
    <row r="63" spans="2:18" ht="13.5">
      <c r="B63" s="23"/>
      <c r="C63" s="174"/>
      <c r="D63" s="50"/>
      <c r="E63" s="174"/>
      <c r="F63" s="174"/>
      <c r="G63" s="174"/>
      <c r="H63" s="51"/>
      <c r="I63" s="174"/>
      <c r="J63" s="50"/>
      <c r="K63" s="174"/>
      <c r="L63" s="174"/>
      <c r="M63" s="174"/>
      <c r="N63" s="174"/>
      <c r="O63" s="174"/>
      <c r="P63" s="51"/>
      <c r="Q63" s="174"/>
      <c r="R63" s="24"/>
    </row>
    <row r="64" spans="2:18" ht="13.5">
      <c r="B64" s="23"/>
      <c r="C64" s="174"/>
      <c r="D64" s="50"/>
      <c r="E64" s="174"/>
      <c r="F64" s="174"/>
      <c r="G64" s="174"/>
      <c r="H64" s="51"/>
      <c r="I64" s="174"/>
      <c r="J64" s="50"/>
      <c r="K64" s="174"/>
      <c r="L64" s="174"/>
      <c r="M64" s="174"/>
      <c r="N64" s="174"/>
      <c r="O64" s="174"/>
      <c r="P64" s="51"/>
      <c r="Q64" s="174"/>
      <c r="R64" s="24"/>
    </row>
    <row r="65" spans="2:18" ht="13.5">
      <c r="B65" s="23"/>
      <c r="C65" s="174"/>
      <c r="D65" s="50"/>
      <c r="E65" s="174"/>
      <c r="F65" s="174"/>
      <c r="G65" s="174"/>
      <c r="H65" s="51"/>
      <c r="I65" s="174"/>
      <c r="J65" s="50"/>
      <c r="K65" s="174"/>
      <c r="L65" s="174"/>
      <c r="M65" s="174"/>
      <c r="N65" s="174"/>
      <c r="O65" s="174"/>
      <c r="P65" s="51"/>
      <c r="Q65" s="174"/>
      <c r="R65" s="24"/>
    </row>
    <row r="66" spans="2:18" ht="13.5">
      <c r="B66" s="23"/>
      <c r="C66" s="174"/>
      <c r="D66" s="50"/>
      <c r="E66" s="174"/>
      <c r="F66" s="174"/>
      <c r="G66" s="174"/>
      <c r="H66" s="51"/>
      <c r="I66" s="174"/>
      <c r="J66" s="50"/>
      <c r="K66" s="174"/>
      <c r="L66" s="174"/>
      <c r="M66" s="174"/>
      <c r="N66" s="174"/>
      <c r="O66" s="174"/>
      <c r="P66" s="51"/>
      <c r="Q66" s="174"/>
      <c r="R66" s="24"/>
    </row>
    <row r="67" spans="2:18" ht="13.5">
      <c r="B67" s="23"/>
      <c r="C67" s="174"/>
      <c r="D67" s="50"/>
      <c r="E67" s="174"/>
      <c r="F67" s="174"/>
      <c r="G67" s="174"/>
      <c r="H67" s="51"/>
      <c r="I67" s="174"/>
      <c r="J67" s="50"/>
      <c r="K67" s="174"/>
      <c r="L67" s="174"/>
      <c r="M67" s="174"/>
      <c r="N67" s="174"/>
      <c r="O67" s="174"/>
      <c r="P67" s="51"/>
      <c r="Q67" s="174"/>
      <c r="R67" s="24"/>
    </row>
    <row r="68" spans="2:18" ht="13.5">
      <c r="B68" s="23"/>
      <c r="C68" s="174"/>
      <c r="D68" s="50"/>
      <c r="E68" s="174"/>
      <c r="F68" s="174"/>
      <c r="G68" s="174"/>
      <c r="H68" s="51"/>
      <c r="I68" s="174"/>
      <c r="J68" s="50"/>
      <c r="K68" s="174"/>
      <c r="L68" s="174"/>
      <c r="M68" s="174"/>
      <c r="N68" s="174"/>
      <c r="O68" s="174"/>
      <c r="P68" s="51"/>
      <c r="Q68" s="174"/>
      <c r="R68" s="24"/>
    </row>
    <row r="69" spans="2:18" ht="13.5">
      <c r="B69" s="23"/>
      <c r="C69" s="174"/>
      <c r="D69" s="50"/>
      <c r="E69" s="174"/>
      <c r="F69" s="174"/>
      <c r="G69" s="174"/>
      <c r="H69" s="51"/>
      <c r="I69" s="174"/>
      <c r="J69" s="50"/>
      <c r="K69" s="174"/>
      <c r="L69" s="174"/>
      <c r="M69" s="174"/>
      <c r="N69" s="174"/>
      <c r="O69" s="174"/>
      <c r="P69" s="51"/>
      <c r="Q69" s="174"/>
      <c r="R69" s="24"/>
    </row>
    <row r="70" spans="2:18" s="1" customFormat="1" ht="15">
      <c r="B70" s="32"/>
      <c r="C70" s="179"/>
      <c r="D70" s="52" t="s">
        <v>43</v>
      </c>
      <c r="E70" s="53"/>
      <c r="F70" s="53"/>
      <c r="G70" s="54" t="s">
        <v>44</v>
      </c>
      <c r="H70" s="55"/>
      <c r="I70" s="179"/>
      <c r="J70" s="52" t="s">
        <v>43</v>
      </c>
      <c r="K70" s="53"/>
      <c r="L70" s="53"/>
      <c r="M70" s="53"/>
      <c r="N70" s="54" t="s">
        <v>44</v>
      </c>
      <c r="O70" s="53"/>
      <c r="P70" s="55"/>
      <c r="Q70" s="179"/>
      <c r="R70" s="34"/>
    </row>
    <row r="71" spans="2:18" s="1" customFormat="1" ht="14.45" customHeight="1">
      <c r="B71" s="56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8"/>
    </row>
    <row r="75" spans="2:18" s="1" customFormat="1" ht="6.95" customHeight="1">
      <c r="B75" s="59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1"/>
    </row>
    <row r="76" spans="2:18" s="1" customFormat="1" ht="36.95" customHeight="1">
      <c r="B76" s="32"/>
      <c r="C76" s="222" t="s">
        <v>87</v>
      </c>
      <c r="D76" s="223"/>
      <c r="E76" s="223"/>
      <c r="F76" s="223"/>
      <c r="G76" s="223"/>
      <c r="H76" s="223"/>
      <c r="I76" s="223"/>
      <c r="J76" s="223"/>
      <c r="K76" s="223"/>
      <c r="L76" s="223"/>
      <c r="M76" s="223"/>
      <c r="N76" s="223"/>
      <c r="O76" s="223"/>
      <c r="P76" s="223"/>
      <c r="Q76" s="223"/>
      <c r="R76" s="34"/>
    </row>
    <row r="77" spans="2:18" s="1" customFormat="1" ht="6.95" customHeight="1">
      <c r="B77" s="32"/>
      <c r="C77" s="179"/>
      <c r="D77" s="179"/>
      <c r="E77" s="179"/>
      <c r="F77" s="179"/>
      <c r="G77" s="179"/>
      <c r="H77" s="179"/>
      <c r="I77" s="179"/>
      <c r="J77" s="179"/>
      <c r="K77" s="179"/>
      <c r="L77" s="179"/>
      <c r="M77" s="179"/>
      <c r="N77" s="179"/>
      <c r="O77" s="179"/>
      <c r="P77" s="179"/>
      <c r="Q77" s="179"/>
      <c r="R77" s="34"/>
    </row>
    <row r="78" spans="2:18" s="1" customFormat="1" ht="36.95" customHeight="1">
      <c r="B78" s="32"/>
      <c r="C78" s="66" t="s">
        <v>15</v>
      </c>
      <c r="D78" s="179"/>
      <c r="E78" s="179"/>
      <c r="F78" s="240" t="str">
        <f>F6</f>
        <v>PS 101 Technologické zařízení                                                                     Demontáže kogenerační jednotky</v>
      </c>
      <c r="G78" s="259"/>
      <c r="H78" s="259"/>
      <c r="I78" s="259"/>
      <c r="J78" s="259"/>
      <c r="K78" s="259"/>
      <c r="L78" s="259"/>
      <c r="M78" s="259"/>
      <c r="N78" s="259"/>
      <c r="O78" s="259"/>
      <c r="P78" s="259"/>
      <c r="Q78" s="179"/>
      <c r="R78" s="34"/>
    </row>
    <row r="79" spans="2:18" s="1" customFormat="1" ht="6.95" customHeight="1">
      <c r="B79" s="32"/>
      <c r="C79" s="179"/>
      <c r="D79" s="179"/>
      <c r="E79" s="179"/>
      <c r="F79" s="179"/>
      <c r="G79" s="179"/>
      <c r="H79" s="179"/>
      <c r="I79" s="179"/>
      <c r="J79" s="179"/>
      <c r="K79" s="179"/>
      <c r="L79" s="179"/>
      <c r="M79" s="179"/>
      <c r="N79" s="179"/>
      <c r="O79" s="179"/>
      <c r="P79" s="179"/>
      <c r="Q79" s="179"/>
      <c r="R79" s="34"/>
    </row>
    <row r="80" spans="2:18" s="1" customFormat="1" ht="18" customHeight="1">
      <c r="B80" s="32"/>
      <c r="C80" s="180" t="s">
        <v>18</v>
      </c>
      <c r="D80" s="179"/>
      <c r="E80" s="179"/>
      <c r="F80" s="177" t="str">
        <f>F8</f>
        <v xml:space="preserve"> </v>
      </c>
      <c r="G80" s="179"/>
      <c r="H80" s="179"/>
      <c r="I80" s="179"/>
      <c r="J80" s="179"/>
      <c r="K80" s="180" t="s">
        <v>20</v>
      </c>
      <c r="L80" s="179"/>
      <c r="M80" s="270">
        <v>44482</v>
      </c>
      <c r="N80" s="270"/>
      <c r="O80" s="270"/>
      <c r="P80" s="270"/>
      <c r="Q80" s="179"/>
      <c r="R80" s="34"/>
    </row>
    <row r="81" spans="2:18" s="1" customFormat="1" ht="6.95" customHeight="1">
      <c r="B81" s="32"/>
      <c r="C81" s="179"/>
      <c r="D81" s="179"/>
      <c r="E81" s="179"/>
      <c r="F81" s="179"/>
      <c r="G81" s="179"/>
      <c r="H81" s="179"/>
      <c r="I81" s="179"/>
      <c r="J81" s="179"/>
      <c r="K81" s="179"/>
      <c r="L81" s="179"/>
      <c r="M81" s="179"/>
      <c r="N81" s="179"/>
      <c r="O81" s="179"/>
      <c r="P81" s="179"/>
      <c r="Q81" s="179"/>
      <c r="R81" s="34"/>
    </row>
    <row r="82" spans="2:18" s="1" customFormat="1" ht="15">
      <c r="B82" s="32"/>
      <c r="C82" s="180" t="s">
        <v>21</v>
      </c>
      <c r="D82" s="179"/>
      <c r="E82" s="179"/>
      <c r="F82" s="177" t="str">
        <f>E11</f>
        <v xml:space="preserve"> </v>
      </c>
      <c r="G82" s="179"/>
      <c r="H82" s="179"/>
      <c r="I82" s="179"/>
      <c r="J82" s="179"/>
      <c r="K82" s="180" t="s">
        <v>25</v>
      </c>
      <c r="L82" s="179"/>
      <c r="M82" s="264" t="str">
        <f>E17</f>
        <v xml:space="preserve"> </v>
      </c>
      <c r="N82" s="264"/>
      <c r="O82" s="264"/>
      <c r="P82" s="264"/>
      <c r="Q82" s="264"/>
      <c r="R82" s="34"/>
    </row>
    <row r="83" spans="2:18" s="1" customFormat="1" ht="14.45" customHeight="1">
      <c r="B83" s="32"/>
      <c r="C83" s="180" t="s">
        <v>24</v>
      </c>
      <c r="D83" s="179"/>
      <c r="E83" s="179"/>
      <c r="F83" s="177" t="str">
        <f>IF(E14="","",E14)</f>
        <v xml:space="preserve"> </v>
      </c>
      <c r="G83" s="179"/>
      <c r="H83" s="179"/>
      <c r="I83" s="179"/>
      <c r="J83" s="179"/>
      <c r="K83" s="180" t="s">
        <v>27</v>
      </c>
      <c r="L83" s="179"/>
      <c r="M83" s="264" t="str">
        <f>E20</f>
        <v xml:space="preserve"> </v>
      </c>
      <c r="N83" s="264"/>
      <c r="O83" s="264"/>
      <c r="P83" s="264"/>
      <c r="Q83" s="264"/>
      <c r="R83" s="34"/>
    </row>
    <row r="84" spans="2:18" s="1" customFormat="1" ht="10.35" customHeight="1">
      <c r="B84" s="32"/>
      <c r="C84" s="179"/>
      <c r="D84" s="179"/>
      <c r="E84" s="179"/>
      <c r="F84" s="179"/>
      <c r="G84" s="179"/>
      <c r="H84" s="179"/>
      <c r="I84" s="179"/>
      <c r="J84" s="179"/>
      <c r="K84" s="179"/>
      <c r="L84" s="179"/>
      <c r="M84" s="179"/>
      <c r="N84" s="179"/>
      <c r="O84" s="179"/>
      <c r="P84" s="179"/>
      <c r="Q84" s="179"/>
      <c r="R84" s="34"/>
    </row>
    <row r="85" spans="2:18" s="1" customFormat="1" ht="29.25" customHeight="1">
      <c r="B85" s="32"/>
      <c r="C85" s="265" t="s">
        <v>88</v>
      </c>
      <c r="D85" s="266"/>
      <c r="E85" s="266"/>
      <c r="F85" s="266"/>
      <c r="G85" s="266"/>
      <c r="H85" s="184"/>
      <c r="I85" s="184"/>
      <c r="J85" s="184"/>
      <c r="K85" s="184"/>
      <c r="L85" s="184"/>
      <c r="M85" s="184"/>
      <c r="N85" s="265" t="s">
        <v>89</v>
      </c>
      <c r="O85" s="266"/>
      <c r="P85" s="266"/>
      <c r="Q85" s="266"/>
      <c r="R85" s="34"/>
    </row>
    <row r="86" spans="2:18" s="1" customFormat="1" ht="10.35" customHeight="1">
      <c r="B86" s="32"/>
      <c r="C86" s="179"/>
      <c r="D86" s="179"/>
      <c r="E86" s="179"/>
      <c r="F86" s="179"/>
      <c r="G86" s="179"/>
      <c r="H86" s="179"/>
      <c r="I86" s="179"/>
      <c r="J86" s="179"/>
      <c r="K86" s="179"/>
      <c r="L86" s="179"/>
      <c r="M86" s="179"/>
      <c r="N86" s="179"/>
      <c r="O86" s="179"/>
      <c r="P86" s="179"/>
      <c r="Q86" s="179"/>
      <c r="R86" s="34"/>
    </row>
    <row r="87" spans="2:47" s="1" customFormat="1" ht="29.25" customHeight="1">
      <c r="B87" s="32"/>
      <c r="C87" s="109" t="s">
        <v>90</v>
      </c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248">
        <f>N114</f>
        <v>0</v>
      </c>
      <c r="O87" s="267"/>
      <c r="P87" s="267"/>
      <c r="Q87" s="267"/>
      <c r="R87" s="34"/>
      <c r="AU87" s="19" t="s">
        <v>91</v>
      </c>
    </row>
    <row r="88" spans="2:18" s="6" customFormat="1" ht="24.95" customHeight="1">
      <c r="B88" s="110"/>
      <c r="C88" s="183"/>
      <c r="D88" s="112" t="s">
        <v>92</v>
      </c>
      <c r="E88" s="183"/>
      <c r="F88" s="183"/>
      <c r="G88" s="183"/>
      <c r="H88" s="183"/>
      <c r="I88" s="183"/>
      <c r="J88" s="183"/>
      <c r="K88" s="183"/>
      <c r="L88" s="183"/>
      <c r="M88" s="183"/>
      <c r="N88" s="268">
        <f>N115</f>
        <v>0</v>
      </c>
      <c r="O88" s="269"/>
      <c r="P88" s="269"/>
      <c r="Q88" s="269"/>
      <c r="R88" s="113"/>
    </row>
    <row r="89" spans="2:18" s="7" customFormat="1" ht="19.9" customHeight="1">
      <c r="B89" s="114"/>
      <c r="C89" s="182"/>
      <c r="D89" s="116" t="s">
        <v>93</v>
      </c>
      <c r="E89" s="182"/>
      <c r="F89" s="182"/>
      <c r="G89" s="182"/>
      <c r="H89" s="182"/>
      <c r="I89" s="182"/>
      <c r="J89" s="182"/>
      <c r="K89" s="182"/>
      <c r="L89" s="182"/>
      <c r="M89" s="182"/>
      <c r="N89" s="273">
        <f>N116</f>
        <v>0</v>
      </c>
      <c r="O89" s="274"/>
      <c r="P89" s="274"/>
      <c r="Q89" s="274"/>
      <c r="R89" s="117"/>
    </row>
    <row r="90" spans="2:18" s="7" customFormat="1" ht="19.9" customHeight="1">
      <c r="B90" s="114"/>
      <c r="C90" s="182"/>
      <c r="D90" s="116" t="s">
        <v>97</v>
      </c>
      <c r="E90" s="182"/>
      <c r="F90" s="182"/>
      <c r="G90" s="182"/>
      <c r="H90" s="182"/>
      <c r="I90" s="182"/>
      <c r="J90" s="182"/>
      <c r="K90" s="182"/>
      <c r="L90" s="182"/>
      <c r="M90" s="182"/>
      <c r="N90" s="273">
        <f>N119</f>
        <v>0</v>
      </c>
      <c r="O90" s="274"/>
      <c r="P90" s="274"/>
      <c r="Q90" s="274"/>
      <c r="R90" s="117"/>
    </row>
    <row r="91" spans="2:18" s="7" customFormat="1" ht="19.9" customHeight="1">
      <c r="B91" s="114"/>
      <c r="C91" s="182"/>
      <c r="D91" s="116" t="s">
        <v>98</v>
      </c>
      <c r="E91" s="182"/>
      <c r="F91" s="182"/>
      <c r="G91" s="182"/>
      <c r="H91" s="182"/>
      <c r="I91" s="182"/>
      <c r="J91" s="182"/>
      <c r="K91" s="182"/>
      <c r="L91" s="182"/>
      <c r="M91" s="182"/>
      <c r="N91" s="273">
        <f>N122</f>
        <v>0</v>
      </c>
      <c r="O91" s="274"/>
      <c r="P91" s="274"/>
      <c r="Q91" s="274"/>
      <c r="R91" s="117"/>
    </row>
    <row r="92" spans="2:18" s="7" customFormat="1" ht="19.9" customHeight="1">
      <c r="B92" s="114"/>
      <c r="C92" s="182"/>
      <c r="D92" s="116" t="s">
        <v>223</v>
      </c>
      <c r="E92" s="182"/>
      <c r="F92" s="182"/>
      <c r="G92" s="182"/>
      <c r="H92" s="182"/>
      <c r="I92" s="182"/>
      <c r="J92" s="182"/>
      <c r="K92" s="182"/>
      <c r="L92" s="182"/>
      <c r="M92" s="182"/>
      <c r="N92" s="273">
        <f>N125</f>
        <v>0</v>
      </c>
      <c r="O92" s="274"/>
      <c r="P92" s="274"/>
      <c r="Q92" s="274"/>
      <c r="R92" s="117"/>
    </row>
    <row r="93" spans="2:18" s="7" customFormat="1" ht="14.85" customHeight="1">
      <c r="B93" s="114"/>
      <c r="C93" s="182"/>
      <c r="D93" s="116" t="s">
        <v>227</v>
      </c>
      <c r="E93" s="182"/>
      <c r="F93" s="182"/>
      <c r="G93" s="182"/>
      <c r="H93" s="182"/>
      <c r="I93" s="182"/>
      <c r="J93" s="182"/>
      <c r="K93" s="182"/>
      <c r="L93" s="182"/>
      <c r="M93" s="182"/>
      <c r="N93" s="273">
        <f>N128</f>
        <v>0</v>
      </c>
      <c r="O93" s="274"/>
      <c r="P93" s="274"/>
      <c r="Q93" s="274"/>
      <c r="R93" s="117"/>
    </row>
    <row r="94" spans="2:18" s="7" customFormat="1" ht="14.85" customHeight="1">
      <c r="B94" s="114"/>
      <c r="C94" s="182"/>
      <c r="D94" s="116" t="s">
        <v>226</v>
      </c>
      <c r="E94" s="182"/>
      <c r="F94" s="182"/>
      <c r="G94" s="182"/>
      <c r="H94" s="182"/>
      <c r="I94" s="182"/>
      <c r="J94" s="182"/>
      <c r="K94" s="182"/>
      <c r="L94" s="182"/>
      <c r="M94" s="182"/>
      <c r="N94" s="273">
        <f>N129</f>
        <v>0</v>
      </c>
      <c r="O94" s="274"/>
      <c r="P94" s="274"/>
      <c r="Q94" s="274"/>
      <c r="R94" s="117"/>
    </row>
    <row r="95" spans="2:18" s="1" customFormat="1" ht="21.75" customHeight="1">
      <c r="B95" s="32"/>
      <c r="C95" s="179"/>
      <c r="D95" s="179"/>
      <c r="E95" s="179"/>
      <c r="F95" s="179"/>
      <c r="G95" s="179"/>
      <c r="H95" s="179"/>
      <c r="I95" s="179"/>
      <c r="J95" s="179"/>
      <c r="K95" s="179"/>
      <c r="L95" s="179"/>
      <c r="M95" s="179"/>
      <c r="N95" s="179"/>
      <c r="O95" s="179"/>
      <c r="P95" s="179"/>
      <c r="Q95" s="179"/>
      <c r="R95" s="34"/>
    </row>
    <row r="96" spans="2:21" s="1" customFormat="1" ht="29.25" customHeight="1">
      <c r="B96" s="32"/>
      <c r="C96" s="109"/>
      <c r="D96" s="179"/>
      <c r="E96" s="179"/>
      <c r="F96" s="179"/>
      <c r="G96" s="179"/>
      <c r="H96" s="179"/>
      <c r="I96" s="179"/>
      <c r="J96" s="179"/>
      <c r="K96" s="179"/>
      <c r="L96" s="179"/>
      <c r="M96" s="179"/>
      <c r="N96" s="267"/>
      <c r="O96" s="300"/>
      <c r="P96" s="300"/>
      <c r="Q96" s="300"/>
      <c r="R96" s="34"/>
      <c r="T96" s="118"/>
      <c r="U96" s="119" t="s">
        <v>31</v>
      </c>
    </row>
    <row r="97" spans="2:18" s="1" customFormat="1" ht="18" customHeight="1">
      <c r="B97" s="32"/>
      <c r="C97" s="179"/>
      <c r="D97" s="179"/>
      <c r="E97" s="179"/>
      <c r="F97" s="179"/>
      <c r="G97" s="179"/>
      <c r="H97" s="179"/>
      <c r="I97" s="179"/>
      <c r="J97" s="179"/>
      <c r="K97" s="179"/>
      <c r="L97" s="179"/>
      <c r="M97" s="179"/>
      <c r="N97" s="179"/>
      <c r="O97" s="179"/>
      <c r="P97" s="179"/>
      <c r="Q97" s="179"/>
      <c r="R97" s="34"/>
    </row>
    <row r="98" spans="2:18" s="1" customFormat="1" ht="29.25" customHeight="1">
      <c r="B98" s="32"/>
      <c r="C98" s="100" t="s">
        <v>373</v>
      </c>
      <c r="D98" s="184"/>
      <c r="E98" s="184"/>
      <c r="F98" s="184"/>
      <c r="G98" s="184"/>
      <c r="H98" s="184"/>
      <c r="I98" s="184"/>
      <c r="J98" s="184"/>
      <c r="K98" s="184"/>
      <c r="L98" s="243">
        <f>ROUND(SUM(N87+N96),2)</f>
        <v>0</v>
      </c>
      <c r="M98" s="243"/>
      <c r="N98" s="243"/>
      <c r="O98" s="243"/>
      <c r="P98" s="243"/>
      <c r="Q98" s="243"/>
      <c r="R98" s="34"/>
    </row>
    <row r="99" spans="2:18" s="1" customFormat="1" ht="6.95" customHeight="1">
      <c r="B99" s="56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8"/>
    </row>
    <row r="103" spans="2:18" s="1" customFormat="1" ht="6.95" customHeight="1">
      <c r="B103" s="59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1"/>
    </row>
    <row r="104" spans="2:18" s="1" customFormat="1" ht="36.95" customHeight="1">
      <c r="B104" s="32"/>
      <c r="C104" s="222" t="s">
        <v>103</v>
      </c>
      <c r="D104" s="259"/>
      <c r="E104" s="259"/>
      <c r="F104" s="259"/>
      <c r="G104" s="259"/>
      <c r="H104" s="259"/>
      <c r="I104" s="259"/>
      <c r="J104" s="259"/>
      <c r="K104" s="259"/>
      <c r="L104" s="259"/>
      <c r="M104" s="259"/>
      <c r="N104" s="259"/>
      <c r="O104" s="259"/>
      <c r="P104" s="259"/>
      <c r="Q104" s="259"/>
      <c r="R104" s="34"/>
    </row>
    <row r="105" spans="2:18" s="1" customFormat="1" ht="6.95" customHeight="1">
      <c r="B105" s="32"/>
      <c r="C105" s="179"/>
      <c r="D105" s="179"/>
      <c r="E105" s="179"/>
      <c r="F105" s="179"/>
      <c r="G105" s="179"/>
      <c r="H105" s="179"/>
      <c r="I105" s="179"/>
      <c r="J105" s="179"/>
      <c r="K105" s="179"/>
      <c r="L105" s="179"/>
      <c r="M105" s="179"/>
      <c r="N105" s="179"/>
      <c r="O105" s="179"/>
      <c r="P105" s="179"/>
      <c r="Q105" s="179"/>
      <c r="R105" s="34"/>
    </row>
    <row r="106" spans="2:18" s="1" customFormat="1" ht="36.95" customHeight="1">
      <c r="B106" s="32"/>
      <c r="C106" s="66" t="s">
        <v>15</v>
      </c>
      <c r="D106" s="179"/>
      <c r="E106" s="179"/>
      <c r="F106" s="240" t="str">
        <f>F6</f>
        <v>PS 101 Technologické zařízení                                                                     Demontáže kogenerační jednotky</v>
      </c>
      <c r="G106" s="259"/>
      <c r="H106" s="259"/>
      <c r="I106" s="259"/>
      <c r="J106" s="259"/>
      <c r="K106" s="259"/>
      <c r="L106" s="259"/>
      <c r="M106" s="259"/>
      <c r="N106" s="259"/>
      <c r="O106" s="259"/>
      <c r="P106" s="259"/>
      <c r="Q106" s="179"/>
      <c r="R106" s="34"/>
    </row>
    <row r="107" spans="2:18" s="1" customFormat="1" ht="6.95" customHeight="1">
      <c r="B107" s="32"/>
      <c r="C107" s="179"/>
      <c r="D107" s="179"/>
      <c r="E107" s="179"/>
      <c r="F107" s="179"/>
      <c r="G107" s="179"/>
      <c r="H107" s="179"/>
      <c r="I107" s="179"/>
      <c r="J107" s="179"/>
      <c r="K107" s="179"/>
      <c r="L107" s="179"/>
      <c r="M107" s="179"/>
      <c r="N107" s="179"/>
      <c r="O107" s="179"/>
      <c r="P107" s="179"/>
      <c r="Q107" s="179"/>
      <c r="R107" s="34"/>
    </row>
    <row r="108" spans="2:18" s="1" customFormat="1" ht="18" customHeight="1">
      <c r="B108" s="32"/>
      <c r="C108" s="180" t="s">
        <v>18</v>
      </c>
      <c r="D108" s="179"/>
      <c r="E108" s="179"/>
      <c r="F108" s="177" t="str">
        <f>F8</f>
        <v xml:space="preserve"> </v>
      </c>
      <c r="G108" s="179"/>
      <c r="H108" s="179"/>
      <c r="I108" s="179"/>
      <c r="J108" s="179"/>
      <c r="K108" s="180" t="s">
        <v>20</v>
      </c>
      <c r="L108" s="179"/>
      <c r="M108" s="270">
        <f>IF(O8="","",O8)</f>
        <v>44482</v>
      </c>
      <c r="N108" s="270"/>
      <c r="O108" s="270"/>
      <c r="P108" s="270"/>
      <c r="Q108" s="179"/>
      <c r="R108" s="34"/>
    </row>
    <row r="109" spans="2:18" s="1" customFormat="1" ht="6.95" customHeight="1">
      <c r="B109" s="32"/>
      <c r="C109" s="179"/>
      <c r="D109" s="179"/>
      <c r="E109" s="179"/>
      <c r="F109" s="179"/>
      <c r="G109" s="179"/>
      <c r="H109" s="179"/>
      <c r="I109" s="179"/>
      <c r="J109" s="179"/>
      <c r="K109" s="179"/>
      <c r="L109" s="179"/>
      <c r="M109" s="179"/>
      <c r="N109" s="179"/>
      <c r="O109" s="179"/>
      <c r="P109" s="179"/>
      <c r="Q109" s="179"/>
      <c r="R109" s="34"/>
    </row>
    <row r="110" spans="2:18" s="1" customFormat="1" ht="15">
      <c r="B110" s="32"/>
      <c r="C110" s="180" t="s">
        <v>21</v>
      </c>
      <c r="D110" s="179"/>
      <c r="E110" s="179"/>
      <c r="F110" s="177" t="str">
        <f>E11</f>
        <v xml:space="preserve"> </v>
      </c>
      <c r="G110" s="179"/>
      <c r="H110" s="179"/>
      <c r="I110" s="179"/>
      <c r="J110" s="179"/>
      <c r="K110" s="180" t="s">
        <v>25</v>
      </c>
      <c r="L110" s="179"/>
      <c r="M110" s="264" t="str">
        <f>E17</f>
        <v xml:space="preserve"> </v>
      </c>
      <c r="N110" s="264"/>
      <c r="O110" s="264"/>
      <c r="P110" s="264"/>
      <c r="Q110" s="264"/>
      <c r="R110" s="34"/>
    </row>
    <row r="111" spans="2:18" s="1" customFormat="1" ht="14.45" customHeight="1">
      <c r="B111" s="32"/>
      <c r="C111" s="180" t="s">
        <v>24</v>
      </c>
      <c r="D111" s="179"/>
      <c r="E111" s="179"/>
      <c r="F111" s="177" t="str">
        <f>IF(E14="","",E14)</f>
        <v xml:space="preserve"> </v>
      </c>
      <c r="G111" s="179"/>
      <c r="H111" s="179"/>
      <c r="I111" s="179"/>
      <c r="J111" s="179"/>
      <c r="K111" s="180" t="s">
        <v>27</v>
      </c>
      <c r="L111" s="179"/>
      <c r="M111" s="264" t="str">
        <f>E20</f>
        <v xml:space="preserve"> </v>
      </c>
      <c r="N111" s="264"/>
      <c r="O111" s="264"/>
      <c r="P111" s="264"/>
      <c r="Q111" s="264"/>
      <c r="R111" s="34"/>
    </row>
    <row r="112" spans="2:18" s="1" customFormat="1" ht="10.35" customHeight="1">
      <c r="B112" s="32"/>
      <c r="C112" s="179"/>
      <c r="D112" s="179"/>
      <c r="E112" s="179"/>
      <c r="F112" s="179"/>
      <c r="G112" s="179"/>
      <c r="H112" s="179"/>
      <c r="I112" s="179"/>
      <c r="J112" s="179"/>
      <c r="K112" s="179"/>
      <c r="L112" s="179"/>
      <c r="M112" s="179"/>
      <c r="N112" s="179"/>
      <c r="O112" s="179"/>
      <c r="P112" s="179"/>
      <c r="Q112" s="179"/>
      <c r="R112" s="34"/>
    </row>
    <row r="113" spans="2:27" s="8" customFormat="1" ht="29.25" customHeight="1">
      <c r="B113" s="131"/>
      <c r="C113" s="132" t="s">
        <v>104</v>
      </c>
      <c r="D113" s="181" t="s">
        <v>105</v>
      </c>
      <c r="E113" s="181" t="s">
        <v>49</v>
      </c>
      <c r="F113" s="275" t="s">
        <v>106</v>
      </c>
      <c r="G113" s="275"/>
      <c r="H113" s="275"/>
      <c r="I113" s="275"/>
      <c r="J113" s="181" t="s">
        <v>107</v>
      </c>
      <c r="K113" s="181" t="s">
        <v>108</v>
      </c>
      <c r="L113" s="305" t="s">
        <v>109</v>
      </c>
      <c r="M113" s="305"/>
      <c r="N113" s="275" t="s">
        <v>89</v>
      </c>
      <c r="O113" s="275"/>
      <c r="P113" s="275"/>
      <c r="Q113" s="276"/>
      <c r="R113" s="134"/>
      <c r="T113" s="73" t="s">
        <v>110</v>
      </c>
      <c r="U113" s="74" t="s">
        <v>31</v>
      </c>
      <c r="V113" s="74" t="s">
        <v>111</v>
      </c>
      <c r="W113" s="74" t="s">
        <v>112</v>
      </c>
      <c r="X113" s="74" t="s">
        <v>113</v>
      </c>
      <c r="Y113" s="74" t="s">
        <v>114</v>
      </c>
      <c r="Z113" s="74" t="s">
        <v>115</v>
      </c>
      <c r="AA113" s="75" t="s">
        <v>116</v>
      </c>
    </row>
    <row r="114" spans="2:63" s="1" customFormat="1" ht="29.25" customHeight="1">
      <c r="B114" s="32"/>
      <c r="C114" s="77" t="s">
        <v>86</v>
      </c>
      <c r="D114" s="179"/>
      <c r="E114" s="179"/>
      <c r="F114" s="179"/>
      <c r="G114" s="179"/>
      <c r="H114" s="179"/>
      <c r="I114" s="179"/>
      <c r="J114" s="179"/>
      <c r="K114" s="179"/>
      <c r="L114" s="179"/>
      <c r="M114" s="179"/>
      <c r="N114" s="277">
        <f>SUM(N115+N128)</f>
        <v>0</v>
      </c>
      <c r="O114" s="278"/>
      <c r="P114" s="278"/>
      <c r="Q114" s="278"/>
      <c r="R114" s="34"/>
      <c r="T114" s="76"/>
      <c r="U114" s="178"/>
      <c r="V114" s="178"/>
      <c r="W114" s="135" t="e">
        <f>W115</f>
        <v>#REF!</v>
      </c>
      <c r="X114" s="178"/>
      <c r="Y114" s="135" t="e">
        <f>Y115</f>
        <v>#REF!</v>
      </c>
      <c r="Z114" s="178"/>
      <c r="AA114" s="136" t="e">
        <f>AA115</f>
        <v>#REF!</v>
      </c>
      <c r="AT114" s="19"/>
      <c r="AU114" s="19"/>
      <c r="BK114" s="137"/>
    </row>
    <row r="115" spans="2:63" s="9" customFormat="1" ht="37.35" customHeight="1">
      <c r="B115" s="138"/>
      <c r="C115" s="139"/>
      <c r="D115" s="140" t="s">
        <v>92</v>
      </c>
      <c r="E115" s="140"/>
      <c r="F115" s="140"/>
      <c r="G115" s="140"/>
      <c r="H115" s="140"/>
      <c r="I115" s="140"/>
      <c r="J115" s="140"/>
      <c r="K115" s="140"/>
      <c r="L115" s="140"/>
      <c r="M115" s="140"/>
      <c r="N115" s="310">
        <f>SUM(N116+N119+N122+N125)</f>
        <v>0</v>
      </c>
      <c r="O115" s="268"/>
      <c r="P115" s="268"/>
      <c r="Q115" s="268"/>
      <c r="R115" s="141"/>
      <c r="T115" s="142"/>
      <c r="U115" s="139"/>
      <c r="V115" s="139"/>
      <c r="W115" s="143" t="e">
        <f>W116+W119+W122+W125</f>
        <v>#REF!</v>
      </c>
      <c r="X115" s="139"/>
      <c r="Y115" s="143" t="e">
        <f>Y116+Y119+Y122+Y125</f>
        <v>#REF!</v>
      </c>
      <c r="Z115" s="139"/>
      <c r="AA115" s="144" t="e">
        <f>AA116+AA119+AA122+AA125</f>
        <v>#REF!</v>
      </c>
      <c r="AT115" s="146"/>
      <c r="AU115" s="146"/>
      <c r="AY115" s="145"/>
      <c r="BK115" s="147"/>
    </row>
    <row r="116" spans="2:63" s="9" customFormat="1" ht="19.9" customHeight="1">
      <c r="B116" s="138"/>
      <c r="C116" s="139"/>
      <c r="D116" s="148" t="s">
        <v>93</v>
      </c>
      <c r="E116" s="148"/>
      <c r="F116" s="148"/>
      <c r="G116" s="148"/>
      <c r="H116" s="148"/>
      <c r="I116" s="148"/>
      <c r="J116" s="148"/>
      <c r="K116" s="148"/>
      <c r="L116" s="148"/>
      <c r="M116" s="148"/>
      <c r="N116" s="281">
        <f>SUM(N117:Q118)</f>
        <v>0</v>
      </c>
      <c r="O116" s="282"/>
      <c r="P116" s="282"/>
      <c r="Q116" s="282"/>
      <c r="R116" s="141"/>
      <c r="T116" s="142"/>
      <c r="U116" s="139"/>
      <c r="V116" s="139"/>
      <c r="W116" s="143">
        <f>SUM(W117:W118)</f>
        <v>2.4</v>
      </c>
      <c r="X116" s="139"/>
      <c r="Y116" s="143">
        <f>SUM(Y117:Y118)</f>
        <v>0</v>
      </c>
      <c r="Z116" s="139"/>
      <c r="AA116" s="144">
        <f>SUM(AA117:AA118)</f>
        <v>0.1296</v>
      </c>
      <c r="AR116" s="145"/>
      <c r="AT116" s="146"/>
      <c r="AU116" s="146"/>
      <c r="AY116" s="145"/>
      <c r="BK116" s="147"/>
    </row>
    <row r="117" spans="2:65" s="1" customFormat="1" ht="22.5" customHeight="1">
      <c r="B117" s="120"/>
      <c r="C117" s="149" t="s">
        <v>73</v>
      </c>
      <c r="D117" s="149" t="s">
        <v>118</v>
      </c>
      <c r="E117" s="150" t="s">
        <v>239</v>
      </c>
      <c r="F117" s="283" t="s">
        <v>238</v>
      </c>
      <c r="G117" s="283"/>
      <c r="H117" s="283"/>
      <c r="I117" s="283"/>
      <c r="J117" s="151" t="s">
        <v>130</v>
      </c>
      <c r="K117" s="152">
        <v>40</v>
      </c>
      <c r="L117" s="257"/>
      <c r="M117" s="257"/>
      <c r="N117" s="257">
        <f>ROUND(L117*K117,2)</f>
        <v>0</v>
      </c>
      <c r="O117" s="257"/>
      <c r="P117" s="257"/>
      <c r="Q117" s="257"/>
      <c r="R117" s="123"/>
      <c r="T117" s="153" t="s">
        <v>5</v>
      </c>
      <c r="U117" s="41" t="s">
        <v>32</v>
      </c>
      <c r="V117" s="154">
        <v>0.06</v>
      </c>
      <c r="W117" s="154">
        <f>V117*K117</f>
        <v>2.4</v>
      </c>
      <c r="X117" s="154">
        <v>0</v>
      </c>
      <c r="Y117" s="154">
        <f>X117*K117</f>
        <v>0</v>
      </c>
      <c r="Z117" s="154">
        <v>0.00324</v>
      </c>
      <c r="AA117" s="155">
        <f>Z117*K117</f>
        <v>0.1296</v>
      </c>
      <c r="AR117" s="19"/>
      <c r="AT117" s="19"/>
      <c r="AU117" s="19"/>
      <c r="AY117" s="19"/>
      <c r="BE117" s="156"/>
      <c r="BF117" s="156"/>
      <c r="BG117" s="156"/>
      <c r="BH117" s="156"/>
      <c r="BI117" s="156"/>
      <c r="BJ117" s="19"/>
      <c r="BK117" s="156"/>
      <c r="BL117" s="19"/>
      <c r="BM117" s="19"/>
    </row>
    <row r="118" spans="2:65" s="1" customFormat="1" ht="31.5" customHeight="1">
      <c r="B118" s="120"/>
      <c r="C118" s="149" t="s">
        <v>83</v>
      </c>
      <c r="D118" s="149" t="s">
        <v>118</v>
      </c>
      <c r="E118" s="150" t="s">
        <v>237</v>
      </c>
      <c r="F118" s="283" t="s">
        <v>236</v>
      </c>
      <c r="G118" s="283"/>
      <c r="H118" s="283"/>
      <c r="I118" s="283"/>
      <c r="J118" s="151" t="s">
        <v>133</v>
      </c>
      <c r="K118" s="152">
        <f>SUM(N117)/100</f>
        <v>0</v>
      </c>
      <c r="L118" s="257">
        <v>2.76</v>
      </c>
      <c r="M118" s="257"/>
      <c r="N118" s="257">
        <f>ROUND(L118*K118,2)</f>
        <v>0</v>
      </c>
      <c r="O118" s="257"/>
      <c r="P118" s="257"/>
      <c r="Q118" s="257"/>
      <c r="R118" s="123"/>
      <c r="T118" s="153" t="s">
        <v>5</v>
      </c>
      <c r="U118" s="41" t="s">
        <v>32</v>
      </c>
      <c r="V118" s="154">
        <v>0</v>
      </c>
      <c r="W118" s="154">
        <f>V118*K118</f>
        <v>0</v>
      </c>
      <c r="X118" s="154">
        <v>0</v>
      </c>
      <c r="Y118" s="154">
        <f>X118*K118</f>
        <v>0</v>
      </c>
      <c r="Z118" s="154">
        <v>0</v>
      </c>
      <c r="AA118" s="155">
        <f>Z118*K118</f>
        <v>0</v>
      </c>
      <c r="AR118" s="19"/>
      <c r="AT118" s="19"/>
      <c r="AU118" s="19"/>
      <c r="AY118" s="19"/>
      <c r="BE118" s="156"/>
      <c r="BF118" s="156"/>
      <c r="BG118" s="156"/>
      <c r="BH118" s="156"/>
      <c r="BI118" s="156"/>
      <c r="BJ118" s="19"/>
      <c r="BK118" s="156"/>
      <c r="BL118" s="19"/>
      <c r="BM118" s="19"/>
    </row>
    <row r="119" spans="2:63" s="9" customFormat="1" ht="29.85" customHeight="1">
      <c r="B119" s="138"/>
      <c r="C119" s="139"/>
      <c r="D119" s="148" t="s">
        <v>97</v>
      </c>
      <c r="E119" s="148"/>
      <c r="F119" s="148"/>
      <c r="G119" s="148"/>
      <c r="H119" s="148"/>
      <c r="I119" s="148"/>
      <c r="J119" s="148"/>
      <c r="K119" s="148"/>
      <c r="L119" s="148"/>
      <c r="M119" s="148"/>
      <c r="N119" s="288">
        <f>SUM(N120:Q121)</f>
        <v>0</v>
      </c>
      <c r="O119" s="289"/>
      <c r="P119" s="289"/>
      <c r="Q119" s="289"/>
      <c r="R119" s="141"/>
      <c r="T119" s="142"/>
      <c r="U119" s="139"/>
      <c r="V119" s="139"/>
      <c r="W119" s="143">
        <f>SUM(W120:W121)</f>
        <v>4.12</v>
      </c>
      <c r="X119" s="139"/>
      <c r="Y119" s="143">
        <f>SUM(Y120:Y121)</f>
        <v>0.002</v>
      </c>
      <c r="Z119" s="139"/>
      <c r="AA119" s="144">
        <f>SUM(AA120:AA121)</f>
        <v>0.2128</v>
      </c>
      <c r="AR119" s="145"/>
      <c r="AT119" s="146"/>
      <c r="AU119" s="146"/>
      <c r="AY119" s="145"/>
      <c r="BK119" s="147"/>
    </row>
    <row r="120" spans="2:65" s="1" customFormat="1" ht="31.5" customHeight="1">
      <c r="B120" s="120"/>
      <c r="C120" s="149">
        <v>3</v>
      </c>
      <c r="D120" s="149" t="s">
        <v>118</v>
      </c>
      <c r="E120" s="150" t="s">
        <v>235</v>
      </c>
      <c r="F120" s="283" t="s">
        <v>234</v>
      </c>
      <c r="G120" s="283"/>
      <c r="H120" s="283"/>
      <c r="I120" s="283"/>
      <c r="J120" s="151" t="s">
        <v>130</v>
      </c>
      <c r="K120" s="152">
        <v>40</v>
      </c>
      <c r="L120" s="257"/>
      <c r="M120" s="257"/>
      <c r="N120" s="257">
        <f>ROUND(L120*K120,2)</f>
        <v>0</v>
      </c>
      <c r="O120" s="257"/>
      <c r="P120" s="257"/>
      <c r="Q120" s="257"/>
      <c r="R120" s="123"/>
      <c r="T120" s="153" t="s">
        <v>5</v>
      </c>
      <c r="U120" s="41" t="s">
        <v>32</v>
      </c>
      <c r="V120" s="154">
        <v>0.103</v>
      </c>
      <c r="W120" s="154">
        <f>V120*K120</f>
        <v>4.12</v>
      </c>
      <c r="X120" s="154">
        <v>5E-05</v>
      </c>
      <c r="Y120" s="154">
        <f>X120*K120</f>
        <v>0.002</v>
      </c>
      <c r="Z120" s="154">
        <v>0.00532</v>
      </c>
      <c r="AA120" s="155">
        <f>Z120*K120</f>
        <v>0.2128</v>
      </c>
      <c r="AR120" s="19"/>
      <c r="AT120" s="19"/>
      <c r="AU120" s="19"/>
      <c r="AY120" s="19"/>
      <c r="BE120" s="156"/>
      <c r="BF120" s="156"/>
      <c r="BG120" s="156"/>
      <c r="BH120" s="156"/>
      <c r="BI120" s="156"/>
      <c r="BJ120" s="19"/>
      <c r="BK120" s="156"/>
      <c r="BL120" s="19"/>
      <c r="BM120" s="19"/>
    </row>
    <row r="121" spans="2:65" s="1" customFormat="1" ht="31.5" customHeight="1">
      <c r="B121" s="120"/>
      <c r="C121" s="149">
        <v>4</v>
      </c>
      <c r="D121" s="149" t="s">
        <v>118</v>
      </c>
      <c r="E121" s="150" t="s">
        <v>233</v>
      </c>
      <c r="F121" s="283" t="s">
        <v>232</v>
      </c>
      <c r="G121" s="283"/>
      <c r="H121" s="283"/>
      <c r="I121" s="283"/>
      <c r="J121" s="151" t="s">
        <v>133</v>
      </c>
      <c r="K121" s="152">
        <f>SUM(N120:Q120)/100</f>
        <v>0</v>
      </c>
      <c r="L121" s="257">
        <v>3.79</v>
      </c>
      <c r="M121" s="257"/>
      <c r="N121" s="257">
        <f>ROUND(L121*K121,2)</f>
        <v>0</v>
      </c>
      <c r="O121" s="257"/>
      <c r="P121" s="257"/>
      <c r="Q121" s="257"/>
      <c r="R121" s="123"/>
      <c r="T121" s="153" t="s">
        <v>5</v>
      </c>
      <c r="U121" s="41" t="s">
        <v>32</v>
      </c>
      <c r="V121" s="154">
        <v>0</v>
      </c>
      <c r="W121" s="154">
        <f>V121*K121</f>
        <v>0</v>
      </c>
      <c r="X121" s="154">
        <v>0</v>
      </c>
      <c r="Y121" s="154">
        <f>X121*K121</f>
        <v>0</v>
      </c>
      <c r="Z121" s="154">
        <v>0</v>
      </c>
      <c r="AA121" s="155">
        <f>Z121*K121</f>
        <v>0</v>
      </c>
      <c r="AR121" s="19"/>
      <c r="AT121" s="19"/>
      <c r="AU121" s="19"/>
      <c r="AY121" s="19"/>
      <c r="BE121" s="156"/>
      <c r="BF121" s="156"/>
      <c r="BG121" s="156"/>
      <c r="BH121" s="156"/>
      <c r="BI121" s="156"/>
      <c r="BJ121" s="19"/>
      <c r="BK121" s="156"/>
      <c r="BL121" s="19"/>
      <c r="BM121" s="19"/>
    </row>
    <row r="122" spans="2:63" s="9" customFormat="1" ht="29.85" customHeight="1">
      <c r="B122" s="138"/>
      <c r="C122" s="139"/>
      <c r="D122" s="148" t="s">
        <v>98</v>
      </c>
      <c r="E122" s="148"/>
      <c r="F122" s="148"/>
      <c r="G122" s="148"/>
      <c r="H122" s="148"/>
      <c r="I122" s="148"/>
      <c r="J122" s="148"/>
      <c r="K122" s="148"/>
      <c r="L122" s="148"/>
      <c r="M122" s="148"/>
      <c r="N122" s="288">
        <f>SUM(N123:Q124)</f>
        <v>0</v>
      </c>
      <c r="O122" s="289"/>
      <c r="P122" s="289"/>
      <c r="Q122" s="289"/>
      <c r="R122" s="141"/>
      <c r="T122" s="142"/>
      <c r="U122" s="139"/>
      <c r="V122" s="139"/>
      <c r="W122" s="143">
        <f>SUM(W123:W124)</f>
        <v>0.996</v>
      </c>
      <c r="X122" s="139"/>
      <c r="Y122" s="143">
        <f>SUM(Y123:Y124)</f>
        <v>0.00054</v>
      </c>
      <c r="Z122" s="139"/>
      <c r="AA122" s="144">
        <f>SUM(AA123:AA124)</f>
        <v>0.0027</v>
      </c>
      <c r="AR122" s="145"/>
      <c r="AT122" s="146"/>
      <c r="AU122" s="146"/>
      <c r="AY122" s="145"/>
      <c r="BK122" s="147"/>
    </row>
    <row r="123" spans="2:65" s="1" customFormat="1" ht="31.5" customHeight="1">
      <c r="B123" s="120"/>
      <c r="C123" s="149">
        <v>5</v>
      </c>
      <c r="D123" s="149" t="s">
        <v>118</v>
      </c>
      <c r="E123" s="189" t="s">
        <v>331</v>
      </c>
      <c r="F123" s="284" t="s">
        <v>259</v>
      </c>
      <c r="G123" s="283"/>
      <c r="H123" s="283"/>
      <c r="I123" s="283"/>
      <c r="J123" s="151" t="s">
        <v>119</v>
      </c>
      <c r="K123" s="152">
        <v>6</v>
      </c>
      <c r="L123" s="257"/>
      <c r="M123" s="257"/>
      <c r="N123" s="257">
        <f>ROUND(L123*K123,2)</f>
        <v>0</v>
      </c>
      <c r="O123" s="257"/>
      <c r="P123" s="257"/>
      <c r="Q123" s="257"/>
      <c r="R123" s="123"/>
      <c r="T123" s="153" t="s">
        <v>5</v>
      </c>
      <c r="U123" s="41" t="s">
        <v>32</v>
      </c>
      <c r="V123" s="154">
        <v>0.166</v>
      </c>
      <c r="W123" s="154">
        <f>V123*K123</f>
        <v>0.996</v>
      </c>
      <c r="X123" s="154">
        <v>9E-05</v>
      </c>
      <c r="Y123" s="154">
        <f>X123*K123</f>
        <v>0.00054</v>
      </c>
      <c r="Z123" s="154">
        <v>0.00045</v>
      </c>
      <c r="AA123" s="155">
        <f>Z123*K123</f>
        <v>0.0027</v>
      </c>
      <c r="AR123" s="19"/>
      <c r="AT123" s="19"/>
      <c r="AU123" s="19"/>
      <c r="AY123" s="19"/>
      <c r="BE123" s="156"/>
      <c r="BF123" s="156"/>
      <c r="BG123" s="156"/>
      <c r="BH123" s="156"/>
      <c r="BI123" s="156"/>
      <c r="BJ123" s="19"/>
      <c r="BK123" s="156"/>
      <c r="BL123" s="19"/>
      <c r="BM123" s="19"/>
    </row>
    <row r="124" spans="2:65" s="1" customFormat="1" ht="31.5" customHeight="1">
      <c r="B124" s="120"/>
      <c r="C124" s="149">
        <v>6</v>
      </c>
      <c r="D124" s="149" t="s">
        <v>118</v>
      </c>
      <c r="E124" s="150" t="s">
        <v>231</v>
      </c>
      <c r="F124" s="283" t="s">
        <v>230</v>
      </c>
      <c r="G124" s="283"/>
      <c r="H124" s="283"/>
      <c r="I124" s="283"/>
      <c r="J124" s="151" t="s">
        <v>133</v>
      </c>
      <c r="K124" s="152">
        <f>SUM(N123)/100</f>
        <v>0</v>
      </c>
      <c r="L124" s="257">
        <v>0.32</v>
      </c>
      <c r="M124" s="257"/>
      <c r="N124" s="257">
        <f>ROUND(L124*K124,2)</f>
        <v>0</v>
      </c>
      <c r="O124" s="257"/>
      <c r="P124" s="257"/>
      <c r="Q124" s="257"/>
      <c r="R124" s="123"/>
      <c r="T124" s="153" t="s">
        <v>5</v>
      </c>
      <c r="U124" s="41" t="s">
        <v>32</v>
      </c>
      <c r="V124" s="154">
        <v>0</v>
      </c>
      <c r="W124" s="154">
        <f>V124*K124</f>
        <v>0</v>
      </c>
      <c r="X124" s="154">
        <v>0</v>
      </c>
      <c r="Y124" s="154">
        <f>X124*K124</f>
        <v>0</v>
      </c>
      <c r="Z124" s="154">
        <v>0</v>
      </c>
      <c r="AA124" s="155">
        <f>Z124*K124</f>
        <v>0</v>
      </c>
      <c r="AR124" s="19"/>
      <c r="AT124" s="19"/>
      <c r="AU124" s="19"/>
      <c r="AY124" s="19"/>
      <c r="BE124" s="156"/>
      <c r="BF124" s="156"/>
      <c r="BG124" s="156"/>
      <c r="BH124" s="156"/>
      <c r="BI124" s="156"/>
      <c r="BJ124" s="19"/>
      <c r="BK124" s="156"/>
      <c r="BL124" s="19"/>
      <c r="BM124" s="19"/>
    </row>
    <row r="125" spans="2:63" s="9" customFormat="1" ht="29.85" customHeight="1">
      <c r="B125" s="138"/>
      <c r="C125" s="139"/>
      <c r="D125" s="148" t="s">
        <v>223</v>
      </c>
      <c r="E125" s="148"/>
      <c r="F125" s="148"/>
      <c r="G125" s="148"/>
      <c r="H125" s="148"/>
      <c r="I125" s="148"/>
      <c r="J125" s="148"/>
      <c r="K125" s="148"/>
      <c r="L125" s="148"/>
      <c r="M125" s="148"/>
      <c r="N125" s="288">
        <f>SUM(N126:Q127)</f>
        <v>0</v>
      </c>
      <c r="O125" s="289"/>
      <c r="P125" s="289"/>
      <c r="Q125" s="289"/>
      <c r="R125" s="141"/>
      <c r="T125" s="142"/>
      <c r="U125" s="139"/>
      <c r="V125" s="139"/>
      <c r="W125" s="143" t="e">
        <f>#REF!+SUM(W127:W129)</f>
        <v>#REF!</v>
      </c>
      <c r="X125" s="139"/>
      <c r="Y125" s="143" t="e">
        <f>#REF!+SUM(Y127:Y129)</f>
        <v>#REF!</v>
      </c>
      <c r="Z125" s="139"/>
      <c r="AA125" s="144" t="e">
        <f>#REF!+SUM(AA127:AA129)</f>
        <v>#REF!</v>
      </c>
      <c r="AQ125" s="145"/>
      <c r="AR125" s="145"/>
      <c r="AT125" s="146"/>
      <c r="AU125" s="146"/>
      <c r="AY125" s="145"/>
      <c r="BK125" s="147"/>
    </row>
    <row r="126" spans="2:65" s="1" customFormat="1" ht="30" customHeight="1">
      <c r="B126" s="120"/>
      <c r="C126" s="149">
        <v>7</v>
      </c>
      <c r="D126" s="149" t="s">
        <v>118</v>
      </c>
      <c r="E126" s="150" t="s">
        <v>247</v>
      </c>
      <c r="F126" s="284" t="s">
        <v>332</v>
      </c>
      <c r="G126" s="283"/>
      <c r="H126" s="283"/>
      <c r="I126" s="283"/>
      <c r="J126" s="151" t="s">
        <v>167</v>
      </c>
      <c r="K126" s="152">
        <v>1</v>
      </c>
      <c r="L126" s="257"/>
      <c r="M126" s="257"/>
      <c r="N126" s="257">
        <f>ROUND(L126*K126,2)</f>
        <v>0</v>
      </c>
      <c r="O126" s="257"/>
      <c r="P126" s="257"/>
      <c r="Q126" s="257"/>
      <c r="R126" s="123"/>
      <c r="T126" s="153"/>
      <c r="U126" s="41"/>
      <c r="V126" s="154"/>
      <c r="W126" s="154"/>
      <c r="X126" s="154"/>
      <c r="Y126" s="154"/>
      <c r="Z126" s="154"/>
      <c r="AA126" s="155"/>
      <c r="AR126" s="19"/>
      <c r="AT126" s="19"/>
      <c r="AU126" s="19"/>
      <c r="AY126" s="19"/>
      <c r="BE126" s="156"/>
      <c r="BF126" s="156"/>
      <c r="BG126" s="156"/>
      <c r="BH126" s="156"/>
      <c r="BI126" s="156"/>
      <c r="BJ126" s="19"/>
      <c r="BK126" s="156"/>
      <c r="BL126" s="19"/>
      <c r="BM126" s="19"/>
    </row>
    <row r="127" spans="2:65" s="1" customFormat="1" ht="31.5" customHeight="1">
      <c r="B127" s="120"/>
      <c r="C127" s="149">
        <v>8</v>
      </c>
      <c r="D127" s="149" t="s">
        <v>118</v>
      </c>
      <c r="E127" s="150" t="s">
        <v>229</v>
      </c>
      <c r="F127" s="283" t="s">
        <v>228</v>
      </c>
      <c r="G127" s="283"/>
      <c r="H127" s="283"/>
      <c r="I127" s="283"/>
      <c r="J127" s="151" t="s">
        <v>133</v>
      </c>
      <c r="K127" s="152">
        <f>SUM(N126)/100</f>
        <v>0</v>
      </c>
      <c r="L127" s="257">
        <v>2.45</v>
      </c>
      <c r="M127" s="257"/>
      <c r="N127" s="257">
        <f>ROUND(L127*K127,2)</f>
        <v>0</v>
      </c>
      <c r="O127" s="257"/>
      <c r="P127" s="257"/>
      <c r="Q127" s="257"/>
      <c r="R127" s="123"/>
      <c r="T127" s="153" t="s">
        <v>5</v>
      </c>
      <c r="U127" s="41" t="s">
        <v>32</v>
      </c>
      <c r="V127" s="154">
        <v>0</v>
      </c>
      <c r="W127" s="154">
        <f>V127*K127</f>
        <v>0</v>
      </c>
      <c r="X127" s="154">
        <v>0</v>
      </c>
      <c r="Y127" s="154">
        <f>X127*K127</f>
        <v>0</v>
      </c>
      <c r="Z127" s="154">
        <v>0</v>
      </c>
      <c r="AA127" s="155">
        <f>Z127*K127</f>
        <v>0</v>
      </c>
      <c r="AR127" s="19"/>
      <c r="AT127" s="19"/>
      <c r="AU127" s="19"/>
      <c r="AY127" s="19"/>
      <c r="BE127" s="156"/>
      <c r="BF127" s="156"/>
      <c r="BG127" s="156"/>
      <c r="BH127" s="156"/>
      <c r="BI127" s="156"/>
      <c r="BJ127" s="19"/>
      <c r="BK127" s="156"/>
      <c r="BL127" s="19"/>
      <c r="BM127" s="19"/>
    </row>
    <row r="128" spans="2:63" s="9" customFormat="1" ht="22.35" customHeight="1">
      <c r="B128" s="138"/>
      <c r="C128" s="139"/>
      <c r="D128" s="148" t="s">
        <v>227</v>
      </c>
      <c r="E128" s="148"/>
      <c r="F128" s="148"/>
      <c r="G128" s="148"/>
      <c r="H128" s="148"/>
      <c r="I128" s="148"/>
      <c r="J128" s="148"/>
      <c r="K128" s="148"/>
      <c r="L128" s="148"/>
      <c r="M128" s="148"/>
      <c r="N128" s="306">
        <f>SUM(N129)</f>
        <v>0</v>
      </c>
      <c r="O128" s="307"/>
      <c r="P128" s="307"/>
      <c r="Q128" s="307"/>
      <c r="R128" s="141"/>
      <c r="T128" s="142"/>
      <c r="U128" s="139"/>
      <c r="V128" s="139"/>
      <c r="W128" s="143">
        <v>0</v>
      </c>
      <c r="X128" s="139"/>
      <c r="Y128" s="143">
        <v>0</v>
      </c>
      <c r="Z128" s="139"/>
      <c r="AA128" s="144">
        <v>0</v>
      </c>
      <c r="AR128" s="145"/>
      <c r="AT128" s="146"/>
      <c r="AU128" s="146"/>
      <c r="AY128" s="145"/>
      <c r="BK128" s="147"/>
    </row>
    <row r="129" spans="2:63" s="9" customFormat="1" ht="14.85" customHeight="1">
      <c r="B129" s="138"/>
      <c r="C129" s="139"/>
      <c r="D129" s="148" t="s">
        <v>226</v>
      </c>
      <c r="E129" s="148"/>
      <c r="F129" s="148"/>
      <c r="G129" s="148"/>
      <c r="H129" s="148"/>
      <c r="I129" s="148"/>
      <c r="J129" s="148"/>
      <c r="K129" s="148"/>
      <c r="L129" s="148"/>
      <c r="M129" s="148"/>
      <c r="N129" s="281">
        <f>SUM(N130:Q133)</f>
        <v>0</v>
      </c>
      <c r="O129" s="282"/>
      <c r="P129" s="282"/>
      <c r="Q129" s="282"/>
      <c r="R129" s="141"/>
      <c r="T129" s="142"/>
      <c r="U129" s="139"/>
      <c r="V129" s="139"/>
      <c r="W129" s="143">
        <f>SUM(W130:W133)</f>
        <v>0.2685</v>
      </c>
      <c r="X129" s="139"/>
      <c r="Y129" s="143">
        <f>SUM(Y130:Y133)</f>
        <v>0</v>
      </c>
      <c r="Z129" s="139"/>
      <c r="AA129" s="144">
        <f>SUM(AA130:AA133)</f>
        <v>0</v>
      </c>
      <c r="AR129" s="145"/>
      <c r="AT129" s="146"/>
      <c r="AU129" s="146"/>
      <c r="AY129" s="145"/>
      <c r="BK129" s="147"/>
    </row>
    <row r="130" spans="2:65" s="1" customFormat="1" ht="22.5" customHeight="1">
      <c r="B130" s="120"/>
      <c r="C130" s="149">
        <v>9</v>
      </c>
      <c r="D130" s="149" t="s">
        <v>118</v>
      </c>
      <c r="E130" s="150" t="s">
        <v>122</v>
      </c>
      <c r="F130" s="283" t="s">
        <v>248</v>
      </c>
      <c r="G130" s="283"/>
      <c r="H130" s="283"/>
      <c r="I130" s="283"/>
      <c r="J130" s="151" t="s">
        <v>121</v>
      </c>
      <c r="K130" s="152">
        <v>1.5</v>
      </c>
      <c r="L130" s="257"/>
      <c r="M130" s="257"/>
      <c r="N130" s="257">
        <f>ROUND(L130*K130,2)</f>
        <v>0</v>
      </c>
      <c r="O130" s="257"/>
      <c r="P130" s="257"/>
      <c r="Q130" s="257"/>
      <c r="R130" s="123"/>
      <c r="T130" s="153" t="s">
        <v>5</v>
      </c>
      <c r="U130" s="41" t="s">
        <v>32</v>
      </c>
      <c r="V130" s="154">
        <v>0.125</v>
      </c>
      <c r="W130" s="154">
        <f>V130*K130</f>
        <v>0.1875</v>
      </c>
      <c r="X130" s="154">
        <v>0</v>
      </c>
      <c r="Y130" s="154">
        <f>X130*K130</f>
        <v>0</v>
      </c>
      <c r="Z130" s="154">
        <v>0</v>
      </c>
      <c r="AA130" s="155">
        <f>Z130*K130</f>
        <v>0</v>
      </c>
      <c r="AR130" s="19"/>
      <c r="AT130" s="19"/>
      <c r="AU130" s="19"/>
      <c r="AY130" s="19"/>
      <c r="BE130" s="156"/>
      <c r="BF130" s="156"/>
      <c r="BG130" s="156"/>
      <c r="BH130" s="156"/>
      <c r="BI130" s="156"/>
      <c r="BJ130" s="19"/>
      <c r="BK130" s="156"/>
      <c r="BL130" s="19"/>
      <c r="BM130" s="19"/>
    </row>
    <row r="131" spans="2:65" s="1" customFormat="1" ht="22.5" customHeight="1">
      <c r="B131" s="120"/>
      <c r="C131" s="149">
        <v>10</v>
      </c>
      <c r="D131" s="149" t="s">
        <v>118</v>
      </c>
      <c r="E131" s="150" t="s">
        <v>123</v>
      </c>
      <c r="F131" s="283" t="s">
        <v>249</v>
      </c>
      <c r="G131" s="283"/>
      <c r="H131" s="283"/>
      <c r="I131" s="283"/>
      <c r="J131" s="151" t="s">
        <v>121</v>
      </c>
      <c r="K131" s="152">
        <v>13.5</v>
      </c>
      <c r="L131" s="257"/>
      <c r="M131" s="257"/>
      <c r="N131" s="257">
        <f>ROUND(L131*K131,2)</f>
        <v>0</v>
      </c>
      <c r="O131" s="257"/>
      <c r="P131" s="257"/>
      <c r="Q131" s="257"/>
      <c r="R131" s="123"/>
      <c r="T131" s="153" t="s">
        <v>5</v>
      </c>
      <c r="U131" s="41" t="s">
        <v>32</v>
      </c>
      <c r="V131" s="154">
        <v>0.006</v>
      </c>
      <c r="W131" s="154">
        <f>V131*K131</f>
        <v>0.081</v>
      </c>
      <c r="X131" s="154">
        <v>0</v>
      </c>
      <c r="Y131" s="154">
        <f>X131*K131</f>
        <v>0</v>
      </c>
      <c r="Z131" s="154">
        <v>0</v>
      </c>
      <c r="AA131" s="155">
        <f>Z131*K131</f>
        <v>0</v>
      </c>
      <c r="AR131" s="19"/>
      <c r="AT131" s="19"/>
      <c r="AU131" s="19"/>
      <c r="AY131" s="19"/>
      <c r="BE131" s="156"/>
      <c r="BF131" s="156"/>
      <c r="BG131" s="156"/>
      <c r="BH131" s="156"/>
      <c r="BI131" s="156"/>
      <c r="BJ131" s="19"/>
      <c r="BK131" s="156"/>
      <c r="BL131" s="19"/>
      <c r="BM131" s="19"/>
    </row>
    <row r="132" spans="2:51" s="10" customFormat="1" ht="22.5" customHeight="1">
      <c r="B132" s="157"/>
      <c r="C132" s="158"/>
      <c r="D132" s="158"/>
      <c r="E132" s="159" t="s">
        <v>5</v>
      </c>
      <c r="F132" s="308" t="s">
        <v>261</v>
      </c>
      <c r="G132" s="309"/>
      <c r="H132" s="309"/>
      <c r="I132" s="309"/>
      <c r="J132" s="158"/>
      <c r="K132" s="160">
        <v>13.5</v>
      </c>
      <c r="L132" s="158"/>
      <c r="M132" s="158"/>
      <c r="N132" s="158"/>
      <c r="O132" s="158"/>
      <c r="P132" s="158"/>
      <c r="Q132" s="158"/>
      <c r="R132" s="161"/>
      <c r="T132" s="162"/>
      <c r="U132" s="158"/>
      <c r="V132" s="158"/>
      <c r="W132" s="158"/>
      <c r="X132" s="158"/>
      <c r="Y132" s="158"/>
      <c r="Z132" s="158"/>
      <c r="AA132" s="163"/>
      <c r="AT132" s="164"/>
      <c r="AU132" s="164"/>
      <c r="AY132" s="164"/>
    </row>
    <row r="133" spans="2:65" s="1" customFormat="1" ht="31.5" customHeight="1">
      <c r="B133" s="120"/>
      <c r="C133" s="149">
        <v>11</v>
      </c>
      <c r="D133" s="149" t="s">
        <v>118</v>
      </c>
      <c r="E133" s="150" t="s">
        <v>225</v>
      </c>
      <c r="F133" s="283" t="s">
        <v>250</v>
      </c>
      <c r="G133" s="283"/>
      <c r="H133" s="283"/>
      <c r="I133" s="283"/>
      <c r="J133" s="151" t="s">
        <v>121</v>
      </c>
      <c r="K133" s="152">
        <v>13.5</v>
      </c>
      <c r="L133" s="257"/>
      <c r="M133" s="257"/>
      <c r="N133" s="257">
        <f>ROUND(L133*K133,2)</f>
        <v>0</v>
      </c>
      <c r="O133" s="257"/>
      <c r="P133" s="257"/>
      <c r="Q133" s="257"/>
      <c r="R133" s="123"/>
      <c r="T133" s="153" t="s">
        <v>5</v>
      </c>
      <c r="U133" s="169" t="s">
        <v>32</v>
      </c>
      <c r="V133" s="170">
        <v>0</v>
      </c>
      <c r="W133" s="170">
        <f>V133*K133</f>
        <v>0</v>
      </c>
      <c r="X133" s="170">
        <v>0</v>
      </c>
      <c r="Y133" s="170">
        <f>X133*K133</f>
        <v>0</v>
      </c>
      <c r="Z133" s="170">
        <v>0</v>
      </c>
      <c r="AA133" s="171">
        <f>Z133*K133</f>
        <v>0</v>
      </c>
      <c r="AR133" s="19"/>
      <c r="AT133" s="19"/>
      <c r="AU133" s="19"/>
      <c r="AY133" s="19"/>
      <c r="BE133" s="156"/>
      <c r="BF133" s="156"/>
      <c r="BG133" s="156"/>
      <c r="BH133" s="156"/>
      <c r="BI133" s="156"/>
      <c r="BJ133" s="19"/>
      <c r="BK133" s="156"/>
      <c r="BL133" s="19"/>
      <c r="BM133" s="19"/>
    </row>
    <row r="134" spans="2:18" s="1" customFormat="1" ht="6.95" customHeight="1">
      <c r="B134" s="56"/>
      <c r="C134" s="57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8"/>
    </row>
  </sheetData>
  <mergeCells count="96">
    <mergeCell ref="H1:K1"/>
    <mergeCell ref="F130:I130"/>
    <mergeCell ref="L130:M130"/>
    <mergeCell ref="N130:Q130"/>
    <mergeCell ref="F123:I123"/>
    <mergeCell ref="L123:M123"/>
    <mergeCell ref="N123:Q123"/>
    <mergeCell ref="N124:Q124"/>
    <mergeCell ref="F126:I126"/>
    <mergeCell ref="F127:I127"/>
    <mergeCell ref="L127:M127"/>
    <mergeCell ref="N127:Q127"/>
    <mergeCell ref="N125:Q125"/>
    <mergeCell ref="N114:Q114"/>
    <mergeCell ref="N115:Q115"/>
    <mergeCell ref="N119:Q119"/>
    <mergeCell ref="F118:I118"/>
    <mergeCell ref="L118:M118"/>
    <mergeCell ref="N118:Q118"/>
    <mergeCell ref="F132:I132"/>
    <mergeCell ref="F133:I133"/>
    <mergeCell ref="L133:M133"/>
    <mergeCell ref="N133:Q133"/>
    <mergeCell ref="F124:I124"/>
    <mergeCell ref="L124:M124"/>
    <mergeCell ref="N122:Q122"/>
    <mergeCell ref="F131:I131"/>
    <mergeCell ref="L131:M131"/>
    <mergeCell ref="N131:Q131"/>
    <mergeCell ref="F120:I120"/>
    <mergeCell ref="L120:M120"/>
    <mergeCell ref="N120:Q120"/>
    <mergeCell ref="F121:I121"/>
    <mergeCell ref="L121:M121"/>
    <mergeCell ref="N121:Q121"/>
    <mergeCell ref="N128:Q128"/>
    <mergeCell ref="N129:Q129"/>
    <mergeCell ref="L126:M126"/>
    <mergeCell ref="N126:Q126"/>
    <mergeCell ref="N96:Q96"/>
    <mergeCell ref="L98:Q98"/>
    <mergeCell ref="C104:Q104"/>
    <mergeCell ref="N113:Q113"/>
    <mergeCell ref="F117:I117"/>
    <mergeCell ref="L117:M117"/>
    <mergeCell ref="N117:Q117"/>
    <mergeCell ref="N116:Q116"/>
    <mergeCell ref="F106:P106"/>
    <mergeCell ref="M108:P108"/>
    <mergeCell ref="M110:Q110"/>
    <mergeCell ref="M111:Q111"/>
    <mergeCell ref="F113:I113"/>
    <mergeCell ref="L113:M113"/>
    <mergeCell ref="N90:Q90"/>
    <mergeCell ref="N91:Q91"/>
    <mergeCell ref="N92:Q92"/>
    <mergeCell ref="N93:Q93"/>
    <mergeCell ref="N94:Q94"/>
    <mergeCell ref="N88:Q88"/>
    <mergeCell ref="F78:P78"/>
    <mergeCell ref="M80:P80"/>
    <mergeCell ref="H32:J32"/>
    <mergeCell ref="M32:P32"/>
    <mergeCell ref="H33:J33"/>
    <mergeCell ref="M33:P33"/>
    <mergeCell ref="H34:J34"/>
    <mergeCell ref="M34:P34"/>
    <mergeCell ref="L37:P37"/>
    <mergeCell ref="C76:Q76"/>
    <mergeCell ref="M82:Q82"/>
    <mergeCell ref="M83:Q83"/>
    <mergeCell ref="C85:G85"/>
    <mergeCell ref="N85:Q85"/>
    <mergeCell ref="N87:Q87"/>
    <mergeCell ref="N89:Q89"/>
    <mergeCell ref="C2:Q2"/>
    <mergeCell ref="C4:Q4"/>
    <mergeCell ref="F6:P6"/>
    <mergeCell ref="O8:P8"/>
    <mergeCell ref="O10:P10"/>
    <mergeCell ref="O11:P11"/>
    <mergeCell ref="E23:L23"/>
    <mergeCell ref="M26:P26"/>
    <mergeCell ref="M27:P27"/>
    <mergeCell ref="M29:P29"/>
    <mergeCell ref="H31:J31"/>
    <mergeCell ref="M31:P31"/>
    <mergeCell ref="O13:P13"/>
    <mergeCell ref="O14:P14"/>
    <mergeCell ref="O16:P16"/>
    <mergeCell ref="F5:P5"/>
    <mergeCell ref="O17:P17"/>
    <mergeCell ref="O19:P19"/>
    <mergeCell ref="O20:P20"/>
    <mergeCell ref="H35:J35"/>
    <mergeCell ref="M35:P35"/>
  </mergeCells>
  <hyperlinks>
    <hyperlink ref="F1:G1" location="C2" display="1) Krycí list rozpočtu"/>
    <hyperlink ref="H1:K1" location="C85" display="2) Rekapitulace rozpočtu"/>
    <hyperlink ref="L1" location="C113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N132"/>
  <sheetViews>
    <sheetView showGridLines="0" workbookViewId="0" topLeftCell="A1">
      <pane ySplit="1" topLeftCell="A103" activePane="bottomLeft" state="frozen"/>
      <selection pane="bottomLeft" activeCell="L119" sqref="L119:M119"/>
    </sheetView>
  </sheetViews>
  <sheetFormatPr defaultColWidth="9.33203125" defaultRowHeight="13.5"/>
  <cols>
    <col min="1" max="1" width="8.33203125" style="200" customWidth="1"/>
    <col min="2" max="2" width="1.66796875" style="200" customWidth="1"/>
    <col min="3" max="3" width="4.16015625" style="200" customWidth="1"/>
    <col min="4" max="4" width="4.33203125" style="200" customWidth="1"/>
    <col min="5" max="5" width="17.16015625" style="200" customWidth="1"/>
    <col min="6" max="7" width="11.16015625" style="200" customWidth="1"/>
    <col min="8" max="8" width="12.5" style="200" customWidth="1"/>
    <col min="9" max="9" width="7" style="200" customWidth="1"/>
    <col min="10" max="10" width="5.16015625" style="200" customWidth="1"/>
    <col min="11" max="11" width="11.5" style="200" customWidth="1"/>
    <col min="12" max="12" width="12" style="200" customWidth="1"/>
    <col min="13" max="14" width="6" style="200" customWidth="1"/>
    <col min="15" max="15" width="2" style="200" customWidth="1"/>
    <col min="16" max="16" width="12.5" style="200" customWidth="1"/>
    <col min="17" max="17" width="4.16015625" style="200" customWidth="1"/>
    <col min="18" max="18" width="1.66796875" style="200" customWidth="1"/>
    <col min="19" max="19" width="8.16015625" style="200" customWidth="1"/>
    <col min="20" max="20" width="29.66015625" style="200" hidden="1" customWidth="1"/>
    <col min="21" max="21" width="16.33203125" style="200" hidden="1" customWidth="1"/>
    <col min="22" max="22" width="12.33203125" style="200" hidden="1" customWidth="1"/>
    <col min="23" max="23" width="16.33203125" style="200" hidden="1" customWidth="1"/>
    <col min="24" max="24" width="12.16015625" style="200" hidden="1" customWidth="1"/>
    <col min="25" max="25" width="15" style="200" hidden="1" customWidth="1"/>
    <col min="26" max="26" width="11" style="200" hidden="1" customWidth="1"/>
    <col min="27" max="27" width="15" style="200" hidden="1" customWidth="1"/>
    <col min="28" max="28" width="16.33203125" style="200" hidden="1" customWidth="1"/>
    <col min="29" max="29" width="11" style="200" customWidth="1"/>
    <col min="30" max="30" width="15" style="200" customWidth="1"/>
    <col min="31" max="31" width="16.33203125" style="200" customWidth="1"/>
    <col min="32" max="16384" width="9.33203125" style="200" customWidth="1"/>
  </cols>
  <sheetData>
    <row r="1" spans="1:66" ht="21.75" customHeight="1">
      <c r="A1" s="102"/>
      <c r="B1" s="12"/>
      <c r="C1" s="12"/>
      <c r="D1" s="13" t="s">
        <v>1</v>
      </c>
      <c r="E1" s="12"/>
      <c r="F1" s="14" t="s">
        <v>78</v>
      </c>
      <c r="G1" s="14"/>
      <c r="H1" s="296" t="s">
        <v>79</v>
      </c>
      <c r="I1" s="296"/>
      <c r="J1" s="296"/>
      <c r="K1" s="296"/>
      <c r="L1" s="14" t="s">
        <v>80</v>
      </c>
      <c r="M1" s="12"/>
      <c r="N1" s="12"/>
      <c r="O1" s="13" t="s">
        <v>81</v>
      </c>
      <c r="P1" s="12"/>
      <c r="Q1" s="12"/>
      <c r="R1" s="12"/>
      <c r="S1" s="14" t="s">
        <v>82</v>
      </c>
      <c r="T1" s="14"/>
      <c r="U1" s="102"/>
      <c r="V1" s="102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3:46" ht="36.95" customHeight="1">
      <c r="C2" s="220" t="s">
        <v>7</v>
      </c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S2" s="216"/>
      <c r="T2" s="215" t="s">
        <v>12</v>
      </c>
      <c r="U2" s="216"/>
      <c r="V2" s="216"/>
      <c r="W2" s="216"/>
      <c r="X2" s="216"/>
      <c r="Y2" s="216"/>
      <c r="Z2" s="216"/>
      <c r="AA2" s="216"/>
      <c r="AB2" s="216"/>
      <c r="AC2" s="216"/>
      <c r="AT2" s="19"/>
    </row>
    <row r="3" spans="2:46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S3" s="216"/>
      <c r="T3" s="216"/>
      <c r="U3" s="216"/>
      <c r="V3" s="216"/>
      <c r="W3" s="216"/>
      <c r="X3" s="216"/>
      <c r="Y3" s="216"/>
      <c r="Z3" s="216"/>
      <c r="AA3" s="216"/>
      <c r="AB3" s="216"/>
      <c r="AC3" s="216"/>
      <c r="AT3" s="19"/>
    </row>
    <row r="4" spans="2:46" ht="36.95" customHeight="1">
      <c r="B4" s="23"/>
      <c r="C4" s="222" t="s">
        <v>84</v>
      </c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4"/>
      <c r="T4" s="198" t="s">
        <v>12</v>
      </c>
      <c r="AT4" s="19"/>
    </row>
    <row r="5" spans="2:18" ht="6.95" customHeight="1">
      <c r="B5" s="23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24"/>
    </row>
    <row r="6" spans="2:18" ht="25.35" customHeight="1">
      <c r="B6" s="23"/>
      <c r="C6" s="199"/>
      <c r="D6" s="203" t="s">
        <v>15</v>
      </c>
      <c r="E6" s="199"/>
      <c r="F6" s="262" t="s">
        <v>338</v>
      </c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199"/>
      <c r="R6" s="24"/>
    </row>
    <row r="7" spans="2:18" s="1" customFormat="1" ht="32.85" customHeight="1">
      <c r="B7" s="32"/>
      <c r="C7" s="202"/>
      <c r="D7" s="28" t="s">
        <v>85</v>
      </c>
      <c r="E7" s="202"/>
      <c r="F7" s="226" t="s">
        <v>365</v>
      </c>
      <c r="G7" s="259"/>
      <c r="H7" s="259"/>
      <c r="I7" s="259"/>
      <c r="J7" s="259"/>
      <c r="K7" s="259"/>
      <c r="L7" s="259"/>
      <c r="M7" s="259"/>
      <c r="N7" s="259"/>
      <c r="O7" s="259"/>
      <c r="P7" s="259"/>
      <c r="Q7" s="202"/>
      <c r="R7" s="34"/>
    </row>
    <row r="8" spans="2:18" s="1" customFormat="1" ht="14.45" customHeight="1">
      <c r="B8" s="32"/>
      <c r="C8" s="202"/>
      <c r="D8" s="203" t="s">
        <v>16</v>
      </c>
      <c r="E8" s="202"/>
      <c r="F8" s="204" t="s">
        <v>5</v>
      </c>
      <c r="G8" s="202"/>
      <c r="H8" s="202"/>
      <c r="I8" s="202"/>
      <c r="J8" s="202"/>
      <c r="K8" s="202"/>
      <c r="L8" s="202"/>
      <c r="M8" s="203" t="s">
        <v>17</v>
      </c>
      <c r="N8" s="202"/>
      <c r="O8" s="204" t="s">
        <v>5</v>
      </c>
      <c r="P8" s="202"/>
      <c r="Q8" s="202"/>
      <c r="R8" s="34"/>
    </row>
    <row r="9" spans="2:18" s="1" customFormat="1" ht="14.45" customHeight="1">
      <c r="B9" s="32"/>
      <c r="C9" s="202"/>
      <c r="D9" s="203" t="s">
        <v>18</v>
      </c>
      <c r="E9" s="202"/>
      <c r="F9" s="204" t="s">
        <v>19</v>
      </c>
      <c r="G9" s="202"/>
      <c r="H9" s="202"/>
      <c r="I9" s="202"/>
      <c r="J9" s="202"/>
      <c r="K9" s="202"/>
      <c r="L9" s="202"/>
      <c r="M9" s="203" t="s">
        <v>20</v>
      </c>
      <c r="N9" s="202"/>
      <c r="O9" s="270">
        <v>44482</v>
      </c>
      <c r="P9" s="270"/>
      <c r="Q9" s="202"/>
      <c r="R9" s="34"/>
    </row>
    <row r="10" spans="2:18" s="1" customFormat="1" ht="10.9" customHeight="1">
      <c r="B10" s="32"/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34"/>
    </row>
    <row r="11" spans="2:18" s="1" customFormat="1" ht="14.45" customHeight="1">
      <c r="B11" s="32"/>
      <c r="C11" s="202"/>
      <c r="D11" s="203" t="s">
        <v>21</v>
      </c>
      <c r="E11" s="202"/>
      <c r="F11" s="202"/>
      <c r="G11" s="202"/>
      <c r="H11" s="202"/>
      <c r="I11" s="202"/>
      <c r="J11" s="202"/>
      <c r="K11" s="202"/>
      <c r="L11" s="202"/>
      <c r="M11" s="203" t="s">
        <v>22</v>
      </c>
      <c r="N11" s="202"/>
      <c r="O11" s="264" t="str">
        <f>IF('[2]Rekapitulace stavby'!AN10="","",'[2]Rekapitulace stavby'!AN10)</f>
        <v/>
      </c>
      <c r="P11" s="264"/>
      <c r="Q11" s="202"/>
      <c r="R11" s="34"/>
    </row>
    <row r="12" spans="2:18" s="1" customFormat="1" ht="18" customHeight="1">
      <c r="B12" s="32"/>
      <c r="C12" s="202"/>
      <c r="D12" s="202"/>
      <c r="E12" s="204" t="str">
        <f>IF('[2]Rekapitulace stavby'!E11="","",'[2]Rekapitulace stavby'!E11)</f>
        <v xml:space="preserve"> </v>
      </c>
      <c r="F12" s="202"/>
      <c r="G12" s="202"/>
      <c r="H12" s="202"/>
      <c r="I12" s="202"/>
      <c r="J12" s="202"/>
      <c r="K12" s="202"/>
      <c r="L12" s="202"/>
      <c r="M12" s="203" t="s">
        <v>23</v>
      </c>
      <c r="N12" s="202"/>
      <c r="O12" s="264" t="str">
        <f>IF('[2]Rekapitulace stavby'!AN11="","",'[2]Rekapitulace stavby'!AN11)</f>
        <v/>
      </c>
      <c r="P12" s="264"/>
      <c r="Q12" s="202"/>
      <c r="R12" s="34"/>
    </row>
    <row r="13" spans="2:18" s="1" customFormat="1" ht="6.95" customHeight="1">
      <c r="B13" s="32"/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34"/>
    </row>
    <row r="14" spans="2:18" s="1" customFormat="1" ht="14.45" customHeight="1">
      <c r="B14" s="32"/>
      <c r="C14" s="202"/>
      <c r="D14" s="203" t="s">
        <v>24</v>
      </c>
      <c r="E14" s="202"/>
      <c r="F14" s="202"/>
      <c r="G14" s="202"/>
      <c r="H14" s="202"/>
      <c r="I14" s="202"/>
      <c r="J14" s="202"/>
      <c r="K14" s="202"/>
      <c r="L14" s="202"/>
      <c r="M14" s="203" t="s">
        <v>22</v>
      </c>
      <c r="N14" s="202"/>
      <c r="O14" s="264" t="str">
        <f>IF('[2]Rekapitulace stavby'!AN13="","",'[2]Rekapitulace stavby'!AN13)</f>
        <v/>
      </c>
      <c r="P14" s="264"/>
      <c r="Q14" s="202"/>
      <c r="R14" s="34"/>
    </row>
    <row r="15" spans="2:18" s="1" customFormat="1" ht="18" customHeight="1">
      <c r="B15" s="32"/>
      <c r="C15" s="202"/>
      <c r="D15" s="202"/>
      <c r="E15" s="204" t="str">
        <f>IF('[2]Rekapitulace stavby'!E14="","",'[2]Rekapitulace stavby'!E14)</f>
        <v xml:space="preserve"> </v>
      </c>
      <c r="F15" s="202"/>
      <c r="G15" s="202"/>
      <c r="H15" s="202"/>
      <c r="I15" s="202"/>
      <c r="J15" s="202"/>
      <c r="K15" s="202"/>
      <c r="L15" s="202"/>
      <c r="M15" s="203" t="s">
        <v>23</v>
      </c>
      <c r="N15" s="202"/>
      <c r="O15" s="264" t="str">
        <f>IF('[2]Rekapitulace stavby'!AN14="","",'[2]Rekapitulace stavby'!AN14)</f>
        <v/>
      </c>
      <c r="P15" s="264"/>
      <c r="Q15" s="202"/>
      <c r="R15" s="34"/>
    </row>
    <row r="16" spans="2:18" s="1" customFormat="1" ht="6.95" customHeight="1">
      <c r="B16" s="32"/>
      <c r="C16" s="202"/>
      <c r="D16" s="202"/>
      <c r="E16" s="202"/>
      <c r="F16" s="202"/>
      <c r="G16" s="202"/>
      <c r="H16" s="202"/>
      <c r="I16" s="202"/>
      <c r="J16" s="202"/>
      <c r="K16" s="202"/>
      <c r="L16" s="202"/>
      <c r="M16" s="202"/>
      <c r="N16" s="202"/>
      <c r="O16" s="202"/>
      <c r="P16" s="202"/>
      <c r="Q16" s="202"/>
      <c r="R16" s="34"/>
    </row>
    <row r="17" spans="2:18" s="1" customFormat="1" ht="14.45" customHeight="1">
      <c r="B17" s="32"/>
      <c r="C17" s="202"/>
      <c r="D17" s="203" t="s">
        <v>25</v>
      </c>
      <c r="E17" s="202"/>
      <c r="F17" s="202"/>
      <c r="G17" s="202"/>
      <c r="H17" s="202"/>
      <c r="I17" s="202"/>
      <c r="J17" s="202"/>
      <c r="K17" s="202"/>
      <c r="L17" s="202"/>
      <c r="M17" s="203" t="s">
        <v>22</v>
      </c>
      <c r="N17" s="202"/>
      <c r="O17" s="264" t="str">
        <f>IF('[2]Rekapitulace stavby'!AN16="","",'[2]Rekapitulace stavby'!AN16)</f>
        <v/>
      </c>
      <c r="P17" s="264"/>
      <c r="Q17" s="202"/>
      <c r="R17" s="34"/>
    </row>
    <row r="18" spans="2:18" s="1" customFormat="1" ht="18" customHeight="1">
      <c r="B18" s="32"/>
      <c r="C18" s="202"/>
      <c r="D18" s="202"/>
      <c r="E18" s="204" t="str">
        <f>IF('[2]Rekapitulace stavby'!E17="","",'[2]Rekapitulace stavby'!E17)</f>
        <v xml:space="preserve"> </v>
      </c>
      <c r="F18" s="202"/>
      <c r="G18" s="202"/>
      <c r="H18" s="202"/>
      <c r="I18" s="202"/>
      <c r="J18" s="202"/>
      <c r="K18" s="202"/>
      <c r="L18" s="202"/>
      <c r="M18" s="203" t="s">
        <v>23</v>
      </c>
      <c r="N18" s="202"/>
      <c r="O18" s="264" t="str">
        <f>IF('[2]Rekapitulace stavby'!AN17="","",'[2]Rekapitulace stavby'!AN17)</f>
        <v/>
      </c>
      <c r="P18" s="264"/>
      <c r="Q18" s="202"/>
      <c r="R18" s="34"/>
    </row>
    <row r="19" spans="2:18" s="1" customFormat="1" ht="6.95" customHeight="1">
      <c r="B19" s="32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02"/>
      <c r="N19" s="202"/>
      <c r="O19" s="202"/>
      <c r="P19" s="202"/>
      <c r="Q19" s="202"/>
      <c r="R19" s="34"/>
    </row>
    <row r="20" spans="2:18" s="1" customFormat="1" ht="14.45" customHeight="1">
      <c r="B20" s="32"/>
      <c r="C20" s="202"/>
      <c r="D20" s="203" t="s">
        <v>27</v>
      </c>
      <c r="E20" s="202"/>
      <c r="F20" s="202"/>
      <c r="G20" s="202"/>
      <c r="H20" s="202"/>
      <c r="I20" s="202"/>
      <c r="J20" s="202"/>
      <c r="K20" s="202"/>
      <c r="L20" s="202"/>
      <c r="M20" s="203" t="s">
        <v>22</v>
      </c>
      <c r="N20" s="202"/>
      <c r="O20" s="264" t="str">
        <f>IF('[2]Rekapitulace stavby'!AN19="","",'[2]Rekapitulace stavby'!AN19)</f>
        <v/>
      </c>
      <c r="P20" s="264"/>
      <c r="Q20" s="202"/>
      <c r="R20" s="34"/>
    </row>
    <row r="21" spans="2:18" s="1" customFormat="1" ht="18" customHeight="1">
      <c r="B21" s="32"/>
      <c r="C21" s="202"/>
      <c r="D21" s="202"/>
      <c r="E21" s="204" t="str">
        <f>IF('[2]Rekapitulace stavby'!E20="","",'[2]Rekapitulace stavby'!E20)</f>
        <v xml:space="preserve"> </v>
      </c>
      <c r="F21" s="202"/>
      <c r="G21" s="202"/>
      <c r="H21" s="202"/>
      <c r="I21" s="202"/>
      <c r="J21" s="202"/>
      <c r="K21" s="202"/>
      <c r="L21" s="202"/>
      <c r="M21" s="203" t="s">
        <v>23</v>
      </c>
      <c r="N21" s="202"/>
      <c r="O21" s="264" t="str">
        <f>IF('[2]Rekapitulace stavby'!AN20="","",'[2]Rekapitulace stavby'!AN20)</f>
        <v/>
      </c>
      <c r="P21" s="264"/>
      <c r="Q21" s="202"/>
      <c r="R21" s="34"/>
    </row>
    <row r="22" spans="2:18" s="1" customFormat="1" ht="6.95" customHeight="1">
      <c r="B22" s="32"/>
      <c r="C22" s="202"/>
      <c r="D22" s="202"/>
      <c r="E22" s="202"/>
      <c r="F22" s="202"/>
      <c r="G22" s="202"/>
      <c r="H22" s="202"/>
      <c r="I22" s="202"/>
      <c r="J22" s="202"/>
      <c r="K22" s="202"/>
      <c r="L22" s="202"/>
      <c r="M22" s="202"/>
      <c r="N22" s="202"/>
      <c r="O22" s="202"/>
      <c r="P22" s="202"/>
      <c r="Q22" s="202"/>
      <c r="R22" s="34"/>
    </row>
    <row r="23" spans="2:18" s="1" customFormat="1" ht="14.45" customHeight="1">
      <c r="B23" s="32"/>
      <c r="C23" s="202"/>
      <c r="D23" s="203" t="s">
        <v>28</v>
      </c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34"/>
    </row>
    <row r="24" spans="2:18" s="1" customFormat="1" ht="16.5" customHeight="1">
      <c r="B24" s="32"/>
      <c r="C24" s="202"/>
      <c r="D24" s="202"/>
      <c r="E24" s="228" t="s">
        <v>5</v>
      </c>
      <c r="F24" s="228"/>
      <c r="G24" s="228"/>
      <c r="H24" s="228"/>
      <c r="I24" s="228"/>
      <c r="J24" s="228"/>
      <c r="K24" s="228"/>
      <c r="L24" s="228"/>
      <c r="M24" s="202"/>
      <c r="N24" s="202"/>
      <c r="O24" s="202"/>
      <c r="P24" s="202"/>
      <c r="Q24" s="202"/>
      <c r="R24" s="34"/>
    </row>
    <row r="25" spans="2:18" s="1" customFormat="1" ht="6.95" customHeight="1">
      <c r="B25" s="32"/>
      <c r="C25" s="202"/>
      <c r="D25" s="202"/>
      <c r="E25" s="202"/>
      <c r="F25" s="202"/>
      <c r="G25" s="202"/>
      <c r="H25" s="202"/>
      <c r="I25" s="202"/>
      <c r="J25" s="202"/>
      <c r="K25" s="202"/>
      <c r="L25" s="202"/>
      <c r="M25" s="202"/>
      <c r="N25" s="202"/>
      <c r="O25" s="202"/>
      <c r="P25" s="202"/>
      <c r="Q25" s="202"/>
      <c r="R25" s="34"/>
    </row>
    <row r="26" spans="2:18" s="1" customFormat="1" ht="6.95" customHeight="1">
      <c r="B26" s="32"/>
      <c r="C26" s="202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202"/>
      <c r="R26" s="34"/>
    </row>
    <row r="27" spans="2:18" s="1" customFormat="1" ht="14.45" customHeight="1">
      <c r="B27" s="32"/>
      <c r="C27" s="202"/>
      <c r="D27" s="103" t="s">
        <v>86</v>
      </c>
      <c r="E27" s="202"/>
      <c r="F27" s="202"/>
      <c r="G27" s="202"/>
      <c r="H27" s="202"/>
      <c r="I27" s="202"/>
      <c r="J27" s="202"/>
      <c r="K27" s="202"/>
      <c r="L27" s="202"/>
      <c r="M27" s="229">
        <f>N88</f>
        <v>0</v>
      </c>
      <c r="N27" s="229"/>
      <c r="O27" s="229"/>
      <c r="P27" s="229"/>
      <c r="Q27" s="202"/>
      <c r="R27" s="34"/>
    </row>
    <row r="28" spans="2:18" s="1" customFormat="1" ht="14.45" customHeight="1">
      <c r="B28" s="32"/>
      <c r="C28" s="202"/>
      <c r="D28" s="31"/>
      <c r="E28" s="202"/>
      <c r="F28" s="202"/>
      <c r="G28" s="202"/>
      <c r="H28" s="202"/>
      <c r="I28" s="202"/>
      <c r="J28" s="202"/>
      <c r="K28" s="202"/>
      <c r="L28" s="202"/>
      <c r="M28" s="229"/>
      <c r="N28" s="229"/>
      <c r="O28" s="229"/>
      <c r="P28" s="229"/>
      <c r="Q28" s="202"/>
      <c r="R28" s="34"/>
    </row>
    <row r="29" spans="2:18" s="1" customFormat="1" ht="6.95" customHeight="1">
      <c r="B29" s="32"/>
      <c r="C29" s="202"/>
      <c r="D29" s="202"/>
      <c r="E29" s="202"/>
      <c r="F29" s="202"/>
      <c r="G29" s="202"/>
      <c r="H29" s="202"/>
      <c r="I29" s="202"/>
      <c r="J29" s="202"/>
      <c r="K29" s="202"/>
      <c r="L29" s="202"/>
      <c r="M29" s="202"/>
      <c r="N29" s="202"/>
      <c r="O29" s="202"/>
      <c r="P29" s="202"/>
      <c r="Q29" s="202"/>
      <c r="R29" s="34"/>
    </row>
    <row r="30" spans="2:18" s="1" customFormat="1" ht="25.35" customHeight="1">
      <c r="B30" s="32"/>
      <c r="C30" s="202"/>
      <c r="D30" s="104" t="s">
        <v>30</v>
      </c>
      <c r="E30" s="202"/>
      <c r="F30" s="202"/>
      <c r="G30" s="202"/>
      <c r="H30" s="202"/>
      <c r="I30" s="202"/>
      <c r="J30" s="202"/>
      <c r="K30" s="202"/>
      <c r="L30" s="202"/>
      <c r="M30" s="272">
        <f>ROUND(M27+M28,2)</f>
        <v>0</v>
      </c>
      <c r="N30" s="259"/>
      <c r="O30" s="259"/>
      <c r="P30" s="259"/>
      <c r="Q30" s="202"/>
      <c r="R30" s="34"/>
    </row>
    <row r="31" spans="2:18" s="1" customFormat="1" ht="6.95" customHeight="1">
      <c r="B31" s="32"/>
      <c r="C31" s="202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202"/>
      <c r="R31" s="34"/>
    </row>
    <row r="32" spans="2:18" s="1" customFormat="1" ht="14.45" customHeight="1">
      <c r="B32" s="32"/>
      <c r="C32" s="202"/>
      <c r="D32" s="201" t="s">
        <v>31</v>
      </c>
      <c r="E32" s="201" t="s">
        <v>32</v>
      </c>
      <c r="F32" s="197">
        <v>0.21</v>
      </c>
      <c r="G32" s="105" t="s">
        <v>33</v>
      </c>
      <c r="H32" s="258">
        <v>0</v>
      </c>
      <c r="I32" s="259"/>
      <c r="J32" s="259"/>
      <c r="K32" s="202"/>
      <c r="L32" s="202"/>
      <c r="M32" s="258">
        <f>SUM(H32*0.21)</f>
        <v>0</v>
      </c>
      <c r="N32" s="259"/>
      <c r="O32" s="259"/>
      <c r="P32" s="259"/>
      <c r="Q32" s="202"/>
      <c r="R32" s="34"/>
    </row>
    <row r="33" spans="2:18" s="1" customFormat="1" ht="14.45" customHeight="1">
      <c r="B33" s="32"/>
      <c r="C33" s="202"/>
      <c r="D33" s="202"/>
      <c r="E33" s="201" t="s">
        <v>34</v>
      </c>
      <c r="F33" s="197">
        <v>0.15</v>
      </c>
      <c r="G33" s="105" t="s">
        <v>33</v>
      </c>
      <c r="H33" s="258">
        <f>SUM(M30)</f>
        <v>0</v>
      </c>
      <c r="I33" s="259"/>
      <c r="J33" s="259"/>
      <c r="K33" s="202"/>
      <c r="L33" s="202"/>
      <c r="M33" s="258">
        <f>SUM(H33*0.15)</f>
        <v>0</v>
      </c>
      <c r="N33" s="259"/>
      <c r="O33" s="259"/>
      <c r="P33" s="259"/>
      <c r="Q33" s="202"/>
      <c r="R33" s="34"/>
    </row>
    <row r="34" spans="2:18" s="1" customFormat="1" ht="14.45" customHeight="1" hidden="1">
      <c r="B34" s="32"/>
      <c r="C34" s="202"/>
      <c r="D34" s="202"/>
      <c r="E34" s="201" t="s">
        <v>35</v>
      </c>
      <c r="F34" s="197">
        <v>0.21</v>
      </c>
      <c r="G34" s="105" t="s">
        <v>33</v>
      </c>
      <c r="H34" s="258">
        <f>ROUND((SUM(BG94:BG97)+SUM(BG115:BG131)),2)</f>
        <v>0</v>
      </c>
      <c r="I34" s="259"/>
      <c r="J34" s="259"/>
      <c r="K34" s="202"/>
      <c r="L34" s="202"/>
      <c r="M34" s="258">
        <v>0</v>
      </c>
      <c r="N34" s="259"/>
      <c r="O34" s="259"/>
      <c r="P34" s="259"/>
      <c r="Q34" s="202"/>
      <c r="R34" s="34"/>
    </row>
    <row r="35" spans="2:18" s="1" customFormat="1" ht="14.45" customHeight="1" hidden="1">
      <c r="B35" s="32"/>
      <c r="C35" s="202"/>
      <c r="D35" s="202"/>
      <c r="E35" s="201" t="s">
        <v>36</v>
      </c>
      <c r="F35" s="197">
        <v>0.15</v>
      </c>
      <c r="G35" s="105" t="s">
        <v>33</v>
      </c>
      <c r="H35" s="258">
        <f>ROUND((SUM(BH94:BH97)+SUM(BH115:BH131)),2)</f>
        <v>0</v>
      </c>
      <c r="I35" s="259"/>
      <c r="J35" s="259"/>
      <c r="K35" s="202"/>
      <c r="L35" s="202"/>
      <c r="M35" s="258">
        <v>0</v>
      </c>
      <c r="N35" s="259"/>
      <c r="O35" s="259"/>
      <c r="P35" s="259"/>
      <c r="Q35" s="202"/>
      <c r="R35" s="34"/>
    </row>
    <row r="36" spans="2:18" s="1" customFormat="1" ht="14.45" customHeight="1" hidden="1">
      <c r="B36" s="32"/>
      <c r="C36" s="202"/>
      <c r="D36" s="202"/>
      <c r="E36" s="201" t="s">
        <v>37</v>
      </c>
      <c r="F36" s="197">
        <v>0</v>
      </c>
      <c r="G36" s="105" t="s">
        <v>33</v>
      </c>
      <c r="H36" s="258">
        <f>ROUND((SUM(BI94:BI97)+SUM(BI115:BI131)),2)</f>
        <v>0</v>
      </c>
      <c r="I36" s="259"/>
      <c r="J36" s="259"/>
      <c r="K36" s="202"/>
      <c r="L36" s="202"/>
      <c r="M36" s="258">
        <v>0</v>
      </c>
      <c r="N36" s="259"/>
      <c r="O36" s="259"/>
      <c r="P36" s="259"/>
      <c r="Q36" s="202"/>
      <c r="R36" s="34"/>
    </row>
    <row r="37" spans="2:18" s="1" customFormat="1" ht="6.95" customHeight="1">
      <c r="B37" s="32"/>
      <c r="C37" s="202"/>
      <c r="D37" s="202"/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202"/>
      <c r="Q37" s="202"/>
      <c r="R37" s="34"/>
    </row>
    <row r="38" spans="2:18" s="1" customFormat="1" ht="25.35" customHeight="1">
      <c r="B38" s="32"/>
      <c r="C38" s="205"/>
      <c r="D38" s="106" t="s">
        <v>38</v>
      </c>
      <c r="E38" s="72"/>
      <c r="F38" s="72"/>
      <c r="G38" s="107" t="s">
        <v>39</v>
      </c>
      <c r="H38" s="108" t="s">
        <v>40</v>
      </c>
      <c r="I38" s="72"/>
      <c r="J38" s="72"/>
      <c r="K38" s="72"/>
      <c r="L38" s="260">
        <f>SUM(M30:M36)</f>
        <v>0</v>
      </c>
      <c r="M38" s="260"/>
      <c r="N38" s="260"/>
      <c r="O38" s="260"/>
      <c r="P38" s="261"/>
      <c r="Q38" s="205"/>
      <c r="R38" s="34"/>
    </row>
    <row r="39" spans="2:18" s="1" customFormat="1" ht="14.45" customHeight="1">
      <c r="B39" s="32"/>
      <c r="C39" s="202"/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202"/>
      <c r="R39" s="34"/>
    </row>
    <row r="40" spans="2:18" s="1" customFormat="1" ht="14.45" customHeight="1">
      <c r="B40" s="32"/>
      <c r="C40" s="202"/>
      <c r="D40" s="202"/>
      <c r="E40" s="202"/>
      <c r="F40" s="202"/>
      <c r="G40" s="202"/>
      <c r="H40" s="202"/>
      <c r="I40" s="202"/>
      <c r="J40" s="202"/>
      <c r="K40" s="202"/>
      <c r="L40" s="202"/>
      <c r="M40" s="202"/>
      <c r="N40" s="202"/>
      <c r="O40" s="202"/>
      <c r="P40" s="202"/>
      <c r="Q40" s="202"/>
      <c r="R40" s="34"/>
    </row>
    <row r="41" spans="2:18" ht="13.5">
      <c r="B41" s="23"/>
      <c r="C41" s="199"/>
      <c r="D41" s="199"/>
      <c r="E41" s="199"/>
      <c r="F41" s="199"/>
      <c r="G41" s="199"/>
      <c r="H41" s="199"/>
      <c r="I41" s="199"/>
      <c r="J41" s="199"/>
      <c r="K41" s="199"/>
      <c r="L41" s="199"/>
      <c r="M41" s="199"/>
      <c r="N41" s="199"/>
      <c r="O41" s="199"/>
      <c r="P41" s="199"/>
      <c r="Q41" s="199"/>
      <c r="R41" s="24"/>
    </row>
    <row r="42" spans="2:18" ht="13.5">
      <c r="B42" s="23"/>
      <c r="C42" s="199"/>
      <c r="D42" s="199"/>
      <c r="E42" s="199"/>
      <c r="F42" s="199"/>
      <c r="G42" s="199"/>
      <c r="H42" s="199"/>
      <c r="I42" s="199"/>
      <c r="J42" s="199"/>
      <c r="K42" s="199"/>
      <c r="L42" s="199"/>
      <c r="M42" s="199"/>
      <c r="N42" s="199"/>
      <c r="O42" s="199"/>
      <c r="P42" s="199"/>
      <c r="Q42" s="199"/>
      <c r="R42" s="24"/>
    </row>
    <row r="43" spans="2:18" ht="13.5">
      <c r="B43" s="23"/>
      <c r="C43" s="199"/>
      <c r="D43" s="199"/>
      <c r="E43" s="199"/>
      <c r="F43" s="199"/>
      <c r="G43" s="199"/>
      <c r="H43" s="199"/>
      <c r="I43" s="199"/>
      <c r="J43" s="199"/>
      <c r="K43" s="199"/>
      <c r="L43" s="199"/>
      <c r="M43" s="199"/>
      <c r="N43" s="199"/>
      <c r="O43" s="199"/>
      <c r="P43" s="199"/>
      <c r="Q43" s="199"/>
      <c r="R43" s="24"/>
    </row>
    <row r="44" spans="2:18" ht="13.5">
      <c r="B44" s="23"/>
      <c r="C44" s="199"/>
      <c r="D44" s="199"/>
      <c r="E44" s="199"/>
      <c r="F44" s="199"/>
      <c r="G44" s="199"/>
      <c r="H44" s="199"/>
      <c r="I44" s="199"/>
      <c r="J44" s="199"/>
      <c r="K44" s="199"/>
      <c r="L44" s="199"/>
      <c r="M44" s="199"/>
      <c r="N44" s="199"/>
      <c r="O44" s="199"/>
      <c r="P44" s="199"/>
      <c r="Q44" s="199"/>
      <c r="R44" s="24"/>
    </row>
    <row r="45" spans="2:18" ht="13.5">
      <c r="B45" s="23"/>
      <c r="C45" s="199"/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24"/>
    </row>
    <row r="46" spans="2:18" ht="13.5">
      <c r="B46" s="23"/>
      <c r="C46" s="199"/>
      <c r="D46" s="199"/>
      <c r="E46" s="199"/>
      <c r="F46" s="199"/>
      <c r="G46" s="199"/>
      <c r="H46" s="199"/>
      <c r="I46" s="199"/>
      <c r="J46" s="199"/>
      <c r="K46" s="199"/>
      <c r="L46" s="199"/>
      <c r="M46" s="199"/>
      <c r="N46" s="199"/>
      <c r="O46" s="199"/>
      <c r="P46" s="199"/>
      <c r="Q46" s="199"/>
      <c r="R46" s="24"/>
    </row>
    <row r="47" spans="2:18" ht="13.5">
      <c r="B47" s="23"/>
      <c r="C47" s="199"/>
      <c r="D47" s="199"/>
      <c r="E47" s="199"/>
      <c r="F47" s="199"/>
      <c r="G47" s="199"/>
      <c r="H47" s="199"/>
      <c r="I47" s="199"/>
      <c r="J47" s="199"/>
      <c r="K47" s="199"/>
      <c r="L47" s="199"/>
      <c r="M47" s="199"/>
      <c r="N47" s="199"/>
      <c r="O47" s="199"/>
      <c r="P47" s="199"/>
      <c r="Q47" s="199"/>
      <c r="R47" s="24"/>
    </row>
    <row r="48" spans="2:18" ht="13.5">
      <c r="B48" s="23"/>
      <c r="C48" s="199"/>
      <c r="D48" s="199"/>
      <c r="E48" s="199"/>
      <c r="F48" s="199"/>
      <c r="G48" s="199"/>
      <c r="H48" s="199"/>
      <c r="I48" s="199"/>
      <c r="J48" s="199"/>
      <c r="K48" s="199"/>
      <c r="L48" s="199"/>
      <c r="M48" s="199"/>
      <c r="N48" s="199"/>
      <c r="O48" s="199"/>
      <c r="P48" s="199"/>
      <c r="Q48" s="199"/>
      <c r="R48" s="24"/>
    </row>
    <row r="49" spans="2:18" ht="13.5">
      <c r="B49" s="23"/>
      <c r="C49" s="199"/>
      <c r="D49" s="199"/>
      <c r="E49" s="199"/>
      <c r="F49" s="199"/>
      <c r="G49" s="199"/>
      <c r="H49" s="199"/>
      <c r="I49" s="199"/>
      <c r="J49" s="199"/>
      <c r="K49" s="199"/>
      <c r="L49" s="199"/>
      <c r="M49" s="199"/>
      <c r="N49" s="199"/>
      <c r="O49" s="199"/>
      <c r="P49" s="199"/>
      <c r="Q49" s="199"/>
      <c r="R49" s="24"/>
    </row>
    <row r="50" spans="2:18" s="1" customFormat="1" ht="15">
      <c r="B50" s="32"/>
      <c r="C50" s="202"/>
      <c r="D50" s="47" t="s">
        <v>41</v>
      </c>
      <c r="E50" s="178"/>
      <c r="F50" s="178"/>
      <c r="G50" s="178"/>
      <c r="H50" s="49"/>
      <c r="I50" s="202"/>
      <c r="J50" s="47" t="s">
        <v>42</v>
      </c>
      <c r="K50" s="178"/>
      <c r="L50" s="178"/>
      <c r="M50" s="178"/>
      <c r="N50" s="178"/>
      <c r="O50" s="178"/>
      <c r="P50" s="49"/>
      <c r="Q50" s="202"/>
      <c r="R50" s="34"/>
    </row>
    <row r="51" spans="2:18" ht="13.5">
      <c r="B51" s="23"/>
      <c r="C51" s="199"/>
      <c r="D51" s="50"/>
      <c r="E51" s="199"/>
      <c r="F51" s="199"/>
      <c r="G51" s="199"/>
      <c r="H51" s="51"/>
      <c r="I51" s="199"/>
      <c r="J51" s="50"/>
      <c r="K51" s="199"/>
      <c r="L51" s="199"/>
      <c r="M51" s="199"/>
      <c r="N51" s="199"/>
      <c r="O51" s="199"/>
      <c r="P51" s="51"/>
      <c r="Q51" s="199"/>
      <c r="R51" s="24"/>
    </row>
    <row r="52" spans="2:18" ht="13.5">
      <c r="B52" s="23"/>
      <c r="C52" s="199"/>
      <c r="D52" s="50"/>
      <c r="E52" s="199"/>
      <c r="F52" s="199"/>
      <c r="G52" s="199"/>
      <c r="H52" s="51"/>
      <c r="I52" s="199"/>
      <c r="J52" s="50"/>
      <c r="K52" s="199"/>
      <c r="L52" s="199"/>
      <c r="M52" s="199"/>
      <c r="N52" s="199"/>
      <c r="O52" s="199"/>
      <c r="P52" s="51"/>
      <c r="Q52" s="199"/>
      <c r="R52" s="24"/>
    </row>
    <row r="53" spans="2:18" ht="13.5">
      <c r="B53" s="23"/>
      <c r="C53" s="199"/>
      <c r="D53" s="50"/>
      <c r="E53" s="199"/>
      <c r="F53" s="199"/>
      <c r="G53" s="199"/>
      <c r="H53" s="51"/>
      <c r="I53" s="199"/>
      <c r="J53" s="50"/>
      <c r="K53" s="199"/>
      <c r="L53" s="199"/>
      <c r="M53" s="199"/>
      <c r="N53" s="199"/>
      <c r="O53" s="199"/>
      <c r="P53" s="51"/>
      <c r="Q53" s="199"/>
      <c r="R53" s="24"/>
    </row>
    <row r="54" spans="2:18" ht="13.5">
      <c r="B54" s="23"/>
      <c r="C54" s="199"/>
      <c r="D54" s="50"/>
      <c r="E54" s="199"/>
      <c r="F54" s="199"/>
      <c r="G54" s="199"/>
      <c r="H54" s="51"/>
      <c r="I54" s="199"/>
      <c r="J54" s="50"/>
      <c r="K54" s="199"/>
      <c r="L54" s="199"/>
      <c r="M54" s="199"/>
      <c r="N54" s="199"/>
      <c r="O54" s="199"/>
      <c r="P54" s="51"/>
      <c r="Q54" s="199"/>
      <c r="R54" s="24"/>
    </row>
    <row r="55" spans="2:18" ht="13.5">
      <c r="B55" s="23"/>
      <c r="C55" s="199"/>
      <c r="D55" s="50"/>
      <c r="E55" s="199"/>
      <c r="F55" s="199"/>
      <c r="G55" s="199"/>
      <c r="H55" s="51"/>
      <c r="I55" s="199"/>
      <c r="J55" s="50"/>
      <c r="K55" s="199"/>
      <c r="L55" s="199"/>
      <c r="M55" s="199"/>
      <c r="N55" s="199"/>
      <c r="O55" s="199"/>
      <c r="P55" s="51"/>
      <c r="Q55" s="199"/>
      <c r="R55" s="24"/>
    </row>
    <row r="56" spans="2:18" ht="13.5">
      <c r="B56" s="23"/>
      <c r="C56" s="199"/>
      <c r="D56" s="50"/>
      <c r="E56" s="199"/>
      <c r="F56" s="199"/>
      <c r="G56" s="199"/>
      <c r="H56" s="51"/>
      <c r="I56" s="199"/>
      <c r="J56" s="50"/>
      <c r="K56" s="199"/>
      <c r="L56" s="199"/>
      <c r="M56" s="199"/>
      <c r="N56" s="199"/>
      <c r="O56" s="199"/>
      <c r="P56" s="51"/>
      <c r="Q56" s="199"/>
      <c r="R56" s="24"/>
    </row>
    <row r="57" spans="2:18" ht="13.5">
      <c r="B57" s="23"/>
      <c r="C57" s="199"/>
      <c r="D57" s="50"/>
      <c r="E57" s="199"/>
      <c r="F57" s="199"/>
      <c r="G57" s="199"/>
      <c r="H57" s="51"/>
      <c r="I57" s="199"/>
      <c r="J57" s="50"/>
      <c r="K57" s="199"/>
      <c r="L57" s="199"/>
      <c r="M57" s="199"/>
      <c r="N57" s="199"/>
      <c r="O57" s="199"/>
      <c r="P57" s="51"/>
      <c r="Q57" s="199"/>
      <c r="R57" s="24"/>
    </row>
    <row r="58" spans="2:18" ht="13.5">
      <c r="B58" s="23"/>
      <c r="C58" s="199"/>
      <c r="D58" s="50"/>
      <c r="E58" s="199"/>
      <c r="F58" s="199"/>
      <c r="G58" s="199"/>
      <c r="H58" s="51"/>
      <c r="I58" s="199"/>
      <c r="J58" s="50"/>
      <c r="K58" s="199"/>
      <c r="L58" s="199"/>
      <c r="M58" s="199"/>
      <c r="N58" s="199"/>
      <c r="O58" s="199"/>
      <c r="P58" s="51"/>
      <c r="Q58" s="199"/>
      <c r="R58" s="24"/>
    </row>
    <row r="59" spans="2:18" s="1" customFormat="1" ht="15">
      <c r="B59" s="32"/>
      <c r="C59" s="202"/>
      <c r="D59" s="52" t="s">
        <v>43</v>
      </c>
      <c r="E59" s="53"/>
      <c r="F59" s="53"/>
      <c r="G59" s="54" t="s">
        <v>44</v>
      </c>
      <c r="H59" s="55"/>
      <c r="I59" s="202"/>
      <c r="J59" s="52" t="s">
        <v>43</v>
      </c>
      <c r="K59" s="53"/>
      <c r="L59" s="53"/>
      <c r="M59" s="53"/>
      <c r="N59" s="54" t="s">
        <v>44</v>
      </c>
      <c r="O59" s="53"/>
      <c r="P59" s="55"/>
      <c r="Q59" s="202"/>
      <c r="R59" s="34"/>
    </row>
    <row r="60" spans="2:18" ht="13.5">
      <c r="B60" s="23"/>
      <c r="C60" s="199"/>
      <c r="D60" s="199"/>
      <c r="E60" s="199"/>
      <c r="F60" s="199"/>
      <c r="G60" s="199"/>
      <c r="H60" s="199"/>
      <c r="I60" s="199"/>
      <c r="J60" s="199"/>
      <c r="K60" s="199"/>
      <c r="L60" s="199"/>
      <c r="M60" s="199"/>
      <c r="N60" s="199"/>
      <c r="O60" s="199"/>
      <c r="P60" s="199"/>
      <c r="Q60" s="199"/>
      <c r="R60" s="24"/>
    </row>
    <row r="61" spans="2:18" s="1" customFormat="1" ht="15">
      <c r="B61" s="32"/>
      <c r="C61" s="202"/>
      <c r="D61" s="47" t="s">
        <v>45</v>
      </c>
      <c r="E61" s="178"/>
      <c r="F61" s="178"/>
      <c r="G61" s="178"/>
      <c r="H61" s="49"/>
      <c r="I61" s="202"/>
      <c r="J61" s="47" t="s">
        <v>46</v>
      </c>
      <c r="K61" s="178"/>
      <c r="L61" s="178"/>
      <c r="M61" s="178"/>
      <c r="N61" s="178"/>
      <c r="O61" s="178"/>
      <c r="P61" s="49"/>
      <c r="Q61" s="202"/>
      <c r="R61" s="34"/>
    </row>
    <row r="62" spans="2:18" ht="13.5">
      <c r="B62" s="23"/>
      <c r="C62" s="199"/>
      <c r="D62" s="50"/>
      <c r="E62" s="199"/>
      <c r="F62" s="199"/>
      <c r="G62" s="199"/>
      <c r="H62" s="51"/>
      <c r="I62" s="199"/>
      <c r="J62" s="50"/>
      <c r="K62" s="199"/>
      <c r="L62" s="199"/>
      <c r="M62" s="199"/>
      <c r="N62" s="199"/>
      <c r="O62" s="199"/>
      <c r="P62" s="51"/>
      <c r="Q62" s="199"/>
      <c r="R62" s="24"/>
    </row>
    <row r="63" spans="2:18" ht="13.5">
      <c r="B63" s="23"/>
      <c r="C63" s="199"/>
      <c r="D63" s="50"/>
      <c r="E63" s="199"/>
      <c r="F63" s="199"/>
      <c r="G63" s="199"/>
      <c r="H63" s="51"/>
      <c r="I63" s="199"/>
      <c r="J63" s="50"/>
      <c r="K63" s="199"/>
      <c r="L63" s="199"/>
      <c r="M63" s="199"/>
      <c r="N63" s="199"/>
      <c r="O63" s="199"/>
      <c r="P63" s="51"/>
      <c r="Q63" s="199"/>
      <c r="R63" s="24"/>
    </row>
    <row r="64" spans="2:18" ht="13.5">
      <c r="B64" s="23"/>
      <c r="C64" s="199"/>
      <c r="D64" s="50"/>
      <c r="E64" s="199"/>
      <c r="F64" s="199"/>
      <c r="G64" s="199"/>
      <c r="H64" s="51"/>
      <c r="I64" s="199"/>
      <c r="J64" s="50"/>
      <c r="K64" s="199"/>
      <c r="L64" s="199"/>
      <c r="M64" s="199"/>
      <c r="N64" s="199"/>
      <c r="O64" s="199"/>
      <c r="P64" s="51"/>
      <c r="Q64" s="199"/>
      <c r="R64" s="24"/>
    </row>
    <row r="65" spans="2:18" ht="13.5">
      <c r="B65" s="23"/>
      <c r="C65" s="199"/>
      <c r="D65" s="50"/>
      <c r="E65" s="199"/>
      <c r="F65" s="199"/>
      <c r="G65" s="199"/>
      <c r="H65" s="51"/>
      <c r="I65" s="199"/>
      <c r="J65" s="50"/>
      <c r="K65" s="199"/>
      <c r="L65" s="199"/>
      <c r="M65" s="199"/>
      <c r="N65" s="199"/>
      <c r="O65" s="199"/>
      <c r="P65" s="51"/>
      <c r="Q65" s="199"/>
      <c r="R65" s="24"/>
    </row>
    <row r="66" spans="2:18" ht="13.5">
      <c r="B66" s="23"/>
      <c r="C66" s="199"/>
      <c r="D66" s="50"/>
      <c r="E66" s="199"/>
      <c r="F66" s="199"/>
      <c r="G66" s="199"/>
      <c r="H66" s="51"/>
      <c r="I66" s="199"/>
      <c r="J66" s="50"/>
      <c r="K66" s="199"/>
      <c r="L66" s="199"/>
      <c r="M66" s="199"/>
      <c r="N66" s="199"/>
      <c r="O66" s="199"/>
      <c r="P66" s="51"/>
      <c r="Q66" s="199"/>
      <c r="R66" s="24"/>
    </row>
    <row r="67" spans="2:18" ht="13.5">
      <c r="B67" s="23"/>
      <c r="C67" s="199"/>
      <c r="D67" s="50"/>
      <c r="E67" s="199"/>
      <c r="F67" s="199"/>
      <c r="G67" s="199"/>
      <c r="H67" s="51"/>
      <c r="I67" s="199"/>
      <c r="J67" s="50"/>
      <c r="K67" s="199"/>
      <c r="L67" s="199"/>
      <c r="M67" s="199"/>
      <c r="N67" s="199"/>
      <c r="O67" s="199"/>
      <c r="P67" s="51"/>
      <c r="Q67" s="199"/>
      <c r="R67" s="24"/>
    </row>
    <row r="68" spans="2:18" ht="13.5">
      <c r="B68" s="23"/>
      <c r="C68" s="199"/>
      <c r="D68" s="50"/>
      <c r="E68" s="199"/>
      <c r="F68" s="199"/>
      <c r="G68" s="199"/>
      <c r="H68" s="51"/>
      <c r="I68" s="199"/>
      <c r="J68" s="50"/>
      <c r="K68" s="199"/>
      <c r="L68" s="199"/>
      <c r="M68" s="199"/>
      <c r="N68" s="199"/>
      <c r="O68" s="199"/>
      <c r="P68" s="51"/>
      <c r="Q68" s="199"/>
      <c r="R68" s="24"/>
    </row>
    <row r="69" spans="2:18" ht="13.5">
      <c r="B69" s="23"/>
      <c r="C69" s="199"/>
      <c r="D69" s="50"/>
      <c r="E69" s="199"/>
      <c r="F69" s="199"/>
      <c r="G69" s="199"/>
      <c r="H69" s="51"/>
      <c r="I69" s="199"/>
      <c r="J69" s="50"/>
      <c r="K69" s="199"/>
      <c r="L69" s="199"/>
      <c r="M69" s="199"/>
      <c r="N69" s="199"/>
      <c r="O69" s="199"/>
      <c r="P69" s="51"/>
      <c r="Q69" s="199"/>
      <c r="R69" s="24"/>
    </row>
    <row r="70" spans="2:18" s="1" customFormat="1" ht="15">
      <c r="B70" s="32"/>
      <c r="C70" s="202"/>
      <c r="D70" s="52" t="s">
        <v>43</v>
      </c>
      <c r="E70" s="53"/>
      <c r="F70" s="53"/>
      <c r="G70" s="54" t="s">
        <v>44</v>
      </c>
      <c r="H70" s="55"/>
      <c r="I70" s="202"/>
      <c r="J70" s="52" t="s">
        <v>43</v>
      </c>
      <c r="K70" s="53"/>
      <c r="L70" s="53"/>
      <c r="M70" s="53"/>
      <c r="N70" s="54" t="s">
        <v>44</v>
      </c>
      <c r="O70" s="53"/>
      <c r="P70" s="55"/>
      <c r="Q70" s="202"/>
      <c r="R70" s="34"/>
    </row>
    <row r="71" spans="2:18" s="1" customFormat="1" ht="14.45" customHeight="1">
      <c r="B71" s="56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8"/>
    </row>
    <row r="75" spans="2:18" s="1" customFormat="1" ht="6.95" customHeight="1">
      <c r="B75" s="59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1"/>
    </row>
    <row r="76" spans="2:18" s="1" customFormat="1" ht="36.95" customHeight="1">
      <c r="B76" s="32"/>
      <c r="C76" s="222" t="s">
        <v>87</v>
      </c>
      <c r="D76" s="223"/>
      <c r="E76" s="223"/>
      <c r="F76" s="223"/>
      <c r="G76" s="223"/>
      <c r="H76" s="223"/>
      <c r="I76" s="223"/>
      <c r="J76" s="223"/>
      <c r="K76" s="223"/>
      <c r="L76" s="223"/>
      <c r="M76" s="223"/>
      <c r="N76" s="223"/>
      <c r="O76" s="223"/>
      <c r="P76" s="223"/>
      <c r="Q76" s="223"/>
      <c r="R76" s="34"/>
    </row>
    <row r="77" spans="2:18" s="1" customFormat="1" ht="6.95" customHeight="1">
      <c r="B77" s="32"/>
      <c r="C77" s="202"/>
      <c r="D77" s="202"/>
      <c r="E77" s="202"/>
      <c r="F77" s="202"/>
      <c r="G77" s="202"/>
      <c r="H77" s="202"/>
      <c r="I77" s="202"/>
      <c r="J77" s="202"/>
      <c r="K77" s="202"/>
      <c r="L77" s="202"/>
      <c r="M77" s="202"/>
      <c r="N77" s="202"/>
      <c r="O77" s="202"/>
      <c r="P77" s="202"/>
      <c r="Q77" s="202"/>
      <c r="R77" s="34"/>
    </row>
    <row r="78" spans="2:18" s="1" customFormat="1" ht="30" customHeight="1">
      <c r="B78" s="32"/>
      <c r="C78" s="203" t="s">
        <v>15</v>
      </c>
      <c r="D78" s="202"/>
      <c r="E78" s="202"/>
      <c r="F78" s="262" t="str">
        <f>F6</f>
        <v>VÝMĚNA KOGENERAČNÍ JEDNOTKY-HAVÁRIE</v>
      </c>
      <c r="G78" s="263"/>
      <c r="H78" s="263"/>
      <c r="I78" s="263"/>
      <c r="J78" s="263"/>
      <c r="K78" s="263"/>
      <c r="L78" s="263"/>
      <c r="M78" s="263"/>
      <c r="N78" s="263"/>
      <c r="O78" s="263"/>
      <c r="P78" s="263"/>
      <c r="Q78" s="202"/>
      <c r="R78" s="34"/>
    </row>
    <row r="79" spans="2:18" s="1" customFormat="1" ht="36.95" customHeight="1">
      <c r="B79" s="32"/>
      <c r="C79" s="66" t="s">
        <v>85</v>
      </c>
      <c r="D79" s="202"/>
      <c r="E79" s="202"/>
      <c r="F79" s="240" t="str">
        <f>F7</f>
        <v>PS 102 - Elektroinstalace a MaR</v>
      </c>
      <c r="G79" s="259"/>
      <c r="H79" s="259"/>
      <c r="I79" s="259"/>
      <c r="J79" s="259"/>
      <c r="K79" s="259"/>
      <c r="L79" s="259"/>
      <c r="M79" s="259"/>
      <c r="N79" s="259"/>
      <c r="O79" s="259"/>
      <c r="P79" s="259"/>
      <c r="Q79" s="202"/>
      <c r="R79" s="34"/>
    </row>
    <row r="80" spans="2:18" s="1" customFormat="1" ht="6.95" customHeight="1">
      <c r="B80" s="32"/>
      <c r="C80" s="202"/>
      <c r="D80" s="202"/>
      <c r="E80" s="202"/>
      <c r="F80" s="202"/>
      <c r="G80" s="202"/>
      <c r="H80" s="202"/>
      <c r="I80" s="202"/>
      <c r="J80" s="202"/>
      <c r="K80" s="202"/>
      <c r="L80" s="202"/>
      <c r="M80" s="202"/>
      <c r="N80" s="202"/>
      <c r="O80" s="202"/>
      <c r="P80" s="202"/>
      <c r="Q80" s="202"/>
      <c r="R80" s="34"/>
    </row>
    <row r="81" spans="2:18" s="1" customFormat="1" ht="18" customHeight="1">
      <c r="B81" s="32"/>
      <c r="C81" s="203" t="s">
        <v>18</v>
      </c>
      <c r="D81" s="202"/>
      <c r="E81" s="202"/>
      <c r="F81" s="204" t="str">
        <f>F9</f>
        <v xml:space="preserve"> </v>
      </c>
      <c r="G81" s="202"/>
      <c r="H81" s="202"/>
      <c r="I81" s="202"/>
      <c r="J81" s="202"/>
      <c r="K81" s="203" t="s">
        <v>20</v>
      </c>
      <c r="L81" s="202"/>
      <c r="M81" s="270">
        <f>IF(O9="","",O9)</f>
        <v>44482</v>
      </c>
      <c r="N81" s="270"/>
      <c r="O81" s="270"/>
      <c r="P81" s="270"/>
      <c r="Q81" s="202"/>
      <c r="R81" s="34"/>
    </row>
    <row r="82" spans="2:18" s="1" customFormat="1" ht="6.95" customHeight="1">
      <c r="B82" s="32"/>
      <c r="C82" s="202"/>
      <c r="D82" s="202"/>
      <c r="E82" s="202"/>
      <c r="F82" s="202"/>
      <c r="G82" s="202"/>
      <c r="H82" s="202"/>
      <c r="I82" s="202"/>
      <c r="J82" s="202"/>
      <c r="K82" s="202"/>
      <c r="L82" s="202"/>
      <c r="M82" s="202"/>
      <c r="N82" s="202"/>
      <c r="O82" s="202"/>
      <c r="P82" s="202"/>
      <c r="Q82" s="202"/>
      <c r="R82" s="34"/>
    </row>
    <row r="83" spans="2:18" s="1" customFormat="1" ht="15">
      <c r="B83" s="32"/>
      <c r="C83" s="203" t="s">
        <v>21</v>
      </c>
      <c r="D83" s="202"/>
      <c r="E83" s="202"/>
      <c r="F83" s="204" t="str">
        <f>E12</f>
        <v xml:space="preserve"> </v>
      </c>
      <c r="G83" s="202"/>
      <c r="H83" s="202"/>
      <c r="I83" s="202"/>
      <c r="J83" s="202"/>
      <c r="K83" s="203" t="s">
        <v>25</v>
      </c>
      <c r="L83" s="202"/>
      <c r="M83" s="264" t="str">
        <f>E18</f>
        <v xml:space="preserve"> </v>
      </c>
      <c r="N83" s="264"/>
      <c r="O83" s="264"/>
      <c r="P83" s="264"/>
      <c r="Q83" s="264"/>
      <c r="R83" s="34"/>
    </row>
    <row r="84" spans="2:18" s="1" customFormat="1" ht="14.45" customHeight="1">
      <c r="B84" s="32"/>
      <c r="C84" s="203" t="s">
        <v>24</v>
      </c>
      <c r="D84" s="202"/>
      <c r="E84" s="202"/>
      <c r="F84" s="204" t="str">
        <f>IF(E15="","",E15)</f>
        <v xml:space="preserve"> </v>
      </c>
      <c r="G84" s="202"/>
      <c r="H84" s="202"/>
      <c r="I84" s="202"/>
      <c r="J84" s="202"/>
      <c r="K84" s="203" t="s">
        <v>27</v>
      </c>
      <c r="L84" s="202"/>
      <c r="M84" s="264" t="str">
        <f>E21</f>
        <v xml:space="preserve"> </v>
      </c>
      <c r="N84" s="264"/>
      <c r="O84" s="264"/>
      <c r="P84" s="264"/>
      <c r="Q84" s="264"/>
      <c r="R84" s="34"/>
    </row>
    <row r="85" spans="2:18" s="1" customFormat="1" ht="10.35" customHeight="1">
      <c r="B85" s="32"/>
      <c r="C85" s="202"/>
      <c r="D85" s="202"/>
      <c r="E85" s="202"/>
      <c r="F85" s="202"/>
      <c r="G85" s="202"/>
      <c r="H85" s="202"/>
      <c r="I85" s="202"/>
      <c r="J85" s="202"/>
      <c r="K85" s="202"/>
      <c r="L85" s="202"/>
      <c r="M85" s="202"/>
      <c r="N85" s="202"/>
      <c r="O85" s="202"/>
      <c r="P85" s="202"/>
      <c r="Q85" s="202"/>
      <c r="R85" s="34"/>
    </row>
    <row r="86" spans="2:18" s="1" customFormat="1" ht="29.25" customHeight="1">
      <c r="B86" s="32"/>
      <c r="C86" s="265" t="s">
        <v>88</v>
      </c>
      <c r="D86" s="266"/>
      <c r="E86" s="266"/>
      <c r="F86" s="266"/>
      <c r="G86" s="266"/>
      <c r="H86" s="205"/>
      <c r="I86" s="205"/>
      <c r="J86" s="205"/>
      <c r="K86" s="205"/>
      <c r="L86" s="205"/>
      <c r="M86" s="205"/>
      <c r="N86" s="265" t="s">
        <v>89</v>
      </c>
      <c r="O86" s="266"/>
      <c r="P86" s="266"/>
      <c r="Q86" s="266"/>
      <c r="R86" s="34"/>
    </row>
    <row r="87" spans="2:18" s="1" customFormat="1" ht="10.35" customHeight="1">
      <c r="B87" s="32"/>
      <c r="C87" s="202"/>
      <c r="D87" s="202"/>
      <c r="E87" s="202"/>
      <c r="F87" s="202"/>
      <c r="G87" s="202"/>
      <c r="H87" s="202"/>
      <c r="I87" s="202"/>
      <c r="J87" s="202"/>
      <c r="K87" s="202"/>
      <c r="L87" s="202"/>
      <c r="M87" s="202"/>
      <c r="N87" s="202"/>
      <c r="O87" s="202"/>
      <c r="P87" s="202"/>
      <c r="Q87" s="202"/>
      <c r="R87" s="34"/>
    </row>
    <row r="88" spans="2:47" s="1" customFormat="1" ht="29.25" customHeight="1">
      <c r="B88" s="32"/>
      <c r="C88" s="109" t="s">
        <v>90</v>
      </c>
      <c r="D88" s="202"/>
      <c r="E88" s="202"/>
      <c r="F88" s="202"/>
      <c r="G88" s="202"/>
      <c r="H88" s="202"/>
      <c r="I88" s="202"/>
      <c r="J88" s="202"/>
      <c r="K88" s="202"/>
      <c r="L88" s="202"/>
      <c r="M88" s="202"/>
      <c r="N88" s="248">
        <f>N115</f>
        <v>0</v>
      </c>
      <c r="O88" s="267"/>
      <c r="P88" s="267"/>
      <c r="Q88" s="267"/>
      <c r="R88" s="34"/>
      <c r="AU88" s="19"/>
    </row>
    <row r="89" spans="2:18" s="6" customFormat="1" ht="24.95" customHeight="1">
      <c r="B89" s="110"/>
      <c r="C89" s="206"/>
      <c r="D89" s="112" t="s">
        <v>92</v>
      </c>
      <c r="E89" s="206"/>
      <c r="F89" s="206"/>
      <c r="G89" s="206"/>
      <c r="H89" s="206"/>
      <c r="I89" s="206"/>
      <c r="J89" s="206"/>
      <c r="K89" s="206"/>
      <c r="L89" s="206"/>
      <c r="M89" s="206"/>
      <c r="N89" s="268">
        <f>N116</f>
        <v>0</v>
      </c>
      <c r="O89" s="269"/>
      <c r="P89" s="269"/>
      <c r="Q89" s="269"/>
      <c r="R89" s="113"/>
    </row>
    <row r="90" spans="2:18" s="7" customFormat="1" ht="19.9" customHeight="1">
      <c r="B90" s="114"/>
      <c r="C90" s="207"/>
      <c r="D90" s="116" t="s">
        <v>364</v>
      </c>
      <c r="E90" s="207"/>
      <c r="F90" s="207"/>
      <c r="G90" s="207"/>
      <c r="H90" s="207"/>
      <c r="I90" s="207"/>
      <c r="J90" s="207"/>
      <c r="K90" s="207"/>
      <c r="L90" s="207"/>
      <c r="M90" s="207"/>
      <c r="N90" s="273">
        <f>N117</f>
        <v>0</v>
      </c>
      <c r="O90" s="274"/>
      <c r="P90" s="274"/>
      <c r="Q90" s="274"/>
      <c r="R90" s="117"/>
    </row>
    <row r="91" spans="2:18" s="7" customFormat="1" ht="19.9" customHeight="1">
      <c r="B91" s="114"/>
      <c r="C91" s="207"/>
      <c r="D91" s="116" t="s">
        <v>363</v>
      </c>
      <c r="E91" s="207"/>
      <c r="F91" s="207"/>
      <c r="G91" s="207"/>
      <c r="H91" s="207"/>
      <c r="I91" s="207"/>
      <c r="J91" s="207"/>
      <c r="K91" s="207"/>
      <c r="L91" s="207"/>
      <c r="M91" s="207"/>
      <c r="N91" s="273">
        <f>N121</f>
        <v>0</v>
      </c>
      <c r="O91" s="274"/>
      <c r="P91" s="274"/>
      <c r="Q91" s="274"/>
      <c r="R91" s="117"/>
    </row>
    <row r="92" spans="2:18" s="7" customFormat="1" ht="19.9" customHeight="1">
      <c r="B92" s="114"/>
      <c r="C92" s="207"/>
      <c r="D92" s="116" t="s">
        <v>351</v>
      </c>
      <c r="E92" s="207"/>
      <c r="F92" s="207"/>
      <c r="G92" s="207"/>
      <c r="H92" s="207"/>
      <c r="I92" s="207"/>
      <c r="J92" s="207"/>
      <c r="K92" s="207"/>
      <c r="L92" s="207"/>
      <c r="M92" s="207"/>
      <c r="N92" s="273">
        <f>N126</f>
        <v>0</v>
      </c>
      <c r="O92" s="274"/>
      <c r="P92" s="274"/>
      <c r="Q92" s="274"/>
      <c r="R92" s="117"/>
    </row>
    <row r="93" spans="2:18" s="1" customFormat="1" ht="21.75" customHeight="1">
      <c r="B93" s="32"/>
      <c r="C93" s="202"/>
      <c r="D93" s="202"/>
      <c r="E93" s="202"/>
      <c r="F93" s="202"/>
      <c r="G93" s="202"/>
      <c r="H93" s="202"/>
      <c r="I93" s="202"/>
      <c r="J93" s="202"/>
      <c r="K93" s="202"/>
      <c r="L93" s="202"/>
      <c r="M93" s="202"/>
      <c r="N93" s="202"/>
      <c r="O93" s="202"/>
      <c r="P93" s="202"/>
      <c r="Q93" s="202"/>
      <c r="R93" s="34"/>
    </row>
    <row r="94" spans="2:21" s="1" customFormat="1" ht="29.25" customHeight="1">
      <c r="B94" s="32"/>
      <c r="C94" s="109"/>
      <c r="D94" s="202"/>
      <c r="E94" s="202"/>
      <c r="F94" s="202"/>
      <c r="G94" s="202"/>
      <c r="H94" s="202"/>
      <c r="I94" s="202"/>
      <c r="J94" s="202"/>
      <c r="K94" s="202"/>
      <c r="L94" s="202"/>
      <c r="M94" s="202"/>
      <c r="N94" s="267"/>
      <c r="O94" s="300"/>
      <c r="P94" s="300"/>
      <c r="Q94" s="300"/>
      <c r="R94" s="34"/>
      <c r="T94" s="118"/>
      <c r="U94" s="119" t="s">
        <v>31</v>
      </c>
    </row>
    <row r="95" spans="2:65" s="1" customFormat="1" ht="18" customHeight="1">
      <c r="B95" s="120"/>
      <c r="C95" s="121"/>
      <c r="D95" s="301"/>
      <c r="E95" s="301"/>
      <c r="F95" s="301"/>
      <c r="G95" s="301"/>
      <c r="H95" s="301"/>
      <c r="I95" s="121"/>
      <c r="J95" s="121"/>
      <c r="K95" s="121"/>
      <c r="L95" s="121"/>
      <c r="M95" s="121"/>
      <c r="N95" s="302"/>
      <c r="O95" s="302"/>
      <c r="P95" s="302"/>
      <c r="Q95" s="302"/>
      <c r="R95" s="123"/>
      <c r="S95" s="124"/>
      <c r="T95" s="125"/>
      <c r="U95" s="126" t="s">
        <v>32</v>
      </c>
      <c r="V95" s="124"/>
      <c r="W95" s="124"/>
      <c r="X95" s="124"/>
      <c r="Y95" s="124"/>
      <c r="Z95" s="124"/>
      <c r="AA95" s="124"/>
      <c r="AB95" s="124"/>
      <c r="AC95" s="124"/>
      <c r="AD95" s="124"/>
      <c r="AE95" s="124"/>
      <c r="AF95" s="124"/>
      <c r="AG95" s="124"/>
      <c r="AH95" s="124"/>
      <c r="AI95" s="124"/>
      <c r="AJ95" s="124"/>
      <c r="AK95" s="124"/>
      <c r="AL95" s="124"/>
      <c r="AM95" s="124"/>
      <c r="AN95" s="124"/>
      <c r="AO95" s="124"/>
      <c r="AP95" s="124"/>
      <c r="AQ95" s="124"/>
      <c r="AR95" s="124"/>
      <c r="AS95" s="124"/>
      <c r="AT95" s="124"/>
      <c r="AU95" s="124"/>
      <c r="AV95" s="124"/>
      <c r="AW95" s="124"/>
      <c r="AX95" s="124"/>
      <c r="AY95" s="127"/>
      <c r="AZ95" s="124"/>
      <c r="BA95" s="124"/>
      <c r="BB95" s="124"/>
      <c r="BC95" s="124"/>
      <c r="BD95" s="124"/>
      <c r="BE95" s="128"/>
      <c r="BF95" s="128"/>
      <c r="BG95" s="128"/>
      <c r="BH95" s="128"/>
      <c r="BI95" s="128"/>
      <c r="BJ95" s="127"/>
      <c r="BK95" s="124"/>
      <c r="BL95" s="124"/>
      <c r="BM95" s="124"/>
    </row>
    <row r="96" spans="2:65" s="1" customFormat="1" ht="18" customHeight="1">
      <c r="B96" s="120"/>
      <c r="C96" s="121"/>
      <c r="D96" s="209"/>
      <c r="E96" s="121"/>
      <c r="F96" s="121"/>
      <c r="G96" s="121"/>
      <c r="H96" s="121"/>
      <c r="I96" s="121"/>
      <c r="J96" s="121"/>
      <c r="K96" s="121"/>
      <c r="L96" s="121"/>
      <c r="M96" s="121"/>
      <c r="N96" s="302"/>
      <c r="O96" s="302"/>
      <c r="P96" s="302"/>
      <c r="Q96" s="302"/>
      <c r="R96" s="123"/>
      <c r="S96" s="124"/>
      <c r="T96" s="129"/>
      <c r="U96" s="130" t="s">
        <v>32</v>
      </c>
      <c r="V96" s="124"/>
      <c r="W96" s="124"/>
      <c r="X96" s="124"/>
      <c r="Y96" s="124"/>
      <c r="Z96" s="124"/>
      <c r="AA96" s="124"/>
      <c r="AB96" s="124"/>
      <c r="AC96" s="124"/>
      <c r="AD96" s="124"/>
      <c r="AE96" s="124"/>
      <c r="AF96" s="124"/>
      <c r="AG96" s="124"/>
      <c r="AH96" s="124"/>
      <c r="AI96" s="124"/>
      <c r="AJ96" s="124"/>
      <c r="AK96" s="124"/>
      <c r="AL96" s="124"/>
      <c r="AM96" s="124"/>
      <c r="AN96" s="124"/>
      <c r="AO96" s="124"/>
      <c r="AP96" s="124"/>
      <c r="AQ96" s="124"/>
      <c r="AR96" s="124"/>
      <c r="AS96" s="124"/>
      <c r="AT96" s="124"/>
      <c r="AU96" s="124"/>
      <c r="AV96" s="124"/>
      <c r="AW96" s="124"/>
      <c r="AX96" s="124"/>
      <c r="AY96" s="127"/>
      <c r="AZ96" s="124"/>
      <c r="BA96" s="124"/>
      <c r="BB96" s="124"/>
      <c r="BC96" s="124"/>
      <c r="BD96" s="124"/>
      <c r="BE96" s="128"/>
      <c r="BF96" s="128"/>
      <c r="BG96" s="128"/>
      <c r="BH96" s="128"/>
      <c r="BI96" s="128"/>
      <c r="BJ96" s="127"/>
      <c r="BK96" s="124"/>
      <c r="BL96" s="124"/>
      <c r="BM96" s="124"/>
    </row>
    <row r="97" spans="2:18" s="1" customFormat="1" ht="13.5">
      <c r="B97" s="32"/>
      <c r="C97" s="202"/>
      <c r="D97" s="202"/>
      <c r="E97" s="202"/>
      <c r="F97" s="202"/>
      <c r="G97" s="202"/>
      <c r="H97" s="202"/>
      <c r="I97" s="202"/>
      <c r="J97" s="202"/>
      <c r="K97" s="202"/>
      <c r="L97" s="202"/>
      <c r="M97" s="202"/>
      <c r="N97" s="202"/>
      <c r="O97" s="202"/>
      <c r="P97" s="202"/>
      <c r="Q97" s="202"/>
      <c r="R97" s="34"/>
    </row>
    <row r="98" spans="2:18" s="1" customFormat="1" ht="29.25" customHeight="1">
      <c r="B98" s="32"/>
      <c r="C98" s="100" t="s">
        <v>373</v>
      </c>
      <c r="D98" s="205"/>
      <c r="E98" s="205"/>
      <c r="F98" s="205"/>
      <c r="G98" s="205"/>
      <c r="H98" s="205"/>
      <c r="I98" s="205"/>
      <c r="J98" s="205"/>
      <c r="K98" s="205"/>
      <c r="L98" s="243">
        <f>ROUND(SUM(N88+N94),2)</f>
        <v>0</v>
      </c>
      <c r="M98" s="243"/>
      <c r="N98" s="243"/>
      <c r="O98" s="243"/>
      <c r="P98" s="243"/>
      <c r="Q98" s="243"/>
      <c r="R98" s="34"/>
    </row>
    <row r="99" spans="2:18" s="1" customFormat="1" ht="6.95" customHeight="1">
      <c r="B99" s="56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8"/>
    </row>
    <row r="103" spans="2:18" s="1" customFormat="1" ht="6.95" customHeight="1">
      <c r="B103" s="59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1"/>
    </row>
    <row r="104" spans="2:18" s="1" customFormat="1" ht="36.95" customHeight="1">
      <c r="B104" s="32"/>
      <c r="C104" s="222" t="s">
        <v>103</v>
      </c>
      <c r="D104" s="259"/>
      <c r="E104" s="259"/>
      <c r="F104" s="259"/>
      <c r="G104" s="259"/>
      <c r="H104" s="259"/>
      <c r="I104" s="259"/>
      <c r="J104" s="259"/>
      <c r="K104" s="259"/>
      <c r="L104" s="259"/>
      <c r="M104" s="259"/>
      <c r="N104" s="259"/>
      <c r="O104" s="259"/>
      <c r="P104" s="259"/>
      <c r="Q104" s="259"/>
      <c r="R104" s="34"/>
    </row>
    <row r="105" spans="2:18" s="1" customFormat="1" ht="6.95" customHeight="1">
      <c r="B105" s="32"/>
      <c r="C105" s="202"/>
      <c r="D105" s="202"/>
      <c r="E105" s="202"/>
      <c r="F105" s="202"/>
      <c r="G105" s="202"/>
      <c r="H105" s="202"/>
      <c r="I105" s="202"/>
      <c r="J105" s="202"/>
      <c r="K105" s="202"/>
      <c r="L105" s="202"/>
      <c r="M105" s="202"/>
      <c r="N105" s="202"/>
      <c r="O105" s="202"/>
      <c r="P105" s="202"/>
      <c r="Q105" s="202"/>
      <c r="R105" s="34"/>
    </row>
    <row r="106" spans="2:18" s="1" customFormat="1" ht="30" customHeight="1">
      <c r="B106" s="32"/>
      <c r="C106" s="203" t="s">
        <v>15</v>
      </c>
      <c r="D106" s="202"/>
      <c r="E106" s="202"/>
      <c r="F106" s="312" t="str">
        <f>F6</f>
        <v>VÝMĚNA KOGENERAČNÍ JEDNOTKY-HAVÁRIE</v>
      </c>
      <c r="G106" s="224"/>
      <c r="H106" s="224"/>
      <c r="I106" s="224"/>
      <c r="J106" s="224"/>
      <c r="K106" s="224"/>
      <c r="L106" s="224"/>
      <c r="M106" s="224"/>
      <c r="N106" s="224"/>
      <c r="O106" s="224"/>
      <c r="P106" s="224"/>
      <c r="Q106" s="202"/>
      <c r="R106" s="34"/>
    </row>
    <row r="107" spans="2:18" s="1" customFormat="1" ht="36.95" customHeight="1">
      <c r="B107" s="32"/>
      <c r="C107" s="66" t="s">
        <v>85</v>
      </c>
      <c r="D107" s="202"/>
      <c r="E107" s="202"/>
      <c r="F107" s="240" t="str">
        <f>F7</f>
        <v>PS 102 - Elektroinstalace a MaR</v>
      </c>
      <c r="G107" s="259"/>
      <c r="H107" s="259"/>
      <c r="I107" s="259"/>
      <c r="J107" s="259"/>
      <c r="K107" s="259"/>
      <c r="L107" s="259"/>
      <c r="M107" s="259"/>
      <c r="N107" s="259"/>
      <c r="O107" s="259"/>
      <c r="P107" s="259"/>
      <c r="Q107" s="202"/>
      <c r="R107" s="34"/>
    </row>
    <row r="108" spans="2:18" s="1" customFormat="1" ht="6.95" customHeight="1">
      <c r="B108" s="32"/>
      <c r="C108" s="202"/>
      <c r="D108" s="202"/>
      <c r="E108" s="202"/>
      <c r="F108" s="202"/>
      <c r="G108" s="202"/>
      <c r="H108" s="202"/>
      <c r="I108" s="202"/>
      <c r="J108" s="202"/>
      <c r="K108" s="202"/>
      <c r="L108" s="202"/>
      <c r="M108" s="202"/>
      <c r="N108" s="202"/>
      <c r="O108" s="202"/>
      <c r="P108" s="202"/>
      <c r="Q108" s="202"/>
      <c r="R108" s="34"/>
    </row>
    <row r="109" spans="2:18" s="1" customFormat="1" ht="18" customHeight="1">
      <c r="B109" s="32"/>
      <c r="C109" s="203" t="s">
        <v>18</v>
      </c>
      <c r="D109" s="202"/>
      <c r="E109" s="202"/>
      <c r="F109" s="204" t="str">
        <f>F9</f>
        <v xml:space="preserve"> </v>
      </c>
      <c r="G109" s="202"/>
      <c r="H109" s="202"/>
      <c r="I109" s="202"/>
      <c r="J109" s="202"/>
      <c r="K109" s="203" t="s">
        <v>20</v>
      </c>
      <c r="L109" s="202"/>
      <c r="M109" s="270">
        <f>IF(O9="","",O9)</f>
        <v>44482</v>
      </c>
      <c r="N109" s="270"/>
      <c r="O109" s="270"/>
      <c r="P109" s="270"/>
      <c r="Q109" s="202"/>
      <c r="R109" s="34"/>
    </row>
    <row r="110" spans="2:18" s="1" customFormat="1" ht="6.95" customHeight="1">
      <c r="B110" s="32"/>
      <c r="C110" s="202"/>
      <c r="D110" s="202"/>
      <c r="E110" s="202"/>
      <c r="F110" s="202"/>
      <c r="G110" s="202"/>
      <c r="H110" s="202"/>
      <c r="I110" s="202"/>
      <c r="J110" s="202"/>
      <c r="K110" s="202"/>
      <c r="L110" s="202"/>
      <c r="M110" s="202"/>
      <c r="N110" s="202"/>
      <c r="O110" s="202"/>
      <c r="P110" s="202"/>
      <c r="Q110" s="202"/>
      <c r="R110" s="34"/>
    </row>
    <row r="111" spans="2:18" s="1" customFormat="1" ht="15">
      <c r="B111" s="32"/>
      <c r="C111" s="203" t="s">
        <v>21</v>
      </c>
      <c r="D111" s="202"/>
      <c r="E111" s="202"/>
      <c r="F111" s="204" t="str">
        <f>E12</f>
        <v xml:space="preserve"> </v>
      </c>
      <c r="G111" s="202"/>
      <c r="H111" s="202"/>
      <c r="I111" s="202"/>
      <c r="J111" s="202"/>
      <c r="K111" s="203" t="s">
        <v>25</v>
      </c>
      <c r="L111" s="202"/>
      <c r="M111" s="264" t="str">
        <f>E18</f>
        <v xml:space="preserve"> </v>
      </c>
      <c r="N111" s="264"/>
      <c r="O111" s="264"/>
      <c r="P111" s="264"/>
      <c r="Q111" s="264"/>
      <c r="R111" s="34"/>
    </row>
    <row r="112" spans="2:18" s="1" customFormat="1" ht="14.45" customHeight="1">
      <c r="B112" s="32"/>
      <c r="C112" s="203" t="s">
        <v>24</v>
      </c>
      <c r="D112" s="202"/>
      <c r="E112" s="202"/>
      <c r="F112" s="204" t="str">
        <f>IF(E15="","",E15)</f>
        <v xml:space="preserve"> </v>
      </c>
      <c r="G112" s="202"/>
      <c r="H112" s="202"/>
      <c r="I112" s="202"/>
      <c r="J112" s="202"/>
      <c r="K112" s="203" t="s">
        <v>27</v>
      </c>
      <c r="L112" s="202"/>
      <c r="M112" s="264" t="str">
        <f>E21</f>
        <v xml:space="preserve"> </v>
      </c>
      <c r="N112" s="264"/>
      <c r="O112" s="264"/>
      <c r="P112" s="264"/>
      <c r="Q112" s="264"/>
      <c r="R112" s="34"/>
    </row>
    <row r="113" spans="2:18" s="1" customFormat="1" ht="10.35" customHeight="1">
      <c r="B113" s="32"/>
      <c r="C113" s="202"/>
      <c r="D113" s="202"/>
      <c r="E113" s="202"/>
      <c r="F113" s="202"/>
      <c r="G113" s="202"/>
      <c r="H113" s="202"/>
      <c r="I113" s="202"/>
      <c r="J113" s="202"/>
      <c r="K113" s="202"/>
      <c r="L113" s="202"/>
      <c r="M113" s="202"/>
      <c r="N113" s="202"/>
      <c r="O113" s="202"/>
      <c r="P113" s="202"/>
      <c r="Q113" s="202"/>
      <c r="R113" s="34"/>
    </row>
    <row r="114" spans="2:27" s="8" customFormat="1" ht="29.25" customHeight="1">
      <c r="B114" s="131"/>
      <c r="C114" s="132" t="s">
        <v>104</v>
      </c>
      <c r="D114" s="208" t="s">
        <v>105</v>
      </c>
      <c r="E114" s="208" t="s">
        <v>49</v>
      </c>
      <c r="F114" s="275" t="s">
        <v>106</v>
      </c>
      <c r="G114" s="275"/>
      <c r="H114" s="275"/>
      <c r="I114" s="275"/>
      <c r="J114" s="208" t="s">
        <v>107</v>
      </c>
      <c r="K114" s="208" t="s">
        <v>108</v>
      </c>
      <c r="L114" s="275" t="s">
        <v>109</v>
      </c>
      <c r="M114" s="275"/>
      <c r="N114" s="275" t="s">
        <v>89</v>
      </c>
      <c r="O114" s="275"/>
      <c r="P114" s="275"/>
      <c r="Q114" s="276"/>
      <c r="R114" s="134"/>
      <c r="T114" s="73" t="s">
        <v>110</v>
      </c>
      <c r="U114" s="74" t="s">
        <v>31</v>
      </c>
      <c r="V114" s="74" t="s">
        <v>111</v>
      </c>
      <c r="W114" s="74" t="s">
        <v>112</v>
      </c>
      <c r="X114" s="74" t="s">
        <v>113</v>
      </c>
      <c r="Y114" s="74" t="s">
        <v>114</v>
      </c>
      <c r="Z114" s="74" t="s">
        <v>115</v>
      </c>
      <c r="AA114" s="75" t="s">
        <v>116</v>
      </c>
    </row>
    <row r="115" spans="2:63" s="1" customFormat="1" ht="29.25" customHeight="1">
      <c r="B115" s="32"/>
      <c r="C115" s="77" t="s">
        <v>86</v>
      </c>
      <c r="D115" s="202"/>
      <c r="E115" s="202"/>
      <c r="F115" s="202"/>
      <c r="G115" s="202"/>
      <c r="H115" s="202"/>
      <c r="I115" s="202"/>
      <c r="J115" s="202"/>
      <c r="K115" s="202"/>
      <c r="L115" s="202"/>
      <c r="M115" s="202"/>
      <c r="N115" s="277">
        <f>SUM(N116)</f>
        <v>0</v>
      </c>
      <c r="O115" s="278"/>
      <c r="P115" s="278"/>
      <c r="Q115" s="278"/>
      <c r="R115" s="34"/>
      <c r="T115" s="76"/>
      <c r="U115" s="178"/>
      <c r="V115" s="178"/>
      <c r="W115" s="135" t="e">
        <f>#REF!+W116</f>
        <v>#REF!</v>
      </c>
      <c r="X115" s="178"/>
      <c r="Y115" s="135" t="e">
        <f>#REF!+Y116</f>
        <v>#REF!</v>
      </c>
      <c r="Z115" s="178"/>
      <c r="AA115" s="136" t="e">
        <f>#REF!+AA116</f>
        <v>#REF!</v>
      </c>
      <c r="AT115" s="19"/>
      <c r="AU115" s="19"/>
      <c r="BK115" s="137"/>
    </row>
    <row r="116" spans="2:63" s="9" customFormat="1" ht="37.35" customHeight="1">
      <c r="B116" s="138"/>
      <c r="C116" s="139"/>
      <c r="D116" s="140" t="s">
        <v>92</v>
      </c>
      <c r="E116" s="140"/>
      <c r="F116" s="140"/>
      <c r="G116" s="140"/>
      <c r="H116" s="140"/>
      <c r="I116" s="140"/>
      <c r="J116" s="140"/>
      <c r="K116" s="140"/>
      <c r="L116" s="140"/>
      <c r="M116" s="140"/>
      <c r="N116" s="311">
        <f>SUM(N117+N121+N126)</f>
        <v>0</v>
      </c>
      <c r="O116" s="311"/>
      <c r="P116" s="311"/>
      <c r="Q116" s="311"/>
      <c r="R116" s="141"/>
      <c r="T116" s="142"/>
      <c r="U116" s="139"/>
      <c r="V116" s="139"/>
      <c r="W116" s="143" t="e">
        <f>W117+W121+W126+#REF!+#REF!+#REF!+#REF!+#REF!</f>
        <v>#REF!</v>
      </c>
      <c r="X116" s="139"/>
      <c r="Y116" s="143" t="e">
        <f>Y117+Y121+Y126+#REF!+#REF!+#REF!+#REF!+#REF!</f>
        <v>#REF!</v>
      </c>
      <c r="Z116" s="139"/>
      <c r="AA116" s="144" t="e">
        <f>AA117+AA121+AA126+#REF!+#REF!+#REF!+#REF!+#REF!</f>
        <v>#REF!</v>
      </c>
      <c r="AR116" s="145"/>
      <c r="AT116" s="146"/>
      <c r="AU116" s="146"/>
      <c r="AY116" s="145"/>
      <c r="BK116" s="147"/>
    </row>
    <row r="117" spans="2:63" s="9" customFormat="1" ht="19.9" customHeight="1">
      <c r="B117" s="138"/>
      <c r="C117" s="139"/>
      <c r="D117" s="148" t="s">
        <v>362</v>
      </c>
      <c r="E117" s="148"/>
      <c r="F117" s="148"/>
      <c r="G117" s="148"/>
      <c r="H117" s="148"/>
      <c r="I117" s="148"/>
      <c r="J117" s="148"/>
      <c r="K117" s="148"/>
      <c r="L117" s="148"/>
      <c r="M117" s="148"/>
      <c r="N117" s="288">
        <f>SUM(N118:Q120)</f>
        <v>0</v>
      </c>
      <c r="O117" s="288"/>
      <c r="P117" s="288"/>
      <c r="Q117" s="288"/>
      <c r="R117" s="141"/>
      <c r="T117" s="142"/>
      <c r="U117" s="139"/>
      <c r="V117" s="139"/>
      <c r="W117" s="143">
        <f>SUM(W118:W120)</f>
        <v>0</v>
      </c>
      <c r="X117" s="139"/>
      <c r="Y117" s="143">
        <f>SUM(Y118:Y120)</f>
        <v>0.0065</v>
      </c>
      <c r="Z117" s="139"/>
      <c r="AA117" s="144">
        <f>SUM(AA118:AA120)</f>
        <v>0</v>
      </c>
      <c r="AR117" s="145"/>
      <c r="AT117" s="146"/>
      <c r="AU117" s="146"/>
      <c r="AY117" s="145"/>
      <c r="BK117" s="147"/>
    </row>
    <row r="118" spans="2:65" s="1" customFormat="1" ht="36" customHeight="1">
      <c r="B118" s="120"/>
      <c r="C118" s="165">
        <v>1</v>
      </c>
      <c r="D118" s="165" t="s">
        <v>126</v>
      </c>
      <c r="E118" s="166" t="s">
        <v>361</v>
      </c>
      <c r="F118" s="290" t="s">
        <v>360</v>
      </c>
      <c r="G118" s="291"/>
      <c r="H118" s="291"/>
      <c r="I118" s="292"/>
      <c r="J118" s="167" t="s">
        <v>344</v>
      </c>
      <c r="K118" s="168">
        <v>1</v>
      </c>
      <c r="L118" s="293"/>
      <c r="M118" s="294"/>
      <c r="N118" s="293">
        <f>ROUND(L118*K118,2)</f>
        <v>0</v>
      </c>
      <c r="O118" s="295"/>
      <c r="P118" s="295"/>
      <c r="Q118" s="294"/>
      <c r="R118" s="123"/>
      <c r="T118" s="153" t="s">
        <v>5</v>
      </c>
      <c r="U118" s="41" t="s">
        <v>32</v>
      </c>
      <c r="V118" s="154">
        <v>0</v>
      </c>
      <c r="W118" s="154">
        <f>V118*K118</f>
        <v>0</v>
      </c>
      <c r="X118" s="154">
        <v>0.0065</v>
      </c>
      <c r="Y118" s="154">
        <f>X118*K118</f>
        <v>0.0065</v>
      </c>
      <c r="Z118" s="154">
        <v>0</v>
      </c>
      <c r="AA118" s="155">
        <f>Z118*K118</f>
        <v>0</v>
      </c>
      <c r="AR118" s="19"/>
      <c r="AT118" s="19"/>
      <c r="AU118" s="19"/>
      <c r="AY118" s="19"/>
      <c r="BE118" s="156"/>
      <c r="BF118" s="156"/>
      <c r="BG118" s="156"/>
      <c r="BH118" s="156"/>
      <c r="BI118" s="156"/>
      <c r="BJ118" s="19"/>
      <c r="BK118" s="156"/>
      <c r="BL118" s="19"/>
      <c r="BM118" s="19"/>
    </row>
    <row r="119" spans="2:65" s="1" customFormat="1" ht="31.5" customHeight="1">
      <c r="B119" s="120"/>
      <c r="C119" s="165">
        <v>2</v>
      </c>
      <c r="D119" s="165" t="s">
        <v>126</v>
      </c>
      <c r="E119" s="166" t="s">
        <v>355</v>
      </c>
      <c r="F119" s="290" t="s">
        <v>359</v>
      </c>
      <c r="G119" s="291"/>
      <c r="H119" s="291"/>
      <c r="I119" s="292"/>
      <c r="J119" s="167" t="s">
        <v>353</v>
      </c>
      <c r="K119" s="168">
        <v>32</v>
      </c>
      <c r="L119" s="293"/>
      <c r="M119" s="294"/>
      <c r="N119" s="293">
        <f>ROUND(L119*K119,2)</f>
        <v>0</v>
      </c>
      <c r="O119" s="295"/>
      <c r="P119" s="295"/>
      <c r="Q119" s="294"/>
      <c r="R119" s="123"/>
      <c r="T119" s="153"/>
      <c r="U119" s="41"/>
      <c r="V119" s="154"/>
      <c r="W119" s="154"/>
      <c r="X119" s="154"/>
      <c r="Y119" s="154"/>
      <c r="Z119" s="154"/>
      <c r="AA119" s="155"/>
      <c r="AR119" s="19"/>
      <c r="AT119" s="19"/>
      <c r="AU119" s="19"/>
      <c r="AY119" s="19"/>
      <c r="BE119" s="156"/>
      <c r="BF119" s="156"/>
      <c r="BG119" s="156"/>
      <c r="BH119" s="156"/>
      <c r="BI119" s="156"/>
      <c r="BJ119" s="19"/>
      <c r="BK119" s="156"/>
      <c r="BL119" s="19"/>
      <c r="BM119" s="19"/>
    </row>
    <row r="120" spans="2:65" s="1" customFormat="1" ht="25.5" customHeight="1">
      <c r="B120" s="120"/>
      <c r="C120" s="149">
        <v>3</v>
      </c>
      <c r="D120" s="149" t="s">
        <v>118</v>
      </c>
      <c r="E120" s="150" t="s">
        <v>140</v>
      </c>
      <c r="F120" s="284" t="s">
        <v>358</v>
      </c>
      <c r="G120" s="283"/>
      <c r="H120" s="283"/>
      <c r="I120" s="283"/>
      <c r="J120" s="151" t="s">
        <v>133</v>
      </c>
      <c r="K120" s="152">
        <f>SUM(N118:Q119)/100</f>
        <v>0</v>
      </c>
      <c r="L120" s="285">
        <v>1.02</v>
      </c>
      <c r="M120" s="286"/>
      <c r="N120" s="285">
        <f>ROUND(L120*K120,2)</f>
        <v>0</v>
      </c>
      <c r="O120" s="287"/>
      <c r="P120" s="287"/>
      <c r="Q120" s="286"/>
      <c r="R120" s="123"/>
      <c r="T120" s="153" t="s">
        <v>5</v>
      </c>
      <c r="U120" s="41" t="s">
        <v>32</v>
      </c>
      <c r="V120" s="154">
        <v>0</v>
      </c>
      <c r="W120" s="154">
        <f>V120*K120</f>
        <v>0</v>
      </c>
      <c r="X120" s="154">
        <v>0</v>
      </c>
      <c r="Y120" s="154">
        <f>X120*K120</f>
        <v>0</v>
      </c>
      <c r="Z120" s="154">
        <v>0</v>
      </c>
      <c r="AA120" s="155">
        <f>Z120*K120</f>
        <v>0</v>
      </c>
      <c r="AR120" s="19"/>
      <c r="AT120" s="19"/>
      <c r="AU120" s="19"/>
      <c r="AY120" s="19"/>
      <c r="BE120" s="156"/>
      <c r="BF120" s="156"/>
      <c r="BG120" s="156"/>
      <c r="BH120" s="156"/>
      <c r="BI120" s="156"/>
      <c r="BJ120" s="19"/>
      <c r="BK120" s="156"/>
      <c r="BL120" s="19"/>
      <c r="BM120" s="19"/>
    </row>
    <row r="121" spans="2:63" s="9" customFormat="1" ht="29.85" customHeight="1">
      <c r="B121" s="138"/>
      <c r="C121" s="139"/>
      <c r="D121" s="148" t="s">
        <v>357</v>
      </c>
      <c r="E121" s="148"/>
      <c r="F121" s="148"/>
      <c r="G121" s="148"/>
      <c r="H121" s="148"/>
      <c r="I121" s="148"/>
      <c r="J121" s="148"/>
      <c r="K121" s="148"/>
      <c r="L121" s="148"/>
      <c r="M121" s="148"/>
      <c r="N121" s="281">
        <f>SUM(N122:Q125)</f>
        <v>0</v>
      </c>
      <c r="O121" s="282"/>
      <c r="P121" s="282"/>
      <c r="Q121" s="282"/>
      <c r="R121" s="141"/>
      <c r="T121" s="142"/>
      <c r="U121" s="139"/>
      <c r="V121" s="139"/>
      <c r="W121" s="143">
        <f>SUM(W122:W125)</f>
        <v>2.539</v>
      </c>
      <c r="X121" s="139"/>
      <c r="Y121" s="143">
        <f>SUM(Y122:Y125)</f>
        <v>0.0064800000000000005</v>
      </c>
      <c r="Z121" s="139"/>
      <c r="AA121" s="144">
        <f>SUM(AA122:AA125)</f>
        <v>0</v>
      </c>
      <c r="AR121" s="145"/>
      <c r="AT121" s="146"/>
      <c r="AU121" s="146"/>
      <c r="AY121" s="145"/>
      <c r="BK121" s="147"/>
    </row>
    <row r="122" spans="2:65" s="1" customFormat="1" ht="25.5" customHeight="1">
      <c r="B122" s="120"/>
      <c r="C122" s="149">
        <v>4</v>
      </c>
      <c r="D122" s="149" t="s">
        <v>118</v>
      </c>
      <c r="E122" s="189" t="s">
        <v>245</v>
      </c>
      <c r="F122" s="284" t="s">
        <v>356</v>
      </c>
      <c r="G122" s="283"/>
      <c r="H122" s="283"/>
      <c r="I122" s="283"/>
      <c r="J122" s="193" t="s">
        <v>344</v>
      </c>
      <c r="K122" s="152">
        <v>1</v>
      </c>
      <c r="L122" s="257"/>
      <c r="M122" s="257"/>
      <c r="N122" s="257">
        <f>ROUND(L122*K122,2)</f>
        <v>0</v>
      </c>
      <c r="O122" s="257"/>
      <c r="P122" s="257"/>
      <c r="Q122" s="257"/>
      <c r="R122" s="123"/>
      <c r="T122" s="153" t="s">
        <v>5</v>
      </c>
      <c r="U122" s="41" t="s">
        <v>32</v>
      </c>
      <c r="V122" s="154">
        <v>0.529</v>
      </c>
      <c r="W122" s="154">
        <f>V122*K122</f>
        <v>0.529</v>
      </c>
      <c r="X122" s="154">
        <v>0.00078</v>
      </c>
      <c r="Y122" s="154">
        <f>X122*K122</f>
        <v>0.00078</v>
      </c>
      <c r="Z122" s="154">
        <v>0</v>
      </c>
      <c r="AA122" s="155">
        <f>Z122*K122</f>
        <v>0</v>
      </c>
      <c r="AR122" s="19"/>
      <c r="AT122" s="19"/>
      <c r="AU122" s="19"/>
      <c r="AY122" s="19"/>
      <c r="BE122" s="156"/>
      <c r="BF122" s="156"/>
      <c r="BG122" s="156"/>
      <c r="BH122" s="156"/>
      <c r="BI122" s="156"/>
      <c r="BJ122" s="19"/>
      <c r="BK122" s="156"/>
      <c r="BL122" s="19"/>
      <c r="BM122" s="19"/>
    </row>
    <row r="123" spans="2:65" s="1" customFormat="1" ht="25.5" customHeight="1">
      <c r="B123" s="120"/>
      <c r="C123" s="149">
        <v>5</v>
      </c>
      <c r="D123" s="149" t="s">
        <v>118</v>
      </c>
      <c r="E123" s="189"/>
      <c r="F123" s="284"/>
      <c r="G123" s="283"/>
      <c r="H123" s="283"/>
      <c r="I123" s="283"/>
      <c r="J123" s="151"/>
      <c r="K123" s="152"/>
      <c r="L123" s="257"/>
      <c r="M123" s="257"/>
      <c r="N123" s="257"/>
      <c r="O123" s="257"/>
      <c r="P123" s="257"/>
      <c r="Q123" s="257"/>
      <c r="R123" s="123"/>
      <c r="T123" s="153"/>
      <c r="U123" s="41"/>
      <c r="V123" s="154"/>
      <c r="W123" s="154"/>
      <c r="X123" s="154"/>
      <c r="Y123" s="154"/>
      <c r="Z123" s="154"/>
      <c r="AA123" s="155"/>
      <c r="AR123" s="19"/>
      <c r="AT123" s="19"/>
      <c r="AU123" s="19"/>
      <c r="AY123" s="19"/>
      <c r="BE123" s="156"/>
      <c r="BF123" s="156"/>
      <c r="BG123" s="156"/>
      <c r="BH123" s="156"/>
      <c r="BI123" s="156"/>
      <c r="BJ123" s="19"/>
      <c r="BK123" s="156"/>
      <c r="BL123" s="19"/>
      <c r="BM123" s="19"/>
    </row>
    <row r="124" spans="2:65" s="1" customFormat="1" ht="25.5" customHeight="1">
      <c r="B124" s="120"/>
      <c r="C124" s="165">
        <v>6</v>
      </c>
      <c r="D124" s="165" t="s">
        <v>126</v>
      </c>
      <c r="E124" s="166" t="s">
        <v>355</v>
      </c>
      <c r="F124" s="290" t="s">
        <v>354</v>
      </c>
      <c r="G124" s="291"/>
      <c r="H124" s="291"/>
      <c r="I124" s="292"/>
      <c r="J124" s="167" t="s">
        <v>353</v>
      </c>
      <c r="K124" s="168">
        <v>30</v>
      </c>
      <c r="L124" s="293"/>
      <c r="M124" s="294"/>
      <c r="N124" s="293">
        <f>ROUND(L124*K124,2)</f>
        <v>0</v>
      </c>
      <c r="O124" s="295"/>
      <c r="P124" s="295"/>
      <c r="Q124" s="294"/>
      <c r="R124" s="123"/>
      <c r="T124" s="153" t="s">
        <v>5</v>
      </c>
      <c r="U124" s="41" t="s">
        <v>32</v>
      </c>
      <c r="V124" s="154">
        <v>0.067</v>
      </c>
      <c r="W124" s="154">
        <f>V124*K124</f>
        <v>2.0100000000000002</v>
      </c>
      <c r="X124" s="154">
        <v>0.00019</v>
      </c>
      <c r="Y124" s="154">
        <f>X124*K124</f>
        <v>0.0057</v>
      </c>
      <c r="Z124" s="154">
        <v>0</v>
      </c>
      <c r="AA124" s="155">
        <f>Z124*K124</f>
        <v>0</v>
      </c>
      <c r="AR124" s="19"/>
      <c r="AT124" s="19"/>
      <c r="AU124" s="19"/>
      <c r="AY124" s="19"/>
      <c r="BE124" s="156"/>
      <c r="BF124" s="156"/>
      <c r="BG124" s="156"/>
      <c r="BH124" s="156"/>
      <c r="BI124" s="156"/>
      <c r="BJ124" s="19"/>
      <c r="BK124" s="156"/>
      <c r="BL124" s="19"/>
      <c r="BM124" s="19"/>
    </row>
    <row r="125" spans="2:65" s="1" customFormat="1" ht="25.5" customHeight="1">
      <c r="B125" s="120"/>
      <c r="C125" s="149">
        <v>7</v>
      </c>
      <c r="D125" s="149" t="s">
        <v>118</v>
      </c>
      <c r="E125" s="150" t="s">
        <v>140</v>
      </c>
      <c r="F125" s="284" t="s">
        <v>352</v>
      </c>
      <c r="G125" s="283"/>
      <c r="H125" s="283"/>
      <c r="I125" s="283"/>
      <c r="J125" s="151" t="s">
        <v>133</v>
      </c>
      <c r="K125" s="152">
        <f>SUM(N122:Q124)/100</f>
        <v>0</v>
      </c>
      <c r="L125" s="257">
        <v>1.02</v>
      </c>
      <c r="M125" s="257"/>
      <c r="N125" s="257">
        <f>ROUND(L125*K125,2)</f>
        <v>0</v>
      </c>
      <c r="O125" s="257"/>
      <c r="P125" s="257"/>
      <c r="Q125" s="257"/>
      <c r="R125" s="123"/>
      <c r="T125" s="153" t="s">
        <v>5</v>
      </c>
      <c r="U125" s="41" t="s">
        <v>32</v>
      </c>
      <c r="V125" s="154">
        <v>0</v>
      </c>
      <c r="W125" s="154">
        <f>V125*K125</f>
        <v>0</v>
      </c>
      <c r="X125" s="154">
        <v>0</v>
      </c>
      <c r="Y125" s="154">
        <f>X125*K125</f>
        <v>0</v>
      </c>
      <c r="Z125" s="154">
        <v>0</v>
      </c>
      <c r="AA125" s="155">
        <f>Z125*K125</f>
        <v>0</v>
      </c>
      <c r="AR125" s="19"/>
      <c r="AT125" s="19"/>
      <c r="AU125" s="19"/>
      <c r="AY125" s="19"/>
      <c r="BE125" s="156"/>
      <c r="BF125" s="156"/>
      <c r="BG125" s="156"/>
      <c r="BH125" s="156"/>
      <c r="BI125" s="156"/>
      <c r="BJ125" s="19"/>
      <c r="BK125" s="156"/>
      <c r="BL125" s="19"/>
      <c r="BM125" s="19"/>
    </row>
    <row r="126" spans="2:63" s="9" customFormat="1" ht="29.85" customHeight="1">
      <c r="B126" s="138"/>
      <c r="C126" s="139"/>
      <c r="D126" s="148" t="s">
        <v>351</v>
      </c>
      <c r="E126" s="148"/>
      <c r="F126" s="148"/>
      <c r="G126" s="148"/>
      <c r="H126" s="148"/>
      <c r="I126" s="148"/>
      <c r="J126" s="148"/>
      <c r="K126" s="148"/>
      <c r="L126" s="148"/>
      <c r="M126" s="148"/>
      <c r="N126" s="288">
        <f>SUM(N127:Q131)</f>
        <v>0</v>
      </c>
      <c r="O126" s="289"/>
      <c r="P126" s="289"/>
      <c r="Q126" s="289"/>
      <c r="R126" s="141"/>
      <c r="T126" s="142"/>
      <c r="U126" s="139"/>
      <c r="V126" s="139"/>
      <c r="W126" s="143">
        <f>SUM(W127:W131)</f>
        <v>0</v>
      </c>
      <c r="X126" s="139"/>
      <c r="Y126" s="143">
        <f>SUM(Y127:Y131)</f>
        <v>0</v>
      </c>
      <c r="Z126" s="139"/>
      <c r="AA126" s="144">
        <f>SUM(AA127:AA131)</f>
        <v>0</v>
      </c>
      <c r="AR126" s="145"/>
      <c r="AT126" s="146"/>
      <c r="AU126" s="146"/>
      <c r="AY126" s="145"/>
      <c r="BK126" s="147"/>
    </row>
    <row r="127" spans="2:65" s="1" customFormat="1" ht="36" customHeight="1">
      <c r="B127" s="120"/>
      <c r="C127" s="149">
        <v>7</v>
      </c>
      <c r="D127" s="149" t="s">
        <v>118</v>
      </c>
      <c r="E127" s="188" t="s">
        <v>350</v>
      </c>
      <c r="F127" s="284" t="s">
        <v>349</v>
      </c>
      <c r="G127" s="283"/>
      <c r="H127" s="283"/>
      <c r="I127" s="283"/>
      <c r="J127" s="193" t="s">
        <v>344</v>
      </c>
      <c r="K127" s="152">
        <v>1</v>
      </c>
      <c r="L127" s="257"/>
      <c r="M127" s="257"/>
      <c r="N127" s="257">
        <f>ROUND(L127*K127,2)</f>
        <v>0</v>
      </c>
      <c r="O127" s="257"/>
      <c r="P127" s="257"/>
      <c r="Q127" s="257"/>
      <c r="R127" s="123"/>
      <c r="T127" s="153" t="s">
        <v>5</v>
      </c>
      <c r="U127" s="41" t="s">
        <v>32</v>
      </c>
      <c r="V127" s="154">
        <v>0</v>
      </c>
      <c r="W127" s="154">
        <f>V127*K127</f>
        <v>0</v>
      </c>
      <c r="X127" s="154">
        <v>0</v>
      </c>
      <c r="Y127" s="154">
        <f>X127*K127</f>
        <v>0</v>
      </c>
      <c r="Z127" s="154">
        <v>0</v>
      </c>
      <c r="AA127" s="155">
        <f>Z127*K127</f>
        <v>0</v>
      </c>
      <c r="AR127" s="19"/>
      <c r="AT127" s="19"/>
      <c r="AU127" s="19"/>
      <c r="AY127" s="19"/>
      <c r="BE127" s="156"/>
      <c r="BF127" s="156"/>
      <c r="BG127" s="156"/>
      <c r="BH127" s="156"/>
      <c r="BI127" s="156"/>
      <c r="BJ127" s="19"/>
      <c r="BK127" s="156"/>
      <c r="BL127" s="19"/>
      <c r="BM127" s="19"/>
    </row>
    <row r="128" spans="2:65" s="1" customFormat="1" ht="25.5" customHeight="1">
      <c r="B128" s="120"/>
      <c r="C128" s="149">
        <v>8</v>
      </c>
      <c r="D128" s="149" t="s">
        <v>118</v>
      </c>
      <c r="E128" s="189" t="s">
        <v>348</v>
      </c>
      <c r="F128" s="284" t="s">
        <v>347</v>
      </c>
      <c r="G128" s="283"/>
      <c r="H128" s="283"/>
      <c r="I128" s="283"/>
      <c r="J128" s="193" t="s">
        <v>344</v>
      </c>
      <c r="K128" s="152">
        <v>1</v>
      </c>
      <c r="L128" s="257"/>
      <c r="M128" s="257"/>
      <c r="N128" s="257">
        <f>ROUND(L128*K128,2)</f>
        <v>0</v>
      </c>
      <c r="O128" s="257"/>
      <c r="P128" s="257"/>
      <c r="Q128" s="257"/>
      <c r="R128" s="123"/>
      <c r="T128" s="153" t="s">
        <v>5</v>
      </c>
      <c r="U128" s="41" t="s">
        <v>32</v>
      </c>
      <c r="V128" s="154">
        <v>0</v>
      </c>
      <c r="W128" s="154">
        <f>V128*K128</f>
        <v>0</v>
      </c>
      <c r="X128" s="154">
        <v>0</v>
      </c>
      <c r="Y128" s="154">
        <f>X128*K128</f>
        <v>0</v>
      </c>
      <c r="Z128" s="154">
        <v>0</v>
      </c>
      <c r="AA128" s="155">
        <f>Z128*K128</f>
        <v>0</v>
      </c>
      <c r="AR128" s="19"/>
      <c r="AT128" s="19"/>
      <c r="AU128" s="19"/>
      <c r="AY128" s="19"/>
      <c r="BE128" s="156"/>
      <c r="BF128" s="156"/>
      <c r="BG128" s="156"/>
      <c r="BH128" s="156"/>
      <c r="BI128" s="156"/>
      <c r="BJ128" s="19"/>
      <c r="BK128" s="156"/>
      <c r="BL128" s="19"/>
      <c r="BM128" s="19"/>
    </row>
    <row r="129" spans="2:65" s="1" customFormat="1" ht="25.5" customHeight="1">
      <c r="B129" s="120"/>
      <c r="C129" s="165">
        <v>9</v>
      </c>
      <c r="D129" s="165" t="s">
        <v>126</v>
      </c>
      <c r="E129" s="166" t="s">
        <v>346</v>
      </c>
      <c r="F129" s="255" t="s">
        <v>345</v>
      </c>
      <c r="G129" s="255"/>
      <c r="H129" s="255"/>
      <c r="I129" s="255"/>
      <c r="J129" s="167" t="s">
        <v>344</v>
      </c>
      <c r="K129" s="168">
        <v>1</v>
      </c>
      <c r="L129" s="256"/>
      <c r="M129" s="256"/>
      <c r="N129" s="256">
        <f>ROUND(L129*K129,2)</f>
        <v>0</v>
      </c>
      <c r="O129" s="257"/>
      <c r="P129" s="257"/>
      <c r="Q129" s="257"/>
      <c r="R129" s="123"/>
      <c r="T129" s="153"/>
      <c r="U129" s="41"/>
      <c r="V129" s="154"/>
      <c r="W129" s="154"/>
      <c r="X129" s="154"/>
      <c r="Y129" s="154"/>
      <c r="Z129" s="154"/>
      <c r="AA129" s="155"/>
      <c r="AR129" s="19"/>
      <c r="AT129" s="19"/>
      <c r="AU129" s="19"/>
      <c r="AY129" s="19"/>
      <c r="BE129" s="156"/>
      <c r="BF129" s="156"/>
      <c r="BG129" s="156"/>
      <c r="BH129" s="156"/>
      <c r="BI129" s="156"/>
      <c r="BJ129" s="19"/>
      <c r="BK129" s="156"/>
      <c r="BL129" s="19"/>
      <c r="BM129" s="19"/>
    </row>
    <row r="130" spans="2:65" s="1" customFormat="1" ht="33" customHeight="1">
      <c r="B130" s="120"/>
      <c r="C130" s="165">
        <v>10</v>
      </c>
      <c r="D130" s="165" t="s">
        <v>126</v>
      </c>
      <c r="E130" s="166" t="s">
        <v>343</v>
      </c>
      <c r="F130" s="255" t="s">
        <v>342</v>
      </c>
      <c r="G130" s="255"/>
      <c r="H130" s="255"/>
      <c r="I130" s="255"/>
      <c r="J130" s="167" t="s">
        <v>270</v>
      </c>
      <c r="K130" s="168">
        <v>1</v>
      </c>
      <c r="L130" s="256"/>
      <c r="M130" s="256"/>
      <c r="N130" s="256">
        <f>ROUND(L130*K130,2)</f>
        <v>0</v>
      </c>
      <c r="O130" s="257"/>
      <c r="P130" s="257"/>
      <c r="Q130" s="257"/>
      <c r="R130" s="123"/>
      <c r="T130" s="153"/>
      <c r="U130" s="41"/>
      <c r="V130" s="154"/>
      <c r="W130" s="154"/>
      <c r="X130" s="154"/>
      <c r="Y130" s="154"/>
      <c r="Z130" s="154"/>
      <c r="AA130" s="155"/>
      <c r="AR130" s="19"/>
      <c r="AT130" s="19"/>
      <c r="AU130" s="19"/>
      <c r="AY130" s="19"/>
      <c r="BE130" s="156"/>
      <c r="BF130" s="156"/>
      <c r="BG130" s="156"/>
      <c r="BH130" s="156"/>
      <c r="BI130" s="156"/>
      <c r="BJ130" s="19"/>
      <c r="BK130" s="156"/>
      <c r="BL130" s="19"/>
      <c r="BM130" s="19"/>
    </row>
    <row r="131" spans="2:65" s="1" customFormat="1" ht="25.5" customHeight="1">
      <c r="B131" s="120"/>
      <c r="C131" s="149">
        <v>11</v>
      </c>
      <c r="D131" s="149" t="s">
        <v>118</v>
      </c>
      <c r="E131" s="150" t="s">
        <v>152</v>
      </c>
      <c r="F131" s="284" t="s">
        <v>341</v>
      </c>
      <c r="G131" s="283"/>
      <c r="H131" s="283"/>
      <c r="I131" s="283"/>
      <c r="J131" s="151" t="s">
        <v>133</v>
      </c>
      <c r="K131" s="190">
        <f>SUM(N127:Q130)/100</f>
        <v>0</v>
      </c>
      <c r="L131" s="257">
        <v>1.81</v>
      </c>
      <c r="M131" s="257"/>
      <c r="N131" s="257">
        <f>ROUND(L131*K131,2)</f>
        <v>0</v>
      </c>
      <c r="O131" s="257"/>
      <c r="P131" s="257"/>
      <c r="Q131" s="257"/>
      <c r="R131" s="123"/>
      <c r="T131" s="153" t="s">
        <v>5</v>
      </c>
      <c r="U131" s="41" t="s">
        <v>32</v>
      </c>
      <c r="V131" s="154">
        <v>0</v>
      </c>
      <c r="W131" s="154">
        <f>V131*K131</f>
        <v>0</v>
      </c>
      <c r="X131" s="154">
        <v>0</v>
      </c>
      <c r="Y131" s="154">
        <f>X131*K131</f>
        <v>0</v>
      </c>
      <c r="Z131" s="154">
        <v>0</v>
      </c>
      <c r="AA131" s="155">
        <f>Z131*K131</f>
        <v>0</v>
      </c>
      <c r="AR131" s="19"/>
      <c r="AT131" s="19"/>
      <c r="AU131" s="19"/>
      <c r="AY131" s="19"/>
      <c r="BE131" s="156"/>
      <c r="BF131" s="156"/>
      <c r="BG131" s="156"/>
      <c r="BH131" s="156"/>
      <c r="BI131" s="156"/>
      <c r="BJ131" s="19"/>
      <c r="BK131" s="156"/>
      <c r="BL131" s="19"/>
      <c r="BM131" s="19"/>
    </row>
    <row r="132" spans="2:18" s="1" customFormat="1" ht="6.95" customHeight="1">
      <c r="B132" s="56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8"/>
    </row>
  </sheetData>
  <mergeCells count="97">
    <mergeCell ref="F131:I131"/>
    <mergeCell ref="L131:M131"/>
    <mergeCell ref="N131:Q131"/>
    <mergeCell ref="F127:I127"/>
    <mergeCell ref="L127:M127"/>
    <mergeCell ref="N127:Q127"/>
    <mergeCell ref="F128:I128"/>
    <mergeCell ref="F129:I129"/>
    <mergeCell ref="L129:M129"/>
    <mergeCell ref="N129:Q129"/>
    <mergeCell ref="H1:K1"/>
    <mergeCell ref="N117:Q117"/>
    <mergeCell ref="F124:I124"/>
    <mergeCell ref="L124:M124"/>
    <mergeCell ref="N124:Q124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F120:I120"/>
    <mergeCell ref="O20:P20"/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1:P21"/>
    <mergeCell ref="H35:J35"/>
    <mergeCell ref="M35:P35"/>
    <mergeCell ref="H36:J36"/>
    <mergeCell ref="M36:P36"/>
    <mergeCell ref="L38:P38"/>
    <mergeCell ref="M81:P81"/>
    <mergeCell ref="M83:Q83"/>
    <mergeCell ref="C76:Q76"/>
    <mergeCell ref="F78:P78"/>
    <mergeCell ref="F79:P79"/>
    <mergeCell ref="D95:H95"/>
    <mergeCell ref="N95:Q95"/>
    <mergeCell ref="M84:Q84"/>
    <mergeCell ref="C86:G86"/>
    <mergeCell ref="N86:Q86"/>
    <mergeCell ref="N88:Q88"/>
    <mergeCell ref="N90:Q90"/>
    <mergeCell ref="N94:Q94"/>
    <mergeCell ref="N92:Q92"/>
    <mergeCell ref="N91:Q91"/>
    <mergeCell ref="M109:P109"/>
    <mergeCell ref="M111:Q111"/>
    <mergeCell ref="N89:Q89"/>
    <mergeCell ref="F119:I119"/>
    <mergeCell ref="L119:M119"/>
    <mergeCell ref="L118:M118"/>
    <mergeCell ref="F118:I118"/>
    <mergeCell ref="N116:Q116"/>
    <mergeCell ref="N119:Q119"/>
    <mergeCell ref="N118:Q118"/>
    <mergeCell ref="N115:Q115"/>
    <mergeCell ref="N96:Q96"/>
    <mergeCell ref="L98:Q98"/>
    <mergeCell ref="C104:Q104"/>
    <mergeCell ref="F106:P106"/>
    <mergeCell ref="F107:P107"/>
    <mergeCell ref="F114:I114"/>
    <mergeCell ref="L114:M114"/>
    <mergeCell ref="N114:Q114"/>
    <mergeCell ref="F130:I130"/>
    <mergeCell ref="L130:M130"/>
    <mergeCell ref="N130:Q130"/>
    <mergeCell ref="L120:M120"/>
    <mergeCell ref="N121:Q121"/>
    <mergeCell ref="L125:M125"/>
    <mergeCell ref="N125:Q125"/>
    <mergeCell ref="N120:Q120"/>
    <mergeCell ref="F123:I123"/>
    <mergeCell ref="F122:I122"/>
    <mergeCell ref="L122:M122"/>
    <mergeCell ref="N122:Q122"/>
    <mergeCell ref="F125:I125"/>
    <mergeCell ref="L123:M123"/>
    <mergeCell ref="N126:Q126"/>
    <mergeCell ref="L128:M128"/>
    <mergeCell ref="N128:Q128"/>
    <mergeCell ref="M112:Q112"/>
    <mergeCell ref="N123:Q123"/>
  </mergeCells>
  <hyperlinks>
    <hyperlink ref="F1:G1" location="C2" display="1) Krycí list rozpočtu"/>
    <hyperlink ref="H1:K1" location="C86" display="2) Rekapitulace rozpočtu"/>
    <hyperlink ref="L1" location="C123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"/>
  <sheetViews>
    <sheetView workbookViewId="0" topLeftCell="A1"/>
  </sheetViews>
  <sheetFormatPr defaultColWidth="9.33203125" defaultRowHeight="13.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Ludmila Borovičková</dc:creator>
  <cp:keywords/>
  <dc:description/>
  <cp:lastModifiedBy>Dušan Baranovič</cp:lastModifiedBy>
  <cp:lastPrinted>2021-10-22T10:18:46Z</cp:lastPrinted>
  <dcterms:created xsi:type="dcterms:W3CDTF">2017-12-08T08:22:25Z</dcterms:created>
  <dcterms:modified xsi:type="dcterms:W3CDTF">2022-01-19T07:31:22Z</dcterms:modified>
  <cp:category/>
  <cp:version/>
  <cp:contentType/>
  <cp:contentStatus/>
</cp:coreProperties>
</file>