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yslouzilova.lucie" reservationPassword="0"/>
  <workbookPr/>
  <bookViews>
    <workbookView xWindow="240" yWindow="120" windowWidth="14940" windowHeight="9225" activeTab="0"/>
  </bookViews>
  <sheets>
    <sheet name="Rekapitulace" sheetId="1" r:id="rId1"/>
    <sheet name="000_Ostatní" sheetId="2" r:id="rId2"/>
    <sheet name="000_Vedlejší" sheetId="3" r:id="rId3"/>
    <sheet name="182" sheetId="4" r:id="rId4"/>
    <sheet name="201.1" sheetId="5" r:id="rId5"/>
    <sheet name="201.2" sheetId="6" r:id="rId6"/>
    <sheet name="260" sheetId="7" r:id="rId7"/>
  </sheets>
  <definedNames/>
  <calcPr/>
  <webPublishing/>
</workbook>
</file>

<file path=xl/sharedStrings.xml><?xml version="1.0" encoding="utf-8"?>
<sst xmlns="http://schemas.openxmlformats.org/spreadsheetml/2006/main" count="2581" uniqueCount="843">
  <si>
    <t>Firma: Správa a údržba silnic Jihomoravského kraje, příspěvková organizace kraje</t>
  </si>
  <si>
    <t>Rekapitulace ceny</t>
  </si>
  <si>
    <t>Stavba: 19063 - III/4146 Dolní Dunajovice, most ev.č. 4146-1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</si>
  <si>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</si>
  <si>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</si>
  <si>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</si>
  <si>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</si>
  <si>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</si>
  <si>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</si>
  <si>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</si>
  <si>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</si>
  <si>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</si>
  <si>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</si>
  <si>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</si>
  <si>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</si>
  <si>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19063</t>
  </si>
  <si>
    <t>III/4146 Dolní Dunajovice, most ev.č. 4146-1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</si>
  <si>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</si>
  <si>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</si>
  <si>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</si>
  <si>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</si>
  <si>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</si>
  <si>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</si>
  <si>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</si>
  <si>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</si>
  <si>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</si>
  <si>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</si>
  <si>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</si>
  <si>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</si>
  <si>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</si>
  <si>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</si>
  <si>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</si>
  <si>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</si>
  <si>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</si>
  <si>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</si>
  <si>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</si>
  <si>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</si>
  <si>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</si>
  <si>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</si>
  <si>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</si>
  <si>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</si>
  <si>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</si>
  <si>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</si>
  <si>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</si>
  <si>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</si>
  <si>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</si>
  <si>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</si>
  <si>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</si>
  <si>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</si>
  <si>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</si>
  <si>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</si>
  <si>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</si>
  <si>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</si>
  <si>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</si>
  <si>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</si>
  <si>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</si>
  <si>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</si>
  <si>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</si>
  <si>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</si>
  <si>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02943</t>
  </si>
  <si>
    <t>OSTATNÍ POŽADAVKY - VYPRACOVÁNÍ RDS</t>
  </si>
  <si>
    <t>Realizační dokumentace stavby (dále jen RDS) - popsáno v obchodních podmínkách</t>
  </si>
  <si>
    <t>02944</t>
  </si>
  <si>
    <t>OSTAT POŽADAVKY - DOKUMENTACE SKUTEČ PROVEDENÍ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</si>
  <si>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</si>
  <si>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</si>
  <si>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</si>
  <si>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</si>
  <si>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 
- přípravu podkladů, podání žádosti na katastrální úřad 
- polní práce spojené s vyhotovením geometrického plánu 
- výpočetní a grafické kancelářské práce 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</si>
  <si>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</si>
  <si>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</si>
  <si>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</si>
  <si>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</si>
  <si>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</si>
  <si>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</si>
  <si>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</si>
  <si>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</si>
  <si>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</si>
  <si>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</si>
  <si>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</si>
  <si>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</si>
  <si>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</si>
  <si>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</si>
  <si>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</si>
  <si>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</si>
  <si>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</si>
  <si>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>Zajištění přístupů a příjezdů k sousedním nemovitostem  - popsáno v obchodních podmínkách, v zákoně č. 13/1997 Sb., a vyhlášce č. 104/1997</t>
  </si>
  <si>
    <t>7</t>
  </si>
  <si>
    <t>00010</t>
  </si>
  <si>
    <t>Hlavní prohlídka mostu prováděná při uvedení stavby do provozu - popsáno v obchodních podmínkách</t>
  </si>
  <si>
    <t>vč. vložení do BMS</t>
  </si>
  <si>
    <t>8</t>
  </si>
  <si>
    <t>00012</t>
  </si>
  <si>
    <t>Mostní listy - popsáno v projektové dokumentaci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</si>
  <si>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</si>
  <si>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</si>
  <si>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</si>
  <si>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</si>
  <si>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11</t>
  </si>
  <si>
    <t>00016</t>
  </si>
  <si>
    <t>Výpočet hluku ze stavební činnosti - popsáno v projektové dokumentaci a ve vyhlášce č. 272/2011</t>
  </si>
  <si>
    <t>12</t>
  </si>
  <si>
    <t>00017</t>
  </si>
  <si>
    <t>Havarijní, povodňový plán - popsáno v projektové dokumentaci a ve vyhl. č. 24/2011 Sb.</t>
  </si>
  <si>
    <t>13</t>
  </si>
  <si>
    <t>00018</t>
  </si>
  <si>
    <t>Návrh technologického postupu prací - popsáno v obchodních podmínkách</t>
  </si>
  <si>
    <t>182</t>
  </si>
  <si>
    <t>Dopravně inženýrská opatření</t>
  </si>
  <si>
    <t>Ostatní konstrukce a práce</t>
  </si>
  <si>
    <t>91400</t>
  </si>
  <si>
    <t>DOČASNÉ ZAKRYTÍ NEBO OTOČENÍ STÁVAJÍCÍCH DOPRAVNÍCH ZNAČEK</t>
  </si>
  <si>
    <t>KUS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</si>
  <si>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</si>
  <si>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914122</t>
  </si>
  <si>
    <t>DOPRAVNÍ ZNAČKY ZÁKLADNÍ VELIKOSTI OCELOVÉ FÓLIE TŘ 1 - MONTÁŽ S PŘEMÍSTĚNÍM</t>
  </si>
  <si>
    <t>Přechodné dopravní značení, montáž. Včetně přemístění po dobu výstavby.</t>
  </si>
  <si>
    <t>E3a:2=2,000 [A] 
IP10a:4=4,000 [B] 
IS11b:1=1,000 [C] 
IS11c:5=5,000 [D] 
E13:2=2,000 [E] 
B1:2=2,000 [F] 
A+B+C+D+E+F=16,000 [G]</t>
  </si>
  <si>
    <t>položka zahrnuje:  
- dopravu demontované značky z dočasné skládky  
- osazení a montáž značky na místě určeném projektem  
- nutnou opravu poškozených částí  
nezahrnuje dodávku značky</t>
  </si>
  <si>
    <t>914123</t>
  </si>
  <si>
    <t>DOPRAVNÍ ZNAČKY ZÁKLADNÍ VELIKOSTI OCELOVÉ FÓLIE TŘ 1 - DEMONTÁŽ</t>
  </si>
  <si>
    <t>Přechodné dopravní značení, demontáž. Včetně přemístění po dobu výstavby.</t>
  </si>
  <si>
    <t>Položka zahrnuje odstranění, demontáž a odklizení materiálu s odvozem na předepsané místo</t>
  </si>
  <si>
    <t>914129</t>
  </si>
  <si>
    <t>DOPRAV ZNAČKY ZÁKLAD VEL OCEL FÓLIE TŘ 1 - NÁJEMNÉ</t>
  </si>
  <si>
    <t>KSDEN</t>
  </si>
  <si>
    <t>16 týdnů</t>
  </si>
  <si>
    <t>E3a:2*16*7=224,000 [A] 
IP10a:4*16*7=448,000 [B] 
IS11b:1*16*7=112,000 [C] 
IS11c:5*16*7=560,000 [D] 
E13:2*16*7=224,000 [E] 
B1:2*16*7=224,000 [F] 
A+B+C+D+E+F=1 792,000 [G]</t>
  </si>
  <si>
    <t>položka zahrnuje sazbu za pronájem dopravních značek a zařízení, počet jednotek je určen jako součin počtu značek a počtu dní použití</t>
  </si>
  <si>
    <t>914212</t>
  </si>
  <si>
    <t>DOPRAVNÍ ZNAČKY ZVĚTŠENÉ VELIKOSTI OCELOVÉ - MONTÁŽ S PŘEMÍSTĚNÍM</t>
  </si>
  <si>
    <t>IP22:2=2,000 [A] 
IS11a:3=3,000 [B] 
A+B=5,000 [C]</t>
  </si>
  <si>
    <t>položka zahrnuje:  
- dopravu demontované značky z dočasné skládky  
- osazení a montáž značky na místě určeném projektem  
- nutnou opravu poškozených částí nezahrnuje dodávku značky</t>
  </si>
  <si>
    <t>914213</t>
  </si>
  <si>
    <t>DOPRAVNÍ ZNAČKY ZVĚTŠENÉ VELIKOSTI OCELOVÉ - DEMONTÁŽ</t>
  </si>
  <si>
    <t>914219</t>
  </si>
  <si>
    <t>DOPRAV ZNAČKY ZVĚTŠ VEL OCEL - NÁJEMNÉ</t>
  </si>
  <si>
    <t>IP22:2*16*7=224,000 [A] 
IS11a:3*16*7=336,000 [B] 
A+B=560,000 [C]</t>
  </si>
  <si>
    <t>914922</t>
  </si>
  <si>
    <t>SLOUPKY A STOJKY DZ Z OCEL TRUBEK DO PATKY MONTÁŽ S PŘESUNEM</t>
  </si>
  <si>
    <t>značky základní velikosti:1*16=16,000 [A] 
značky zvětšené velikosti:2*5=10,000 [B] 
Z2:2*2=4,000 [C] 
A+B+C=30,000 [D]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</si>
  <si>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</si>
  <si>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914923</t>
  </si>
  <si>
    <t>SLOUPKY A STOJKY DZ Z OCEL TRUBEK DO PATKY DEMONTÁŽ</t>
  </si>
  <si>
    <t>914929</t>
  </si>
  <si>
    <t>SLOUPKY A STOJKY DZ Z OCEL TRUBEK DO PATKY NÁJEMNÉ</t>
  </si>
  <si>
    <t>značky základní velikosti:1*16*16*7=1 792,000 [A] 
značky zvětšené velikosti:2*5*16*7=1 120,000 [B] 
Z2:2*2*16*7=448,000 [C] 
A+B+C=3 360,000 [D]</t>
  </si>
  <si>
    <t>položka zahrnuje sazbu za pronájem dopravních značek a zařízení. Počet měrných jednotek se určí jako součin počtu sloupků a počtu dní použití</t>
  </si>
  <si>
    <t>916132</t>
  </si>
  <si>
    <t>DOPRAV SVĚTLO VÝSTRAŽ SOUPRAVA 5KS - MONTÁŽ S PŘESUNEM</t>
  </si>
  <si>
    <t>Přechodné dopravní značení, montáž . Včetně přemístění po dobu výstavby.</t>
  </si>
  <si>
    <t>2=2,000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</si>
  <si>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</si>
  <si>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916133</t>
  </si>
  <si>
    <t>DOPRAV SVĚTLO VÝSTRAŽ SOUPRAVA 5KS - DEMONTÁŽ</t>
  </si>
  <si>
    <t>Položka zahrnuje odstranění, demontáž a odklizení zařízení s odvozem na předepsané místo</t>
  </si>
  <si>
    <t>916139</t>
  </si>
  <si>
    <t>DOPRAVNÍ SVĚTLO VÝSTRAŽNÉ SOUPRAVA 5 KUSŮ - NÁJEMNÉ</t>
  </si>
  <si>
    <t>2*16*7=224,000 [A]</t>
  </si>
  <si>
    <t>položka zahrnuje sazbu za pronájem zařízení. Počet měrných jednotek se určí jako součin počtu zařízení a počtu dní použití.</t>
  </si>
  <si>
    <t>14</t>
  </si>
  <si>
    <t>916322</t>
  </si>
  <si>
    <t>DOPRAVNÍ ZÁBRANY Z2 S FÓLIÍ TŘ 2 - MONTÁŽ S PŘESUNEM</t>
  </si>
  <si>
    <t>Z:2=2,000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</si>
  <si>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</si>
  <si>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15</t>
  </si>
  <si>
    <t>916323</t>
  </si>
  <si>
    <t>DOPRAVNÍ ZÁBRANY Z2 S FÓLIÍ TŘ 2 - DEMONTÁŽ</t>
  </si>
  <si>
    <t>16</t>
  </si>
  <si>
    <t>916329</t>
  </si>
  <si>
    <t>DOPRAVNÍ ZÁBRANY Z2 S FÓLIÍ TŘ 2 - NÁJEMNÉ</t>
  </si>
  <si>
    <t>Z:2*16*7=224,000 [A]</t>
  </si>
  <si>
    <t>17</t>
  </si>
  <si>
    <t>916722</t>
  </si>
  <si>
    <t>UPEVŇOVACÍ KONSTR - PODKLADNÍ DESKA OD 28KG - MONTÁŽ S PŘESUNEM</t>
  </si>
  <si>
    <t>Přechodné dopravní značení, 1ks pod každou značkou (2ks pod zvetšenou), montáž.  Včetně přemístění po dobu výstavby.</t>
  </si>
  <si>
    <t>dle pol. 914123:16*1=16,000 [A] 
dle pol. 914211:5*2=10,000 [B] 
A+B=26,000 [C]</t>
  </si>
  <si>
    <t>18</t>
  </si>
  <si>
    <t>916723</t>
  </si>
  <si>
    <t>UPEVŇOVACÍ KONSTR - PODKLADNÍ DESKA OD 28KG - DEMONTÁŽ</t>
  </si>
  <si>
    <t>přechodné dopravní značení, 1ks pod každou značkou (2ks pod zvetšenou), demontáž.  Včetně přemístění po dobu výstavby.</t>
  </si>
  <si>
    <t>19</t>
  </si>
  <si>
    <t>916729</t>
  </si>
  <si>
    <t>UPEVŇOVACÍ KONSTR - PODKL DESKA OD 28KG - NÁJEMNÉ</t>
  </si>
  <si>
    <t>dle pol. 914123:16*1*16*7=1 792,000 [A] 
dle pol. 914211:5*2*16*7=1 120,000 [B] 
A+B=2 912,000 [C]</t>
  </si>
  <si>
    <t>201.1</t>
  </si>
  <si>
    <t>Demolice mostu ev.č. 4146-1</t>
  </si>
  <si>
    <t>014102</t>
  </si>
  <si>
    <t>a</t>
  </si>
  <si>
    <t>POPLATKY ZA SKLÁDKU</t>
  </si>
  <si>
    <t>T</t>
  </si>
  <si>
    <t>Poplatky za uložení nevhodných zemin.</t>
  </si>
  <si>
    <t>podkl nestmel. vrstvy vozovky (pol. 11332R):30.826*1,9=58,569 [A] 
podkl nestmel. vrstvy vozovky (pol. 11334R):24,2*2,3=55,660 [B] 
hloubení jam (pol. 13183R):187,641*2,0=375,282 [C] 
odkopávky a prokopávky obecné (pol. 12273R):16.5*2,0=33,000 [D] 
hloubení rýh šíř do 2m paž i nepaž (pol.13273R:26,056*2,0=52,112 [E] 
vrty pro mikropiloty (pol.26143 v objektu 201.2):2,701*2,0=5,402 [F] 
A+B+C+D+E+F=580,025 [G]</t>
  </si>
  <si>
    <t>zahrnuje veškeré poplatky provozovateli skládky související s uložením odpadu na skládce.</t>
  </si>
  <si>
    <t>b</t>
  </si>
  <si>
    <t>Kámen, železobeton - stávající most.</t>
  </si>
  <si>
    <t>kce z kamene (pol. 96613R):63,051*2,6=163,933 [A] 
kce ze železobetonu (pol. 96616R):23,765*2,5=59,413 [B] 
kce z betonu (po. 966357):23,5*0,5=11,750 [C] 
zpevněné plochy (pol.11318Rb):0,663*2,3=1,525 [E] 
silniční obrubníky (pol. 11352R)51,0*0,18=9,180 [F] 
chodníkové obrubníky (pol. 11352R b)39,7*0,18=7,146 [G] 
krajníky (pol. 11354R)75,8*0,18=13,644 [H] 
Odstranění vyrovnávacího betonu na stávající izolaci. (pol. 96615R):2,352*2,3=5,410 [I] 
A+B+C+E+F+G+H+I=272,001 [J]</t>
  </si>
  <si>
    <t>c</t>
  </si>
  <si>
    <t>Cihly - stávající zídky.</t>
  </si>
  <si>
    <t>kce z cihel (pol. 96614R):0,078*1,8=0,140 [A]</t>
  </si>
  <si>
    <t>d</t>
  </si>
  <si>
    <t>výkopy pro koryta (pol. 12473R):46,08*2,0=92,160 [A]</t>
  </si>
  <si>
    <t>014132</t>
  </si>
  <si>
    <t>POPLATKY ZA SKLÁDKU TYP S-NO (NEBEZPEČNÝ ODPAD)</t>
  </si>
  <si>
    <t>Odstranění nebezpečného odpadu,</t>
  </si>
  <si>
    <t>odstranění mostní izolace (pol. 97817):78,4*0,01*2,0=1,568 [A]</t>
  </si>
  <si>
    <t>Zemní práce</t>
  </si>
  <si>
    <t>11120</t>
  </si>
  <si>
    <t>ODSTRANĚNÍ KŘOVIN</t>
  </si>
  <si>
    <t>M2</t>
  </si>
  <si>
    <t>Odvozná vzdálenost a likvidace v režii zhotovitele.</t>
  </si>
  <si>
    <t>Odstranění okrasného keře - tisu u křídla 2P:6,5=6,500 [A]</t>
  </si>
  <si>
    <t>odstranění křovin a stromů do průměru 100 mm 
doprava dřevin bez ohledu na vzdálenost 
spálení na hromadách nebo štěpkování</t>
  </si>
  <si>
    <t>11318R</t>
  </si>
  <si>
    <t>ODSTRANĚNÍ KRYTU ZPEVNĚNÝCH PLOCH Z DLAŽDIC</t>
  </si>
  <si>
    <t>M3</t>
  </si>
  <si>
    <t>Odstranění části chodníků a reliéfní dlazby pro nevidomé  vč. odvozu na dočasnou skládku. Dlažba použita zpět.</t>
  </si>
  <si>
    <t>chodníky:((17.2+23.5+8.1)*80/100)*0,06=2,342 [A]</t>
  </si>
  <si>
    <t>Položka zahrnuje veškerou manipulaci s vybouranou sutí a s vybouranými hmotami vč. uložení na skládku. Nezahrnuje poplatek za skládku.</t>
  </si>
  <si>
    <t>Odstranění části chodníků a reliéfní dlazby pro nevidomé.Dlažba odvezena na skládku. Včetně odvozu na skládku. Odvozná vzdálenost v režii zhotovitele.</t>
  </si>
  <si>
    <t>reliéfní dlažba:0,4*0,06*3,2=0,077 [A] 
chodníky: ((17.2+23.5+8.1)*20/100)*0,06=0,586 [B] 
A+B=0,663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</si>
  <si>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</si>
  <si>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11332R</t>
  </si>
  <si>
    <t>ODSTRAN PODKL ZPEVNĚNÝCH PLOCH Z KAMENIVA NESTMEL</t>
  </si>
  <si>
    <t>Podkl. vrstvy vozovky, odvozná vzdálenost v režii zhotovitele.</t>
  </si>
  <si>
    <t>před mostem:7,1*0,2*6,8=9,656 [A] 
za mostem:7,3*0,2*14,5=21,170 [B] 
A+B=30,826 [C]</t>
  </si>
  <si>
    <t>11334R</t>
  </si>
  <si>
    <t>ODSTRAN PODKL ZPEVNĚNÝCH PLOCH S CEM POJIVEM</t>
  </si>
  <si>
    <t>před mostem:7,1*0,15*7,3=7,775 [A] 
za mostem:7,3*0,15*15,0=16,425 [B] 
A+B=24,200 [C]</t>
  </si>
  <si>
    <t>11352R</t>
  </si>
  <si>
    <t>ODSTRANĚNÍ CHODNÍKOVÝCH A SILNIČNÍCH OBRUBNÍKŮ BETONOVÝCH</t>
  </si>
  <si>
    <t>M</t>
  </si>
  <si>
    <t>Odstranění silničních obrubníků, včetně betonové patky (180 kg/bm). Včetně odvozu na skládku. Odvozná vzdálenost v režii zhotovitele.</t>
  </si>
  <si>
    <t>Levá strana: 7.5+16.7:24,2=24,200 [A] 
Pravá strana: 10.5+16.3:26,8=26,800 [B] 
A+B=51,000 [C]</t>
  </si>
  <si>
    <t>Odstranění chodníkových obrubníků, včetně betonové patky (180 kg/bm). Včetně odvozu na skládku. Odvozná vzdálenost v režii zhotovitele.</t>
  </si>
  <si>
    <t>Levá strana: 9.4+9.2+2.3+4.0+10.3:35,2=35,200 [A] 
Pravá strana: 4,5=4,500 [B] 
A+B=39,700 [C]</t>
  </si>
  <si>
    <t>11354R</t>
  </si>
  <si>
    <t>ODSTRANĚNÍ OBRUB Z KRAJNÍKŮ</t>
  </si>
  <si>
    <t>Včetně betonové patky (180 kg/bm). Včetně odvozu na skládku. Odvozná vzdálenost v režii zhotovitele.</t>
  </si>
  <si>
    <t>Levá strana: 36.0=36,000 [A] 
Pravá strana:37.8+2.0=39,800 [B] 
A+B=75,800 [C]</t>
  </si>
  <si>
    <t>113728R</t>
  </si>
  <si>
    <t>FRÉZOVÁNÍ ZPEVNĚNÝCH PLOCH ASFALTOVÝCH</t>
  </si>
  <si>
    <t>Frézování vč. mostu v tloušťce 15 cm. Odvozná vzdálenost a likvidace v režii zhotovitele.</t>
  </si>
  <si>
    <t>na mostě i mimo most (průměrná šířka komunikace 7.8m):7,8*0,15*36,0=42,120 [A]</t>
  </si>
  <si>
    <t>11511</t>
  </si>
  <si>
    <t>ČERPÁNÍ VODY DO 500 L/MIN</t>
  </si>
  <si>
    <t>HOD</t>
  </si>
  <si>
    <t>7dní*24hod:7*24=168,000 [A]</t>
  </si>
  <si>
    <t>Položka čerpání vody na povrchu zahrnuje i potrubí, pohotovost záložní čerpací soupravy a zřízení čerpací jímky. Součástí položky je také následná demontáž a likvidace těchto zařízení</t>
  </si>
  <si>
    <t>11527</t>
  </si>
  <si>
    <t>PŘEV VOD NA POVRCHU POTR DN DO 1000MM NEBO ŽLAB R.O. DO 3,6M</t>
  </si>
  <si>
    <t>Dočasné zatrubnění toku (po celou dobu stavby), trubka 1xDN 1000 vč. odstranění.</t>
  </si>
  <si>
    <t>20,0=20,000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</si>
  <si>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</si>
  <si>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12110</t>
  </si>
  <si>
    <t>SEJMUTÍ ORNICE NEBO LESNÍ PŮDY</t>
  </si>
  <si>
    <t>Sejmutí ornice pod zpevněním, v místě terénních úpravv tl. 0,2 m, vč. odvozu na meziskládku.</t>
  </si>
  <si>
    <t>Podél křídla 1L (POD PROVIZORNÍ LÁVKOU): 2,0*0,2*3,7=1,480 [A] 
Podél křídla 1P (pro zpevnění): 3,1*0,2*1,5=0,930 [B] 
Podél křídla 2L (POD PROVIZORNÍ LÁVKOU): 2,0*0,2*4,3=1,720 [C] 
Podél křídla 2P (pro zpevnění plus pod budoucím chodníkem): (3,1*0,2*2,0)+3,8=5,040 [D] 
podél silnice (7.5+7.5): (7,5+7,5)*0,2=3,000 [E] 
A+B+C+D+E=12,170 [F]</t>
  </si>
  <si>
    <t>položka zahrnuje sejmutí ornice bez ohledu na tloušťku vrstvy a její vodorovnou dopravu  
nezahrnuje uložení na trvalou skládku</t>
  </si>
  <si>
    <t>12273R</t>
  </si>
  <si>
    <t>ODKOPÁVKY A PROKOPÁVKY OBECNÉ TŘ. I</t>
  </si>
  <si>
    <t>Odstranění hrázek zatrubnění, objem dle položky 17750, odvozná vzdálenost v režii zhotovitele.</t>
  </si>
  <si>
    <t>Dle pol. 17750:16,5=16,500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</si>
  <si>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</si>
  <si>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12473R</t>
  </si>
  <si>
    <t>VYKOPÁVKY PRO KORYTA VODOTEČÍ TŘ. I</t>
  </si>
  <si>
    <t>Výkopy v  místě nového zpevnění lomovým kamenem pod mostem, včetně vyčištění koryta 4.5 m před a za mostem, vč. odvozu na skládku, odvozná vzdálenost v režii zhotovitele.</t>
  </si>
  <si>
    <t>koryto:9,0*0,2*13,6=24,480 [A] 
vyčištění koryta:2*9,0*0,2*4,5=16,200 [B] 
příčný betonový práh:2*0,4*0,75*9,0=5,400 [C] 
A+B+C=46,080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</si>
  <si>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</si>
  <si>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20</t>
  </si>
  <si>
    <t>13183R</t>
  </si>
  <si>
    <t>HLOUBENÍ JAM ZAPAŽ I NEPAŽ TŘ. II</t>
  </si>
  <si>
    <t>Výkopy pro demolici a nový most vč. odvozu, vč. odvozu na skládku, odvozná vzdálenost v režii zhotovitele. Práce v okolí kabelu CETIN v přechodové oblasti OP1 budou probíhat ručně.</t>
  </si>
  <si>
    <t>Výkop OP1+OP2 na rubu:2*9,5*7,5=142,500 [A] 
Výkop OP1 na líci:1*9,5*1,22=11,590 [B] 
Výkop OP2 na líci:1*9,5*2,25=21,375 [C] 
Šachta:2,0*2,0*1,1=4,400 [D] 
Nová uliční vpusť:1,8*1,8*2,4=7,776 [E] 
A+B+C+D+E=187,641 [F]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</si>
  <si>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</si>
  <si>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21</t>
  </si>
  <si>
    <t>13273R</t>
  </si>
  <si>
    <t>HLOUBENÍ RÝH ŠÍŘ DO 2M PAŽ I NEPAŽ TŘ. I</t>
  </si>
  <si>
    <t>Rýhy pro novou kanalizaci dl. 5.6+6.1 m:0,6*0,9*11,7=6,318 [A] 
Rýhy pro demolici částí stávající kanalizace dl. 7.0+16.5 m:0,6*1,4*23,5=19,740 [B] 
A+B=26,058 [C]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</si>
  <si>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</si>
  <si>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22</t>
  </si>
  <si>
    <t>17120</t>
  </si>
  <si>
    <t>ULOŽENÍ SYPANINY DO NÁSYPŮ A NA SKLÁDKY BEZ ZHUTNĚNÍ</t>
  </si>
  <si>
    <t>hloubení jam (pol. 13183R):187,641=187,641 [A] 
odkopávky a prokopávky obecné (pol. 12273R):16,5=16,500 [B] 
hloubení rýh šíř do 2m paž i nepaž (pol.13273R):26,058=26,058 [C] 
výkopy pro koryta (pol. 12473R)46,08=46,080 [D] 
vrty pro mikropiloty (pol.26143)2,701=2,701 [E] 
A+B+C+D+E=278,980 [F]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</si>
  <si>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</si>
  <si>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23</t>
  </si>
  <si>
    <t>17481</t>
  </si>
  <si>
    <t>ZÁSYP JAM A RÝH Z NAKUPOVANÝCH MATERIÁLŮ</t>
  </si>
  <si>
    <t>Zásypy rýhy po demolici kanalizace, vč. zhutnění po 300 mm. Ze štěrkodrti 0/63.</t>
  </si>
  <si>
    <t>Rýhy po demolici částí stávající kanalizac dl. 7.0+16.5 m:0,6*1,4*23,5=19,740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</si>
  <si>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</si>
  <si>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24</t>
  </si>
  <si>
    <t>17750</t>
  </si>
  <si>
    <t>ZEMNÍ HRÁZKY ZE ZEMIN NEPROPUSTNÝCH</t>
  </si>
  <si>
    <t>Hrázky pro usměrnění vody do provizorního zatrubnění.</t>
  </si>
  <si>
    <t>před mostem:1*5,5*1,5=8,250 [A] 
za mostem:1*5,5*1,5=8,250 [B] 
A+B=16,500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</si>
  <si>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</si>
  <si>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25</t>
  </si>
  <si>
    <t>9112A3</t>
  </si>
  <si>
    <t>ZÁBRADLÍ MOSTNÍ S VODOR MADLY - DEMONTÁŽ S PŘESUNEM</t>
  </si>
  <si>
    <t>Demontáž stávajícího zábradlí, odvoz a likvidace v režii zhotovitele.</t>
  </si>
  <si>
    <t>levá strana mostu: 3+2,5+1,3+2,5+12,0=21,300 [A] 
pravá strana mostu  římsa a podél chodníků :  10,5+4,2=14,700 [B] 
Zídka nalevo u OP2:1*4,7=4,700 [C] 
A+B+C=40,700 [D]</t>
  </si>
  <si>
    <t>položka zahrnuje:  
- demontáž a odstranění zařízení  
- jeho odvoz na předepsané místo</t>
  </si>
  <si>
    <t>26</t>
  </si>
  <si>
    <t>Demontáž stávajících značek omezujících hmotnost a evidenčního čísla mostu, odvoz a likvidace v režii zhotovitele. Včetně betonové patky.</t>
  </si>
  <si>
    <t>B13:2=2,000 [A] 
E13:2=2,000 [B] 
Ev.č. mostu:2=2,000 [C] 
A+B+C=6,000 [D]</t>
  </si>
  <si>
    <t>27</t>
  </si>
  <si>
    <t>Demontáž stávajících značek Parking 20m a zákaz zastavení pro nákladní automobily, včetně odvozu na dočasnou skládku.</t>
  </si>
  <si>
    <t>B28-Zákaz zastavení:1=1,000 [A] 
E9 - nákladní auta:1=1,000 [B] 
IS 15b - Parking 20m:1=1,000 [C] 
A+B+C=3,000 [D]</t>
  </si>
  <si>
    <t>28</t>
  </si>
  <si>
    <t>919111</t>
  </si>
  <si>
    <t>ŘEZÁNÍ ASFALTOVÉHO KRYTU VOZOVEK TL DO 50MM</t>
  </si>
  <si>
    <t>Napojení na stávající stav.</t>
  </si>
  <si>
    <t>začátek úpravy:1*7,1=7,100 [A] 
konec úpravy:1*9,6=9,600 [B] 
A+B=16,700 [C]</t>
  </si>
  <si>
    <t>položka zahrnuje řezání vozovkové vrstvy v předepsané tloušťce, včetně spotřeby vody</t>
  </si>
  <si>
    <t>29</t>
  </si>
  <si>
    <t>96613R</t>
  </si>
  <si>
    <t>BOURÁNÍ KONSTRUKCÍ Z KAMENE NA MC</t>
  </si>
  <si>
    <t>Demolice stávajícího mostu,odvozná vzdálenost v režii zhotovitele.</t>
  </si>
  <si>
    <t>opěry:2*0,8*2,7*8,8=38,016 [A] 
zídka vpravo u OP1:0,5*0,6*1,85=0,555 [B] 
stávající opevnění koryta:9,0*0,2*13,6=24,480 [C] 
A+B+C=63,051 [D]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</si>
  <si>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</si>
  <si>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30</t>
  </si>
  <si>
    <t>96614R</t>
  </si>
  <si>
    <t>BOURÁNÍ KONSTRUKCÍ Z CIHEL A TVÁRNIC</t>
  </si>
  <si>
    <t>Římsy nábřežních zídek napravo u OP1, odvozná vzdálenost v režii zhotovitele.</t>
  </si>
  <si>
    <t>zídka vpravo u OP1:0,3*0,14*1,85=0,078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</si>
  <si>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</si>
  <si>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31</t>
  </si>
  <si>
    <t>96615R</t>
  </si>
  <si>
    <t>BOURÁNÍ KONSTRUKCÍ Z PROST BETONU</t>
  </si>
  <si>
    <t>Odstranění vyrovnávacího betonu na stávající izolaci. Odvozná vzdálenost v režii zhotovitele.</t>
  </si>
  <si>
    <t>mostovka:8,00*0,03*9,8=2,352 [A]</t>
  </si>
  <si>
    <t>32</t>
  </si>
  <si>
    <t>96616R</t>
  </si>
  <si>
    <t>BOURÁNÍ KONSTRUKCÍ ZE ŽELEZOBETONU</t>
  </si>
  <si>
    <t>Demolice stávajícího mostu, vč. odvozná vzdálenost v režii zhotovitele..</t>
  </si>
  <si>
    <t>mostovka:8,0*0,26*9,8=20,384 [A] 
římsy:9,8*0,345=3,381 [B] 
A+B=23,765 [C]</t>
  </si>
  <si>
    <t>33</t>
  </si>
  <si>
    <t>96618R</t>
  </si>
  <si>
    <t>BOURÁNÍ KONSTRUKCÍ KOVOVÝCH</t>
  </si>
  <si>
    <t>Zabetonované nosníky, odvozná vzdálenost a likvidace v režii zhotovitele..</t>
  </si>
  <si>
    <t>I340:7*9,2*68*0,001=4,379 [A] 
I400:2*9,2*92,4*0,001=1,700 [B] 
A+B=6,079 [C]</t>
  </si>
  <si>
    <t>položka zahrnuje: 
- rozebrání konstrukce bez ohledu na použitou technologii 
- veškeré pomocné konstrukce (lešení a pod.) 
- veškerou manipulaci s vybouranou sutí a hmotami včetně uložení na skládku. Nezahrnuje poplatek za skládku. 
- veškeré další práce plynoucí z technologického předpisu a z platných předpisů</t>
  </si>
  <si>
    <t>34</t>
  </si>
  <si>
    <t>966357</t>
  </si>
  <si>
    <t>BOURÁNÍ PROPUSTŮ Z TRUB DN DO 500MM</t>
  </si>
  <si>
    <t>Bourání části stávající dešťové kanalizace DN500 včetně obetonování, odvozná vzdálenost v režii zhotovitele.</t>
  </si>
  <si>
    <t>Před OP1:7,0=7,000 [A] 
Za OP2:16,5=16,500 [B] 
A+B=23,500 [C]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</si>
  <si>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</si>
  <si>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35</t>
  </si>
  <si>
    <t>97817</t>
  </si>
  <si>
    <t>ODSTRANĚNÍ MOSTNÍ IZOLACE</t>
  </si>
  <si>
    <t>Původní izolace tl. 10 mm, včetně odvozu, odvozná vzdálenost v režii zhotovitele.</t>
  </si>
  <si>
    <t>mostovka: 
8,0*9,8=78,400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</si>
  <si>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</si>
  <si>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201.2</t>
  </si>
  <si>
    <t>Most ev.č. 4146-1</t>
  </si>
  <si>
    <t>17411</t>
  </si>
  <si>
    <t>ZÁSYP JAM A RÝH ZEMINOU SE ZHUTNĚNÍM</t>
  </si>
  <si>
    <t>Zásyp líce opěr ŠD 0/63.</t>
  </si>
  <si>
    <t>Základy OP1 - líc:9,5*0,75=7,125 [A] 
Základy OP2 - líc:9,5*1,2=11,400 [B] 
A+B=18,525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</si>
  <si>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</si>
  <si>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Zásypy základů, šachty, vpusti a opěr (plocha bez 2 x 150 mm vrstvy štěrkopísku) , vč. zhutnění po 300 mm. Ze štěrkodrti 0/63.</t>
  </si>
  <si>
    <t>Opěry OP1 rub:9,5*(2,11+2,28)=41,705 [A] 
Opěry OP2 rub:9,5*(2,21+3,08)=50,255 [B] 
Rýhy pro novou kanalizaci dl. 5.6+6.1 m:0,6*0,9*11,7=6,318 [C] 
Šachta:2,0*2,0*1,1=4,400 [D] 
Nová uliční vpusť:1,8*1,8*2,4=7,776 [E] 
A+B+C+D+E=110,454 [F]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</si>
  <si>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</si>
  <si>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</si>
  <si>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</si>
  <si>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Zpětný zásyp kabelu CETIN - pískový zásyp a obsyp, frakce 0-4 , celkem v tl. 200 mm ve dně rýhy.</t>
  </si>
  <si>
    <t>1,0*0,2*8,0=1,600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</si>
  <si>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</si>
  <si>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18110</t>
  </si>
  <si>
    <t>ÚPRAVA PLÁNĚ SE ZHUTNĚNÍM V HORNINĚ TŘ. I</t>
  </si>
  <si>
    <t>Pro varovné pásy pro nevidomé.</t>
  </si>
  <si>
    <t>Dle pol. 58261A:. 2,72=2,720 [A]</t>
  </si>
  <si>
    <t>položka zahrnuje úpravu pláně včetně vyrovnání výškových rozdílů. Míru zhutnění určuje  
projekt.</t>
  </si>
  <si>
    <t>Pro předlážděné části chodníků.</t>
  </si>
  <si>
    <t>Dle pol. 465513:39,04=39,040 [A]</t>
  </si>
  <si>
    <t>Pro nové části chodníků.</t>
  </si>
  <si>
    <t>Dle pol. 582617:9,76=9,760 [A]</t>
  </si>
  <si>
    <t>18223</t>
  </si>
  <si>
    <t>ROZPROSTŘENÍ ORNICE VE SVAHU V TL DO 0,20M</t>
  </si>
  <si>
    <t>Zpětné ohumusování a úprava pozemků (uvedení do původního stavu), vč. dovozu z meziskládky. Viz pol. 12110 v SO 201.1.</t>
  </si>
  <si>
    <t>Podél křídla 1L (pod bývalou provizorní lávkou):1,8*3,7=6,660 [A] 
Podél křídla 2L (pod bývalou provizorní lávkou):1,8*4,3=7,740 [B] 
podél silnice (7.5+7.5):7,5+7,5=15,000 [C] 
A+B+C=29,400 [D]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</si>
  <si>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</si>
  <si>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</si>
  <si>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</si>
  <si>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vč. 2x ošetřování</t>
  </si>
  <si>
    <t>dle pol. 18223:29,4=29,400 [A]</t>
  </si>
  <si>
    <t>Zahrnuje dodání předepsané travní směsi, její výsev na ornici, zalévání, první pokosení, to vše bez ohledu na sklon terénu</t>
  </si>
  <si>
    <t>18481</t>
  </si>
  <si>
    <t>OCHRANA STROMŮ BEDNĚNÍM</t>
  </si>
  <si>
    <t>Ochrana lípy u křídla 2P.</t>
  </si>
  <si>
    <t>1=1,000 [A]</t>
  </si>
  <si>
    <t>položka zahrnuje veškerý materiál, výrobky a polotovary, včetně mimostaveništní a vnitrostaveništní dopravy (rovněž přesuny), včetně naložení a složení, případně s uložením</t>
  </si>
  <si>
    <t>18481R</t>
  </si>
  <si>
    <t>OCHRANA SOCH BEDNĚNÍM</t>
  </si>
  <si>
    <t>Ochrana soch sv. Floriána a sv. Jana Nepomuckého</t>
  </si>
  <si>
    <t>2*1,5=3,000 [A]</t>
  </si>
  <si>
    <t>Základy</t>
  </si>
  <si>
    <t>21341</t>
  </si>
  <si>
    <t>DRENÁŽNÍ VRSTVY Z PLASTBETONU (PLASTMALTY)</t>
  </si>
  <si>
    <t>Podélné žebro š. 150 mm v úžlabí.</t>
  </si>
  <si>
    <t>Úžlabí: 2*0,15*0,045*9,65=0,130 [A]</t>
  </si>
  <si>
    <t>Položka zahrnuje:  
- dodávku předepsaného materiálu pro drenážní vrstvu, včetně mimostaveništní a vnitrostaveništní dopravy  
- provedení drenážní vrstvy předepsaných rozměrů a předepsaného tvaru</t>
  </si>
  <si>
    <t>227821</t>
  </si>
  <si>
    <t>MIKROPILOTY KOMPLET D DO 100MM NA POVRCHU</t>
  </si>
  <si>
    <t>Prům. trubky 89/10 mm, cena za komplet.</t>
  </si>
  <si>
    <t>Pod základy, délka 6 m: (7+4)*2*6,0=132,000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</si>
  <si>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</si>
  <si>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261112</t>
  </si>
  <si>
    <t>VRTY PRO KOTVENÍ A INJEKTÁŽ TŘ I NA POVRCHU D DO 16MM</t>
  </si>
  <si>
    <t>Vrty DN 14 délky 185 mm  pro upevňovací konstrukce pro vodovod na římse. Á 1,2 m.</t>
  </si>
  <si>
    <t>2*10*0,185=3,700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</si>
  <si>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</si>
  <si>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26143</t>
  </si>
  <si>
    <t>VRTY PRO KOTVENÍ, INJEKTÁŽ A MIKROPILOTY NA POVRCHU TŘ. IV D DO 150MM</t>
  </si>
  <si>
    <t>Vrty pro mikropiloty prům. trubky 89/10 mm, včetně hluchého vrtání. 
Poplatek za skládku v SO 201.1</t>
  </si>
  <si>
    <t>Pod základy, délka 6 m, hluché vrtání 1.00 m: (7+4)*7,0=77,000 [A] 
Pod základy, délka 6 m, hluché vrtání 0.90 m: (7+4)*6,9=75,900 [B] 
A+B=152,900 [C]</t>
  </si>
  <si>
    <t>272324</t>
  </si>
  <si>
    <t>ZÁKLADY ZE ŽELEZOBETONU DO C25/30</t>
  </si>
  <si>
    <t>Beton C25/30 XA2, vč. bednění, izolačních nátěrů (1xNp + 2xNa).</t>
  </si>
  <si>
    <t>OP1 + OP2:2*2,4*0,7*8,5=28,560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</si>
  <si>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</si>
  <si>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</si>
  <si>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10505, B500B</t>
  </si>
  <si>
    <t>Parametrická spotřeba 180 kg/m3. Distanční tělíska betonová.</t>
  </si>
  <si>
    <t>dle pol. 272324:0,18*28,56=5,141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</si>
  <si>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</si>
  <si>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28997</t>
  </si>
  <si>
    <t>OPLÁŠTĚNÍ (ZPEVNĚNÍ) Z GEOTEXTILIE A GEOMŘÍŽOVIN</t>
  </si>
  <si>
    <t>Ochrana PE folie v těsnící vrstvě, vykázána 2x plocha ((1+1)x300 g/m2).</t>
  </si>
  <si>
    <t>přechodová oblast OP1:2*1*3,2*7,0=44,800 [A] 
přechodová oblast OP2:2*1*3,2*7,3=46,720 [B] 
A+B=91,520 [C]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</si>
  <si>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</si>
  <si>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28999</t>
  </si>
  <si>
    <t>OPLÁŠTĚNÍ (ZPEVNĚNÍ) Z FÓLIE</t>
  </si>
  <si>
    <t>Těsnící PE fólie v přechodové oblasti mostu.</t>
  </si>
  <si>
    <t>přechodová oblast OP1:1*3,2*7,0=22,400 [A] 
přechodová oblast OP2:1*3,2*7,3=23,360 [B] 
A+B=45,760 [C]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</si>
  <si>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</si>
  <si>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</si>
  <si>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31717</t>
  </si>
  <si>
    <t>KOVOVÉ KONSTRUKCE PRO KOTVENÍ ŘÍMSY</t>
  </si>
  <si>
    <t>KG</t>
  </si>
  <si>
    <t>7.0 kg/1ks kotvy, chemická kotva, vrt prům. 34 mm, hl. vrtu 150 mm, vč. pozinkování.</t>
  </si>
  <si>
    <t>levá římsa po 1,0 m:1*11*7,0=77,000 [A] 
pravá římsa po 1,0 m:1*12*7,0=84,000 [B] 
A+B=161,000 [C]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</si>
  <si>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</si>
  <si>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</si>
  <si>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</si>
  <si>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Mostní římsy z betonu C30/37 XF4, včetně pracovních nad rubem opěr, smršťovacích spar a striáže. Včetně dilatačního pryžového těsnění.</t>
  </si>
  <si>
    <t>levá římsa:1*11,05*0,77=8,509 [A] 
pravá římsa:1*11,6*0,77=8,932 [B] 
A+B=17,441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</si>
  <si>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</si>
  <si>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</si>
  <si>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</si>
  <si>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Výztuž říms, parametrická spotřeba 140 kg/m3, distanční tělíska betonová.</t>
  </si>
  <si>
    <t>dle pol. 317325:0,14*17,441=2,442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</si>
  <si>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</si>
  <si>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327212</t>
  </si>
  <si>
    <t>ZDI OPĚRNÉ, ZÁRUBNÍ, NÁBŘEŽNÍ Z LOMOVÉHO KAMENE NA MC</t>
  </si>
  <si>
    <t>Dozdění nábřežních zídek, včetně dodání kamene a malty 20 MPa.</t>
  </si>
  <si>
    <t>u křídla 1L:0,5*1,5*1,8=1,350 [A] 
u křídla 1P:0,5*1,5*4,5=3,375 [B] 
A+B=4,725 [C]</t>
  </si>
  <si>
    <t>položka zahrnuje dodávku a osazení lomového kamene, jeho výběr a případnou úpravu, dodávku předepsané malty, spárování.</t>
  </si>
  <si>
    <t>327215</t>
  </si>
  <si>
    <t>PŘEZDĚNÍ ZDÍ Z KAMENNÉHO ZDIVA</t>
  </si>
  <si>
    <t>Rozebrání a opětovné dozdění nábřežní zdi u křídla 2P. Výplň spar maltou 15 Mpa.</t>
  </si>
  <si>
    <t>0,5*1,5*0,5=0,375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</si>
  <si>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</si>
  <si>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32723</t>
  </si>
  <si>
    <t>ZDI OPĚR, ZÁRUB, NÁBŘEŽ Z CIHEL PÁLENÝCH</t>
  </si>
  <si>
    <t>Dozdění nábřežních zídek, cihlová římsa.</t>
  </si>
  <si>
    <t>u křídla 1L:0,5*0,14*1,8=0,126 [A] 
u křídla 1P:0,5*0,14*4,5=0,315 [B] 
A+B=0,441 [C]</t>
  </si>
  <si>
    <t>Položka zahrnuje veškerý materiál, výrobky a polotovary, včetně mimostaveništní a vnitrostaveništní dopravy (rovněž přesuny), včetně naložení a složení, případně s uložením.</t>
  </si>
  <si>
    <t>333325</t>
  </si>
  <si>
    <t>MOSTNÍ OPĚRY A KŘÍDLA ZE ŽELEZOVÉHO BETONU DO C30/37</t>
  </si>
  <si>
    <t>Dříky opěr + křídla z betonu C30/37 XF2 , vč. izolačních nátěrů (1xNp + 2xNa).</t>
  </si>
  <si>
    <t>křídlo 1L (délka 0.7 m):0,5*1,4*0,7=0,490 [C] 
křídlo 1P (délka 0.7 m):0,5*1,4*0,7=0,490 [D] 
křídlo 2L (délka 0.7 m):0,5*1,4*0,7=0,490 [E] 
křídlo 2P (délka 1.25+1.45):0,5*1,4*(1,25+1,45)=1,890 [F] 
C+D+E+F=3,360 [G]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</si>
  <si>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</si>
  <si>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333365</t>
  </si>
  <si>
    <t>VÝZTUŽ MOSTNÍCH OPĚR A KŘÍDEL Z OCELI 10505, B500B</t>
  </si>
  <si>
    <t>Výztuž opěr a křídel, parametrická spotřeba 160 kg/m3, distanční tělíska betonová.</t>
  </si>
  <si>
    <t>dle pol. 333325:0,16*3,36=0,538 [A]</t>
  </si>
  <si>
    <t>389325</t>
  </si>
  <si>
    <t>MOSTNÍ RÁMOVÉ KONSTRUKCE ZE ŽELEZOBETONU C30/37</t>
  </si>
  <si>
    <t>ŽB rám z betonu C30/37 XF2, vč. bednění a skruže.</t>
  </si>
  <si>
    <t>OP1 po pracovní spáru:0,7*1,205*8,0=6,748 [A] 
OP2 po pracovní spáru:0,7*1,48*8,0=8,288 [B] 
náběhy NK:0,5*2*8,0*0,3*2,0=4,800 [C] 
příčel (plocha řezu 3.616):9,65*3,616=34,894 [D] 
konzoly (plocha řezu 0.491, délka 11.6+11.05) :22,65*0,491=11,121 [E] 
nad pracovní sparou opěr:2*0,7*0,3*8,0=3,360 [F] 
A+B+C+D+E+F=69,211 [G]</t>
  </si>
  <si>
    <t>389365</t>
  </si>
  <si>
    <t>VÝZTUŽ MOSTNÍ RÁMOVÉ KONSTRUKCE Z OCELI 10505, B500B</t>
  </si>
  <si>
    <t>Příčel rámu, parametrická spotřeba 180 kg/m3, distanční tělíska betonová.</t>
  </si>
  <si>
    <t>dle pol. 389325:0,18*69,211=12,458 [A]</t>
  </si>
  <si>
    <t>Vodorovné konstrukce</t>
  </si>
  <si>
    <t>451312</t>
  </si>
  <si>
    <t>PODKLADNÍ A VÝPLŇOVÉ VRSTVY Z PROSTÉHO BETONU C12/15</t>
  </si>
  <si>
    <t>Pod základy, beton C12/15n X0-CL, rub. drenáž.</t>
  </si>
  <si>
    <t>rub. drenáž OP1+OP2:2*0,3*1,0*7,0=4,200 [A] 
pod základem OP1+OP2:2*2,8*0,15*8,8=7,392 [B] 
A+B=11,592 [C]</t>
  </si>
  <si>
    <t>451314</t>
  </si>
  <si>
    <t>PODKLADNÍ A VÝPLŇOVÉ VRSTVY Z PROSTÉHO BETONU C25/30</t>
  </si>
  <si>
    <t>C25/30-XF3 - podklad tl. 200 mm pod zpevnění z lomového kamene.</t>
  </si>
  <si>
    <t>Koryto:3,4*0,2*13,6=9,248 [A] 
Bermy podél OP1 a pod římsami u OP1:2,9*0,2*13,6=7,888 [B] 
Bermy podél základu OP2-L :2,9*0,2*8,5=4,930 [C] 
Pod pravou římsou u OP2-P 2.8*0.2*(2.7+0.6):2,8*0,2*(2,7+0,6)=1,848 [D] 
Pod pravou římsou u OP1-P:2,8*0,2*3,3=1,848 [E] 
Pod kanalizační šachtou:2,0*0,2*2,0=0,800 [F] 
Pod uliční vpustí:1,8*0,2*1,8=0,648 [G] 
A+B+C+D+E+F+G=27,210 [H]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</si>
  <si>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</si>
  <si>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45152</t>
  </si>
  <si>
    <t>PODKLADNÍ A VÝPLŇOVÉ VRSTVY Z KAMENIVA DRCENÉHO</t>
  </si>
  <si>
    <t>Pro varovné pásy,štěrkodrt tl. 150 mm fr. 0/32</t>
  </si>
  <si>
    <t>0,15*2,72*0,408=0,166 [A]</t>
  </si>
  <si>
    <t>položka zahrnuje dodávku předepsaného kameniva, mimostaveništní a vnitrostaveništní dopravu a jeho uložení  
není-li v zadávací dokumentaci uvedeno jinak, jedná se o nakupovaný materiál</t>
  </si>
  <si>
    <t>Pro předlážděné části chodníků, štěrkodrt tl. 150 mm fr. 0/32</t>
  </si>
  <si>
    <t>0,150*39,040=5,856 [A]</t>
  </si>
  <si>
    <t>Pro nové části chodníků - 20% stávající plochy, štěrkodrt tl. 150 mm fr. 0/32.</t>
  </si>
  <si>
    <t>Chodník napravo u OP1:2,3*0,15*7,6=2,622 [A] 
dodlážděné části chodníků ((17.2+23.5+8.1)*20/100)*0,150=1,464 [B] 
A+B=4,086 [C]</t>
  </si>
  <si>
    <t>45160</t>
  </si>
  <si>
    <t>PODKL A VÝPLŇ VRSTVY Z MEZEROVITÉHO BETONU</t>
  </si>
  <si>
    <t>Obetonování rub. drenáže z mezerovitého betonu dle TKP 18.</t>
  </si>
  <si>
    <t>OP1+OP2:2*0,3*0,3*7,0=1,260 [A]</t>
  </si>
  <si>
    <t>Položka zahrnuje dodávku mezerovitého betonu a jeho uložení se zhutněním, včetně mimostaveništní a vnitrostaveništní dopravy (rovněž přesuny)</t>
  </si>
  <si>
    <t>45860</t>
  </si>
  <si>
    <t>VÝPLŇ ZA OPĚRAMI A ZDMI Z MEZEROVITÉHO BETONU</t>
  </si>
  <si>
    <t>Zásyp za opěrami mezerovitým betonem MCB10 dle ČSN 73 6124-2, min. pevnost 8 Mpa.</t>
  </si>
  <si>
    <t>přechodová oblast OP1:1*8,5*0,78=6,630 [A] 
přechodová oblast OP2:1*8,5*0,78=6,630 [B] 
A+B=13,260 [C]</t>
  </si>
  <si>
    <t>položka zahrnuje:  
- dodávku mezerovitého betonu předepsané kvality a zásyp se zhutněním včetně mimostaveništní a vnitrostaveništní dopravy</t>
  </si>
  <si>
    <t>36</t>
  </si>
  <si>
    <t>465512</t>
  </si>
  <si>
    <t>DLAŽBY Z LOMOVÉHO KAMENE NA MC</t>
  </si>
  <si>
    <t>Zpevnění z lom. kam. tl. 200 mm, vč. spárování proti CHRL (pod mostem).</t>
  </si>
  <si>
    <t>Koryto:3,4*0,2*13,6=9,248 [A] 
Bermy podél OP1 a pod římsami u OP1:2,9*0,2*13,6=7,888 [B] 
Bermy podél základu OP2-L :2,9*0,2*8,5=4,930 [C] 
Pod pravou římsou u OP2-P 2.8*0.2*(2.7+0.6):2,8*0,2*(2,7+0,6)=1,848 [D] 
Pod pravou římsou u OP1-P:2,8*0,2*3,3=1,848 [E] 
A+B+C+D+E=25,762 [F]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</si>
  <si>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</si>
  <si>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37</t>
  </si>
  <si>
    <t>467314</t>
  </si>
  <si>
    <t>STUPNĚ A PRAHY VODNÍCH KORYT Z PROSTÉHO BETONU C25/30</t>
  </si>
  <si>
    <t>Příčné patní prahy z betonu C25/30 XF3, šířky 0.4 m a výšky 0.75 m.</t>
  </si>
  <si>
    <t>nátok:0,4*0,75*3,4=1,020 [A] 
výtok:0,4*0,75*3,4=1,020 [B] 
A+B=2,040 [C]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</si>
  <si>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</si>
  <si>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Komunikace</t>
  </si>
  <si>
    <t>38</t>
  </si>
  <si>
    <t>56333</t>
  </si>
  <si>
    <t>VOZOVKOVÉ VRSTVY ZE ŠTĚRKODRTI TL. DO 150MM</t>
  </si>
  <si>
    <t>ŠDA fr. 0/63, tl. 150 mm.</t>
  </si>
  <si>
    <t>před mostem:7,0*7,0=49,000 [A] 
za mostem:8,9*15,3=136,170 [B] 
A+B=185,170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</si>
  <si>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</si>
  <si>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39</t>
  </si>
  <si>
    <t>56334</t>
  </si>
  <si>
    <t>VOZOVKOVÉ VRSTVY ZE ŠTĚRKODRTI TL. DO 200MM</t>
  </si>
  <si>
    <t>ŠDA fr. 0/63, tl. 200 mm.</t>
  </si>
  <si>
    <t>před mostem:7,0*6,5=45,500 [A] 
za mostem:8,9*14,8=131,720 [B] 
A+B=177,220 [C]</t>
  </si>
  <si>
    <t>40</t>
  </si>
  <si>
    <t>56343</t>
  </si>
  <si>
    <t>VOZOVKOVÉ VRSTVY ZE ŠTĚRKOPÍSKU TL. DO 150MM</t>
  </si>
  <si>
    <t>Ochrana těsnící folie v přechodových oblastech mostu. 2 x 150 mm, frakce 0-4 mm.</t>
  </si>
  <si>
    <t>Přechodová oblast OP1:1*2*3,2*7,0=44,800 [A] 
Přechodová oblast OP2:1*2*3,2*7,3=46,720 [B] 
A+B=91,520 [C]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</si>
  <si>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</si>
  <si>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41</t>
  </si>
  <si>
    <t>572121</t>
  </si>
  <si>
    <t>INFILTRAČNÍ POSTŘIK ASFALTOVÝ DO 1,0KG/M2</t>
  </si>
  <si>
    <t>Na 2. vrstvě ŠD, v množství 1,0 kg/m2.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</si>
  <si>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</si>
  <si>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42</t>
  </si>
  <si>
    <t>572213</t>
  </si>
  <si>
    <t>SPOJOVACÍ POSTŘIK Z EMULZE DO 0,5KG/M2</t>
  </si>
  <si>
    <t>Pod ložní vrstvou, 0.5 kg/m2.</t>
  </si>
  <si>
    <t>před mostem:7,0*8,0=56,000 [A] 
na mostě:7,0*9,65=67,550 [B] 
za mostem:8,9*16,3=145,070 [C] 
A+B+C=268,620 [D]</t>
  </si>
  <si>
    <t>43</t>
  </si>
  <si>
    <t>Pod obrusnou vrstvou, 0.3 kg/m2.</t>
  </si>
  <si>
    <t>před mostem:7,0*8,0=56,000 [A] 
Na moste:7,0*9,65=67,550 [B] 
za mostem:8,9*16,3=145,070 [C] 
A+B+C=268,620 [D]</t>
  </si>
  <si>
    <t>44</t>
  </si>
  <si>
    <t>574A34</t>
  </si>
  <si>
    <t>ASFALTOVÝ BETON PRO OBRUSNÉ VRSTVY ACO 11+, 11S TL. 40MM</t>
  </si>
  <si>
    <t>Obrusná vrstva z ACO11+.</t>
  </si>
  <si>
    <t>na mostě:7,0*9,65=67,550 [A] 
před mostem:7,0*9,00=63,000 [B] 
za mostem:8,9*17,3=153,970 [C] 
A+B+C=284,520 [D]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</si>
  <si>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</si>
  <si>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45</t>
  </si>
  <si>
    <t>574C56</t>
  </si>
  <si>
    <t>ASFALTOVÝ BETON PRO LOŽNÍ VRSTVY ACL 16+, 16S TL. 60MM</t>
  </si>
  <si>
    <t>Ložná vrstva z ACL16+.</t>
  </si>
  <si>
    <t>46</t>
  </si>
  <si>
    <t>574E46</t>
  </si>
  <si>
    <t>ASFALTOVÝ BETON PRO PODKLADNÍ VRSTVY ACP 16+, 16S TL. 50MM</t>
  </si>
  <si>
    <t>Podkladní vrstva mimo most z ACP16+.</t>
  </si>
  <si>
    <t>před mostem:7,0*7,5=52,500 [A] 
za mostem:8,9*15,8=140,620 [B] 
A+B=193,120 [C]</t>
  </si>
  <si>
    <t>47</t>
  </si>
  <si>
    <t>575C43</t>
  </si>
  <si>
    <t>LITÝ ASFALT MA IV (OCHRANA MOSTNÍ IZOLACE) 11 TL. 35MM</t>
  </si>
  <si>
    <t>ochrana izolace z MA 11 IV na mostě</t>
  </si>
  <si>
    <t>na mostě:7,0*9,65=67,550 [A]</t>
  </si>
  <si>
    <t>48</t>
  </si>
  <si>
    <t>582617</t>
  </si>
  <si>
    <t>KRYTY Z BETON DLAŽDIC SE ZÁMKEM ŠEDÝCH RELIÉF TL 60MM DO LOŽE Z KAM</t>
  </si>
  <si>
    <t>Nové části chodníků, plus nový chodník na pravo u OP1. Vč. lože tl. 30 mm z drceného kameniva fr. 4/8 .</t>
  </si>
  <si>
    <t>Chodník napravo u OP1:2,3*7,6=17,480 [A] 
dodlážděné části chodníků 20% nové dlažby: (17.2+23.5+8.1)*20/100=9,760 [B] 
A+B=27,240 [C]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</si>
  <si>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</si>
  <si>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49</t>
  </si>
  <si>
    <t>58261A</t>
  </si>
  <si>
    <t>KRYTY Z BETON DLAŽDIC SE ZÁMKEM BAREV RELIÉF TL 60MM DO LOŽE Z KAM</t>
  </si>
  <si>
    <t>Varovné pásy š. 0.4 m pro nevidomé, vč. lože tl. 30 mm z drceného kameniva fr. 4/8 a štěrkodrti tl. 150 mm fr. 0/63.</t>
  </si>
  <si>
    <t>Chodník u křídla 2L: 0,4*4,7=1,880 [A] 
Chodník u křídla 1P: 0,4*2,1=0,840 [B] 
A+B=2,720 [C]</t>
  </si>
  <si>
    <t>50</t>
  </si>
  <si>
    <t>587205</t>
  </si>
  <si>
    <t>PŘEDLÁŽDĚNÍ KRYTU Z BETONOVÝCH DLAŽDIC</t>
  </si>
  <si>
    <t>Předlážděné části chodníků. Vč. lože tl. 30 mm z drceného kameniva fr. 4/8.</t>
  </si>
  <si>
    <t>Předlážděné části chodníků:((17,2+23,5+8,1)*80/100)=39,040 [A]</t>
  </si>
  <si>
    <t>- pod pojmem *předláždění* se rozumí rozebrání stávající dlažby a pokládka dlažby ze stávajícího dlažebního materiálu (bez dodávky nového) 
- zahrnuje nezbytnou manipulaci s tímto materiálem (nakládání, doprava, složení, očištění) 
- dodání a rozprostření materiálu pro lože a jeho tloušťku předepsanou dokumentací a pro předepsanou výplň spar 
- eventuelní doplnění plochy s použitím nového materiálu se vykazuje v položce č.582</t>
  </si>
  <si>
    <t>51</t>
  </si>
  <si>
    <t>58920</t>
  </si>
  <si>
    <t>VÝPLŇ SPAR MODIFIKOVANÝM ASFALTEM</t>
  </si>
  <si>
    <t>Výplň spáry vozovka - římsa . Hustota 1.1g/cm3.</t>
  </si>
  <si>
    <t>levá římsa:11,05=11,050 [A] 
pravá římsa:11,6=11,600 [B] 
A+B=22,650 [C]</t>
  </si>
  <si>
    <t>položka zahrnuje:  
- dodávku předepsaného materiálu  
- vyčištění a výplň spar tímto materiálem</t>
  </si>
  <si>
    <t>52</t>
  </si>
  <si>
    <t>58950</t>
  </si>
  <si>
    <t>VÝPLŇ SPAR PRYŽOVOU VLOŽKOU</t>
  </si>
  <si>
    <t>Výplň spáry vozovka - římsa s předtěsněním z profilu z pěnového polyetylénu o 10 mm větším než šířka spáry.</t>
  </si>
  <si>
    <t>Přidružená stavební výroba</t>
  </si>
  <si>
    <t>53</t>
  </si>
  <si>
    <t>709523</t>
  </si>
  <si>
    <t>PODPŮRNÉ A POMOCNÉ KONSTRUKCE OCELOVÉ Z PLECHU TL. DO 5 MM S POVRCHOVOU ÚPRAVOU ŽÁROVÝM ZINKOVÁNÍM</t>
  </si>
  <si>
    <t>Zakrytí upevňovací konstrukce pro vodovod na římse.</t>
  </si>
  <si>
    <t>6*8,8=52,800 [A]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</si>
  <si>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Udává se počet kusů kompletní konstrukce nebo práce.</t>
  </si>
  <si>
    <t>54</t>
  </si>
  <si>
    <t>711112</t>
  </si>
  <si>
    <t>IZOLACE BĚŽNÝCH KONSTRUKCÍ PROTI ZEMNÍ VLHKOSTI ASFALTOVÝMI PÁSY</t>
  </si>
  <si>
    <t>"Izolace spodní stavby na penetrační nátěr, včetně přesahu 0,5 m na rub křídel, včetně přetažení přes horní 
povrch základu."</t>
  </si>
  <si>
    <t>rub OP1:2,005*7,0=14,035 [A] 
rub OP2:2,32*7,0=16,240 [B] 
bočbí povrch křídla 1L+1P:2*0,5*2,005=2,005 [C] 
bočbí povrch křídla 2L+2P:2*0,5*2,22=2,220 [D] 
horní povrchu základu OP1+OP2:2*0,7*8,5=11,900 [E] 
A+B+C+D+E=46,400 [F]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</si>
  <si>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</si>
  <si>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55</t>
  </si>
  <si>
    <t>711442</t>
  </si>
  <si>
    <t>IZOLACE MOSTOVEK CELOPLOŠNÁ ASFALTOVÝMI PÁSY S PEČETÍCÍ VRSTVOU</t>
  </si>
  <si>
    <t>NAIP tl. 5 mm, vlastnosti viz TZ.</t>
  </si>
  <si>
    <t>horní povrch NK:10,945*9,65=105,619 [A] 
horní povrch křídel 1L, 1P, 2L:3*1,98*0,7=4,158 [B] 
horní povrch křídla 2P:1*1,98*1,25=2,475 [C] 
A+B+C=112,252 [D]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</si>
  <si>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</si>
  <si>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56</t>
  </si>
  <si>
    <t>711502</t>
  </si>
  <si>
    <t>OCHRANA IZOLACE NA POVRCHU ASFALTOVÝMI PÁSY</t>
  </si>
  <si>
    <t>Ochrana izolace pod římsami asfaltovými pásy s hliníkovou vložkou.</t>
  </si>
  <si>
    <t>levá římsa:2,2*11,05=24,310 [A] 
pravá římsa:2,2*11,6=25,520 [B] 
A+B=49,830 [C]</t>
  </si>
  <si>
    <t>položka zahrnuje:  
- dodání  předepsaného ochranného materiálu  
- zřízení ochrany izolace</t>
  </si>
  <si>
    <t>57</t>
  </si>
  <si>
    <t>711509</t>
  </si>
  <si>
    <t>OCHRANA IZOLACE NA POVRCHU TEXTILIÍ</t>
  </si>
  <si>
    <t>Ochrana izolace, vykázáno bez přesahů, rubové plochy - 2x300 g/m2, lícové plochy - 1x300 g/m2.</t>
  </si>
  <si>
    <t>líc základu OP1 + OP2:1*2*2,0*8,5=34,000 [A] 
rub základu OP1 + OP2:1*2*0,7*8,5=11,900 [B] 
Vrch základů za rubem:2*2*0,7*8,5=23,800 [C] 
boky základů:4*0,25*2,4=2,400 [D] 
                      1*4*0,7*2,4=6,720 [E] 
rub OP1:2*1*2,005*8,0=32,080 [F] 
rub OP2:2*1*2,32*8,0=37,120 [G] 
A+B+C+D+E+F+G=148,020 [H]</t>
  </si>
  <si>
    <t>58</t>
  </si>
  <si>
    <t>78381</t>
  </si>
  <si>
    <t>NÁTĚRY BETON KONSTR TYP S1 (OS-A)</t>
  </si>
  <si>
    <t>Nátěr typu OS-A, systém ochrany říms.</t>
  </si>
  <si>
    <t>povrchy levé římsy bez plochy obrubníku s nátěrem S4:1*3,1*11,05=34,255 [A] 
povrchy pravé římsy bez plochy obrubníku s nátěrem S4:1*3,1*11,6=35,960 [B] 
A+B=70,215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</si>
  <si>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</si>
  <si>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59</t>
  </si>
  <si>
    <t>78382</t>
  </si>
  <si>
    <t>NÁTĚRY BETON KONSTR TYP S2 (OS-B)</t>
  </si>
  <si>
    <t>Nátěr boku NK a dolního povrchu NK 100 mm za okapní ozub.</t>
  </si>
  <si>
    <t>levý okraj NK:1*0,53*11,05=5,857 [A] 
pravý okraj NK:1*0,53*11,6=6,148 [B] 
A+B=12,005 [C]</t>
  </si>
  <si>
    <t>60</t>
  </si>
  <si>
    <t>78383</t>
  </si>
  <si>
    <t>NÁTĚRY BETON KONSTR TYP S4 (OS-C)</t>
  </si>
  <si>
    <t>Nátěr obrub říms.</t>
  </si>
  <si>
    <t>levá římsa:1*0,32*11,05=3,536 [A] 
pravá římsa:1*0,32*11,6=3,712 [B] 
A+B=7,248 [C]</t>
  </si>
  <si>
    <t>Potrubí</t>
  </si>
  <si>
    <t>61</t>
  </si>
  <si>
    <t>81457</t>
  </si>
  <si>
    <t>POTRUBÍ Z TRUB BETONOVÝCH DN DO 500MM</t>
  </si>
  <si>
    <t>Část nové dešťové kanalizace DN500 z nové šachty napojené do stávající šachty.</t>
  </si>
  <si>
    <t>6,5=6,500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</si>
  <si>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</si>
  <si>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62</t>
  </si>
  <si>
    <t>863272</t>
  </si>
  <si>
    <t>POTRUBÍ Z TRUB Z NEREZ OCELI DN DO 100MM</t>
  </si>
  <si>
    <t>Prostupy pro odvodnění izolace z nerezových trubek O50 mm .</t>
  </si>
  <si>
    <t>2*0,44=0,880 [A]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</si>
  <si>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- opláštění dle dokumentace a nutné opravy opláštění při jeho poškození nezahrnuje tlakovou zkoušku ani proplacha dezinfekci</t>
  </si>
  <si>
    <t>63</t>
  </si>
  <si>
    <t>87433</t>
  </si>
  <si>
    <t>POTRUBÍ Z TRUB PLASTOVÝCH ODPADNÍCH DN DO 150MM</t>
  </si>
  <si>
    <t>Část nové dešťové kanalizace DN 150-SN8 - hladké potrubí, z nové dešťové vpusti napojené do stávající šachty.</t>
  </si>
  <si>
    <t>6,0=6,000 [A]</t>
  </si>
  <si>
    <t>64</t>
  </si>
  <si>
    <t>87434</t>
  </si>
  <si>
    <t>POTRUBÍ Z TRUB PLASTOVÝCH ODPADNÍCH DN DO 200MM</t>
  </si>
  <si>
    <t>Prostupy pro rubovou drenáž skrz opěry. DN200-SN8</t>
  </si>
  <si>
    <t>65</t>
  </si>
  <si>
    <t>87533</t>
  </si>
  <si>
    <t>POTRUBÍ DREN Z TRUB PLAST DN DO 150MM</t>
  </si>
  <si>
    <t>Drenáž DN 150 mm (vrcholový tlak SN8), vč. geotextílie 300g/m2 a vyústění uprostřed opěr.</t>
  </si>
  <si>
    <t>rub OP1+OP2 - (3.5*2+0.9)*2=15,800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</si>
  <si>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</si>
  <si>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66</t>
  </si>
  <si>
    <t>87733</t>
  </si>
  <si>
    <t>CHRÁNIČKY PŮLENÉ Z TRUB PLAST DN DO 150MM</t>
  </si>
  <si>
    <t>DN110 pro kabel CETIN v přechodové oblasti OP1 vč. přesahů 0.5 m.</t>
  </si>
  <si>
    <t>9,0=9,000 [A]</t>
  </si>
  <si>
    <t>položky pro zhotovení potrubí platí bez ohledu na sklon  
zahrnuje:  
- výrobní dokumentaci (včetně technologického předpisu)  
- dodání veškerého trubního a pomocného materiálu  (trouby včetně podélného rozpůlení, trubky,  tvarovky,  spojovací a těsnící  materiál a pod.), podpěrných, závěsných a  
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</t>
  </si>
  <si>
    <t>67</t>
  </si>
  <si>
    <t>87913</t>
  </si>
  <si>
    <t>POTRUBÍ ODPADNÍ MOSTNÍCH OBJEKTŮ Z PLAST TRUB  DN DO 150 MM</t>
  </si>
  <si>
    <t>Pro odvodňovače DN150.</t>
  </si>
  <si>
    <t>Odvodňovače:2*0,44=0,880 [A]</t>
  </si>
  <si>
    <t>- výrobní dokumentaci (včetně technologického předpisu)  
- dodání veškerého instalačního a  pomocného  materiálu  (trouby,  trubky,  armatury,  tvarové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 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  
- úprava, očištění a ošetření prostoru kolem instalace  
- provedení požadovaných zkoušek vodotěsnosti</t>
  </si>
  <si>
    <t>68</t>
  </si>
  <si>
    <t>894157</t>
  </si>
  <si>
    <t>ŠACHTY KANALIZAČNÍ Z BETON DÍLCŮ NA POTRUBÍ DN DO 500MM</t>
  </si>
  <si>
    <t>Kompletní zřízení šachty dešťové kanalizace do betonového lože, vč. stupadel, vč. dvou odboček, vč. litinového poklopu třídy D400, cena za komplet. Hloubka cca 1.4m. Viz příloha 201_03_PUD.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</si>
  <si>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</si>
  <si>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69</t>
  </si>
  <si>
    <t>89712</t>
  </si>
  <si>
    <t>VPUSŤ KANALIZAČNÍ ULIČNÍ KOMPLETNÍ Z BETONOVÝCH DÍLCŮ</t>
  </si>
  <si>
    <t>Nová uliční vpusť včetně kalového koče a mříže třídy D400.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</si>
  <si>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</si>
  <si>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70</t>
  </si>
  <si>
    <t>89921</t>
  </si>
  <si>
    <t>VÝŠKOVÁ ÚPRAVA POKLOPŮ</t>
  </si>
  <si>
    <t>Rektifikace stávajících poklopů kanalizačních šachet před OP1 a za OP2 a nová šachta za OP2.</t>
  </si>
  <si>
    <t>3=3,000 [A]</t>
  </si>
  <si>
    <t>- položka výškové úpravy zahrnuje všechny nutné práce a materiály pro zvýšení nebo snížení zařízení (včetně nutné úpravy stávajícího povrchu vozovky nebo chodníku).</t>
  </si>
  <si>
    <t>71</t>
  </si>
  <si>
    <t>89943</t>
  </si>
  <si>
    <t>VÝŘEZ, VÝSEK, ÚTES NA POTRUBÍ DN DO 150MM</t>
  </si>
  <si>
    <t>Vývrt do dna šachty, úprava kynety šachty, včetně nové kynety a zatěsnění napojení do šachty.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</si>
  <si>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</si>
  <si>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72</t>
  </si>
  <si>
    <t>899901</t>
  </si>
  <si>
    <t>PŘEPOJENÍ PŘÍPOJEK</t>
  </si>
  <si>
    <t>Napojení nové dešťové kanalizace do stávající šachty</t>
  </si>
  <si>
    <t>položka zahrnuje řez na potrubí, dodání a osazení příslušných tvarovek a armatur</t>
  </si>
  <si>
    <t>73</t>
  </si>
  <si>
    <t>9111A1</t>
  </si>
  <si>
    <t>ZÁBRADLÍ SILNIČNÍ S VODOR MADLY - DODÁVKA A MONTÁŽ</t>
  </si>
  <si>
    <t>Dvoumadlové ocelové zábradlí kolem chodníků. Včetně osazení.</t>
  </si>
  <si>
    <t>Chodník na pravé straně: 8.1+3.5=11,600 [A] 
Chodník na levé straně:  4.0+3.2=7,200 [B] 
A+B=18,800 [C]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</si>
  <si>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</si>
  <si>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74</t>
  </si>
  <si>
    <t>9112B1</t>
  </si>
  <si>
    <t>ZÁBRADLÍ MOSTNÍ SE SVISLOU VÝPLNÍ - DODÁVKA A MONTÁŽ</t>
  </si>
  <si>
    <t>Zábradlí na mostě vč. kotvení na chemické kotvy a podlití.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</si>
  <si>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</si>
  <si>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75</t>
  </si>
  <si>
    <t>91355</t>
  </si>
  <si>
    <t>EVIDENČNÍ ČÍSLO MOSTU</t>
  </si>
  <si>
    <t>Letopočet opravy vlysem do betonu.</t>
  </si>
  <si>
    <t>položka zahrnuje štítek s evidenčním číslem mostu, sloupek dopravní značky včetně osazení a nutných zemních prací a zabetonování</t>
  </si>
  <si>
    <t>76</t>
  </si>
  <si>
    <t>Včetně 2ks sloupku.</t>
  </si>
  <si>
    <t>2 x evidenční číslo mostu:2=2,000 [A] 
2 x název vodoteče:2=2,000 [B] 
A+B=4,000 [C]</t>
  </si>
  <si>
    <t>77</t>
  </si>
  <si>
    <t>914121</t>
  </si>
  <si>
    <t>DOPRAVNÍ ZNAČKY ZÁKLADNÍ VELIKOSTI OCELOVÉ FÓLIE TŘ 1 - DODÁVKA A MONTÁŽ</t>
  </si>
  <si>
    <t>Nové značky Parking 20m a zákaz zastavení pro nákladní automobily. Včetně betonové patky.</t>
  </si>
  <si>
    <t>položka zahrnuje: 
- dodávku a montáž značek v požadovaném provedení</t>
  </si>
  <si>
    <t>78</t>
  </si>
  <si>
    <t>914921</t>
  </si>
  <si>
    <t>SLOUPKY A STOJKY DOPRAVNÍCH ZNAČEK Z OCEL TRUBEK DO PATKY - DODÁVKA A MONTÁŽ</t>
  </si>
  <si>
    <t>značky základní velikosti</t>
  </si>
  <si>
    <t>položka zahrnuje:  
- sloupky a upevňovací zařízení včetně jejich osazení (betonová patka, zemní práce)</t>
  </si>
  <si>
    <t>79</t>
  </si>
  <si>
    <t>915221</t>
  </si>
  <si>
    <t>VODOR DOPRAV ZNAČ PLASTEM STRUKTURÁLNÍ NEHLUČNÉ - DOD A POKLÁDKA</t>
  </si>
  <si>
    <t>Střední dělicí proužek.</t>
  </si>
  <si>
    <t>0,2*36,1=7,220 [A]</t>
  </si>
  <si>
    <t>položka zahrnuje:  
- dodání a pokládku nátěrového materiálu (měří se pouze natíraná plocha)  
- předznačení a reflexní úpravu</t>
  </si>
  <si>
    <t>80</t>
  </si>
  <si>
    <t>917223</t>
  </si>
  <si>
    <t>SILNIČNÍ A CHODNÍKOVÉ OBRUBY Z BETONOVÝCH OBRUBNÍKŮ ŠÍŘ 100MM</t>
  </si>
  <si>
    <t>Chodníkové obrubníky 100/200 mm, vč. betonového lože C16/20.</t>
  </si>
  <si>
    <t>před křídlem 1L : 8.6+7.2+2.8=18,600 [A] 
za křídlem 2L: 3.2+4.9+4.5+0.4=13,000 [B] 
za křídlem 2P: 3.6=3,600 [C] 
před křídlem 1P:8,3=8,300 [D] 
A+B+C+D=43,500 [E]</t>
  </si>
  <si>
    <t>Položka zahrnuje:  
dodání a pokládku betonových obrubníků o rozměrech předepsaných zadávací dokumentací  
betonové lože i boční betonovou opěrku.</t>
  </si>
  <si>
    <t>81</t>
  </si>
  <si>
    <t>917224</t>
  </si>
  <si>
    <t>SILNIČNÍ A CHODNÍKOVÉ OBRUBY Z BETONOVÝCH OBRUBNÍKŮ ŠÍŘ 150MM</t>
  </si>
  <si>
    <t>Silniční obrubníky 150/250 mm, vč. betonového lože C16/20.</t>
  </si>
  <si>
    <t>před křídlem 1L: 8,3=8,300 [A] 
před křídlem 1P:8,3+2,3=10,600 [B] 
za křídlem 2L:10,0+6,8=16,800 [C] 
za křídlem 2P:11,2+5,0=16,200 [D] 
A+B+C+d=51,900 [E]</t>
  </si>
  <si>
    <t>82</t>
  </si>
  <si>
    <t>Na rubu rámu ve vozovce - 40 x 20 mm. V obrusné vrstvě v místě dilatace vozovky.</t>
  </si>
  <si>
    <t>Nad rubem opěr:2*7,0=14,000 [A]</t>
  </si>
  <si>
    <t>83</t>
  </si>
  <si>
    <t>924911</t>
  </si>
  <si>
    <t>NÁSTUPIŠTĚ - VODICÍ LINIE ŠÍŘKY 0,40 M Z DLAŽDIC S PODÉLNÝMI DRÁŽKAMI</t>
  </si>
  <si>
    <t>Vodící proužky pro nevidomé.</t>
  </si>
  <si>
    <t>CHodník u křídla 1L:0,4*2,2=0,880 [A] 
Chodník u křídla 2L:0,4*5,7=2,280 [B] 
A+B=3,160 [C]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</si>
  <si>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metr délkový.</t>
  </si>
  <si>
    <t>84</t>
  </si>
  <si>
    <t>931325</t>
  </si>
  <si>
    <t>TĚSNĚNÍ DILATAČ SPAR ASF ZÁLIVKOU MODIFIK PRŮŘ DO 600MM2</t>
  </si>
  <si>
    <t>Těsnění podél obrub (obrusná+ložná vrstva). Viz TZ str. 14/20.</t>
  </si>
  <si>
    <t>levá strana:2*36,15=72,300 [A] 
pravá strana:2*36,1=72,200 [B] 
A+B=144,500 [C]</t>
  </si>
  <si>
    <t>položka zahrnuje dodávku a osazení předepsaného materiálu, očištění ploch spáry před úpravou, očištění okolí spáry po úpravě  
nezahrnuje těsnící profil</t>
  </si>
  <si>
    <t>85</t>
  </si>
  <si>
    <t>931326</t>
  </si>
  <si>
    <t>TĚSNĚNÍ DILATAČ SPAR ASF ZÁLIVKOU MODIFIK PRŮŘ DO 800MM2</t>
  </si>
  <si>
    <t>Napojení na stávající stav a výplně naříznutí nad rubem rámu</t>
  </si>
  <si>
    <t>dle pol. 919111:14,0=14,000 [A] 
dle pol. 919111 v 201.1:16,7=16,700 [B] 
A+B=30,700 [C]</t>
  </si>
  <si>
    <t>86</t>
  </si>
  <si>
    <t>93650</t>
  </si>
  <si>
    <t>DROBNÉ DOPLŇK KONSTR KOVOVÉ</t>
  </si>
  <si>
    <t>Upevňovací konstrukce pro vodovod na římse vč. povrchové úpravy viz Výčet vzorových listů - č.14 . Včetně upevnění kontzol na konstrukci říms.</t>
  </si>
  <si>
    <t>140=140,000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</si>
  <si>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</si>
  <si>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87</t>
  </si>
  <si>
    <t>936532</t>
  </si>
  <si>
    <t>MOSTNÍ ODVODŇOVACÍ SOUPRAVA 300/500</t>
  </si>
  <si>
    <t>vč. svodu DN150 délky 0.7 m pro každý odvodňovač.</t>
  </si>
  <si>
    <t>Mostní odvodňovač:2=2,000 [A]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</si>
  <si>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</si>
  <si>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88</t>
  </si>
  <si>
    <t>936541</t>
  </si>
  <si>
    <t>MOSTNÍ ODVODŇOVACÍ TRUBKA (POVRCHŮ IZOLACE) Z NEREZ OCELI</t>
  </si>
  <si>
    <t>DN 50, vč. svodu délky 0.7 m pro každou trubku.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</si>
  <si>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</si>
  <si>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260</t>
  </si>
  <si>
    <t>Provizorní lávka</t>
  </si>
  <si>
    <t>podsyp pod kamennou rovnaninou a provizorní chodníky (11332R)::2,248*1,9=4,271 [A] 
Nábřežní zídka nalevo u OP1 a obezdívka opěr lávky pro pěší. (pol. 96613R):1,596*2,3=3,671 [B] 
Římsa nábřežní zídky nalevo u OP1. (pol. 96614R)0,069*2,3=0,159 [C] 
Opěry a základy lávky pro pěší. (pol.96615R)1,54*2,3=3,542 [D] 
A+B+C+D=11,643 [E]</t>
  </si>
  <si>
    <t>zemina</t>
  </si>
  <si>
    <t>Výkop pro opěry provizorní lávky (pol.13173R):4,2*1,9=7,980 [A]</t>
  </si>
  <si>
    <t>02742</t>
  </si>
  <si>
    <t>PROVIZORNÍ LÁVKY-DEMONTÁŽ, POSUN</t>
  </si>
  <si>
    <t>Přesun stávající lávky pro pěší, která bude použita jako provizorní.</t>
  </si>
  <si>
    <t>1,6*8,93=14,288 [A]</t>
  </si>
  <si>
    <t>zahrnuje veškeré náklady spojené s objednatelem požadovanými zařízeními</t>
  </si>
  <si>
    <t>027423</t>
  </si>
  <si>
    <t>PROVIZORNÍ LÁVKY - DEMONTÁŽ</t>
  </si>
  <si>
    <t>Odvoz lávky na místo určení dle obce Dolní Dunajovice.</t>
  </si>
  <si>
    <t>Odvozná vzdálenost v režii zhotovitele.</t>
  </si>
  <si>
    <t>Odstranění podsypu pod kamennou rovnaninou tl. 0.15m:2*1,4*0,15*2,0=0,840 [A] 
Ostranění provizorních chodníků tl. 0.2m:1*1,6*0,2*4,4=1,408 [B] 
A+B=2,248 [C]</t>
  </si>
  <si>
    <t>11336</t>
  </si>
  <si>
    <t>ODSTRANĚNÍ PODKLADU ZPEVNĚNÝCH PLOCH ZE SILNIČNÍCH DÍLCŮ (PANELŮ)</t>
  </si>
  <si>
    <t>Panelová rovnanina pro opěry provizorní lávky. Odvoz a likvidace v režii zhotovitele.</t>
  </si>
  <si>
    <t>Dle pol.. 58301:24,0*0,2=4,800 [A]</t>
  </si>
  <si>
    <t>13173R</t>
  </si>
  <si>
    <t>HLOUBENÍ JAM ZAPAŽ I NEPAŽ TŘ. I</t>
  </si>
  <si>
    <t>Výkop pro opěry provizorní lávky vč. odvozu na skládku, odvozná vzdálenost v režii zhotovi</t>
  </si>
  <si>
    <t>OP1 a OP2: (0.93+1.17)*2.0=4,200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</si>
  <si>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</si>
  <si>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Zásyp opěr provozorní lávky ze ŠD 0/63.</t>
  </si>
  <si>
    <t>OP1 a OP2: (0.55+0.75)*2.0=2,600 [A]</t>
  </si>
  <si>
    <t>Hutnění základové spáry</t>
  </si>
  <si>
    <t>2*1,4*2,0=5,600 [A]</t>
  </si>
  <si>
    <t>56330</t>
  </si>
  <si>
    <t>VOZOVKOVÉ VRSTVY ZE ŠTĚRKODRTI</t>
  </si>
  <si>
    <t>Podsyp pod panelovou rovnaninou tl. 0,15 m:2*1,4*0,15*2,0=0,840 [A] 
Provizorní chdoníky tl. 0,2 m:1*1,6*0,2*4,4=1,408 [B] 
A+B=2,248 [C]</t>
  </si>
  <si>
    <t>58301</t>
  </si>
  <si>
    <t>KRYT ZE SINIČNÍCH DÍLCŮ (PANELŮ) TL 150MM</t>
  </si>
  <si>
    <t>Penelová rovnanina pro opěry provizorní lávky.</t>
  </si>
  <si>
    <t>Panely 1000/2000/150: 2*6*1,0*2,0=24,000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</si>
  <si>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</si>
  <si>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Nábřežní zídka nalevo u OP1 a obezdívka opěr lávky pro pěší. Odvozná vzdálenost v režii zhotovitele.</t>
  </si>
  <si>
    <t>obezdívka opěr lávky pro pěší:2*2,94*1,5*0,05=0,441 [A] 
zídka vlevo: 1.65*0.5*1,4=1,155 [B] 
A+B=1,596 [C]</t>
  </si>
  <si>
    <t>Římsa nábřežní zídky nalevo u OP1. Odvozná vzdálenost v režii zhotovitele.</t>
  </si>
  <si>
    <t>zídka vlevo: 1.65*0.3*0,14=0,069 [A]</t>
  </si>
  <si>
    <t>Opěry a základy lávky pro pěší. Odvozná vzdálenost v režii zhotovitele.</t>
  </si>
  <si>
    <t>2*2,2*0,5*0,7=1,540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</si>
</sst>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SUM(C10:C15)</f>
      </c>
      <c s="1"/>
      <c s="1"/>
    </row>
    <row r="7" spans="1:5" ht="12.75" customHeight="1">
      <c r="A7" s="1"/>
      <c s="4" t="s">
        <v>5</v>
      </c>
      <c s="7">
        <f>SUM(E10:E15)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28</v>
      </c>
      <c s="19" t="s">
        <v>29</v>
      </c>
      <c s="20">
        <f>'000_Ostatní'!I3</f>
      </c>
      <c s="20">
        <f>'000_Ostatní'!O2</f>
      </c>
      <c s="20">
        <f>C10+D10</f>
      </c>
    </row>
    <row r="11" spans="1:5" ht="12.75" customHeight="1">
      <c r="A11" s="19" t="s">
        <v>73</v>
      </c>
      <c s="19" t="s">
        <v>29</v>
      </c>
      <c s="20">
        <f>'000_Vedlejší'!I3</f>
      </c>
      <c s="20">
        <f>'000_Vedlejší'!O2</f>
      </c>
      <c s="20">
        <f>C11+D11</f>
      </c>
    </row>
    <row r="12" spans="1:5" ht="12.75" customHeight="1">
      <c r="A12" s="40" t="s">
        <v>107</v>
      </c>
      <c s="40" t="s">
        <v>108</v>
      </c>
      <c s="41">
        <f>'182'!I3</f>
      </c>
      <c s="41">
        <f>'182'!O2</f>
      </c>
      <c s="41">
        <f>C12+D12</f>
      </c>
    </row>
    <row r="13" spans="1:5" ht="12.75" customHeight="1">
      <c r="A13" s="40" t="s">
        <v>185</v>
      </c>
      <c s="40" t="s">
        <v>186</v>
      </c>
      <c s="41">
        <f>'201.1'!I3</f>
      </c>
      <c s="41">
        <f>'201.1'!O2</f>
      </c>
      <c s="41">
        <f>C13+D13</f>
      </c>
    </row>
    <row r="14" spans="1:5" ht="12.75" customHeight="1">
      <c r="A14" s="40" t="s">
        <v>355</v>
      </c>
      <c s="40" t="s">
        <v>356</v>
      </c>
      <c s="41">
        <f>'201.2'!I3</f>
      </c>
      <c s="41">
        <f>'201.2'!O2</f>
      </c>
      <c s="41">
        <f>C14+D14</f>
      </c>
    </row>
    <row r="15" spans="1:5" ht="12.75" customHeight="1">
      <c r="A15" s="40" t="s">
        <v>801</v>
      </c>
      <c s="40" t="s">
        <v>802</v>
      </c>
      <c s="41">
        <f>'260'!I3</f>
      </c>
      <c s="41">
        <f>'260'!O2</f>
      </c>
      <c s="41">
        <f>C15+D15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</v>
      </c>
      <c s="39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28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0+I10+I14+I18+I22+I26</f>
      </c>
      <c>
        <f>0+O10+O14+O18+O22+O26</f>
      </c>
    </row>
    <row r="10" spans="1:16" ht="12.75">
      <c r="A10" s="24" t="s">
        <v>49</v>
      </c>
      <c s="29" t="s">
        <v>33</v>
      </c>
      <c s="29" t="s">
        <v>50</v>
      </c>
      <c s="24" t="s">
        <v>51</v>
      </c>
      <c s="30" t="s">
        <v>52</v>
      </c>
      <c s="31" t="s">
        <v>53</v>
      </c>
      <c s="32">
        <v>1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55</v>
      </c>
    </row>
    <row r="12" spans="1:5" ht="12.75">
      <c r="A12" s="37" t="s">
        <v>56</v>
      </c>
      <c r="E12" s="38" t="s">
        <v>51</v>
      </c>
    </row>
    <row r="13" spans="1:5" ht="12.75">
      <c r="A13" t="s">
        <v>57</v>
      </c>
      <c r="E13" s="36" t="s">
        <v>58</v>
      </c>
    </row>
    <row r="14" spans="1:16" ht="12.75">
      <c r="A14" s="24" t="s">
        <v>49</v>
      </c>
      <c s="29" t="s">
        <v>27</v>
      </c>
      <c s="29" t="s">
        <v>59</v>
      </c>
      <c s="24" t="s">
        <v>51</v>
      </c>
      <c s="30" t="s">
        <v>60</v>
      </c>
      <c s="31" t="s">
        <v>53</v>
      </c>
      <c s="32">
        <v>1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12.75">
      <c r="A15" s="35" t="s">
        <v>54</v>
      </c>
      <c r="E15" s="36" t="s">
        <v>61</v>
      </c>
    </row>
    <row r="16" spans="1:5" ht="12.75">
      <c r="A16" s="37" t="s">
        <v>56</v>
      </c>
      <c r="E16" s="38" t="s">
        <v>51</v>
      </c>
    </row>
    <row r="17" spans="1:5" ht="12.75">
      <c r="A17" t="s">
        <v>57</v>
      </c>
      <c r="E17" s="36" t="s">
        <v>58</v>
      </c>
    </row>
    <row r="18" spans="1:16" ht="12.75">
      <c r="A18" s="24" t="s">
        <v>49</v>
      </c>
      <c s="29" t="s">
        <v>26</v>
      </c>
      <c s="29" t="s">
        <v>62</v>
      </c>
      <c s="24" t="s">
        <v>51</v>
      </c>
      <c s="30" t="s">
        <v>63</v>
      </c>
      <c s="31" t="s">
        <v>53</v>
      </c>
      <c s="32">
        <v>1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25.5">
      <c r="A19" s="35" t="s">
        <v>54</v>
      </c>
      <c r="E19" s="36" t="s">
        <v>64</v>
      </c>
    </row>
    <row r="20" spans="1:5" ht="12.75">
      <c r="A20" s="37" t="s">
        <v>56</v>
      </c>
      <c r="E20" s="38" t="s">
        <v>51</v>
      </c>
    </row>
    <row r="21" spans="1:5" ht="12.75">
      <c r="A21" t="s">
        <v>57</v>
      </c>
      <c r="E21" s="36" t="s">
        <v>58</v>
      </c>
    </row>
    <row r="22" spans="1:16" ht="12.75">
      <c r="A22" s="24" t="s">
        <v>49</v>
      </c>
      <c s="29" t="s">
        <v>37</v>
      </c>
      <c s="29" t="s">
        <v>65</v>
      </c>
      <c s="24" t="s">
        <v>51</v>
      </c>
      <c s="30" t="s">
        <v>66</v>
      </c>
      <c s="31" t="s">
        <v>53</v>
      </c>
      <c s="32">
        <v>1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67</v>
      </c>
    </row>
    <row r="24" spans="1:5" ht="12.75">
      <c r="A24" s="37" t="s">
        <v>56</v>
      </c>
      <c r="E24" s="38" t="s">
        <v>51</v>
      </c>
    </row>
    <row r="25" spans="1:5" ht="63.75">
      <c r="A25" t="s">
        <v>57</v>
      </c>
      <c r="E25" s="36" t="s">
        <v>68</v>
      </c>
    </row>
    <row r="26" spans="1:16" ht="12.75">
      <c r="A26" s="24" t="s">
        <v>49</v>
      </c>
      <c s="29" t="s">
        <v>39</v>
      </c>
      <c s="29" t="s">
        <v>69</v>
      </c>
      <c s="24" t="s">
        <v>51</v>
      </c>
      <c s="30" t="s">
        <v>70</v>
      </c>
      <c s="31" t="s">
        <v>53</v>
      </c>
      <c s="32">
        <v>1</v>
      </c>
      <c s="33">
        <v>0</v>
      </c>
      <c s="34">
        <f>ROUND(ROUND(H26,2)*ROUND(G26,3),2)</f>
      </c>
      <c r="O26">
        <f>(I26*21)/100</f>
      </c>
      <c t="s">
        <v>27</v>
      </c>
    </row>
    <row r="27" spans="1:5" ht="12.75">
      <c r="A27" s="35" t="s">
        <v>54</v>
      </c>
      <c r="E27" s="36" t="s">
        <v>71</v>
      </c>
    </row>
    <row r="28" spans="1:5" ht="12.75">
      <c r="A28" s="37" t="s">
        <v>56</v>
      </c>
      <c r="E28" s="38" t="s">
        <v>51</v>
      </c>
    </row>
    <row r="29" spans="1:5" ht="63.75">
      <c r="A29" t="s">
        <v>57</v>
      </c>
      <c r="E29" s="36" t="s">
        <v>72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73</v>
      </c>
      <c s="39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73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0+I10+I14+I18+I22+I26+I30+I34+I38+I42+I46+I50+I54+I58</f>
      </c>
      <c>
        <f>0+O10+O14+O18+O22+O26+O30+O34+O38+O42+O46+O50+O54+O58</f>
      </c>
    </row>
    <row r="10" spans="1:16" ht="25.5">
      <c r="A10" s="24" t="s">
        <v>49</v>
      </c>
      <c s="29" t="s">
        <v>33</v>
      </c>
      <c s="29" t="s">
        <v>74</v>
      </c>
      <c s="24" t="s">
        <v>75</v>
      </c>
      <c s="30" t="s">
        <v>76</v>
      </c>
      <c s="31" t="s">
        <v>53</v>
      </c>
      <c s="32">
        <v>1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51</v>
      </c>
    </row>
    <row r="12" spans="1:5" ht="12.75">
      <c r="A12" s="37" t="s">
        <v>56</v>
      </c>
      <c r="E12" s="38" t="s">
        <v>51</v>
      </c>
    </row>
    <row r="13" spans="1:5" ht="12.75">
      <c r="A13" t="s">
        <v>57</v>
      </c>
      <c r="E13" s="36" t="s">
        <v>51</v>
      </c>
    </row>
    <row r="14" spans="1:16" ht="12.75">
      <c r="A14" s="24" t="s">
        <v>49</v>
      </c>
      <c s="29" t="s">
        <v>27</v>
      </c>
      <c s="29" t="s">
        <v>77</v>
      </c>
      <c s="24" t="s">
        <v>75</v>
      </c>
      <c s="30" t="s">
        <v>78</v>
      </c>
      <c s="31" t="s">
        <v>53</v>
      </c>
      <c s="32">
        <v>1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12.75">
      <c r="A15" s="35" t="s">
        <v>54</v>
      </c>
      <c r="E15" s="36" t="s">
        <v>51</v>
      </c>
    </row>
    <row r="16" spans="1:5" ht="12.75">
      <c r="A16" s="37" t="s">
        <v>56</v>
      </c>
      <c r="E16" s="38" t="s">
        <v>51</v>
      </c>
    </row>
    <row r="17" spans="1:5" ht="12.75">
      <c r="A17" t="s">
        <v>57</v>
      </c>
      <c r="E17" s="36" t="s">
        <v>51</v>
      </c>
    </row>
    <row r="18" spans="1:16" ht="12.75">
      <c r="A18" s="24" t="s">
        <v>49</v>
      </c>
      <c s="29" t="s">
        <v>26</v>
      </c>
      <c s="29" t="s">
        <v>79</v>
      </c>
      <c s="24" t="s">
        <v>75</v>
      </c>
      <c s="30" t="s">
        <v>80</v>
      </c>
      <c s="31" t="s">
        <v>53</v>
      </c>
      <c s="32">
        <v>1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51</v>
      </c>
    </row>
    <row r="20" spans="1:5" ht="12.75">
      <c r="A20" s="37" t="s">
        <v>56</v>
      </c>
      <c r="E20" s="38" t="s">
        <v>51</v>
      </c>
    </row>
    <row r="21" spans="1:5" ht="12.75">
      <c r="A21" t="s">
        <v>57</v>
      </c>
      <c r="E21" s="36" t="s">
        <v>51</v>
      </c>
    </row>
    <row r="22" spans="1:16" ht="25.5">
      <c r="A22" s="24" t="s">
        <v>49</v>
      </c>
      <c s="29" t="s">
        <v>37</v>
      </c>
      <c s="29" t="s">
        <v>81</v>
      </c>
      <c s="24" t="s">
        <v>75</v>
      </c>
      <c s="30" t="s">
        <v>82</v>
      </c>
      <c s="31" t="s">
        <v>53</v>
      </c>
      <c s="32">
        <v>1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51</v>
      </c>
    </row>
    <row r="24" spans="1:5" ht="12.75">
      <c r="A24" s="37" t="s">
        <v>56</v>
      </c>
      <c r="E24" s="38" t="s">
        <v>51</v>
      </c>
    </row>
    <row r="25" spans="1:5" ht="12.75">
      <c r="A25" t="s">
        <v>57</v>
      </c>
      <c r="E25" s="36" t="s">
        <v>51</v>
      </c>
    </row>
    <row r="26" spans="1:16" ht="25.5">
      <c r="A26" s="24" t="s">
        <v>49</v>
      </c>
      <c s="29" t="s">
        <v>39</v>
      </c>
      <c s="29" t="s">
        <v>83</v>
      </c>
      <c s="24" t="s">
        <v>75</v>
      </c>
      <c s="30" t="s">
        <v>84</v>
      </c>
      <c s="31" t="s">
        <v>53</v>
      </c>
      <c s="32">
        <v>1</v>
      </c>
      <c s="33">
        <v>0</v>
      </c>
      <c s="34">
        <f>ROUND(ROUND(H26,2)*ROUND(G26,3),2)</f>
      </c>
      <c r="O26">
        <f>(I26*21)/100</f>
      </c>
      <c t="s">
        <v>27</v>
      </c>
    </row>
    <row r="27" spans="1:5" ht="12.75">
      <c r="A27" s="35" t="s">
        <v>54</v>
      </c>
      <c r="E27" s="36" t="s">
        <v>51</v>
      </c>
    </row>
    <row r="28" spans="1:5" ht="12.75">
      <c r="A28" s="37" t="s">
        <v>56</v>
      </c>
      <c r="E28" s="38" t="s">
        <v>51</v>
      </c>
    </row>
    <row r="29" spans="1:5" ht="12.75">
      <c r="A29" t="s">
        <v>57</v>
      </c>
      <c r="E29" s="36" t="s">
        <v>51</v>
      </c>
    </row>
    <row r="30" spans="1:16" ht="25.5">
      <c r="A30" s="24" t="s">
        <v>49</v>
      </c>
      <c s="29" t="s">
        <v>41</v>
      </c>
      <c s="29" t="s">
        <v>85</v>
      </c>
      <c s="24" t="s">
        <v>75</v>
      </c>
      <c s="30" t="s">
        <v>86</v>
      </c>
      <c s="31" t="s">
        <v>53</v>
      </c>
      <c s="32">
        <v>1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12.75">
      <c r="A31" s="35" t="s">
        <v>54</v>
      </c>
      <c r="E31" s="36" t="s">
        <v>51</v>
      </c>
    </row>
    <row r="32" spans="1:5" ht="12.75">
      <c r="A32" s="37" t="s">
        <v>56</v>
      </c>
      <c r="E32" s="38" t="s">
        <v>51</v>
      </c>
    </row>
    <row r="33" spans="1:5" ht="12.75">
      <c r="A33" t="s">
        <v>57</v>
      </c>
      <c r="E33" s="36" t="s">
        <v>51</v>
      </c>
    </row>
    <row r="34" spans="1:16" ht="25.5">
      <c r="A34" s="24" t="s">
        <v>49</v>
      </c>
      <c s="29" t="s">
        <v>87</v>
      </c>
      <c s="29" t="s">
        <v>88</v>
      </c>
      <c s="24" t="s">
        <v>75</v>
      </c>
      <c s="30" t="s">
        <v>89</v>
      </c>
      <c s="31" t="s">
        <v>53</v>
      </c>
      <c s="32">
        <v>1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12.75">
      <c r="A35" s="35" t="s">
        <v>54</v>
      </c>
      <c r="E35" s="36" t="s">
        <v>90</v>
      </c>
    </row>
    <row r="36" spans="1:5" ht="12.75">
      <c r="A36" s="37" t="s">
        <v>56</v>
      </c>
      <c r="E36" s="38" t="s">
        <v>51</v>
      </c>
    </row>
    <row r="37" spans="1:5" ht="12.75">
      <c r="A37" t="s">
        <v>57</v>
      </c>
      <c r="E37" s="36" t="s">
        <v>51</v>
      </c>
    </row>
    <row r="38" spans="1:16" ht="12.75">
      <c r="A38" s="24" t="s">
        <v>49</v>
      </c>
      <c s="29" t="s">
        <v>91</v>
      </c>
      <c s="29" t="s">
        <v>92</v>
      </c>
      <c s="24" t="s">
        <v>75</v>
      </c>
      <c s="30" t="s">
        <v>93</v>
      </c>
      <c s="31" t="s">
        <v>53</v>
      </c>
      <c s="32">
        <v>1</v>
      </c>
      <c s="33">
        <v>0</v>
      </c>
      <c s="34">
        <f>ROUND(ROUND(H38,2)*ROUND(G38,3),2)</f>
      </c>
      <c r="O38">
        <f>(I38*21)/100</f>
      </c>
      <c t="s">
        <v>27</v>
      </c>
    </row>
    <row r="39" spans="1:5" ht="12.75">
      <c r="A39" s="35" t="s">
        <v>54</v>
      </c>
      <c r="E39" s="36" t="s">
        <v>51</v>
      </c>
    </row>
    <row r="40" spans="1:5" ht="12.75">
      <c r="A40" s="37" t="s">
        <v>56</v>
      </c>
      <c r="E40" s="38" t="s">
        <v>51</v>
      </c>
    </row>
    <row r="41" spans="1:5" ht="12.75">
      <c r="A41" t="s">
        <v>57</v>
      </c>
      <c r="E41" s="36" t="s">
        <v>51</v>
      </c>
    </row>
    <row r="42" spans="1:16" ht="25.5">
      <c r="A42" s="24" t="s">
        <v>49</v>
      </c>
      <c s="29" t="s">
        <v>44</v>
      </c>
      <c s="29" t="s">
        <v>94</v>
      </c>
      <c s="24" t="s">
        <v>75</v>
      </c>
      <c s="30" t="s">
        <v>95</v>
      </c>
      <c s="31" t="s">
        <v>53</v>
      </c>
      <c s="32">
        <v>1</v>
      </c>
      <c s="33">
        <v>0</v>
      </c>
      <c s="34">
        <f>ROUND(ROUND(H42,2)*ROUND(G42,3),2)</f>
      </c>
      <c r="O42">
        <f>(I42*21)/100</f>
      </c>
      <c t="s">
        <v>27</v>
      </c>
    </row>
    <row r="43" spans="1:5" ht="12.75">
      <c r="A43" s="35" t="s">
        <v>54</v>
      </c>
      <c r="E43" s="36" t="s">
        <v>51</v>
      </c>
    </row>
    <row r="44" spans="1:5" ht="12.75">
      <c r="A44" s="37" t="s">
        <v>56</v>
      </c>
      <c r="E44" s="38" t="s">
        <v>51</v>
      </c>
    </row>
    <row r="45" spans="1:5" ht="12.75">
      <c r="A45" t="s">
        <v>57</v>
      </c>
      <c r="E45" s="36" t="s">
        <v>51</v>
      </c>
    </row>
    <row r="46" spans="1:16" ht="12.75">
      <c r="A46" s="24" t="s">
        <v>49</v>
      </c>
      <c s="29" t="s">
        <v>46</v>
      </c>
      <c s="29" t="s">
        <v>96</v>
      </c>
      <c s="24" t="s">
        <v>75</v>
      </c>
      <c s="30" t="s">
        <v>97</v>
      </c>
      <c s="31" t="s">
        <v>53</v>
      </c>
      <c s="32">
        <v>1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12.75">
      <c r="A47" s="35" t="s">
        <v>54</v>
      </c>
      <c r="E47" s="36" t="s">
        <v>51</v>
      </c>
    </row>
    <row r="48" spans="1:5" ht="12.75">
      <c r="A48" s="37" t="s">
        <v>56</v>
      </c>
      <c r="E48" s="38" t="s">
        <v>51</v>
      </c>
    </row>
    <row r="49" spans="1:5" ht="12.75">
      <c r="A49" t="s">
        <v>57</v>
      </c>
      <c r="E49" s="36" t="s">
        <v>51</v>
      </c>
    </row>
    <row r="50" spans="1:16" ht="25.5">
      <c r="A50" s="24" t="s">
        <v>49</v>
      </c>
      <c s="29" t="s">
        <v>98</v>
      </c>
      <c s="29" t="s">
        <v>99</v>
      </c>
      <c s="24" t="s">
        <v>75</v>
      </c>
      <c s="30" t="s">
        <v>100</v>
      </c>
      <c s="31" t="s">
        <v>53</v>
      </c>
      <c s="32">
        <v>1</v>
      </c>
      <c s="33">
        <v>0</v>
      </c>
      <c s="34">
        <f>ROUND(ROUND(H50,2)*ROUND(G50,3),2)</f>
      </c>
      <c r="O50">
        <f>(I50*21)/100</f>
      </c>
      <c t="s">
        <v>27</v>
      </c>
    </row>
    <row r="51" spans="1:5" ht="12.75">
      <c r="A51" s="35" t="s">
        <v>54</v>
      </c>
      <c r="E51" s="36" t="s">
        <v>51</v>
      </c>
    </row>
    <row r="52" spans="1:5" ht="12.75">
      <c r="A52" s="37" t="s">
        <v>56</v>
      </c>
      <c r="E52" s="38" t="s">
        <v>51</v>
      </c>
    </row>
    <row r="53" spans="1:5" ht="12.75">
      <c r="A53" t="s">
        <v>57</v>
      </c>
      <c r="E53" s="36" t="s">
        <v>51</v>
      </c>
    </row>
    <row r="54" spans="1:16" ht="25.5">
      <c r="A54" s="24" t="s">
        <v>49</v>
      </c>
      <c s="29" t="s">
        <v>101</v>
      </c>
      <c s="29" t="s">
        <v>102</v>
      </c>
      <c s="24" t="s">
        <v>75</v>
      </c>
      <c s="30" t="s">
        <v>103</v>
      </c>
      <c s="31" t="s">
        <v>53</v>
      </c>
      <c s="32">
        <v>1</v>
      </c>
      <c s="33">
        <v>0</v>
      </c>
      <c s="34">
        <f>ROUND(ROUND(H54,2)*ROUND(G54,3),2)</f>
      </c>
      <c r="O54">
        <f>(I54*21)/100</f>
      </c>
      <c t="s">
        <v>27</v>
      </c>
    </row>
    <row r="55" spans="1:5" ht="12.75">
      <c r="A55" s="35" t="s">
        <v>54</v>
      </c>
      <c r="E55" s="36" t="s">
        <v>51</v>
      </c>
    </row>
    <row r="56" spans="1:5" ht="12.75">
      <c r="A56" s="37" t="s">
        <v>56</v>
      </c>
      <c r="E56" s="38" t="s">
        <v>51</v>
      </c>
    </row>
    <row r="57" spans="1:5" ht="12.75">
      <c r="A57" t="s">
        <v>57</v>
      </c>
      <c r="E57" s="36" t="s">
        <v>51</v>
      </c>
    </row>
    <row r="58" spans="1:16" ht="12.75">
      <c r="A58" s="24" t="s">
        <v>49</v>
      </c>
      <c s="29" t="s">
        <v>104</v>
      </c>
      <c s="29" t="s">
        <v>105</v>
      </c>
      <c s="24" t="s">
        <v>75</v>
      </c>
      <c s="30" t="s">
        <v>106</v>
      </c>
      <c s="31" t="s">
        <v>53</v>
      </c>
      <c s="32">
        <v>1</v>
      </c>
      <c s="33">
        <v>0</v>
      </c>
      <c s="34">
        <f>ROUND(ROUND(H58,2)*ROUND(G58,3),2)</f>
      </c>
      <c r="O58">
        <f>(I58*21)/100</f>
      </c>
      <c t="s">
        <v>27</v>
      </c>
    </row>
    <row r="59" spans="1:5" ht="12.75">
      <c r="A59" s="35" t="s">
        <v>54</v>
      </c>
      <c r="E59" s="36" t="s">
        <v>51</v>
      </c>
    </row>
    <row r="60" spans="1:5" ht="12.75">
      <c r="A60" s="37" t="s">
        <v>56</v>
      </c>
      <c r="E60" s="38" t="s">
        <v>51</v>
      </c>
    </row>
    <row r="61" spans="1:5" ht="12.75">
      <c r="A61" t="s">
        <v>57</v>
      </c>
      <c r="E61" s="36" t="s">
        <v>51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107</v>
      </c>
      <c s="39">
        <f>0+I8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107</v>
      </c>
      <c s="6"/>
      <c s="18" t="s">
        <v>108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44</v>
      </c>
      <c s="25"/>
      <c s="27" t="s">
        <v>109</v>
      </c>
      <c s="25"/>
      <c s="25"/>
      <c s="25"/>
      <c s="28">
        <f>0+Q8</f>
      </c>
      <c r="O8">
        <f>0+R8</f>
      </c>
      <c r="Q8">
        <f>0+I9+I13+I17+I21+I25+I29+I33+I37+I41+I45+I49+I53+I57+I61+I65+I69+I73+I77+I81</f>
      </c>
      <c>
        <f>0+O9+O13+O17+O21+O25+O29+O33+O37+O41+O45+O49+O53+O57+O61+O65+O69+O73+O77+O81</f>
      </c>
    </row>
    <row r="9" spans="1:16" ht="12.75">
      <c r="A9" s="24" t="s">
        <v>49</v>
      </c>
      <c s="29" t="s">
        <v>33</v>
      </c>
      <c s="29" t="s">
        <v>110</v>
      </c>
      <c s="24" t="s">
        <v>51</v>
      </c>
      <c s="30" t="s">
        <v>111</v>
      </c>
      <c s="31" t="s">
        <v>112</v>
      </c>
      <c s="32">
        <v>5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51</v>
      </c>
    </row>
    <row r="11" spans="1:5" ht="12.75">
      <c r="A11" s="37" t="s">
        <v>56</v>
      </c>
      <c r="E11" s="38" t="s">
        <v>51</v>
      </c>
    </row>
    <row r="12" spans="1:5" ht="38.25">
      <c r="A12" t="s">
        <v>57</v>
      </c>
      <c r="E12" s="36" t="s">
        <v>113</v>
      </c>
    </row>
    <row r="13" spans="1:16" ht="25.5">
      <c r="A13" s="24" t="s">
        <v>49</v>
      </c>
      <c s="29" t="s">
        <v>27</v>
      </c>
      <c s="29" t="s">
        <v>114</v>
      </c>
      <c s="24" t="s">
        <v>51</v>
      </c>
      <c s="30" t="s">
        <v>115</v>
      </c>
      <c s="31" t="s">
        <v>112</v>
      </c>
      <c s="32">
        <v>16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12.75">
      <c r="A14" s="35" t="s">
        <v>54</v>
      </c>
      <c r="E14" s="36" t="s">
        <v>116</v>
      </c>
    </row>
    <row r="15" spans="1:5" ht="89.25">
      <c r="A15" s="37" t="s">
        <v>56</v>
      </c>
      <c r="E15" s="38" t="s">
        <v>117</v>
      </c>
    </row>
    <row r="16" spans="1:5" ht="63.75">
      <c r="A16" t="s">
        <v>57</v>
      </c>
      <c r="E16" s="36" t="s">
        <v>118</v>
      </c>
    </row>
    <row r="17" spans="1:16" ht="12.75">
      <c r="A17" s="24" t="s">
        <v>49</v>
      </c>
      <c s="29" t="s">
        <v>26</v>
      </c>
      <c s="29" t="s">
        <v>119</v>
      </c>
      <c s="24" t="s">
        <v>51</v>
      </c>
      <c s="30" t="s">
        <v>120</v>
      </c>
      <c s="31" t="s">
        <v>112</v>
      </c>
      <c s="32">
        <v>16</v>
      </c>
      <c s="33">
        <v>0</v>
      </c>
      <c s="34">
        <f>ROUND(ROUND(H17,2)*ROUND(G17,3),2)</f>
      </c>
      <c r="O17">
        <f>(I17*21)/100</f>
      </c>
      <c t="s">
        <v>27</v>
      </c>
    </row>
    <row r="18" spans="1:5" ht="12.75">
      <c r="A18" s="35" t="s">
        <v>54</v>
      </c>
      <c r="E18" s="36" t="s">
        <v>121</v>
      </c>
    </row>
    <row r="19" spans="1:5" ht="89.25">
      <c r="A19" s="37" t="s">
        <v>56</v>
      </c>
      <c r="E19" s="38" t="s">
        <v>117</v>
      </c>
    </row>
    <row r="20" spans="1:5" ht="25.5">
      <c r="A20" t="s">
        <v>57</v>
      </c>
      <c r="E20" s="36" t="s">
        <v>122</v>
      </c>
    </row>
    <row r="21" spans="1:16" ht="12.75">
      <c r="A21" s="24" t="s">
        <v>49</v>
      </c>
      <c s="29" t="s">
        <v>37</v>
      </c>
      <c s="29" t="s">
        <v>123</v>
      </c>
      <c s="24" t="s">
        <v>51</v>
      </c>
      <c s="30" t="s">
        <v>124</v>
      </c>
      <c s="31" t="s">
        <v>125</v>
      </c>
      <c s="32">
        <v>1792</v>
      </c>
      <c s="33">
        <v>0</v>
      </c>
      <c s="34">
        <f>ROUND(ROUND(H21,2)*ROUND(G21,3),2)</f>
      </c>
      <c r="O21">
        <f>(I21*21)/100</f>
      </c>
      <c t="s">
        <v>27</v>
      </c>
    </row>
    <row r="22" spans="1:5" ht="12.75">
      <c r="A22" s="35" t="s">
        <v>54</v>
      </c>
      <c r="E22" s="36" t="s">
        <v>126</v>
      </c>
    </row>
    <row r="23" spans="1:5" ht="89.25">
      <c r="A23" s="37" t="s">
        <v>56</v>
      </c>
      <c r="E23" s="38" t="s">
        <v>127</v>
      </c>
    </row>
    <row r="24" spans="1:5" ht="25.5">
      <c r="A24" t="s">
        <v>57</v>
      </c>
      <c r="E24" s="36" t="s">
        <v>128</v>
      </c>
    </row>
    <row r="25" spans="1:16" ht="25.5">
      <c r="A25" s="24" t="s">
        <v>49</v>
      </c>
      <c s="29" t="s">
        <v>39</v>
      </c>
      <c s="29" t="s">
        <v>129</v>
      </c>
      <c s="24" t="s">
        <v>51</v>
      </c>
      <c s="30" t="s">
        <v>130</v>
      </c>
      <c s="31" t="s">
        <v>112</v>
      </c>
      <c s="32">
        <v>5</v>
      </c>
      <c s="33">
        <v>0</v>
      </c>
      <c s="34">
        <f>ROUND(ROUND(H25,2)*ROUND(G25,3),2)</f>
      </c>
      <c r="O25">
        <f>(I25*21)/100</f>
      </c>
      <c t="s">
        <v>27</v>
      </c>
    </row>
    <row r="26" spans="1:5" ht="12.75">
      <c r="A26" s="35" t="s">
        <v>54</v>
      </c>
      <c r="E26" s="36" t="s">
        <v>116</v>
      </c>
    </row>
    <row r="27" spans="1:5" ht="38.25">
      <c r="A27" s="37" t="s">
        <v>56</v>
      </c>
      <c r="E27" s="38" t="s">
        <v>131</v>
      </c>
    </row>
    <row r="28" spans="1:5" ht="51">
      <c r="A28" t="s">
        <v>57</v>
      </c>
      <c r="E28" s="36" t="s">
        <v>132</v>
      </c>
    </row>
    <row r="29" spans="1:16" ht="12.75">
      <c r="A29" s="24" t="s">
        <v>49</v>
      </c>
      <c s="29" t="s">
        <v>41</v>
      </c>
      <c s="29" t="s">
        <v>133</v>
      </c>
      <c s="24" t="s">
        <v>51</v>
      </c>
      <c s="30" t="s">
        <v>134</v>
      </c>
      <c s="31" t="s">
        <v>112</v>
      </c>
      <c s="32">
        <v>5</v>
      </c>
      <c s="33">
        <v>0</v>
      </c>
      <c s="34">
        <f>ROUND(ROUND(H29,2)*ROUND(G29,3),2)</f>
      </c>
      <c r="O29">
        <f>(I29*21)/100</f>
      </c>
      <c t="s">
        <v>27</v>
      </c>
    </row>
    <row r="30" spans="1:5" ht="12.75">
      <c r="A30" s="35" t="s">
        <v>54</v>
      </c>
      <c r="E30" s="36" t="s">
        <v>121</v>
      </c>
    </row>
    <row r="31" spans="1:5" ht="38.25">
      <c r="A31" s="37" t="s">
        <v>56</v>
      </c>
      <c r="E31" s="38" t="s">
        <v>131</v>
      </c>
    </row>
    <row r="32" spans="1:5" ht="25.5">
      <c r="A32" t="s">
        <v>57</v>
      </c>
      <c r="E32" s="36" t="s">
        <v>122</v>
      </c>
    </row>
    <row r="33" spans="1:16" ht="12.75">
      <c r="A33" s="24" t="s">
        <v>49</v>
      </c>
      <c s="29" t="s">
        <v>87</v>
      </c>
      <c s="29" t="s">
        <v>135</v>
      </c>
      <c s="24" t="s">
        <v>51</v>
      </c>
      <c s="30" t="s">
        <v>136</v>
      </c>
      <c s="31" t="s">
        <v>125</v>
      </c>
      <c s="32">
        <v>560</v>
      </c>
      <c s="33">
        <v>0</v>
      </c>
      <c s="34">
        <f>ROUND(ROUND(H33,2)*ROUND(G33,3),2)</f>
      </c>
      <c r="O33">
        <f>(I33*21)/100</f>
      </c>
      <c t="s">
        <v>27</v>
      </c>
    </row>
    <row r="34" spans="1:5" ht="12.75">
      <c r="A34" s="35" t="s">
        <v>54</v>
      </c>
      <c r="E34" s="36" t="s">
        <v>126</v>
      </c>
    </row>
    <row r="35" spans="1:5" ht="38.25">
      <c r="A35" s="37" t="s">
        <v>56</v>
      </c>
      <c r="E35" s="38" t="s">
        <v>137</v>
      </c>
    </row>
    <row r="36" spans="1:5" ht="25.5">
      <c r="A36" t="s">
        <v>57</v>
      </c>
      <c r="E36" s="36" t="s">
        <v>128</v>
      </c>
    </row>
    <row r="37" spans="1:16" ht="12.75">
      <c r="A37" s="24" t="s">
        <v>49</v>
      </c>
      <c s="29" t="s">
        <v>91</v>
      </c>
      <c s="29" t="s">
        <v>138</v>
      </c>
      <c s="24" t="s">
        <v>51</v>
      </c>
      <c s="30" t="s">
        <v>139</v>
      </c>
      <c s="31" t="s">
        <v>112</v>
      </c>
      <c s="32">
        <v>30</v>
      </c>
      <c s="33">
        <v>0</v>
      </c>
      <c s="34">
        <f>ROUND(ROUND(H37,2)*ROUND(G37,3),2)</f>
      </c>
      <c r="O37">
        <f>(I37*21)/100</f>
      </c>
      <c t="s">
        <v>27</v>
      </c>
    </row>
    <row r="38" spans="1:5" ht="12.75">
      <c r="A38" s="35" t="s">
        <v>54</v>
      </c>
      <c r="E38" s="36" t="s">
        <v>51</v>
      </c>
    </row>
    <row r="39" spans="1:5" ht="51">
      <c r="A39" s="37" t="s">
        <v>56</v>
      </c>
      <c r="E39" s="38" t="s">
        <v>140</v>
      </c>
    </row>
    <row r="40" spans="1:5" ht="63.75">
      <c r="A40" t="s">
        <v>57</v>
      </c>
      <c r="E40" s="36" t="s">
        <v>141</v>
      </c>
    </row>
    <row r="41" spans="1:16" ht="12.75">
      <c r="A41" s="24" t="s">
        <v>49</v>
      </c>
      <c s="29" t="s">
        <v>44</v>
      </c>
      <c s="29" t="s">
        <v>142</v>
      </c>
      <c s="24" t="s">
        <v>51</v>
      </c>
      <c s="30" t="s">
        <v>143</v>
      </c>
      <c s="31" t="s">
        <v>112</v>
      </c>
      <c s="32">
        <v>30</v>
      </c>
      <c s="33">
        <v>0</v>
      </c>
      <c s="34">
        <f>ROUND(ROUND(H41,2)*ROUND(G41,3),2)</f>
      </c>
      <c r="O41">
        <f>(I41*21)/100</f>
      </c>
      <c t="s">
        <v>27</v>
      </c>
    </row>
    <row r="42" spans="1:5" ht="12.75">
      <c r="A42" s="35" t="s">
        <v>54</v>
      </c>
      <c r="E42" s="36" t="s">
        <v>51</v>
      </c>
    </row>
    <row r="43" spans="1:5" ht="51">
      <c r="A43" s="37" t="s">
        <v>56</v>
      </c>
      <c r="E43" s="38" t="s">
        <v>140</v>
      </c>
    </row>
    <row r="44" spans="1:5" ht="25.5">
      <c r="A44" t="s">
        <v>57</v>
      </c>
      <c r="E44" s="36" t="s">
        <v>122</v>
      </c>
    </row>
    <row r="45" spans="1:16" ht="12.75">
      <c r="A45" s="24" t="s">
        <v>49</v>
      </c>
      <c s="29" t="s">
        <v>46</v>
      </c>
      <c s="29" t="s">
        <v>144</v>
      </c>
      <c s="24" t="s">
        <v>51</v>
      </c>
      <c s="30" t="s">
        <v>145</v>
      </c>
      <c s="31" t="s">
        <v>125</v>
      </c>
      <c s="32">
        <v>3360</v>
      </c>
      <c s="33">
        <v>0</v>
      </c>
      <c s="34">
        <f>ROUND(ROUND(H45,2)*ROUND(G45,3),2)</f>
      </c>
      <c r="O45">
        <f>(I45*21)/100</f>
      </c>
      <c t="s">
        <v>27</v>
      </c>
    </row>
    <row r="46" spans="1:5" ht="12.75">
      <c r="A46" s="35" t="s">
        <v>54</v>
      </c>
      <c r="E46" s="36" t="s">
        <v>51</v>
      </c>
    </row>
    <row r="47" spans="1:5" ht="51">
      <c r="A47" s="37" t="s">
        <v>56</v>
      </c>
      <c r="E47" s="38" t="s">
        <v>146</v>
      </c>
    </row>
    <row r="48" spans="1:5" ht="25.5">
      <c r="A48" t="s">
        <v>57</v>
      </c>
      <c r="E48" s="36" t="s">
        <v>147</v>
      </c>
    </row>
    <row r="49" spans="1:16" ht="12.75">
      <c r="A49" s="24" t="s">
        <v>49</v>
      </c>
      <c s="29" t="s">
        <v>98</v>
      </c>
      <c s="29" t="s">
        <v>148</v>
      </c>
      <c s="24" t="s">
        <v>51</v>
      </c>
      <c s="30" t="s">
        <v>149</v>
      </c>
      <c s="31" t="s">
        <v>112</v>
      </c>
      <c s="32">
        <v>2</v>
      </c>
      <c s="33">
        <v>0</v>
      </c>
      <c s="34">
        <f>ROUND(ROUND(H49,2)*ROUND(G49,3),2)</f>
      </c>
      <c r="O49">
        <f>(I49*21)/100</f>
      </c>
      <c t="s">
        <v>27</v>
      </c>
    </row>
    <row r="50" spans="1:5" ht="12.75">
      <c r="A50" s="35" t="s">
        <v>54</v>
      </c>
      <c r="E50" s="36" t="s">
        <v>150</v>
      </c>
    </row>
    <row r="51" spans="1:5" ht="12.75">
      <c r="A51" s="37" t="s">
        <v>56</v>
      </c>
      <c r="E51" s="38" t="s">
        <v>151</v>
      </c>
    </row>
    <row r="52" spans="1:5" ht="76.5">
      <c r="A52" t="s">
        <v>57</v>
      </c>
      <c r="E52" s="36" t="s">
        <v>152</v>
      </c>
    </row>
    <row r="53" spans="1:16" ht="12.75">
      <c r="A53" s="24" t="s">
        <v>49</v>
      </c>
      <c s="29" t="s">
        <v>101</v>
      </c>
      <c s="29" t="s">
        <v>153</v>
      </c>
      <c s="24" t="s">
        <v>51</v>
      </c>
      <c s="30" t="s">
        <v>154</v>
      </c>
      <c s="31" t="s">
        <v>112</v>
      </c>
      <c s="32">
        <v>2</v>
      </c>
      <c s="33">
        <v>0</v>
      </c>
      <c s="34">
        <f>ROUND(ROUND(H53,2)*ROUND(G53,3),2)</f>
      </c>
      <c r="O53">
        <f>(I53*21)/100</f>
      </c>
      <c t="s">
        <v>27</v>
      </c>
    </row>
    <row r="54" spans="1:5" ht="12.75">
      <c r="A54" s="35" t="s">
        <v>54</v>
      </c>
      <c r="E54" s="36" t="s">
        <v>121</v>
      </c>
    </row>
    <row r="55" spans="1:5" ht="12.75">
      <c r="A55" s="37" t="s">
        <v>56</v>
      </c>
      <c r="E55" s="38" t="s">
        <v>151</v>
      </c>
    </row>
    <row r="56" spans="1:5" ht="25.5">
      <c r="A56" t="s">
        <v>57</v>
      </c>
      <c r="E56" s="36" t="s">
        <v>155</v>
      </c>
    </row>
    <row r="57" spans="1:16" ht="12.75">
      <c r="A57" s="24" t="s">
        <v>49</v>
      </c>
      <c s="29" t="s">
        <v>104</v>
      </c>
      <c s="29" t="s">
        <v>156</v>
      </c>
      <c s="24" t="s">
        <v>51</v>
      </c>
      <c s="30" t="s">
        <v>157</v>
      </c>
      <c s="31" t="s">
        <v>125</v>
      </c>
      <c s="32">
        <v>224</v>
      </c>
      <c s="33">
        <v>0</v>
      </c>
      <c s="34">
        <f>ROUND(ROUND(H57,2)*ROUND(G57,3),2)</f>
      </c>
      <c r="O57">
        <f>(I57*21)/100</f>
      </c>
      <c t="s">
        <v>27</v>
      </c>
    </row>
    <row r="58" spans="1:5" ht="12.75">
      <c r="A58" s="35" t="s">
        <v>54</v>
      </c>
      <c r="E58" s="36" t="s">
        <v>126</v>
      </c>
    </row>
    <row r="59" spans="1:5" ht="12.75">
      <c r="A59" s="37" t="s">
        <v>56</v>
      </c>
      <c r="E59" s="38" t="s">
        <v>158</v>
      </c>
    </row>
    <row r="60" spans="1:5" ht="25.5">
      <c r="A60" t="s">
        <v>57</v>
      </c>
      <c r="E60" s="36" t="s">
        <v>159</v>
      </c>
    </row>
    <row r="61" spans="1:16" ht="12.75">
      <c r="A61" s="24" t="s">
        <v>49</v>
      </c>
      <c s="29" t="s">
        <v>160</v>
      </c>
      <c s="29" t="s">
        <v>161</v>
      </c>
      <c s="24" t="s">
        <v>51</v>
      </c>
      <c s="30" t="s">
        <v>162</v>
      </c>
      <c s="31" t="s">
        <v>112</v>
      </c>
      <c s="32">
        <v>2</v>
      </c>
      <c s="33">
        <v>0</v>
      </c>
      <c s="34">
        <f>ROUND(ROUND(H61,2)*ROUND(G61,3),2)</f>
      </c>
      <c r="O61">
        <f>(I61*21)/100</f>
      </c>
      <c t="s">
        <v>27</v>
      </c>
    </row>
    <row r="62" spans="1:5" ht="12.75">
      <c r="A62" s="35" t="s">
        <v>54</v>
      </c>
      <c r="E62" s="36" t="s">
        <v>116</v>
      </c>
    </row>
    <row r="63" spans="1:5" ht="12.75">
      <c r="A63" s="37" t="s">
        <v>56</v>
      </c>
      <c r="E63" s="38" t="s">
        <v>163</v>
      </c>
    </row>
    <row r="64" spans="1:5" ht="63.75">
      <c r="A64" t="s">
        <v>57</v>
      </c>
      <c r="E64" s="36" t="s">
        <v>164</v>
      </c>
    </row>
    <row r="65" spans="1:16" ht="12.75">
      <c r="A65" s="24" t="s">
        <v>49</v>
      </c>
      <c s="29" t="s">
        <v>165</v>
      </c>
      <c s="29" t="s">
        <v>166</v>
      </c>
      <c s="24" t="s">
        <v>51</v>
      </c>
      <c s="30" t="s">
        <v>167</v>
      </c>
      <c s="31" t="s">
        <v>112</v>
      </c>
      <c s="32">
        <v>2</v>
      </c>
      <c s="33">
        <v>0</v>
      </c>
      <c s="34">
        <f>ROUND(ROUND(H65,2)*ROUND(G65,3),2)</f>
      </c>
      <c r="O65">
        <f>(I65*21)/100</f>
      </c>
      <c t="s">
        <v>27</v>
      </c>
    </row>
    <row r="66" spans="1:5" ht="12.75">
      <c r="A66" s="35" t="s">
        <v>54</v>
      </c>
      <c r="E66" s="36" t="s">
        <v>121</v>
      </c>
    </row>
    <row r="67" spans="1:5" ht="12.75">
      <c r="A67" s="37" t="s">
        <v>56</v>
      </c>
      <c r="E67" s="38" t="s">
        <v>163</v>
      </c>
    </row>
    <row r="68" spans="1:5" ht="25.5">
      <c r="A68" t="s">
        <v>57</v>
      </c>
      <c r="E68" s="36" t="s">
        <v>155</v>
      </c>
    </row>
    <row r="69" spans="1:16" ht="12.75">
      <c r="A69" s="24" t="s">
        <v>49</v>
      </c>
      <c s="29" t="s">
        <v>168</v>
      </c>
      <c s="29" t="s">
        <v>169</v>
      </c>
      <c s="24" t="s">
        <v>51</v>
      </c>
      <c s="30" t="s">
        <v>170</v>
      </c>
      <c s="31" t="s">
        <v>125</v>
      </c>
      <c s="32">
        <v>224</v>
      </c>
      <c s="33">
        <v>0</v>
      </c>
      <c s="34">
        <f>ROUND(ROUND(H69,2)*ROUND(G69,3),2)</f>
      </c>
      <c r="O69">
        <f>(I69*21)/100</f>
      </c>
      <c t="s">
        <v>27</v>
      </c>
    </row>
    <row r="70" spans="1:5" ht="12.75">
      <c r="A70" s="35" t="s">
        <v>54</v>
      </c>
      <c r="E70" s="36" t="s">
        <v>126</v>
      </c>
    </row>
    <row r="71" spans="1:5" ht="12.75">
      <c r="A71" s="37" t="s">
        <v>56</v>
      </c>
      <c r="E71" s="38" t="s">
        <v>171</v>
      </c>
    </row>
    <row r="72" spans="1:5" ht="25.5">
      <c r="A72" t="s">
        <v>57</v>
      </c>
      <c r="E72" s="36" t="s">
        <v>159</v>
      </c>
    </row>
    <row r="73" spans="1:16" ht="25.5">
      <c r="A73" s="24" t="s">
        <v>49</v>
      </c>
      <c s="29" t="s">
        <v>172</v>
      </c>
      <c s="29" t="s">
        <v>173</v>
      </c>
      <c s="24" t="s">
        <v>51</v>
      </c>
      <c s="30" t="s">
        <v>174</v>
      </c>
      <c s="31" t="s">
        <v>112</v>
      </c>
      <c s="32">
        <v>26</v>
      </c>
      <c s="33">
        <v>0</v>
      </c>
      <c s="34">
        <f>ROUND(ROUND(H73,2)*ROUND(G73,3),2)</f>
      </c>
      <c r="O73">
        <f>(I73*21)/100</f>
      </c>
      <c t="s">
        <v>27</v>
      </c>
    </row>
    <row r="74" spans="1:5" ht="25.5">
      <c r="A74" s="35" t="s">
        <v>54</v>
      </c>
      <c r="E74" s="36" t="s">
        <v>175</v>
      </c>
    </row>
    <row r="75" spans="1:5" ht="38.25">
      <c r="A75" s="37" t="s">
        <v>56</v>
      </c>
      <c r="E75" s="38" t="s">
        <v>176</v>
      </c>
    </row>
    <row r="76" spans="1:5" ht="63.75">
      <c r="A76" t="s">
        <v>57</v>
      </c>
      <c r="E76" s="36" t="s">
        <v>164</v>
      </c>
    </row>
    <row r="77" spans="1:16" ht="12.75">
      <c r="A77" s="24" t="s">
        <v>49</v>
      </c>
      <c s="29" t="s">
        <v>177</v>
      </c>
      <c s="29" t="s">
        <v>178</v>
      </c>
      <c s="24" t="s">
        <v>51</v>
      </c>
      <c s="30" t="s">
        <v>179</v>
      </c>
      <c s="31" t="s">
        <v>112</v>
      </c>
      <c s="32">
        <v>26</v>
      </c>
      <c s="33">
        <v>0</v>
      </c>
      <c s="34">
        <f>ROUND(ROUND(H77,2)*ROUND(G77,3),2)</f>
      </c>
      <c r="O77">
        <f>(I77*21)/100</f>
      </c>
      <c t="s">
        <v>27</v>
      </c>
    </row>
    <row r="78" spans="1:5" ht="25.5">
      <c r="A78" s="35" t="s">
        <v>54</v>
      </c>
      <c r="E78" s="36" t="s">
        <v>180</v>
      </c>
    </row>
    <row r="79" spans="1:5" ht="38.25">
      <c r="A79" s="37" t="s">
        <v>56</v>
      </c>
      <c r="E79" s="38" t="s">
        <v>176</v>
      </c>
    </row>
    <row r="80" spans="1:5" ht="25.5">
      <c r="A80" t="s">
        <v>57</v>
      </c>
      <c r="E80" s="36" t="s">
        <v>155</v>
      </c>
    </row>
    <row r="81" spans="1:16" ht="12.75">
      <c r="A81" s="24" t="s">
        <v>49</v>
      </c>
      <c s="29" t="s">
        <v>181</v>
      </c>
      <c s="29" t="s">
        <v>182</v>
      </c>
      <c s="24" t="s">
        <v>51</v>
      </c>
      <c s="30" t="s">
        <v>183</v>
      </c>
      <c s="31" t="s">
        <v>125</v>
      </c>
      <c s="32">
        <v>2912</v>
      </c>
      <c s="33">
        <v>0</v>
      </c>
      <c s="34">
        <f>ROUND(ROUND(H81,2)*ROUND(G81,3),2)</f>
      </c>
      <c r="O81">
        <f>(I81*21)/100</f>
      </c>
      <c t="s">
        <v>27</v>
      </c>
    </row>
    <row r="82" spans="1:5" ht="12.75">
      <c r="A82" s="35" t="s">
        <v>54</v>
      </c>
      <c r="E82" s="36" t="s">
        <v>51</v>
      </c>
    </row>
    <row r="83" spans="1:5" ht="38.25">
      <c r="A83" s="37" t="s">
        <v>56</v>
      </c>
      <c r="E83" s="38" t="s">
        <v>184</v>
      </c>
    </row>
    <row r="84" spans="1:5" ht="25.5">
      <c r="A84" t="s">
        <v>57</v>
      </c>
      <c r="E84" s="36" t="s">
        <v>159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0+O8+O29+O106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185</v>
      </c>
      <c s="39">
        <f>0+I8+I29+I106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185</v>
      </c>
      <c s="6"/>
      <c s="18" t="s">
        <v>186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0+I9+I13+I17+I21+I25</f>
      </c>
      <c>
        <f>0+O9+O13+O17+O21+O25</f>
      </c>
    </row>
    <row r="9" spans="1:16" ht="12.75">
      <c r="A9" s="24" t="s">
        <v>49</v>
      </c>
      <c s="29" t="s">
        <v>33</v>
      </c>
      <c s="29" t="s">
        <v>187</v>
      </c>
      <c s="24" t="s">
        <v>188</v>
      </c>
      <c s="30" t="s">
        <v>189</v>
      </c>
      <c s="31" t="s">
        <v>190</v>
      </c>
      <c s="32">
        <v>580.025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191</v>
      </c>
    </row>
    <row r="11" spans="1:5" ht="89.25">
      <c r="A11" s="37" t="s">
        <v>56</v>
      </c>
      <c r="E11" s="38" t="s">
        <v>192</v>
      </c>
    </row>
    <row r="12" spans="1:5" ht="25.5">
      <c r="A12" t="s">
        <v>57</v>
      </c>
      <c r="E12" s="36" t="s">
        <v>193</v>
      </c>
    </row>
    <row r="13" spans="1:16" ht="12.75">
      <c r="A13" s="24" t="s">
        <v>49</v>
      </c>
      <c s="29" t="s">
        <v>27</v>
      </c>
      <c s="29" t="s">
        <v>187</v>
      </c>
      <c s="24" t="s">
        <v>194</v>
      </c>
      <c s="30" t="s">
        <v>189</v>
      </c>
      <c s="31" t="s">
        <v>190</v>
      </c>
      <c s="32">
        <v>272.001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12.75">
      <c r="A14" s="35" t="s">
        <v>54</v>
      </c>
      <c r="E14" s="36" t="s">
        <v>195</v>
      </c>
    </row>
    <row r="15" spans="1:5" ht="127.5">
      <c r="A15" s="37" t="s">
        <v>56</v>
      </c>
      <c r="E15" s="38" t="s">
        <v>196</v>
      </c>
    </row>
    <row r="16" spans="1:5" ht="25.5">
      <c r="A16" t="s">
        <v>57</v>
      </c>
      <c r="E16" s="36" t="s">
        <v>193</v>
      </c>
    </row>
    <row r="17" spans="1:16" ht="12.75">
      <c r="A17" s="24" t="s">
        <v>49</v>
      </c>
      <c s="29" t="s">
        <v>26</v>
      </c>
      <c s="29" t="s">
        <v>187</v>
      </c>
      <c s="24" t="s">
        <v>197</v>
      </c>
      <c s="30" t="s">
        <v>189</v>
      </c>
      <c s="31" t="s">
        <v>190</v>
      </c>
      <c s="32">
        <v>0.14</v>
      </c>
      <c s="33">
        <v>0</v>
      </c>
      <c s="34">
        <f>ROUND(ROUND(H17,2)*ROUND(G17,3),2)</f>
      </c>
      <c r="O17">
        <f>(I17*21)/100</f>
      </c>
      <c t="s">
        <v>27</v>
      </c>
    </row>
    <row r="18" spans="1:5" ht="12.75">
      <c r="A18" s="35" t="s">
        <v>54</v>
      </c>
      <c r="E18" s="36" t="s">
        <v>198</v>
      </c>
    </row>
    <row r="19" spans="1:5" ht="12.75">
      <c r="A19" s="37" t="s">
        <v>56</v>
      </c>
      <c r="E19" s="38" t="s">
        <v>199</v>
      </c>
    </row>
    <row r="20" spans="1:5" ht="25.5">
      <c r="A20" t="s">
        <v>57</v>
      </c>
      <c r="E20" s="36" t="s">
        <v>193</v>
      </c>
    </row>
    <row r="21" spans="1:16" ht="12.75">
      <c r="A21" s="24" t="s">
        <v>49</v>
      </c>
      <c s="29" t="s">
        <v>37</v>
      </c>
      <c s="29" t="s">
        <v>187</v>
      </c>
      <c s="24" t="s">
        <v>200</v>
      </c>
      <c s="30" t="s">
        <v>189</v>
      </c>
      <c s="31" t="s">
        <v>190</v>
      </c>
      <c s="32">
        <v>92.16</v>
      </c>
      <c s="33">
        <v>0</v>
      </c>
      <c s="34">
        <f>ROUND(ROUND(H21,2)*ROUND(G21,3),2)</f>
      </c>
      <c r="O21">
        <f>(I21*21)/100</f>
      </c>
      <c t="s">
        <v>27</v>
      </c>
    </row>
    <row r="22" spans="1:5" ht="12.75">
      <c r="A22" s="35" t="s">
        <v>54</v>
      </c>
      <c r="E22" s="36" t="s">
        <v>51</v>
      </c>
    </row>
    <row r="23" spans="1:5" ht="12.75">
      <c r="A23" s="37" t="s">
        <v>56</v>
      </c>
      <c r="E23" s="38" t="s">
        <v>201</v>
      </c>
    </row>
    <row r="24" spans="1:5" ht="25.5">
      <c r="A24" t="s">
        <v>57</v>
      </c>
      <c r="E24" s="36" t="s">
        <v>193</v>
      </c>
    </row>
    <row r="25" spans="1:16" ht="12.75">
      <c r="A25" s="24" t="s">
        <v>49</v>
      </c>
      <c s="29" t="s">
        <v>39</v>
      </c>
      <c s="29" t="s">
        <v>202</v>
      </c>
      <c s="24" t="s">
        <v>51</v>
      </c>
      <c s="30" t="s">
        <v>203</v>
      </c>
      <c s="31" t="s">
        <v>190</v>
      </c>
      <c s="32">
        <v>1.568</v>
      </c>
      <c s="33">
        <v>0</v>
      </c>
      <c s="34">
        <f>ROUND(ROUND(H25,2)*ROUND(G25,3),2)</f>
      </c>
      <c r="O25">
        <f>(I25*21)/100</f>
      </c>
      <c t="s">
        <v>27</v>
      </c>
    </row>
    <row r="26" spans="1:5" ht="12.75">
      <c r="A26" s="35" t="s">
        <v>54</v>
      </c>
      <c r="E26" s="36" t="s">
        <v>204</v>
      </c>
    </row>
    <row r="27" spans="1:5" ht="12.75">
      <c r="A27" s="37" t="s">
        <v>56</v>
      </c>
      <c r="E27" s="38" t="s">
        <v>205</v>
      </c>
    </row>
    <row r="28" spans="1:5" ht="25.5">
      <c r="A28" t="s">
        <v>57</v>
      </c>
      <c r="E28" s="36" t="s">
        <v>193</v>
      </c>
    </row>
    <row r="29" spans="1:18" ht="12.75" customHeight="1">
      <c r="A29" s="6" t="s">
        <v>47</v>
      </c>
      <c s="6"/>
      <c s="43" t="s">
        <v>33</v>
      </c>
      <c s="6"/>
      <c s="27" t="s">
        <v>206</v>
      </c>
      <c s="6"/>
      <c s="6"/>
      <c s="6"/>
      <c s="44">
        <f>0+Q29</f>
      </c>
      <c r="O29">
        <f>0+R29</f>
      </c>
      <c r="Q29">
        <f>0+I30+I34+I38+I42+I46+I50+I54+I58+I62+I66+I70+I74+I78+I82+I86+I90+I94+I98+I102</f>
      </c>
      <c>
        <f>0+O30+O34+O38+O42+O46+O50+O54+O58+O62+O66+O70+O74+O78+O82+O86+O90+O94+O98+O102</f>
      </c>
    </row>
    <row r="30" spans="1:16" ht="12.75">
      <c r="A30" s="24" t="s">
        <v>49</v>
      </c>
      <c s="29" t="s">
        <v>41</v>
      </c>
      <c s="29" t="s">
        <v>207</v>
      </c>
      <c s="24" t="s">
        <v>75</v>
      </c>
      <c s="30" t="s">
        <v>208</v>
      </c>
      <c s="31" t="s">
        <v>209</v>
      </c>
      <c s="32">
        <v>6.5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12.75">
      <c r="A31" s="35" t="s">
        <v>54</v>
      </c>
      <c r="E31" s="36" t="s">
        <v>210</v>
      </c>
    </row>
    <row r="32" spans="1:5" ht="12.75">
      <c r="A32" s="37" t="s">
        <v>56</v>
      </c>
      <c r="E32" s="38" t="s">
        <v>211</v>
      </c>
    </row>
    <row r="33" spans="1:5" ht="38.25">
      <c r="A33" t="s">
        <v>57</v>
      </c>
      <c r="E33" s="36" t="s">
        <v>212</v>
      </c>
    </row>
    <row r="34" spans="1:16" ht="12.75">
      <c r="A34" s="24" t="s">
        <v>49</v>
      </c>
      <c s="29" t="s">
        <v>87</v>
      </c>
      <c s="29" t="s">
        <v>213</v>
      </c>
      <c s="24" t="s">
        <v>188</v>
      </c>
      <c s="30" t="s">
        <v>214</v>
      </c>
      <c s="31" t="s">
        <v>215</v>
      </c>
      <c s="32">
        <v>2.342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25.5">
      <c r="A35" s="35" t="s">
        <v>54</v>
      </c>
      <c r="E35" s="36" t="s">
        <v>216</v>
      </c>
    </row>
    <row r="36" spans="1:5" ht="12.75">
      <c r="A36" s="37" t="s">
        <v>56</v>
      </c>
      <c r="E36" s="38" t="s">
        <v>217</v>
      </c>
    </row>
    <row r="37" spans="1:5" ht="25.5">
      <c r="A37" t="s">
        <v>57</v>
      </c>
      <c r="E37" s="36" t="s">
        <v>218</v>
      </c>
    </row>
    <row r="38" spans="1:16" ht="12.75">
      <c r="A38" s="24" t="s">
        <v>49</v>
      </c>
      <c s="29" t="s">
        <v>91</v>
      </c>
      <c s="29" t="s">
        <v>213</v>
      </c>
      <c s="24" t="s">
        <v>194</v>
      </c>
      <c s="30" t="s">
        <v>214</v>
      </c>
      <c s="31" t="s">
        <v>215</v>
      </c>
      <c s="32">
        <v>0.663</v>
      </c>
      <c s="33">
        <v>0</v>
      </c>
      <c s="34">
        <f>ROUND(ROUND(H38,2)*ROUND(G38,3),2)</f>
      </c>
      <c r="O38">
        <f>(I38*21)/100</f>
      </c>
      <c t="s">
        <v>27</v>
      </c>
    </row>
    <row r="39" spans="1:5" ht="25.5">
      <c r="A39" s="35" t="s">
        <v>54</v>
      </c>
      <c r="E39" s="36" t="s">
        <v>219</v>
      </c>
    </row>
    <row r="40" spans="1:5" ht="38.25">
      <c r="A40" s="37" t="s">
        <v>56</v>
      </c>
      <c r="E40" s="38" t="s">
        <v>220</v>
      </c>
    </row>
    <row r="41" spans="1:5" ht="63.75">
      <c r="A41" t="s">
        <v>57</v>
      </c>
      <c r="E41" s="36" t="s">
        <v>221</v>
      </c>
    </row>
    <row r="42" spans="1:16" ht="12.75">
      <c r="A42" s="24" t="s">
        <v>49</v>
      </c>
      <c s="29" t="s">
        <v>44</v>
      </c>
      <c s="29" t="s">
        <v>222</v>
      </c>
      <c s="24" t="s">
        <v>51</v>
      </c>
      <c s="30" t="s">
        <v>223</v>
      </c>
      <c s="31" t="s">
        <v>215</v>
      </c>
      <c s="32">
        <v>30.826</v>
      </c>
      <c s="33">
        <v>0</v>
      </c>
      <c s="34">
        <f>ROUND(ROUND(H42,2)*ROUND(G42,3),2)</f>
      </c>
      <c r="O42">
        <f>(I42*21)/100</f>
      </c>
      <c t="s">
        <v>27</v>
      </c>
    </row>
    <row r="43" spans="1:5" ht="12.75">
      <c r="A43" s="35" t="s">
        <v>54</v>
      </c>
      <c r="E43" s="36" t="s">
        <v>224</v>
      </c>
    </row>
    <row r="44" spans="1:5" ht="38.25">
      <c r="A44" s="37" t="s">
        <v>56</v>
      </c>
      <c r="E44" s="38" t="s">
        <v>225</v>
      </c>
    </row>
    <row r="45" spans="1:5" ht="63.75">
      <c r="A45" t="s">
        <v>57</v>
      </c>
      <c r="E45" s="36" t="s">
        <v>221</v>
      </c>
    </row>
    <row r="46" spans="1:16" ht="12.75">
      <c r="A46" s="24" t="s">
        <v>49</v>
      </c>
      <c s="29" t="s">
        <v>46</v>
      </c>
      <c s="29" t="s">
        <v>226</v>
      </c>
      <c s="24" t="s">
        <v>51</v>
      </c>
      <c s="30" t="s">
        <v>227</v>
      </c>
      <c s="31" t="s">
        <v>215</v>
      </c>
      <c s="32">
        <v>24.2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12.75">
      <c r="A47" s="35" t="s">
        <v>54</v>
      </c>
      <c r="E47" s="36" t="s">
        <v>224</v>
      </c>
    </row>
    <row r="48" spans="1:5" ht="38.25">
      <c r="A48" s="37" t="s">
        <v>56</v>
      </c>
      <c r="E48" s="38" t="s">
        <v>228</v>
      </c>
    </row>
    <row r="49" spans="1:5" ht="63.75">
      <c r="A49" t="s">
        <v>57</v>
      </c>
      <c r="E49" s="36" t="s">
        <v>221</v>
      </c>
    </row>
    <row r="50" spans="1:16" ht="12.75">
      <c r="A50" s="24" t="s">
        <v>49</v>
      </c>
      <c s="29" t="s">
        <v>98</v>
      </c>
      <c s="29" t="s">
        <v>229</v>
      </c>
      <c s="24" t="s">
        <v>188</v>
      </c>
      <c s="30" t="s">
        <v>230</v>
      </c>
      <c s="31" t="s">
        <v>231</v>
      </c>
      <c s="32">
        <v>51</v>
      </c>
      <c s="33">
        <v>0</v>
      </c>
      <c s="34">
        <f>ROUND(ROUND(H50,2)*ROUND(G50,3),2)</f>
      </c>
      <c r="O50">
        <f>(I50*21)/100</f>
      </c>
      <c t="s">
        <v>27</v>
      </c>
    </row>
    <row r="51" spans="1:5" ht="25.5">
      <c r="A51" s="35" t="s">
        <v>54</v>
      </c>
      <c r="E51" s="36" t="s">
        <v>232</v>
      </c>
    </row>
    <row r="52" spans="1:5" ht="38.25">
      <c r="A52" s="37" t="s">
        <v>56</v>
      </c>
      <c r="E52" s="38" t="s">
        <v>233</v>
      </c>
    </row>
    <row r="53" spans="1:5" ht="63.75">
      <c r="A53" t="s">
        <v>57</v>
      </c>
      <c r="E53" s="36" t="s">
        <v>221</v>
      </c>
    </row>
    <row r="54" spans="1:16" ht="12.75">
      <c r="A54" s="24" t="s">
        <v>49</v>
      </c>
      <c s="29" t="s">
        <v>101</v>
      </c>
      <c s="29" t="s">
        <v>229</v>
      </c>
      <c s="24" t="s">
        <v>194</v>
      </c>
      <c s="30" t="s">
        <v>230</v>
      </c>
      <c s="31" t="s">
        <v>231</v>
      </c>
      <c s="32">
        <v>39.7</v>
      </c>
      <c s="33">
        <v>0</v>
      </c>
      <c s="34">
        <f>ROUND(ROUND(H54,2)*ROUND(G54,3),2)</f>
      </c>
      <c r="O54">
        <f>(I54*21)/100</f>
      </c>
      <c t="s">
        <v>27</v>
      </c>
    </row>
    <row r="55" spans="1:5" ht="25.5">
      <c r="A55" s="35" t="s">
        <v>54</v>
      </c>
      <c r="E55" s="36" t="s">
        <v>234</v>
      </c>
    </row>
    <row r="56" spans="1:5" ht="38.25">
      <c r="A56" s="37" t="s">
        <v>56</v>
      </c>
      <c r="E56" s="38" t="s">
        <v>235</v>
      </c>
    </row>
    <row r="57" spans="1:5" ht="63.75">
      <c r="A57" t="s">
        <v>57</v>
      </c>
      <c r="E57" s="36" t="s">
        <v>221</v>
      </c>
    </row>
    <row r="58" spans="1:16" ht="12.75">
      <c r="A58" s="24" t="s">
        <v>49</v>
      </c>
      <c s="29" t="s">
        <v>104</v>
      </c>
      <c s="29" t="s">
        <v>236</v>
      </c>
      <c s="24" t="s">
        <v>51</v>
      </c>
      <c s="30" t="s">
        <v>237</v>
      </c>
      <c s="31" t="s">
        <v>231</v>
      </c>
      <c s="32">
        <v>75.8</v>
      </c>
      <c s="33">
        <v>0</v>
      </c>
      <c s="34">
        <f>ROUND(ROUND(H58,2)*ROUND(G58,3),2)</f>
      </c>
      <c r="O58">
        <f>(I58*21)/100</f>
      </c>
      <c t="s">
        <v>27</v>
      </c>
    </row>
    <row r="59" spans="1:5" ht="25.5">
      <c r="A59" s="35" t="s">
        <v>54</v>
      </c>
      <c r="E59" s="36" t="s">
        <v>238</v>
      </c>
    </row>
    <row r="60" spans="1:5" ht="38.25">
      <c r="A60" s="37" t="s">
        <v>56</v>
      </c>
      <c r="E60" s="38" t="s">
        <v>239</v>
      </c>
    </row>
    <row r="61" spans="1:5" ht="63.75">
      <c r="A61" t="s">
        <v>57</v>
      </c>
      <c r="E61" s="36" t="s">
        <v>221</v>
      </c>
    </row>
    <row r="62" spans="1:16" ht="12.75">
      <c r="A62" s="24" t="s">
        <v>49</v>
      </c>
      <c s="29" t="s">
        <v>160</v>
      </c>
      <c s="29" t="s">
        <v>240</v>
      </c>
      <c s="24" t="s">
        <v>51</v>
      </c>
      <c s="30" t="s">
        <v>241</v>
      </c>
      <c s="31" t="s">
        <v>215</v>
      </c>
      <c s="32">
        <v>42.12</v>
      </c>
      <c s="33">
        <v>0</v>
      </c>
      <c s="34">
        <f>ROUND(ROUND(H62,2)*ROUND(G62,3),2)</f>
      </c>
      <c r="O62">
        <f>(I62*21)/100</f>
      </c>
      <c t="s">
        <v>27</v>
      </c>
    </row>
    <row r="63" spans="1:5" ht="25.5">
      <c r="A63" s="35" t="s">
        <v>54</v>
      </c>
      <c r="E63" s="36" t="s">
        <v>242</v>
      </c>
    </row>
    <row r="64" spans="1:5" ht="12.75">
      <c r="A64" s="37" t="s">
        <v>56</v>
      </c>
      <c r="E64" s="38" t="s">
        <v>243</v>
      </c>
    </row>
    <row r="65" spans="1:5" ht="25.5">
      <c r="A65" t="s">
        <v>57</v>
      </c>
      <c r="E65" s="36" t="s">
        <v>218</v>
      </c>
    </row>
    <row r="66" spans="1:16" ht="12.75">
      <c r="A66" s="24" t="s">
        <v>49</v>
      </c>
      <c s="29" t="s">
        <v>165</v>
      </c>
      <c s="29" t="s">
        <v>244</v>
      </c>
      <c s="24" t="s">
        <v>51</v>
      </c>
      <c s="30" t="s">
        <v>245</v>
      </c>
      <c s="31" t="s">
        <v>246</v>
      </c>
      <c s="32">
        <v>168</v>
      </c>
      <c s="33">
        <v>0</v>
      </c>
      <c s="34">
        <f>ROUND(ROUND(H66,2)*ROUND(G66,3),2)</f>
      </c>
      <c r="O66">
        <f>(I66*21)/100</f>
      </c>
      <c t="s">
        <v>27</v>
      </c>
    </row>
    <row r="67" spans="1:5" ht="12.75">
      <c r="A67" s="35" t="s">
        <v>54</v>
      </c>
      <c r="E67" s="36" t="s">
        <v>51</v>
      </c>
    </row>
    <row r="68" spans="1:5" ht="12.75">
      <c r="A68" s="37" t="s">
        <v>56</v>
      </c>
      <c r="E68" s="38" t="s">
        <v>247</v>
      </c>
    </row>
    <row r="69" spans="1:5" ht="38.25">
      <c r="A69" t="s">
        <v>57</v>
      </c>
      <c r="E69" s="36" t="s">
        <v>248</v>
      </c>
    </row>
    <row r="70" spans="1:16" ht="12.75">
      <c r="A70" s="24" t="s">
        <v>49</v>
      </c>
      <c s="29" t="s">
        <v>168</v>
      </c>
      <c s="29" t="s">
        <v>249</v>
      </c>
      <c s="24" t="s">
        <v>51</v>
      </c>
      <c s="30" t="s">
        <v>250</v>
      </c>
      <c s="31" t="s">
        <v>231</v>
      </c>
      <c s="32">
        <v>20</v>
      </c>
      <c s="33">
        <v>0</v>
      </c>
      <c s="34">
        <f>ROUND(ROUND(H70,2)*ROUND(G70,3),2)</f>
      </c>
      <c r="O70">
        <f>(I70*21)/100</f>
      </c>
      <c t="s">
        <v>27</v>
      </c>
    </row>
    <row r="71" spans="1:5" ht="12.75">
      <c r="A71" s="35" t="s">
        <v>54</v>
      </c>
      <c r="E71" s="36" t="s">
        <v>251</v>
      </c>
    </row>
    <row r="72" spans="1:5" ht="12.75">
      <c r="A72" s="37" t="s">
        <v>56</v>
      </c>
      <c r="E72" s="38" t="s">
        <v>252</v>
      </c>
    </row>
    <row r="73" spans="1:5" ht="38.25">
      <c r="A73" t="s">
        <v>57</v>
      </c>
      <c r="E73" s="36" t="s">
        <v>253</v>
      </c>
    </row>
    <row r="74" spans="1:16" ht="12.75">
      <c r="A74" s="24" t="s">
        <v>49</v>
      </c>
      <c s="29" t="s">
        <v>172</v>
      </c>
      <c s="29" t="s">
        <v>254</v>
      </c>
      <c s="24" t="s">
        <v>51</v>
      </c>
      <c s="30" t="s">
        <v>255</v>
      </c>
      <c s="31" t="s">
        <v>215</v>
      </c>
      <c s="32">
        <v>12.17</v>
      </c>
      <c s="33">
        <v>0</v>
      </c>
      <c s="34">
        <f>ROUND(ROUND(H74,2)*ROUND(G74,3),2)</f>
      </c>
      <c r="O74">
        <f>(I74*21)/100</f>
      </c>
      <c t="s">
        <v>27</v>
      </c>
    </row>
    <row r="75" spans="1:5" ht="25.5">
      <c r="A75" s="35" t="s">
        <v>54</v>
      </c>
      <c r="E75" s="36" t="s">
        <v>256</v>
      </c>
    </row>
    <row r="76" spans="1:5" ht="89.25">
      <c r="A76" s="37" t="s">
        <v>56</v>
      </c>
      <c r="E76" s="38" t="s">
        <v>257</v>
      </c>
    </row>
    <row r="77" spans="1:5" ht="38.25">
      <c r="A77" t="s">
        <v>57</v>
      </c>
      <c r="E77" s="36" t="s">
        <v>258</v>
      </c>
    </row>
    <row r="78" spans="1:16" ht="12.75">
      <c r="A78" s="24" t="s">
        <v>49</v>
      </c>
      <c s="29" t="s">
        <v>177</v>
      </c>
      <c s="29" t="s">
        <v>259</v>
      </c>
      <c s="24" t="s">
        <v>51</v>
      </c>
      <c s="30" t="s">
        <v>260</v>
      </c>
      <c s="31" t="s">
        <v>215</v>
      </c>
      <c s="32">
        <v>16.5</v>
      </c>
      <c s="33">
        <v>0</v>
      </c>
      <c s="34">
        <f>ROUND(ROUND(H78,2)*ROUND(G78,3),2)</f>
      </c>
      <c r="O78">
        <f>(I78*21)/100</f>
      </c>
      <c t="s">
        <v>27</v>
      </c>
    </row>
    <row r="79" spans="1:5" ht="25.5">
      <c r="A79" s="35" t="s">
        <v>54</v>
      </c>
      <c r="E79" s="36" t="s">
        <v>261</v>
      </c>
    </row>
    <row r="80" spans="1:5" ht="12.75">
      <c r="A80" s="37" t="s">
        <v>56</v>
      </c>
      <c r="E80" s="38" t="s">
        <v>262</v>
      </c>
    </row>
    <row r="81" spans="1:5" ht="369.75">
      <c r="A81" t="s">
        <v>57</v>
      </c>
      <c r="E81" s="36" t="s">
        <v>263</v>
      </c>
    </row>
    <row r="82" spans="1:16" ht="12.75">
      <c r="A82" s="24" t="s">
        <v>49</v>
      </c>
      <c s="29" t="s">
        <v>181</v>
      </c>
      <c s="29" t="s">
        <v>264</v>
      </c>
      <c s="24" t="s">
        <v>51</v>
      </c>
      <c s="30" t="s">
        <v>265</v>
      </c>
      <c s="31" t="s">
        <v>215</v>
      </c>
      <c s="32">
        <v>46.08</v>
      </c>
      <c s="33">
        <v>0</v>
      </c>
      <c s="34">
        <f>ROUND(ROUND(H82,2)*ROUND(G82,3),2)</f>
      </c>
      <c r="O82">
        <f>(I82*21)/100</f>
      </c>
      <c t="s">
        <v>27</v>
      </c>
    </row>
    <row r="83" spans="1:5" ht="38.25">
      <c r="A83" s="35" t="s">
        <v>54</v>
      </c>
      <c r="E83" s="36" t="s">
        <v>266</v>
      </c>
    </row>
    <row r="84" spans="1:5" ht="51">
      <c r="A84" s="37" t="s">
        <v>56</v>
      </c>
      <c r="E84" s="38" t="s">
        <v>267</v>
      </c>
    </row>
    <row r="85" spans="1:5" ht="369.75">
      <c r="A85" t="s">
        <v>57</v>
      </c>
      <c r="E85" s="36" t="s">
        <v>268</v>
      </c>
    </row>
    <row r="86" spans="1:16" ht="12.75">
      <c r="A86" s="24" t="s">
        <v>49</v>
      </c>
      <c s="29" t="s">
        <v>269</v>
      </c>
      <c s="29" t="s">
        <v>270</v>
      </c>
      <c s="24" t="s">
        <v>51</v>
      </c>
      <c s="30" t="s">
        <v>271</v>
      </c>
      <c s="31" t="s">
        <v>215</v>
      </c>
      <c s="32">
        <v>187.641</v>
      </c>
      <c s="33">
        <v>0</v>
      </c>
      <c s="34">
        <f>ROUND(ROUND(H86,2)*ROUND(G86,3),2)</f>
      </c>
      <c r="O86">
        <f>(I86*21)/100</f>
      </c>
      <c t="s">
        <v>27</v>
      </c>
    </row>
    <row r="87" spans="1:5" ht="38.25">
      <c r="A87" s="35" t="s">
        <v>54</v>
      </c>
      <c r="E87" s="36" t="s">
        <v>272</v>
      </c>
    </row>
    <row r="88" spans="1:5" ht="76.5">
      <c r="A88" s="37" t="s">
        <v>56</v>
      </c>
      <c r="E88" s="38" t="s">
        <v>273</v>
      </c>
    </row>
    <row r="89" spans="1:5" ht="318.75">
      <c r="A89" t="s">
        <v>57</v>
      </c>
      <c r="E89" s="36" t="s">
        <v>274</v>
      </c>
    </row>
    <row r="90" spans="1:16" ht="12.75">
      <c r="A90" s="24" t="s">
        <v>49</v>
      </c>
      <c s="29" t="s">
        <v>275</v>
      </c>
      <c s="29" t="s">
        <v>276</v>
      </c>
      <c s="24" t="s">
        <v>51</v>
      </c>
      <c s="30" t="s">
        <v>277</v>
      </c>
      <c s="31" t="s">
        <v>215</v>
      </c>
      <c s="32">
        <v>26.058</v>
      </c>
      <c s="33">
        <v>0</v>
      </c>
      <c s="34">
        <f>ROUND(ROUND(H90,2)*ROUND(G90,3),2)</f>
      </c>
      <c r="O90">
        <f>(I90*21)/100</f>
      </c>
      <c t="s">
        <v>27</v>
      </c>
    </row>
    <row r="91" spans="1:5" ht="12.75">
      <c r="A91" s="35" t="s">
        <v>54</v>
      </c>
      <c r="E91" s="36" t="s">
        <v>51</v>
      </c>
    </row>
    <row r="92" spans="1:5" ht="38.25">
      <c r="A92" s="37" t="s">
        <v>56</v>
      </c>
      <c r="E92" s="38" t="s">
        <v>278</v>
      </c>
    </row>
    <row r="93" spans="1:5" ht="318.75">
      <c r="A93" t="s">
        <v>57</v>
      </c>
      <c r="E93" s="36" t="s">
        <v>279</v>
      </c>
    </row>
    <row r="94" spans="1:16" ht="12.75">
      <c r="A94" s="24" t="s">
        <v>49</v>
      </c>
      <c s="29" t="s">
        <v>280</v>
      </c>
      <c s="29" t="s">
        <v>281</v>
      </c>
      <c s="24" t="s">
        <v>51</v>
      </c>
      <c s="30" t="s">
        <v>282</v>
      </c>
      <c s="31" t="s">
        <v>215</v>
      </c>
      <c s="32">
        <v>278.98</v>
      </c>
      <c s="33">
        <v>0</v>
      </c>
      <c s="34">
        <f>ROUND(ROUND(H94,2)*ROUND(G94,3),2)</f>
      </c>
      <c r="O94">
        <f>(I94*21)/100</f>
      </c>
      <c t="s">
        <v>27</v>
      </c>
    </row>
    <row r="95" spans="1:5" ht="12.75">
      <c r="A95" s="35" t="s">
        <v>54</v>
      </c>
      <c r="E95" s="36" t="s">
        <v>51</v>
      </c>
    </row>
    <row r="96" spans="1:5" ht="76.5">
      <c r="A96" s="37" t="s">
        <v>56</v>
      </c>
      <c r="E96" s="38" t="s">
        <v>283</v>
      </c>
    </row>
    <row r="97" spans="1:5" ht="191.25">
      <c r="A97" t="s">
        <v>57</v>
      </c>
      <c r="E97" s="36" t="s">
        <v>284</v>
      </c>
    </row>
    <row r="98" spans="1:16" ht="12.75">
      <c r="A98" s="24" t="s">
        <v>49</v>
      </c>
      <c s="29" t="s">
        <v>285</v>
      </c>
      <c s="29" t="s">
        <v>286</v>
      </c>
      <c s="24" t="s">
        <v>51</v>
      </c>
      <c s="30" t="s">
        <v>287</v>
      </c>
      <c s="31" t="s">
        <v>215</v>
      </c>
      <c s="32">
        <v>19.74</v>
      </c>
      <c s="33">
        <v>0</v>
      </c>
      <c s="34">
        <f>ROUND(ROUND(H98,2)*ROUND(G98,3),2)</f>
      </c>
      <c r="O98">
        <f>(I98*21)/100</f>
      </c>
      <c t="s">
        <v>27</v>
      </c>
    </row>
    <row r="99" spans="1:5" ht="12.75">
      <c r="A99" s="35" t="s">
        <v>54</v>
      </c>
      <c r="E99" s="36" t="s">
        <v>288</v>
      </c>
    </row>
    <row r="100" spans="1:5" ht="12.75">
      <c r="A100" s="37" t="s">
        <v>56</v>
      </c>
      <c r="E100" s="38" t="s">
        <v>289</v>
      </c>
    </row>
    <row r="101" spans="1:5" ht="229.5">
      <c r="A101" t="s">
        <v>57</v>
      </c>
      <c r="E101" s="36" t="s">
        <v>290</v>
      </c>
    </row>
    <row r="102" spans="1:16" ht="12.75">
      <c r="A102" s="24" t="s">
        <v>49</v>
      </c>
      <c s="29" t="s">
        <v>291</v>
      </c>
      <c s="29" t="s">
        <v>292</v>
      </c>
      <c s="24" t="s">
        <v>51</v>
      </c>
      <c s="30" t="s">
        <v>293</v>
      </c>
      <c s="31" t="s">
        <v>215</v>
      </c>
      <c s="32">
        <v>16.5</v>
      </c>
      <c s="33">
        <v>0</v>
      </c>
      <c s="34">
        <f>ROUND(ROUND(H102,2)*ROUND(G102,3),2)</f>
      </c>
      <c r="O102">
        <f>(I102*21)/100</f>
      </c>
      <c t="s">
        <v>27</v>
      </c>
    </row>
    <row r="103" spans="1:5" ht="12.75">
      <c r="A103" s="35" t="s">
        <v>54</v>
      </c>
      <c r="E103" s="36" t="s">
        <v>294</v>
      </c>
    </row>
    <row r="104" spans="1:5" ht="38.25">
      <c r="A104" s="37" t="s">
        <v>56</v>
      </c>
      <c r="E104" s="38" t="s">
        <v>295</v>
      </c>
    </row>
    <row r="105" spans="1:5" ht="267.75">
      <c r="A105" t="s">
        <v>57</v>
      </c>
      <c r="E105" s="36" t="s">
        <v>296</v>
      </c>
    </row>
    <row r="106" spans="1:18" ht="12.75" customHeight="1">
      <c r="A106" s="6" t="s">
        <v>47</v>
      </c>
      <c s="6"/>
      <c s="43" t="s">
        <v>44</v>
      </c>
      <c s="6"/>
      <c s="27" t="s">
        <v>109</v>
      </c>
      <c s="6"/>
      <c s="6"/>
      <c s="6"/>
      <c s="44">
        <f>0+Q106</f>
      </c>
      <c r="O106">
        <f>0+R106</f>
      </c>
      <c r="Q106">
        <f>0+I107+I111+I115+I119+I123+I127+I131+I135+I139+I143+I147</f>
      </c>
      <c>
        <f>0+O107+O111+O115+O119+O123+O127+O131+O135+O139+O143+O147</f>
      </c>
    </row>
    <row r="107" spans="1:16" ht="12.75">
      <c r="A107" s="24" t="s">
        <v>49</v>
      </c>
      <c s="29" t="s">
        <v>297</v>
      </c>
      <c s="29" t="s">
        <v>298</v>
      </c>
      <c s="24" t="s">
        <v>51</v>
      </c>
      <c s="30" t="s">
        <v>299</v>
      </c>
      <c s="31" t="s">
        <v>231</v>
      </c>
      <c s="32">
        <v>40.7</v>
      </c>
      <c s="33">
        <v>0</v>
      </c>
      <c s="34">
        <f>ROUND(ROUND(H107,2)*ROUND(G107,3),2)</f>
      </c>
      <c r="O107">
        <f>(I107*21)/100</f>
      </c>
      <c t="s">
        <v>27</v>
      </c>
    </row>
    <row r="108" spans="1:5" ht="12.75">
      <c r="A108" s="35" t="s">
        <v>54</v>
      </c>
      <c r="E108" s="36" t="s">
        <v>300</v>
      </c>
    </row>
    <row r="109" spans="1:5" ht="51">
      <c r="A109" s="37" t="s">
        <v>56</v>
      </c>
      <c r="E109" s="38" t="s">
        <v>301</v>
      </c>
    </row>
    <row r="110" spans="1:5" ht="38.25">
      <c r="A110" t="s">
        <v>57</v>
      </c>
      <c r="E110" s="36" t="s">
        <v>302</v>
      </c>
    </row>
    <row r="111" spans="1:16" ht="12.75">
      <c r="A111" s="24" t="s">
        <v>49</v>
      </c>
      <c s="29" t="s">
        <v>303</v>
      </c>
      <c s="29" t="s">
        <v>119</v>
      </c>
      <c s="24" t="s">
        <v>188</v>
      </c>
      <c s="30" t="s">
        <v>120</v>
      </c>
      <c s="31" t="s">
        <v>112</v>
      </c>
      <c s="32">
        <v>6</v>
      </c>
      <c s="33">
        <v>0</v>
      </c>
      <c s="34">
        <f>ROUND(ROUND(H111,2)*ROUND(G111,3),2)</f>
      </c>
      <c r="O111">
        <f>(I111*21)/100</f>
      </c>
      <c t="s">
        <v>27</v>
      </c>
    </row>
    <row r="112" spans="1:5" ht="25.5">
      <c r="A112" s="35" t="s">
        <v>54</v>
      </c>
      <c r="E112" s="36" t="s">
        <v>304</v>
      </c>
    </row>
    <row r="113" spans="1:5" ht="51">
      <c r="A113" s="37" t="s">
        <v>56</v>
      </c>
      <c r="E113" s="38" t="s">
        <v>305</v>
      </c>
    </row>
    <row r="114" spans="1:5" ht="25.5">
      <c r="A114" t="s">
        <v>57</v>
      </c>
      <c r="E114" s="36" t="s">
        <v>122</v>
      </c>
    </row>
    <row r="115" spans="1:16" ht="12.75">
      <c r="A115" s="24" t="s">
        <v>49</v>
      </c>
      <c s="29" t="s">
        <v>306</v>
      </c>
      <c s="29" t="s">
        <v>119</v>
      </c>
      <c s="24" t="s">
        <v>194</v>
      </c>
      <c s="30" t="s">
        <v>120</v>
      </c>
      <c s="31" t="s">
        <v>112</v>
      </c>
      <c s="32">
        <v>3</v>
      </c>
      <c s="33">
        <v>0</v>
      </c>
      <c s="34">
        <f>ROUND(ROUND(H115,2)*ROUND(G115,3),2)</f>
      </c>
      <c r="O115">
        <f>(I115*21)/100</f>
      </c>
      <c t="s">
        <v>27</v>
      </c>
    </row>
    <row r="116" spans="1:5" ht="25.5">
      <c r="A116" s="35" t="s">
        <v>54</v>
      </c>
      <c r="E116" s="36" t="s">
        <v>307</v>
      </c>
    </row>
    <row r="117" spans="1:5" ht="51">
      <c r="A117" s="37" t="s">
        <v>56</v>
      </c>
      <c r="E117" s="38" t="s">
        <v>308</v>
      </c>
    </row>
    <row r="118" spans="1:5" ht="25.5">
      <c r="A118" t="s">
        <v>57</v>
      </c>
      <c r="E118" s="36" t="s">
        <v>122</v>
      </c>
    </row>
    <row r="119" spans="1:16" ht="12.75">
      <c r="A119" s="24" t="s">
        <v>49</v>
      </c>
      <c s="29" t="s">
        <v>309</v>
      </c>
      <c s="29" t="s">
        <v>310</v>
      </c>
      <c s="24" t="s">
        <v>51</v>
      </c>
      <c s="30" t="s">
        <v>311</v>
      </c>
      <c s="31" t="s">
        <v>231</v>
      </c>
      <c s="32">
        <v>16.7</v>
      </c>
      <c s="33">
        <v>0</v>
      </c>
      <c s="34">
        <f>ROUND(ROUND(H119,2)*ROUND(G119,3),2)</f>
      </c>
      <c r="O119">
        <f>(I119*21)/100</f>
      </c>
      <c t="s">
        <v>27</v>
      </c>
    </row>
    <row r="120" spans="1:5" ht="12.75">
      <c r="A120" s="35" t="s">
        <v>54</v>
      </c>
      <c r="E120" s="36" t="s">
        <v>312</v>
      </c>
    </row>
    <row r="121" spans="1:5" ht="38.25">
      <c r="A121" s="37" t="s">
        <v>56</v>
      </c>
      <c r="E121" s="38" t="s">
        <v>313</v>
      </c>
    </row>
    <row r="122" spans="1:5" ht="25.5">
      <c r="A122" t="s">
        <v>57</v>
      </c>
      <c r="E122" s="36" t="s">
        <v>314</v>
      </c>
    </row>
    <row r="123" spans="1:16" ht="12.75">
      <c r="A123" s="24" t="s">
        <v>49</v>
      </c>
      <c s="29" t="s">
        <v>315</v>
      </c>
      <c s="29" t="s">
        <v>316</v>
      </c>
      <c s="24" t="s">
        <v>51</v>
      </c>
      <c s="30" t="s">
        <v>317</v>
      </c>
      <c s="31" t="s">
        <v>215</v>
      </c>
      <c s="32">
        <v>63.051</v>
      </c>
      <c s="33">
        <v>0</v>
      </c>
      <c s="34">
        <f>ROUND(ROUND(H123,2)*ROUND(G123,3),2)</f>
      </c>
      <c r="O123">
        <f>(I123*21)/100</f>
      </c>
      <c t="s">
        <v>27</v>
      </c>
    </row>
    <row r="124" spans="1:5" ht="12.75">
      <c r="A124" s="35" t="s">
        <v>54</v>
      </c>
      <c r="E124" s="36" t="s">
        <v>318</v>
      </c>
    </row>
    <row r="125" spans="1:5" ht="51">
      <c r="A125" s="37" t="s">
        <v>56</v>
      </c>
      <c r="E125" s="38" t="s">
        <v>319</v>
      </c>
    </row>
    <row r="126" spans="1:5" ht="102">
      <c r="A126" t="s">
        <v>57</v>
      </c>
      <c r="E126" s="36" t="s">
        <v>320</v>
      </c>
    </row>
    <row r="127" spans="1:16" ht="12.75">
      <c r="A127" s="24" t="s">
        <v>49</v>
      </c>
      <c s="29" t="s">
        <v>321</v>
      </c>
      <c s="29" t="s">
        <v>322</v>
      </c>
      <c s="24" t="s">
        <v>51</v>
      </c>
      <c s="30" t="s">
        <v>323</v>
      </c>
      <c s="31" t="s">
        <v>215</v>
      </c>
      <c s="32">
        <v>0.078</v>
      </c>
      <c s="33">
        <v>0</v>
      </c>
      <c s="34">
        <f>ROUND(ROUND(H127,2)*ROUND(G127,3),2)</f>
      </c>
      <c r="O127">
        <f>(I127*21)/100</f>
      </c>
      <c t="s">
        <v>27</v>
      </c>
    </row>
    <row r="128" spans="1:5" ht="12.75">
      <c r="A128" s="35" t="s">
        <v>54</v>
      </c>
      <c r="E128" s="36" t="s">
        <v>324</v>
      </c>
    </row>
    <row r="129" spans="1:5" ht="12.75">
      <c r="A129" s="37" t="s">
        <v>56</v>
      </c>
      <c r="E129" s="38" t="s">
        <v>325</v>
      </c>
    </row>
    <row r="130" spans="1:5" ht="102">
      <c r="A130" t="s">
        <v>57</v>
      </c>
      <c r="E130" s="36" t="s">
        <v>326</v>
      </c>
    </row>
    <row r="131" spans="1:16" ht="12.75">
      <c r="A131" s="24" t="s">
        <v>49</v>
      </c>
      <c s="29" t="s">
        <v>327</v>
      </c>
      <c s="29" t="s">
        <v>328</v>
      </c>
      <c s="24" t="s">
        <v>51</v>
      </c>
      <c s="30" t="s">
        <v>329</v>
      </c>
      <c s="31" t="s">
        <v>215</v>
      </c>
      <c s="32">
        <v>2.352</v>
      </c>
      <c s="33">
        <v>0</v>
      </c>
      <c s="34">
        <f>ROUND(ROUND(H131,2)*ROUND(G131,3),2)</f>
      </c>
      <c r="O131">
        <f>(I131*21)/100</f>
      </c>
      <c t="s">
        <v>27</v>
      </c>
    </row>
    <row r="132" spans="1:5" ht="25.5">
      <c r="A132" s="35" t="s">
        <v>54</v>
      </c>
      <c r="E132" s="36" t="s">
        <v>330</v>
      </c>
    </row>
    <row r="133" spans="1:5" ht="12.75">
      <c r="A133" s="37" t="s">
        <v>56</v>
      </c>
      <c r="E133" s="38" t="s">
        <v>331</v>
      </c>
    </row>
    <row r="134" spans="1:5" ht="102">
      <c r="A134" t="s">
        <v>57</v>
      </c>
      <c r="E134" s="36" t="s">
        <v>326</v>
      </c>
    </row>
    <row r="135" spans="1:16" ht="12.75">
      <c r="A135" s="24" t="s">
        <v>49</v>
      </c>
      <c s="29" t="s">
        <v>332</v>
      </c>
      <c s="29" t="s">
        <v>333</v>
      </c>
      <c s="24" t="s">
        <v>51</v>
      </c>
      <c s="30" t="s">
        <v>334</v>
      </c>
      <c s="31" t="s">
        <v>215</v>
      </c>
      <c s="32">
        <v>23.765</v>
      </c>
      <c s="33">
        <v>0</v>
      </c>
      <c s="34">
        <f>ROUND(ROUND(H135,2)*ROUND(G135,3),2)</f>
      </c>
      <c r="O135">
        <f>(I135*21)/100</f>
      </c>
      <c t="s">
        <v>27</v>
      </c>
    </row>
    <row r="136" spans="1:5" ht="12.75">
      <c r="A136" s="35" t="s">
        <v>54</v>
      </c>
      <c r="E136" s="36" t="s">
        <v>335</v>
      </c>
    </row>
    <row r="137" spans="1:5" ht="38.25">
      <c r="A137" s="37" t="s">
        <v>56</v>
      </c>
      <c r="E137" s="38" t="s">
        <v>336</v>
      </c>
    </row>
    <row r="138" spans="1:5" ht="102">
      <c r="A138" t="s">
        <v>57</v>
      </c>
      <c r="E138" s="36" t="s">
        <v>326</v>
      </c>
    </row>
    <row r="139" spans="1:16" ht="12.75">
      <c r="A139" s="24" t="s">
        <v>49</v>
      </c>
      <c s="29" t="s">
        <v>337</v>
      </c>
      <c s="29" t="s">
        <v>338</v>
      </c>
      <c s="24" t="s">
        <v>51</v>
      </c>
      <c s="30" t="s">
        <v>339</v>
      </c>
      <c s="31" t="s">
        <v>190</v>
      </c>
      <c s="32">
        <v>6.079</v>
      </c>
      <c s="33">
        <v>0</v>
      </c>
      <c s="34">
        <f>ROUND(ROUND(H139,2)*ROUND(G139,3),2)</f>
      </c>
      <c r="O139">
        <f>(I139*21)/100</f>
      </c>
      <c t="s">
        <v>27</v>
      </c>
    </row>
    <row r="140" spans="1:5" ht="12.75">
      <c r="A140" s="35" t="s">
        <v>54</v>
      </c>
      <c r="E140" s="36" t="s">
        <v>340</v>
      </c>
    </row>
    <row r="141" spans="1:5" ht="38.25">
      <c r="A141" s="37" t="s">
        <v>56</v>
      </c>
      <c r="E141" s="38" t="s">
        <v>341</v>
      </c>
    </row>
    <row r="142" spans="1:5" ht="76.5">
      <c r="A142" t="s">
        <v>57</v>
      </c>
      <c r="E142" s="36" t="s">
        <v>342</v>
      </c>
    </row>
    <row r="143" spans="1:16" ht="12.75">
      <c r="A143" s="24" t="s">
        <v>49</v>
      </c>
      <c s="29" t="s">
        <v>343</v>
      </c>
      <c s="29" t="s">
        <v>344</v>
      </c>
      <c s="24" t="s">
        <v>51</v>
      </c>
      <c s="30" t="s">
        <v>345</v>
      </c>
      <c s="31" t="s">
        <v>231</v>
      </c>
      <c s="32">
        <v>23.5</v>
      </c>
      <c s="33">
        <v>0</v>
      </c>
      <c s="34">
        <f>ROUND(ROUND(H143,2)*ROUND(G143,3),2)</f>
      </c>
      <c r="O143">
        <f>(I143*21)/100</f>
      </c>
      <c t="s">
        <v>27</v>
      </c>
    </row>
    <row r="144" spans="1:5" ht="25.5">
      <c r="A144" s="35" t="s">
        <v>54</v>
      </c>
      <c r="E144" s="36" t="s">
        <v>346</v>
      </c>
    </row>
    <row r="145" spans="1:5" ht="38.25">
      <c r="A145" s="37" t="s">
        <v>56</v>
      </c>
      <c r="E145" s="38" t="s">
        <v>347</v>
      </c>
    </row>
    <row r="146" spans="1:5" ht="114.75">
      <c r="A146" t="s">
        <v>57</v>
      </c>
      <c r="E146" s="36" t="s">
        <v>348</v>
      </c>
    </row>
    <row r="147" spans="1:16" ht="12.75">
      <c r="A147" s="24" t="s">
        <v>49</v>
      </c>
      <c s="29" t="s">
        <v>349</v>
      </c>
      <c s="29" t="s">
        <v>350</v>
      </c>
      <c s="24" t="s">
        <v>51</v>
      </c>
      <c s="30" t="s">
        <v>351</v>
      </c>
      <c s="31" t="s">
        <v>209</v>
      </c>
      <c s="32">
        <v>78.4</v>
      </c>
      <c s="33">
        <v>0</v>
      </c>
      <c s="34">
        <f>ROUND(ROUND(H147,2)*ROUND(G147,3),2)</f>
      </c>
      <c r="O147">
        <f>(I147*21)/100</f>
      </c>
      <c t="s">
        <v>27</v>
      </c>
    </row>
    <row r="148" spans="1:5" ht="12.75">
      <c r="A148" s="35" t="s">
        <v>54</v>
      </c>
      <c r="E148" s="36" t="s">
        <v>352</v>
      </c>
    </row>
    <row r="149" spans="1:5" ht="25.5">
      <c r="A149" s="37" t="s">
        <v>56</v>
      </c>
      <c r="E149" s="38" t="s">
        <v>353</v>
      </c>
    </row>
    <row r="150" spans="1:5" ht="76.5">
      <c r="A150" t="s">
        <v>57</v>
      </c>
      <c r="E150" s="36" t="s">
        <v>354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0+O8+O49+O82+O123+O160+O221+O254+O303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355</v>
      </c>
      <c s="39">
        <f>0+I8+I49+I82+I123+I160+I221+I254+I303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355</v>
      </c>
      <c s="6"/>
      <c s="18" t="s">
        <v>356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33</v>
      </c>
      <c s="25"/>
      <c s="27" t="s">
        <v>206</v>
      </c>
      <c s="25"/>
      <c s="25"/>
      <c s="25"/>
      <c s="28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24" t="s">
        <v>49</v>
      </c>
      <c s="29" t="s">
        <v>33</v>
      </c>
      <c s="29" t="s">
        <v>357</v>
      </c>
      <c s="24" t="s">
        <v>51</v>
      </c>
      <c s="30" t="s">
        <v>358</v>
      </c>
      <c s="31" t="s">
        <v>215</v>
      </c>
      <c s="32">
        <v>18.525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359</v>
      </c>
    </row>
    <row r="11" spans="1:5" ht="38.25">
      <c r="A11" s="37" t="s">
        <v>56</v>
      </c>
      <c r="E11" s="38" t="s">
        <v>360</v>
      </c>
    </row>
    <row r="12" spans="1:5" ht="229.5">
      <c r="A12" t="s">
        <v>57</v>
      </c>
      <c r="E12" s="36" t="s">
        <v>361</v>
      </c>
    </row>
    <row r="13" spans="1:16" ht="12.75">
      <c r="A13" s="24" t="s">
        <v>49</v>
      </c>
      <c s="29" t="s">
        <v>27</v>
      </c>
      <c s="29" t="s">
        <v>286</v>
      </c>
      <c s="24" t="s">
        <v>51</v>
      </c>
      <c s="30" t="s">
        <v>287</v>
      </c>
      <c s="31" t="s">
        <v>215</v>
      </c>
      <c s="32">
        <v>110.454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25.5">
      <c r="A14" s="35" t="s">
        <v>54</v>
      </c>
      <c r="E14" s="36" t="s">
        <v>362</v>
      </c>
    </row>
    <row r="15" spans="1:5" ht="76.5">
      <c r="A15" s="37" t="s">
        <v>56</v>
      </c>
      <c r="E15" s="38" t="s">
        <v>363</v>
      </c>
    </row>
    <row r="16" spans="1:5" ht="229.5">
      <c r="A16" t="s">
        <v>57</v>
      </c>
      <c r="E16" s="36" t="s">
        <v>364</v>
      </c>
    </row>
    <row r="17" spans="1:16" ht="12.75">
      <c r="A17" s="24" t="s">
        <v>49</v>
      </c>
      <c s="29" t="s">
        <v>26</v>
      </c>
      <c s="29" t="s">
        <v>365</v>
      </c>
      <c s="24" t="s">
        <v>51</v>
      </c>
      <c s="30" t="s">
        <v>366</v>
      </c>
      <c s="31" t="s">
        <v>215</v>
      </c>
      <c s="32">
        <v>1.6</v>
      </c>
      <c s="33">
        <v>0</v>
      </c>
      <c s="34">
        <f>ROUND(ROUND(H17,2)*ROUND(G17,3),2)</f>
      </c>
      <c r="O17">
        <f>(I17*21)/100</f>
      </c>
      <c t="s">
        <v>27</v>
      </c>
    </row>
    <row r="18" spans="1:5" ht="25.5">
      <c r="A18" s="35" t="s">
        <v>54</v>
      </c>
      <c r="E18" s="36" t="s">
        <v>367</v>
      </c>
    </row>
    <row r="19" spans="1:5" ht="12.75">
      <c r="A19" s="37" t="s">
        <v>56</v>
      </c>
      <c r="E19" s="38" t="s">
        <v>368</v>
      </c>
    </row>
    <row r="20" spans="1:5" ht="293.25">
      <c r="A20" t="s">
        <v>57</v>
      </c>
      <c r="E20" s="36" t="s">
        <v>369</v>
      </c>
    </row>
    <row r="21" spans="1:16" ht="12.75">
      <c r="A21" s="24" t="s">
        <v>49</v>
      </c>
      <c s="29" t="s">
        <v>37</v>
      </c>
      <c s="29" t="s">
        <v>370</v>
      </c>
      <c s="24" t="s">
        <v>188</v>
      </c>
      <c s="30" t="s">
        <v>371</v>
      </c>
      <c s="31" t="s">
        <v>209</v>
      </c>
      <c s="32">
        <v>2.72</v>
      </c>
      <c s="33">
        <v>0</v>
      </c>
      <c s="34">
        <f>ROUND(ROUND(H21,2)*ROUND(G21,3),2)</f>
      </c>
      <c r="O21">
        <f>(I21*21)/100</f>
      </c>
      <c t="s">
        <v>27</v>
      </c>
    </row>
    <row r="22" spans="1:5" ht="12.75">
      <c r="A22" s="35" t="s">
        <v>54</v>
      </c>
      <c r="E22" s="36" t="s">
        <v>372</v>
      </c>
    </row>
    <row r="23" spans="1:5" ht="12.75">
      <c r="A23" s="37" t="s">
        <v>56</v>
      </c>
      <c r="E23" s="38" t="s">
        <v>373</v>
      </c>
    </row>
    <row r="24" spans="1:5" ht="38.25">
      <c r="A24" t="s">
        <v>57</v>
      </c>
      <c r="E24" s="36" t="s">
        <v>374</v>
      </c>
    </row>
    <row r="25" spans="1:16" ht="12.75">
      <c r="A25" s="24" t="s">
        <v>49</v>
      </c>
      <c s="29" t="s">
        <v>39</v>
      </c>
      <c s="29" t="s">
        <v>370</v>
      </c>
      <c s="24" t="s">
        <v>194</v>
      </c>
      <c s="30" t="s">
        <v>371</v>
      </c>
      <c s="31" t="s">
        <v>209</v>
      </c>
      <c s="32">
        <v>39.04</v>
      </c>
      <c s="33">
        <v>0</v>
      </c>
      <c s="34">
        <f>ROUND(ROUND(H25,2)*ROUND(G25,3),2)</f>
      </c>
      <c r="O25">
        <f>(I25*21)/100</f>
      </c>
      <c t="s">
        <v>27</v>
      </c>
    </row>
    <row r="26" spans="1:5" ht="12.75">
      <c r="A26" s="35" t="s">
        <v>54</v>
      </c>
      <c r="E26" s="36" t="s">
        <v>375</v>
      </c>
    </row>
    <row r="27" spans="1:5" ht="12.75">
      <c r="A27" s="37" t="s">
        <v>56</v>
      </c>
      <c r="E27" s="38" t="s">
        <v>376</v>
      </c>
    </row>
    <row r="28" spans="1:5" ht="38.25">
      <c r="A28" t="s">
        <v>57</v>
      </c>
      <c r="E28" s="36" t="s">
        <v>374</v>
      </c>
    </row>
    <row r="29" spans="1:16" ht="12.75">
      <c r="A29" s="24" t="s">
        <v>49</v>
      </c>
      <c s="29" t="s">
        <v>41</v>
      </c>
      <c s="29" t="s">
        <v>370</v>
      </c>
      <c s="24" t="s">
        <v>197</v>
      </c>
      <c s="30" t="s">
        <v>371</v>
      </c>
      <c s="31" t="s">
        <v>209</v>
      </c>
      <c s="32">
        <v>9.76</v>
      </c>
      <c s="33">
        <v>0</v>
      </c>
      <c s="34">
        <f>ROUND(ROUND(H29,2)*ROUND(G29,3),2)</f>
      </c>
      <c r="O29">
        <f>(I29*21)/100</f>
      </c>
      <c t="s">
        <v>27</v>
      </c>
    </row>
    <row r="30" spans="1:5" ht="12.75">
      <c r="A30" s="35" t="s">
        <v>54</v>
      </c>
      <c r="E30" s="36" t="s">
        <v>377</v>
      </c>
    </row>
    <row r="31" spans="1:5" ht="12.75">
      <c r="A31" s="37" t="s">
        <v>56</v>
      </c>
      <c r="E31" s="38" t="s">
        <v>378</v>
      </c>
    </row>
    <row r="32" spans="1:5" ht="38.25">
      <c r="A32" t="s">
        <v>57</v>
      </c>
      <c r="E32" s="36" t="s">
        <v>374</v>
      </c>
    </row>
    <row r="33" spans="1:16" ht="12.75">
      <c r="A33" s="24" t="s">
        <v>49</v>
      </c>
      <c s="29" t="s">
        <v>87</v>
      </c>
      <c s="29" t="s">
        <v>379</v>
      </c>
      <c s="24" t="s">
        <v>51</v>
      </c>
      <c s="30" t="s">
        <v>380</v>
      </c>
      <c s="31" t="s">
        <v>209</v>
      </c>
      <c s="32">
        <v>29.4</v>
      </c>
      <c s="33">
        <v>0</v>
      </c>
      <c s="34">
        <f>ROUND(ROUND(H33,2)*ROUND(G33,3),2)</f>
      </c>
      <c r="O33">
        <f>(I33*21)/100</f>
      </c>
      <c t="s">
        <v>27</v>
      </c>
    </row>
    <row r="34" spans="1:5" ht="25.5">
      <c r="A34" s="35" t="s">
        <v>54</v>
      </c>
      <c r="E34" s="36" t="s">
        <v>381</v>
      </c>
    </row>
    <row r="35" spans="1:5" ht="51">
      <c r="A35" s="37" t="s">
        <v>56</v>
      </c>
      <c r="E35" s="38" t="s">
        <v>382</v>
      </c>
    </row>
    <row r="36" spans="1:5" ht="38.25">
      <c r="A36" t="s">
        <v>57</v>
      </c>
      <c r="E36" s="36" t="s">
        <v>383</v>
      </c>
    </row>
    <row r="37" spans="1:16" ht="12.75">
      <c r="A37" s="24" t="s">
        <v>49</v>
      </c>
      <c s="29" t="s">
        <v>91</v>
      </c>
      <c s="29" t="s">
        <v>384</v>
      </c>
      <c s="24" t="s">
        <v>51</v>
      </c>
      <c s="30" t="s">
        <v>385</v>
      </c>
      <c s="31" t="s">
        <v>209</v>
      </c>
      <c s="32">
        <v>29.4</v>
      </c>
      <c s="33">
        <v>0</v>
      </c>
      <c s="34">
        <f>ROUND(ROUND(H37,2)*ROUND(G37,3),2)</f>
      </c>
      <c r="O37">
        <f>(I37*21)/100</f>
      </c>
      <c t="s">
        <v>27</v>
      </c>
    </row>
    <row r="38" spans="1:5" ht="12.75">
      <c r="A38" s="35" t="s">
        <v>54</v>
      </c>
      <c r="E38" s="36" t="s">
        <v>386</v>
      </c>
    </row>
    <row r="39" spans="1:5" ht="12.75">
      <c r="A39" s="37" t="s">
        <v>56</v>
      </c>
      <c r="E39" s="38" t="s">
        <v>387</v>
      </c>
    </row>
    <row r="40" spans="1:5" ht="25.5">
      <c r="A40" t="s">
        <v>57</v>
      </c>
      <c r="E40" s="36" t="s">
        <v>388</v>
      </c>
    </row>
    <row r="41" spans="1:16" ht="12.75">
      <c r="A41" s="24" t="s">
        <v>49</v>
      </c>
      <c s="29" t="s">
        <v>44</v>
      </c>
      <c s="29" t="s">
        <v>389</v>
      </c>
      <c s="24" t="s">
        <v>51</v>
      </c>
      <c s="30" t="s">
        <v>390</v>
      </c>
      <c s="31" t="s">
        <v>209</v>
      </c>
      <c s="32">
        <v>1</v>
      </c>
      <c s="33">
        <v>0</v>
      </c>
      <c s="34">
        <f>ROUND(ROUND(H41,2)*ROUND(G41,3),2)</f>
      </c>
      <c r="O41">
        <f>(I41*21)/100</f>
      </c>
      <c t="s">
        <v>27</v>
      </c>
    </row>
    <row r="42" spans="1:5" ht="12.75">
      <c r="A42" s="35" t="s">
        <v>54</v>
      </c>
      <c r="E42" s="36" t="s">
        <v>391</v>
      </c>
    </row>
    <row r="43" spans="1:5" ht="12.75">
      <c r="A43" s="37" t="s">
        <v>56</v>
      </c>
      <c r="E43" s="38" t="s">
        <v>392</v>
      </c>
    </row>
    <row r="44" spans="1:5" ht="38.25">
      <c r="A44" t="s">
        <v>57</v>
      </c>
      <c r="E44" s="36" t="s">
        <v>393</v>
      </c>
    </row>
    <row r="45" spans="1:16" ht="12.75">
      <c r="A45" s="24" t="s">
        <v>49</v>
      </c>
      <c s="29" t="s">
        <v>46</v>
      </c>
      <c s="29" t="s">
        <v>394</v>
      </c>
      <c s="24" t="s">
        <v>51</v>
      </c>
      <c s="30" t="s">
        <v>395</v>
      </c>
      <c s="31" t="s">
        <v>209</v>
      </c>
      <c s="32">
        <v>3</v>
      </c>
      <c s="33">
        <v>0</v>
      </c>
      <c s="34">
        <f>ROUND(ROUND(H45,2)*ROUND(G45,3),2)</f>
      </c>
      <c r="O45">
        <f>(I45*21)/100</f>
      </c>
      <c t="s">
        <v>27</v>
      </c>
    </row>
    <row r="46" spans="1:5" ht="12.75">
      <c r="A46" s="35" t="s">
        <v>54</v>
      </c>
      <c r="E46" s="36" t="s">
        <v>396</v>
      </c>
    </row>
    <row r="47" spans="1:5" ht="12.75">
      <c r="A47" s="37" t="s">
        <v>56</v>
      </c>
      <c r="E47" s="38" t="s">
        <v>397</v>
      </c>
    </row>
    <row r="48" spans="1:5" ht="38.25">
      <c r="A48" t="s">
        <v>57</v>
      </c>
      <c r="E48" s="36" t="s">
        <v>393</v>
      </c>
    </row>
    <row r="49" spans="1:18" ht="12.75" customHeight="1">
      <c r="A49" s="6" t="s">
        <v>47</v>
      </c>
      <c s="6"/>
      <c s="43" t="s">
        <v>27</v>
      </c>
      <c s="6"/>
      <c s="27" t="s">
        <v>398</v>
      </c>
      <c s="6"/>
      <c s="6"/>
      <c s="6"/>
      <c s="44">
        <f>0+Q49</f>
      </c>
      <c r="O49">
        <f>0+R49</f>
      </c>
      <c r="Q49">
        <f>0+I50+I54+I58+I62+I66+I70+I74+I78</f>
      </c>
      <c>
        <f>0+O50+O54+O58+O62+O66+O70+O74+O78</f>
      </c>
    </row>
    <row r="50" spans="1:16" ht="12.75">
      <c r="A50" s="24" t="s">
        <v>49</v>
      </c>
      <c s="29" t="s">
        <v>98</v>
      </c>
      <c s="29" t="s">
        <v>399</v>
      </c>
      <c s="24" t="s">
        <v>51</v>
      </c>
      <c s="30" t="s">
        <v>400</v>
      </c>
      <c s="31" t="s">
        <v>215</v>
      </c>
      <c s="32">
        <v>0.13</v>
      </c>
      <c s="33">
        <v>0</v>
      </c>
      <c s="34">
        <f>ROUND(ROUND(H50,2)*ROUND(G50,3),2)</f>
      </c>
      <c r="O50">
        <f>(I50*21)/100</f>
      </c>
      <c t="s">
        <v>27</v>
      </c>
    </row>
    <row r="51" spans="1:5" ht="12.75">
      <c r="A51" s="35" t="s">
        <v>54</v>
      </c>
      <c r="E51" s="36" t="s">
        <v>401</v>
      </c>
    </row>
    <row r="52" spans="1:5" ht="12.75">
      <c r="A52" s="37" t="s">
        <v>56</v>
      </c>
      <c r="E52" s="38" t="s">
        <v>402</v>
      </c>
    </row>
    <row r="53" spans="1:5" ht="51">
      <c r="A53" t="s">
        <v>57</v>
      </c>
      <c r="E53" s="36" t="s">
        <v>403</v>
      </c>
    </row>
    <row r="54" spans="1:16" ht="12.75">
      <c r="A54" s="24" t="s">
        <v>49</v>
      </c>
      <c s="29" t="s">
        <v>101</v>
      </c>
      <c s="29" t="s">
        <v>404</v>
      </c>
      <c s="24" t="s">
        <v>51</v>
      </c>
      <c s="30" t="s">
        <v>405</v>
      </c>
      <c s="31" t="s">
        <v>231</v>
      </c>
      <c s="32">
        <v>132</v>
      </c>
      <c s="33">
        <v>0</v>
      </c>
      <c s="34">
        <f>ROUND(ROUND(H54,2)*ROUND(G54,3),2)</f>
      </c>
      <c r="O54">
        <f>(I54*21)/100</f>
      </c>
      <c t="s">
        <v>27</v>
      </c>
    </row>
    <row r="55" spans="1:5" ht="12.75">
      <c r="A55" s="35" t="s">
        <v>54</v>
      </c>
      <c r="E55" s="36" t="s">
        <v>406</v>
      </c>
    </row>
    <row r="56" spans="1:5" ht="12.75">
      <c r="A56" s="37" t="s">
        <v>56</v>
      </c>
      <c r="E56" s="38" t="s">
        <v>407</v>
      </c>
    </row>
    <row r="57" spans="1:5" ht="51">
      <c r="A57" t="s">
        <v>57</v>
      </c>
      <c r="E57" s="36" t="s">
        <v>408</v>
      </c>
    </row>
    <row r="58" spans="1:16" ht="12.75">
      <c r="A58" s="24" t="s">
        <v>49</v>
      </c>
      <c s="29" t="s">
        <v>104</v>
      </c>
      <c s="29" t="s">
        <v>409</v>
      </c>
      <c s="24" t="s">
        <v>51</v>
      </c>
      <c s="30" t="s">
        <v>410</v>
      </c>
      <c s="31" t="s">
        <v>231</v>
      </c>
      <c s="32">
        <v>3.7</v>
      </c>
      <c s="33">
        <v>0</v>
      </c>
      <c s="34">
        <f>ROUND(ROUND(H58,2)*ROUND(G58,3),2)</f>
      </c>
      <c r="O58">
        <f>(I58*21)/100</f>
      </c>
      <c t="s">
        <v>27</v>
      </c>
    </row>
    <row r="59" spans="1:5" ht="25.5">
      <c r="A59" s="35" t="s">
        <v>54</v>
      </c>
      <c r="E59" s="36" t="s">
        <v>411</v>
      </c>
    </row>
    <row r="60" spans="1:5" ht="12.75">
      <c r="A60" s="37" t="s">
        <v>56</v>
      </c>
      <c r="E60" s="38" t="s">
        <v>412</v>
      </c>
    </row>
    <row r="61" spans="1:5" ht="63.75">
      <c r="A61" t="s">
        <v>57</v>
      </c>
      <c r="E61" s="36" t="s">
        <v>413</v>
      </c>
    </row>
    <row r="62" spans="1:16" ht="25.5">
      <c r="A62" s="24" t="s">
        <v>49</v>
      </c>
      <c s="29" t="s">
        <v>160</v>
      </c>
      <c s="29" t="s">
        <v>414</v>
      </c>
      <c s="24" t="s">
        <v>51</v>
      </c>
      <c s="30" t="s">
        <v>415</v>
      </c>
      <c s="31" t="s">
        <v>231</v>
      </c>
      <c s="32">
        <v>152.9</v>
      </c>
      <c s="33">
        <v>0</v>
      </c>
      <c s="34">
        <f>ROUND(ROUND(H62,2)*ROUND(G62,3),2)</f>
      </c>
      <c r="O62">
        <f>(I62*21)/100</f>
      </c>
      <c t="s">
        <v>27</v>
      </c>
    </row>
    <row r="63" spans="1:5" ht="25.5">
      <c r="A63" s="35" t="s">
        <v>54</v>
      </c>
      <c r="E63" s="36" t="s">
        <v>416</v>
      </c>
    </row>
    <row r="64" spans="1:5" ht="38.25">
      <c r="A64" s="37" t="s">
        <v>56</v>
      </c>
      <c r="E64" s="38" t="s">
        <v>417</v>
      </c>
    </row>
    <row r="65" spans="1:5" ht="63.75">
      <c r="A65" t="s">
        <v>57</v>
      </c>
      <c r="E65" s="36" t="s">
        <v>413</v>
      </c>
    </row>
    <row r="66" spans="1:16" ht="12.75">
      <c r="A66" s="24" t="s">
        <v>49</v>
      </c>
      <c s="29" t="s">
        <v>165</v>
      </c>
      <c s="29" t="s">
        <v>418</v>
      </c>
      <c s="24" t="s">
        <v>51</v>
      </c>
      <c s="30" t="s">
        <v>419</v>
      </c>
      <c s="31" t="s">
        <v>215</v>
      </c>
      <c s="32">
        <v>28.56</v>
      </c>
      <c s="33">
        <v>0</v>
      </c>
      <c s="34">
        <f>ROUND(ROUND(H66,2)*ROUND(G66,3),2)</f>
      </c>
      <c r="O66">
        <f>(I66*21)/100</f>
      </c>
      <c t="s">
        <v>27</v>
      </c>
    </row>
    <row r="67" spans="1:5" ht="12.75">
      <c r="A67" s="35" t="s">
        <v>54</v>
      </c>
      <c r="E67" s="36" t="s">
        <v>420</v>
      </c>
    </row>
    <row r="68" spans="1:5" ht="12.75">
      <c r="A68" s="37" t="s">
        <v>56</v>
      </c>
      <c r="E68" s="38" t="s">
        <v>421</v>
      </c>
    </row>
    <row r="69" spans="1:5" ht="369.75">
      <c r="A69" t="s">
        <v>57</v>
      </c>
      <c r="E69" s="36" t="s">
        <v>422</v>
      </c>
    </row>
    <row r="70" spans="1:16" ht="12.75">
      <c r="A70" s="24" t="s">
        <v>49</v>
      </c>
      <c s="29" t="s">
        <v>168</v>
      </c>
      <c s="29" t="s">
        <v>423</v>
      </c>
      <c s="24" t="s">
        <v>51</v>
      </c>
      <c s="30" t="s">
        <v>424</v>
      </c>
      <c s="31" t="s">
        <v>190</v>
      </c>
      <c s="32">
        <v>5.141</v>
      </c>
      <c s="33">
        <v>0</v>
      </c>
      <c s="34">
        <f>ROUND(ROUND(H70,2)*ROUND(G70,3),2)</f>
      </c>
      <c r="O70">
        <f>(I70*21)/100</f>
      </c>
      <c t="s">
        <v>27</v>
      </c>
    </row>
    <row r="71" spans="1:5" ht="12.75">
      <c r="A71" s="35" t="s">
        <v>54</v>
      </c>
      <c r="E71" s="36" t="s">
        <v>425</v>
      </c>
    </row>
    <row r="72" spans="1:5" ht="12.75">
      <c r="A72" s="37" t="s">
        <v>56</v>
      </c>
      <c r="E72" s="38" t="s">
        <v>426</v>
      </c>
    </row>
    <row r="73" spans="1:5" ht="267.75">
      <c r="A73" t="s">
        <v>57</v>
      </c>
      <c r="E73" s="36" t="s">
        <v>427</v>
      </c>
    </row>
    <row r="74" spans="1:16" ht="12.75">
      <c r="A74" s="24" t="s">
        <v>49</v>
      </c>
      <c s="29" t="s">
        <v>172</v>
      </c>
      <c s="29" t="s">
        <v>428</v>
      </c>
      <c s="24" t="s">
        <v>51</v>
      </c>
      <c s="30" t="s">
        <v>429</v>
      </c>
      <c s="31" t="s">
        <v>209</v>
      </c>
      <c s="32">
        <v>91.52</v>
      </c>
      <c s="33">
        <v>0</v>
      </c>
      <c s="34">
        <f>ROUND(ROUND(H74,2)*ROUND(G74,3),2)</f>
      </c>
      <c r="O74">
        <f>(I74*21)/100</f>
      </c>
      <c t="s">
        <v>27</v>
      </c>
    </row>
    <row r="75" spans="1:5" ht="12.75">
      <c r="A75" s="35" t="s">
        <v>54</v>
      </c>
      <c r="E75" s="36" t="s">
        <v>430</v>
      </c>
    </row>
    <row r="76" spans="1:5" ht="38.25">
      <c r="A76" s="37" t="s">
        <v>56</v>
      </c>
      <c r="E76" s="38" t="s">
        <v>431</v>
      </c>
    </row>
    <row r="77" spans="1:5" ht="102">
      <c r="A77" t="s">
        <v>57</v>
      </c>
      <c r="E77" s="36" t="s">
        <v>432</v>
      </c>
    </row>
    <row r="78" spans="1:16" ht="12.75">
      <c r="A78" s="24" t="s">
        <v>49</v>
      </c>
      <c s="29" t="s">
        <v>177</v>
      </c>
      <c s="29" t="s">
        <v>433</v>
      </c>
      <c s="24" t="s">
        <v>51</v>
      </c>
      <c s="30" t="s">
        <v>434</v>
      </c>
      <c s="31" t="s">
        <v>209</v>
      </c>
      <c s="32">
        <v>45.76</v>
      </c>
      <c s="33">
        <v>0</v>
      </c>
      <c s="34">
        <f>ROUND(ROUND(H78,2)*ROUND(G78,3),2)</f>
      </c>
      <c r="O78">
        <f>(I78*21)/100</f>
      </c>
      <c t="s">
        <v>27</v>
      </c>
    </row>
    <row r="79" spans="1:5" ht="12.75">
      <c r="A79" s="35" t="s">
        <v>54</v>
      </c>
      <c r="E79" s="36" t="s">
        <v>435</v>
      </c>
    </row>
    <row r="80" spans="1:5" ht="38.25">
      <c r="A80" s="37" t="s">
        <v>56</v>
      </c>
      <c r="E80" s="38" t="s">
        <v>436</v>
      </c>
    </row>
    <row r="81" spans="1:5" ht="102">
      <c r="A81" t="s">
        <v>57</v>
      </c>
      <c r="E81" s="36" t="s">
        <v>437</v>
      </c>
    </row>
    <row r="82" spans="1:18" ht="12.75" customHeight="1">
      <c r="A82" s="6" t="s">
        <v>47</v>
      </c>
      <c s="6"/>
      <c s="43" t="s">
        <v>26</v>
      </c>
      <c s="6"/>
      <c s="27" t="s">
        <v>438</v>
      </c>
      <c s="6"/>
      <c s="6"/>
      <c s="6"/>
      <c s="44">
        <f>0+Q82</f>
      </c>
      <c r="O82">
        <f>0+R82</f>
      </c>
      <c r="Q82">
        <f>0+I83+I87+I91+I95+I99+I103+I107+I111+I115+I119</f>
      </c>
      <c>
        <f>0+O83+O87+O91+O95+O99+O103+O107+O111+O115+O119</f>
      </c>
    </row>
    <row r="83" spans="1:16" ht="12.75">
      <c r="A83" s="24" t="s">
        <v>49</v>
      </c>
      <c s="29" t="s">
        <v>181</v>
      </c>
      <c s="29" t="s">
        <v>439</v>
      </c>
      <c s="24" t="s">
        <v>51</v>
      </c>
      <c s="30" t="s">
        <v>440</v>
      </c>
      <c s="31" t="s">
        <v>441</v>
      </c>
      <c s="32">
        <v>161</v>
      </c>
      <c s="33">
        <v>0</v>
      </c>
      <c s="34">
        <f>ROUND(ROUND(H83,2)*ROUND(G83,3),2)</f>
      </c>
      <c r="O83">
        <f>(I83*21)/100</f>
      </c>
      <c t="s">
        <v>27</v>
      </c>
    </row>
    <row r="84" spans="1:5" ht="25.5">
      <c r="A84" s="35" t="s">
        <v>54</v>
      </c>
      <c r="E84" s="36" t="s">
        <v>442</v>
      </c>
    </row>
    <row r="85" spans="1:5" ht="38.25">
      <c r="A85" s="37" t="s">
        <v>56</v>
      </c>
      <c r="E85" s="38" t="s">
        <v>443</v>
      </c>
    </row>
    <row r="86" spans="1:5" ht="25.5">
      <c r="A86" t="s">
        <v>57</v>
      </c>
      <c r="E86" s="36" t="s">
        <v>444</v>
      </c>
    </row>
    <row r="87" spans="1:16" ht="12.75">
      <c r="A87" s="24" t="s">
        <v>49</v>
      </c>
      <c s="29" t="s">
        <v>269</v>
      </c>
      <c s="29" t="s">
        <v>445</v>
      </c>
      <c s="24" t="s">
        <v>51</v>
      </c>
      <c s="30" t="s">
        <v>446</v>
      </c>
      <c s="31" t="s">
        <v>215</v>
      </c>
      <c s="32">
        <v>17.441</v>
      </c>
      <c s="33">
        <v>0</v>
      </c>
      <c s="34">
        <f>ROUND(ROUND(H87,2)*ROUND(G87,3),2)</f>
      </c>
      <c r="O87">
        <f>(I87*21)/100</f>
      </c>
      <c t="s">
        <v>27</v>
      </c>
    </row>
    <row r="88" spans="1:5" ht="25.5">
      <c r="A88" s="35" t="s">
        <v>54</v>
      </c>
      <c r="E88" s="36" t="s">
        <v>447</v>
      </c>
    </row>
    <row r="89" spans="1:5" ht="38.25">
      <c r="A89" s="37" t="s">
        <v>56</v>
      </c>
      <c r="E89" s="38" t="s">
        <v>448</v>
      </c>
    </row>
    <row r="90" spans="1:5" ht="382.5">
      <c r="A90" t="s">
        <v>57</v>
      </c>
      <c r="E90" s="36" t="s">
        <v>449</v>
      </c>
    </row>
    <row r="91" spans="1:16" ht="12.75">
      <c r="A91" s="24" t="s">
        <v>49</v>
      </c>
      <c s="29" t="s">
        <v>275</v>
      </c>
      <c s="29" t="s">
        <v>450</v>
      </c>
      <c s="24" t="s">
        <v>51</v>
      </c>
      <c s="30" t="s">
        <v>451</v>
      </c>
      <c s="31" t="s">
        <v>190</v>
      </c>
      <c s="32">
        <v>2.442</v>
      </c>
      <c s="33">
        <v>0</v>
      </c>
      <c s="34">
        <f>ROUND(ROUND(H91,2)*ROUND(G91,3),2)</f>
      </c>
      <c r="O91">
        <f>(I91*21)/100</f>
      </c>
      <c t="s">
        <v>27</v>
      </c>
    </row>
    <row r="92" spans="1:5" ht="12.75">
      <c r="A92" s="35" t="s">
        <v>54</v>
      </c>
      <c r="E92" s="36" t="s">
        <v>452</v>
      </c>
    </row>
    <row r="93" spans="1:5" ht="12.75">
      <c r="A93" s="37" t="s">
        <v>56</v>
      </c>
      <c r="E93" s="38" t="s">
        <v>453</v>
      </c>
    </row>
    <row r="94" spans="1:5" ht="242.25">
      <c r="A94" t="s">
        <v>57</v>
      </c>
      <c r="E94" s="36" t="s">
        <v>454</v>
      </c>
    </row>
    <row r="95" spans="1:16" ht="12.75">
      <c r="A95" s="24" t="s">
        <v>49</v>
      </c>
      <c s="29" t="s">
        <v>280</v>
      </c>
      <c s="29" t="s">
        <v>455</v>
      </c>
      <c s="24" t="s">
        <v>51</v>
      </c>
      <c s="30" t="s">
        <v>456</v>
      </c>
      <c s="31" t="s">
        <v>215</v>
      </c>
      <c s="32">
        <v>4.725</v>
      </c>
      <c s="33">
        <v>0</v>
      </c>
      <c s="34">
        <f>ROUND(ROUND(H95,2)*ROUND(G95,3),2)</f>
      </c>
      <c r="O95">
        <f>(I95*21)/100</f>
      </c>
      <c t="s">
        <v>27</v>
      </c>
    </row>
    <row r="96" spans="1:5" ht="12.75">
      <c r="A96" s="35" t="s">
        <v>54</v>
      </c>
      <c r="E96" s="36" t="s">
        <v>457</v>
      </c>
    </row>
    <row r="97" spans="1:5" ht="38.25">
      <c r="A97" s="37" t="s">
        <v>56</v>
      </c>
      <c r="E97" s="38" t="s">
        <v>458</v>
      </c>
    </row>
    <row r="98" spans="1:5" ht="25.5">
      <c r="A98" t="s">
        <v>57</v>
      </c>
      <c r="E98" s="36" t="s">
        <v>459</v>
      </c>
    </row>
    <row r="99" spans="1:16" ht="12.75">
      <c r="A99" s="24" t="s">
        <v>49</v>
      </c>
      <c s="29" t="s">
        <v>285</v>
      </c>
      <c s="29" t="s">
        <v>460</v>
      </c>
      <c s="24" t="s">
        <v>51</v>
      </c>
      <c s="30" t="s">
        <v>461</v>
      </c>
      <c s="31" t="s">
        <v>215</v>
      </c>
      <c s="32">
        <v>0.375</v>
      </c>
      <c s="33">
        <v>0</v>
      </c>
      <c s="34">
        <f>ROUND(ROUND(H99,2)*ROUND(G99,3),2)</f>
      </c>
      <c r="O99">
        <f>(I99*21)/100</f>
      </c>
      <c t="s">
        <v>27</v>
      </c>
    </row>
    <row r="100" spans="1:5" ht="12.75">
      <c r="A100" s="35" t="s">
        <v>54</v>
      </c>
      <c r="E100" s="36" t="s">
        <v>462</v>
      </c>
    </row>
    <row r="101" spans="1:5" ht="12.75">
      <c r="A101" s="37" t="s">
        <v>56</v>
      </c>
      <c r="E101" s="38" t="s">
        <v>463</v>
      </c>
    </row>
    <row r="102" spans="1:5" ht="51">
      <c r="A102" t="s">
        <v>57</v>
      </c>
      <c r="E102" s="36" t="s">
        <v>464</v>
      </c>
    </row>
    <row r="103" spans="1:16" ht="12.75">
      <c r="A103" s="24" t="s">
        <v>49</v>
      </c>
      <c s="29" t="s">
        <v>291</v>
      </c>
      <c s="29" t="s">
        <v>465</v>
      </c>
      <c s="24" t="s">
        <v>51</v>
      </c>
      <c s="30" t="s">
        <v>466</v>
      </c>
      <c s="31" t="s">
        <v>215</v>
      </c>
      <c s="32">
        <v>0.441</v>
      </c>
      <c s="33">
        <v>0</v>
      </c>
      <c s="34">
        <f>ROUND(ROUND(H103,2)*ROUND(G103,3),2)</f>
      </c>
      <c r="O103">
        <f>(I103*21)/100</f>
      </c>
      <c t="s">
        <v>27</v>
      </c>
    </row>
    <row r="104" spans="1:5" ht="12.75">
      <c r="A104" s="35" t="s">
        <v>54</v>
      </c>
      <c r="E104" s="36" t="s">
        <v>467</v>
      </c>
    </row>
    <row r="105" spans="1:5" ht="38.25">
      <c r="A105" s="37" t="s">
        <v>56</v>
      </c>
      <c r="E105" s="38" t="s">
        <v>468</v>
      </c>
    </row>
    <row r="106" spans="1:5" ht="38.25">
      <c r="A106" t="s">
        <v>57</v>
      </c>
      <c r="E106" s="36" t="s">
        <v>469</v>
      </c>
    </row>
    <row r="107" spans="1:16" ht="12.75">
      <c r="A107" s="24" t="s">
        <v>49</v>
      </c>
      <c s="29" t="s">
        <v>297</v>
      </c>
      <c s="29" t="s">
        <v>470</v>
      </c>
      <c s="24" t="s">
        <v>51</v>
      </c>
      <c s="30" t="s">
        <v>471</v>
      </c>
      <c s="31" t="s">
        <v>215</v>
      </c>
      <c s="32">
        <v>3.36</v>
      </c>
      <c s="33">
        <v>0</v>
      </c>
      <c s="34">
        <f>ROUND(ROUND(H107,2)*ROUND(G107,3),2)</f>
      </c>
      <c r="O107">
        <f>(I107*21)/100</f>
      </c>
      <c t="s">
        <v>27</v>
      </c>
    </row>
    <row r="108" spans="1:5" ht="12.75">
      <c r="A108" s="35" t="s">
        <v>54</v>
      </c>
      <c r="E108" s="36" t="s">
        <v>472</v>
      </c>
    </row>
    <row r="109" spans="1:5" ht="63.75">
      <c r="A109" s="37" t="s">
        <v>56</v>
      </c>
      <c r="E109" s="38" t="s">
        <v>473</v>
      </c>
    </row>
    <row r="110" spans="1:5" ht="369.75">
      <c r="A110" t="s">
        <v>57</v>
      </c>
      <c r="E110" s="36" t="s">
        <v>474</v>
      </c>
    </row>
    <row r="111" spans="1:16" ht="12.75">
      <c r="A111" s="24" t="s">
        <v>49</v>
      </c>
      <c s="29" t="s">
        <v>303</v>
      </c>
      <c s="29" t="s">
        <v>475</v>
      </c>
      <c s="24" t="s">
        <v>51</v>
      </c>
      <c s="30" t="s">
        <v>476</v>
      </c>
      <c s="31" t="s">
        <v>190</v>
      </c>
      <c s="32">
        <v>0.538</v>
      </c>
      <c s="33">
        <v>0</v>
      </c>
      <c s="34">
        <f>ROUND(ROUND(H111,2)*ROUND(G111,3),2)</f>
      </c>
      <c r="O111">
        <f>(I111*21)/100</f>
      </c>
      <c t="s">
        <v>27</v>
      </c>
    </row>
    <row r="112" spans="1:5" ht="12.75">
      <c r="A112" s="35" t="s">
        <v>54</v>
      </c>
      <c r="E112" s="36" t="s">
        <v>477</v>
      </c>
    </row>
    <row r="113" spans="1:5" ht="12.75">
      <c r="A113" s="37" t="s">
        <v>56</v>
      </c>
      <c r="E113" s="38" t="s">
        <v>478</v>
      </c>
    </row>
    <row r="114" spans="1:5" ht="267.75">
      <c r="A114" t="s">
        <v>57</v>
      </c>
      <c r="E114" s="36" t="s">
        <v>427</v>
      </c>
    </row>
    <row r="115" spans="1:16" ht="12.75">
      <c r="A115" s="24" t="s">
        <v>49</v>
      </c>
      <c s="29" t="s">
        <v>306</v>
      </c>
      <c s="29" t="s">
        <v>479</v>
      </c>
      <c s="24" t="s">
        <v>51</v>
      </c>
      <c s="30" t="s">
        <v>480</v>
      </c>
      <c s="31" t="s">
        <v>215</v>
      </c>
      <c s="32">
        <v>69.211</v>
      </c>
      <c s="33">
        <v>0</v>
      </c>
      <c s="34">
        <f>ROUND(ROUND(H115,2)*ROUND(G115,3),2)</f>
      </c>
      <c r="O115">
        <f>(I115*21)/100</f>
      </c>
      <c t="s">
        <v>27</v>
      </c>
    </row>
    <row r="116" spans="1:5" ht="12.75">
      <c r="A116" s="35" t="s">
        <v>54</v>
      </c>
      <c r="E116" s="36" t="s">
        <v>481</v>
      </c>
    </row>
    <row r="117" spans="1:5" ht="89.25">
      <c r="A117" s="37" t="s">
        <v>56</v>
      </c>
      <c r="E117" s="38" t="s">
        <v>482</v>
      </c>
    </row>
    <row r="118" spans="1:5" ht="369.75">
      <c r="A118" t="s">
        <v>57</v>
      </c>
      <c r="E118" s="36" t="s">
        <v>474</v>
      </c>
    </row>
    <row r="119" spans="1:16" ht="12.75">
      <c r="A119" s="24" t="s">
        <v>49</v>
      </c>
      <c s="29" t="s">
        <v>309</v>
      </c>
      <c s="29" t="s">
        <v>483</v>
      </c>
      <c s="24" t="s">
        <v>51</v>
      </c>
      <c s="30" t="s">
        <v>484</v>
      </c>
      <c s="31" t="s">
        <v>190</v>
      </c>
      <c s="32">
        <v>12.458</v>
      </c>
      <c s="33">
        <v>0</v>
      </c>
      <c s="34">
        <f>ROUND(ROUND(H119,2)*ROUND(G119,3),2)</f>
      </c>
      <c r="O119">
        <f>(I119*21)/100</f>
      </c>
      <c t="s">
        <v>27</v>
      </c>
    </row>
    <row r="120" spans="1:5" ht="12.75">
      <c r="A120" s="35" t="s">
        <v>54</v>
      </c>
      <c r="E120" s="36" t="s">
        <v>485</v>
      </c>
    </row>
    <row r="121" spans="1:5" ht="12.75">
      <c r="A121" s="37" t="s">
        <v>56</v>
      </c>
      <c r="E121" s="38" t="s">
        <v>486</v>
      </c>
    </row>
    <row r="122" spans="1:5" ht="267.75">
      <c r="A122" t="s">
        <v>57</v>
      </c>
      <c r="E122" s="36" t="s">
        <v>427</v>
      </c>
    </row>
    <row r="123" spans="1:18" ht="12.75" customHeight="1">
      <c r="A123" s="6" t="s">
        <v>47</v>
      </c>
      <c s="6"/>
      <c s="43" t="s">
        <v>37</v>
      </c>
      <c s="6"/>
      <c s="27" t="s">
        <v>487</v>
      </c>
      <c s="6"/>
      <c s="6"/>
      <c s="6"/>
      <c s="44">
        <f>0+Q123</f>
      </c>
      <c r="O123">
        <f>0+R123</f>
      </c>
      <c r="Q123">
        <f>0+I124+I128+I132+I136+I140+I144+I148+I152+I156</f>
      </c>
      <c>
        <f>0+O124+O128+O132+O136+O140+O144+O148+O152+O156</f>
      </c>
    </row>
    <row r="124" spans="1:16" ht="12.75">
      <c r="A124" s="24" t="s">
        <v>49</v>
      </c>
      <c s="29" t="s">
        <v>315</v>
      </c>
      <c s="29" t="s">
        <v>488</v>
      </c>
      <c s="24" t="s">
        <v>51</v>
      </c>
      <c s="30" t="s">
        <v>489</v>
      </c>
      <c s="31" t="s">
        <v>215</v>
      </c>
      <c s="32">
        <v>11.592</v>
      </c>
      <c s="33">
        <v>0</v>
      </c>
      <c s="34">
        <f>ROUND(ROUND(H124,2)*ROUND(G124,3),2)</f>
      </c>
      <c r="O124">
        <f>(I124*21)/100</f>
      </c>
      <c t="s">
        <v>27</v>
      </c>
    </row>
    <row r="125" spans="1:5" ht="12.75">
      <c r="A125" s="35" t="s">
        <v>54</v>
      </c>
      <c r="E125" s="36" t="s">
        <v>490</v>
      </c>
    </row>
    <row r="126" spans="1:5" ht="38.25">
      <c r="A126" s="37" t="s">
        <v>56</v>
      </c>
      <c r="E126" s="38" t="s">
        <v>491</v>
      </c>
    </row>
    <row r="127" spans="1:5" ht="369.75">
      <c r="A127" t="s">
        <v>57</v>
      </c>
      <c r="E127" s="36" t="s">
        <v>474</v>
      </c>
    </row>
    <row r="128" spans="1:16" ht="12.75">
      <c r="A128" s="24" t="s">
        <v>49</v>
      </c>
      <c s="29" t="s">
        <v>321</v>
      </c>
      <c s="29" t="s">
        <v>492</v>
      </c>
      <c s="24" t="s">
        <v>51</v>
      </c>
      <c s="30" t="s">
        <v>493</v>
      </c>
      <c s="31" t="s">
        <v>215</v>
      </c>
      <c s="32">
        <v>27.21</v>
      </c>
      <c s="33">
        <v>0</v>
      </c>
      <c s="34">
        <f>ROUND(ROUND(H128,2)*ROUND(G128,3),2)</f>
      </c>
      <c r="O128">
        <f>(I128*21)/100</f>
      </c>
      <c t="s">
        <v>27</v>
      </c>
    </row>
    <row r="129" spans="1:5" ht="12.75">
      <c r="A129" s="35" t="s">
        <v>54</v>
      </c>
      <c r="E129" s="36" t="s">
        <v>494</v>
      </c>
    </row>
    <row r="130" spans="1:5" ht="102">
      <c r="A130" s="37" t="s">
        <v>56</v>
      </c>
      <c r="E130" s="38" t="s">
        <v>495</v>
      </c>
    </row>
    <row r="131" spans="1:5" ht="395.25">
      <c r="A131" t="s">
        <v>57</v>
      </c>
      <c r="E131" s="36" t="s">
        <v>496</v>
      </c>
    </row>
    <row r="132" spans="1:16" ht="12.75">
      <c r="A132" s="24" t="s">
        <v>49</v>
      </c>
      <c s="29" t="s">
        <v>327</v>
      </c>
      <c s="29" t="s">
        <v>497</v>
      </c>
      <c s="24" t="s">
        <v>188</v>
      </c>
      <c s="30" t="s">
        <v>498</v>
      </c>
      <c s="31" t="s">
        <v>215</v>
      </c>
      <c s="32">
        <v>0.166</v>
      </c>
      <c s="33">
        <v>0</v>
      </c>
      <c s="34">
        <f>ROUND(ROUND(H132,2)*ROUND(G132,3),2)</f>
      </c>
      <c r="O132">
        <f>(I132*21)/100</f>
      </c>
      <c t="s">
        <v>27</v>
      </c>
    </row>
    <row r="133" spans="1:5" ht="12.75">
      <c r="A133" s="35" t="s">
        <v>54</v>
      </c>
      <c r="E133" s="36" t="s">
        <v>499</v>
      </c>
    </row>
    <row r="134" spans="1:5" ht="12.75">
      <c r="A134" s="37" t="s">
        <v>56</v>
      </c>
      <c r="E134" s="38" t="s">
        <v>500</v>
      </c>
    </row>
    <row r="135" spans="1:5" ht="38.25">
      <c r="A135" t="s">
        <v>57</v>
      </c>
      <c r="E135" s="36" t="s">
        <v>501</v>
      </c>
    </row>
    <row r="136" spans="1:16" ht="12.75">
      <c r="A136" s="24" t="s">
        <v>49</v>
      </c>
      <c s="29" t="s">
        <v>332</v>
      </c>
      <c s="29" t="s">
        <v>497</v>
      </c>
      <c s="24" t="s">
        <v>194</v>
      </c>
      <c s="30" t="s">
        <v>498</v>
      </c>
      <c s="31" t="s">
        <v>215</v>
      </c>
      <c s="32">
        <v>5.856</v>
      </c>
      <c s="33">
        <v>0</v>
      </c>
      <c s="34">
        <f>ROUND(ROUND(H136,2)*ROUND(G136,3),2)</f>
      </c>
      <c r="O136">
        <f>(I136*21)/100</f>
      </c>
      <c t="s">
        <v>27</v>
      </c>
    </row>
    <row r="137" spans="1:5" ht="12.75">
      <c r="A137" s="35" t="s">
        <v>54</v>
      </c>
      <c r="E137" s="36" t="s">
        <v>502</v>
      </c>
    </row>
    <row r="138" spans="1:5" ht="12.75">
      <c r="A138" s="37" t="s">
        <v>56</v>
      </c>
      <c r="E138" s="38" t="s">
        <v>503</v>
      </c>
    </row>
    <row r="139" spans="1:5" ht="38.25">
      <c r="A139" t="s">
        <v>57</v>
      </c>
      <c r="E139" s="36" t="s">
        <v>501</v>
      </c>
    </row>
    <row r="140" spans="1:16" ht="12.75">
      <c r="A140" s="24" t="s">
        <v>49</v>
      </c>
      <c s="29" t="s">
        <v>337</v>
      </c>
      <c s="29" t="s">
        <v>497</v>
      </c>
      <c s="24" t="s">
        <v>197</v>
      </c>
      <c s="30" t="s">
        <v>498</v>
      </c>
      <c s="31" t="s">
        <v>215</v>
      </c>
      <c s="32">
        <v>4.086</v>
      </c>
      <c s="33">
        <v>0</v>
      </c>
      <c s="34">
        <f>ROUND(ROUND(H140,2)*ROUND(G140,3),2)</f>
      </c>
      <c r="O140">
        <f>(I140*21)/100</f>
      </c>
      <c t="s">
        <v>27</v>
      </c>
    </row>
    <row r="141" spans="1:5" ht="12.75">
      <c r="A141" s="35" t="s">
        <v>54</v>
      </c>
      <c r="E141" s="36" t="s">
        <v>504</v>
      </c>
    </row>
    <row r="142" spans="1:5" ht="38.25">
      <c r="A142" s="37" t="s">
        <v>56</v>
      </c>
      <c r="E142" s="38" t="s">
        <v>505</v>
      </c>
    </row>
    <row r="143" spans="1:5" ht="38.25">
      <c r="A143" t="s">
        <v>57</v>
      </c>
      <c r="E143" s="36" t="s">
        <v>501</v>
      </c>
    </row>
    <row r="144" spans="1:16" ht="12.75">
      <c r="A144" s="24" t="s">
        <v>49</v>
      </c>
      <c s="29" t="s">
        <v>343</v>
      </c>
      <c s="29" t="s">
        <v>506</v>
      </c>
      <c s="24" t="s">
        <v>51</v>
      </c>
      <c s="30" t="s">
        <v>507</v>
      </c>
      <c s="31" t="s">
        <v>215</v>
      </c>
      <c s="32">
        <v>1.26</v>
      </c>
      <c s="33">
        <v>0</v>
      </c>
      <c s="34">
        <f>ROUND(ROUND(H144,2)*ROUND(G144,3),2)</f>
      </c>
      <c r="O144">
        <f>(I144*21)/100</f>
      </c>
      <c t="s">
        <v>27</v>
      </c>
    </row>
    <row r="145" spans="1:5" ht="12.75">
      <c r="A145" s="35" t="s">
        <v>54</v>
      </c>
      <c r="E145" s="36" t="s">
        <v>508</v>
      </c>
    </row>
    <row r="146" spans="1:5" ht="12.75">
      <c r="A146" s="37" t="s">
        <v>56</v>
      </c>
      <c r="E146" s="38" t="s">
        <v>509</v>
      </c>
    </row>
    <row r="147" spans="1:5" ht="25.5">
      <c r="A147" t="s">
        <v>57</v>
      </c>
      <c r="E147" s="36" t="s">
        <v>510</v>
      </c>
    </row>
    <row r="148" spans="1:16" ht="12.75">
      <c r="A148" s="24" t="s">
        <v>49</v>
      </c>
      <c s="29" t="s">
        <v>349</v>
      </c>
      <c s="29" t="s">
        <v>511</v>
      </c>
      <c s="24" t="s">
        <v>51</v>
      </c>
      <c s="30" t="s">
        <v>512</v>
      </c>
      <c s="31" t="s">
        <v>215</v>
      </c>
      <c s="32">
        <v>13.26</v>
      </c>
      <c s="33">
        <v>0</v>
      </c>
      <c s="34">
        <f>ROUND(ROUND(H148,2)*ROUND(G148,3),2)</f>
      </c>
      <c r="O148">
        <f>(I148*21)/100</f>
      </c>
      <c t="s">
        <v>27</v>
      </c>
    </row>
    <row r="149" spans="1:5" ht="25.5">
      <c r="A149" s="35" t="s">
        <v>54</v>
      </c>
      <c r="E149" s="36" t="s">
        <v>513</v>
      </c>
    </row>
    <row r="150" spans="1:5" ht="38.25">
      <c r="A150" s="37" t="s">
        <v>56</v>
      </c>
      <c r="E150" s="38" t="s">
        <v>514</v>
      </c>
    </row>
    <row r="151" spans="1:5" ht="38.25">
      <c r="A151" t="s">
        <v>57</v>
      </c>
      <c r="E151" s="36" t="s">
        <v>515</v>
      </c>
    </row>
    <row r="152" spans="1:16" ht="12.75">
      <c r="A152" s="24" t="s">
        <v>49</v>
      </c>
      <c s="29" t="s">
        <v>516</v>
      </c>
      <c s="29" t="s">
        <v>517</v>
      </c>
      <c s="24" t="s">
        <v>188</v>
      </c>
      <c s="30" t="s">
        <v>518</v>
      </c>
      <c s="31" t="s">
        <v>215</v>
      </c>
      <c s="32">
        <v>25.762</v>
      </c>
      <c s="33">
        <v>0</v>
      </c>
      <c s="34">
        <f>ROUND(ROUND(H152,2)*ROUND(G152,3),2)</f>
      </c>
      <c r="O152">
        <f>(I152*21)/100</f>
      </c>
      <c t="s">
        <v>27</v>
      </c>
    </row>
    <row r="153" spans="1:5" ht="12.75">
      <c r="A153" s="35" t="s">
        <v>54</v>
      </c>
      <c r="E153" s="36" t="s">
        <v>519</v>
      </c>
    </row>
    <row r="154" spans="1:5" ht="76.5">
      <c r="A154" s="37" t="s">
        <v>56</v>
      </c>
      <c r="E154" s="38" t="s">
        <v>520</v>
      </c>
    </row>
    <row r="155" spans="1:5" ht="102">
      <c r="A155" t="s">
        <v>57</v>
      </c>
      <c r="E155" s="36" t="s">
        <v>521</v>
      </c>
    </row>
    <row r="156" spans="1:16" ht="12.75">
      <c r="A156" s="24" t="s">
        <v>49</v>
      </c>
      <c s="29" t="s">
        <v>522</v>
      </c>
      <c s="29" t="s">
        <v>523</v>
      </c>
      <c s="24" t="s">
        <v>51</v>
      </c>
      <c s="30" t="s">
        <v>524</v>
      </c>
      <c s="31" t="s">
        <v>215</v>
      </c>
      <c s="32">
        <v>2.04</v>
      </c>
      <c s="33">
        <v>0</v>
      </c>
      <c s="34">
        <f>ROUND(ROUND(H156,2)*ROUND(G156,3),2)</f>
      </c>
      <c r="O156">
        <f>(I156*21)/100</f>
      </c>
      <c t="s">
        <v>27</v>
      </c>
    </row>
    <row r="157" spans="1:5" ht="12.75">
      <c r="A157" s="35" t="s">
        <v>54</v>
      </c>
      <c r="E157" s="36" t="s">
        <v>525</v>
      </c>
    </row>
    <row r="158" spans="1:5" ht="38.25">
      <c r="A158" s="37" t="s">
        <v>56</v>
      </c>
      <c r="E158" s="38" t="s">
        <v>526</v>
      </c>
    </row>
    <row r="159" spans="1:5" ht="357">
      <c r="A159" t="s">
        <v>57</v>
      </c>
      <c r="E159" s="36" t="s">
        <v>527</v>
      </c>
    </row>
    <row r="160" spans="1:18" ht="12.75" customHeight="1">
      <c r="A160" s="6" t="s">
        <v>47</v>
      </c>
      <c s="6"/>
      <c s="43" t="s">
        <v>39</v>
      </c>
      <c s="6"/>
      <c s="27" t="s">
        <v>528</v>
      </c>
      <c s="6"/>
      <c s="6"/>
      <c s="6"/>
      <c s="44">
        <f>0+Q160</f>
      </c>
      <c r="O160">
        <f>0+R160</f>
      </c>
      <c r="Q160">
        <f>0+I161+I165+I169+I173+I177+I181+I185+I189+I193+I197+I201+I205+I209+I213+I217</f>
      </c>
      <c>
        <f>0+O161+O165+O169+O173+O177+O181+O185+O189+O193+O197+O201+O205+O209+O213+O217</f>
      </c>
    </row>
    <row r="161" spans="1:16" ht="12.75">
      <c r="A161" s="24" t="s">
        <v>49</v>
      </c>
      <c s="29" t="s">
        <v>529</v>
      </c>
      <c s="29" t="s">
        <v>530</v>
      </c>
      <c s="24" t="s">
        <v>51</v>
      </c>
      <c s="30" t="s">
        <v>531</v>
      </c>
      <c s="31" t="s">
        <v>209</v>
      </c>
      <c s="32">
        <v>185.17</v>
      </c>
      <c s="33">
        <v>0</v>
      </c>
      <c s="34">
        <f>ROUND(ROUND(H161,2)*ROUND(G161,3),2)</f>
      </c>
      <c r="O161">
        <f>(I161*21)/100</f>
      </c>
      <c t="s">
        <v>27</v>
      </c>
    </row>
    <row r="162" spans="1:5" ht="12.75">
      <c r="A162" s="35" t="s">
        <v>54</v>
      </c>
      <c r="E162" s="36" t="s">
        <v>532</v>
      </c>
    </row>
    <row r="163" spans="1:5" ht="38.25">
      <c r="A163" s="37" t="s">
        <v>56</v>
      </c>
      <c r="E163" s="38" t="s">
        <v>533</v>
      </c>
    </row>
    <row r="164" spans="1:5" ht="51">
      <c r="A164" t="s">
        <v>57</v>
      </c>
      <c r="E164" s="36" t="s">
        <v>534</v>
      </c>
    </row>
    <row r="165" spans="1:16" ht="12.75">
      <c r="A165" s="24" t="s">
        <v>49</v>
      </c>
      <c s="29" t="s">
        <v>535</v>
      </c>
      <c s="29" t="s">
        <v>536</v>
      </c>
      <c s="24" t="s">
        <v>51</v>
      </c>
      <c s="30" t="s">
        <v>537</v>
      </c>
      <c s="31" t="s">
        <v>209</v>
      </c>
      <c s="32">
        <v>177.22</v>
      </c>
      <c s="33">
        <v>0</v>
      </c>
      <c s="34">
        <f>ROUND(ROUND(H165,2)*ROUND(G165,3),2)</f>
      </c>
      <c r="O165">
        <f>(I165*21)/100</f>
      </c>
      <c t="s">
        <v>27</v>
      </c>
    </row>
    <row r="166" spans="1:5" ht="12.75">
      <c r="A166" s="35" t="s">
        <v>54</v>
      </c>
      <c r="E166" s="36" t="s">
        <v>538</v>
      </c>
    </row>
    <row r="167" spans="1:5" ht="38.25">
      <c r="A167" s="37" t="s">
        <v>56</v>
      </c>
      <c r="E167" s="38" t="s">
        <v>539</v>
      </c>
    </row>
    <row r="168" spans="1:5" ht="51">
      <c r="A168" t="s">
        <v>57</v>
      </c>
      <c r="E168" s="36" t="s">
        <v>534</v>
      </c>
    </row>
    <row r="169" spans="1:16" ht="12.75">
      <c r="A169" s="24" t="s">
        <v>49</v>
      </c>
      <c s="29" t="s">
        <v>540</v>
      </c>
      <c s="29" t="s">
        <v>541</v>
      </c>
      <c s="24" t="s">
        <v>51</v>
      </c>
      <c s="30" t="s">
        <v>542</v>
      </c>
      <c s="31" t="s">
        <v>209</v>
      </c>
      <c s="32">
        <v>91.52</v>
      </c>
      <c s="33">
        <v>0</v>
      </c>
      <c s="34">
        <f>ROUND(ROUND(H169,2)*ROUND(G169,3),2)</f>
      </c>
      <c r="O169">
        <f>(I169*21)/100</f>
      </c>
      <c t="s">
        <v>27</v>
      </c>
    </row>
    <row r="170" spans="1:5" ht="12.75">
      <c r="A170" s="35" t="s">
        <v>54</v>
      </c>
      <c r="E170" s="36" t="s">
        <v>543</v>
      </c>
    </row>
    <row r="171" spans="1:5" ht="38.25">
      <c r="A171" s="37" t="s">
        <v>56</v>
      </c>
      <c r="E171" s="38" t="s">
        <v>544</v>
      </c>
    </row>
    <row r="172" spans="1:5" ht="51">
      <c r="A172" t="s">
        <v>57</v>
      </c>
      <c r="E172" s="36" t="s">
        <v>545</v>
      </c>
    </row>
    <row r="173" spans="1:16" ht="12.75">
      <c r="A173" s="24" t="s">
        <v>49</v>
      </c>
      <c s="29" t="s">
        <v>546</v>
      </c>
      <c s="29" t="s">
        <v>547</v>
      </c>
      <c s="24" t="s">
        <v>51</v>
      </c>
      <c s="30" t="s">
        <v>548</v>
      </c>
      <c s="31" t="s">
        <v>209</v>
      </c>
      <c s="32">
        <v>185.17</v>
      </c>
      <c s="33">
        <v>0</v>
      </c>
      <c s="34">
        <f>ROUND(ROUND(H173,2)*ROUND(G173,3),2)</f>
      </c>
      <c r="O173">
        <f>(I173*21)/100</f>
      </c>
      <c t="s">
        <v>27</v>
      </c>
    </row>
    <row r="174" spans="1:5" ht="12.75">
      <c r="A174" s="35" t="s">
        <v>54</v>
      </c>
      <c r="E174" s="36" t="s">
        <v>549</v>
      </c>
    </row>
    <row r="175" spans="1:5" ht="38.25">
      <c r="A175" s="37" t="s">
        <v>56</v>
      </c>
      <c r="E175" s="38" t="s">
        <v>533</v>
      </c>
    </row>
    <row r="176" spans="1:5" ht="51">
      <c r="A176" t="s">
        <v>57</v>
      </c>
      <c r="E176" s="36" t="s">
        <v>550</v>
      </c>
    </row>
    <row r="177" spans="1:16" ht="12.75">
      <c r="A177" s="24" t="s">
        <v>49</v>
      </c>
      <c s="29" t="s">
        <v>551</v>
      </c>
      <c s="29" t="s">
        <v>552</v>
      </c>
      <c s="24" t="s">
        <v>188</v>
      </c>
      <c s="30" t="s">
        <v>553</v>
      </c>
      <c s="31" t="s">
        <v>209</v>
      </c>
      <c s="32">
        <v>268.62</v>
      </c>
      <c s="33">
        <v>0</v>
      </c>
      <c s="34">
        <f>ROUND(ROUND(H177,2)*ROUND(G177,3),2)</f>
      </c>
      <c r="O177">
        <f>(I177*21)/100</f>
      </c>
      <c t="s">
        <v>27</v>
      </c>
    </row>
    <row r="178" spans="1:5" ht="12.75">
      <c r="A178" s="35" t="s">
        <v>54</v>
      </c>
      <c r="E178" s="36" t="s">
        <v>554</v>
      </c>
    </row>
    <row r="179" spans="1:5" ht="51">
      <c r="A179" s="37" t="s">
        <v>56</v>
      </c>
      <c r="E179" s="38" t="s">
        <v>555</v>
      </c>
    </row>
    <row r="180" spans="1:5" ht="51">
      <c r="A180" t="s">
        <v>57</v>
      </c>
      <c r="E180" s="36" t="s">
        <v>550</v>
      </c>
    </row>
    <row r="181" spans="1:16" ht="12.75">
      <c r="A181" s="24" t="s">
        <v>49</v>
      </c>
      <c s="29" t="s">
        <v>556</v>
      </c>
      <c s="29" t="s">
        <v>552</v>
      </c>
      <c s="24" t="s">
        <v>194</v>
      </c>
      <c s="30" t="s">
        <v>553</v>
      </c>
      <c s="31" t="s">
        <v>209</v>
      </c>
      <c s="32">
        <v>268.62</v>
      </c>
      <c s="33">
        <v>0</v>
      </c>
      <c s="34">
        <f>ROUND(ROUND(H181,2)*ROUND(G181,3),2)</f>
      </c>
      <c r="O181">
        <f>(I181*21)/100</f>
      </c>
      <c t="s">
        <v>27</v>
      </c>
    </row>
    <row r="182" spans="1:5" ht="12.75">
      <c r="A182" s="35" t="s">
        <v>54</v>
      </c>
      <c r="E182" s="36" t="s">
        <v>557</v>
      </c>
    </row>
    <row r="183" spans="1:5" ht="51">
      <c r="A183" s="37" t="s">
        <v>56</v>
      </c>
      <c r="E183" s="38" t="s">
        <v>558</v>
      </c>
    </row>
    <row r="184" spans="1:5" ht="51">
      <c r="A184" t="s">
        <v>57</v>
      </c>
      <c r="E184" s="36" t="s">
        <v>550</v>
      </c>
    </row>
    <row r="185" spans="1:16" ht="12.75">
      <c r="A185" s="24" t="s">
        <v>49</v>
      </c>
      <c s="29" t="s">
        <v>559</v>
      </c>
      <c s="29" t="s">
        <v>560</v>
      </c>
      <c s="24" t="s">
        <v>51</v>
      </c>
      <c s="30" t="s">
        <v>561</v>
      </c>
      <c s="31" t="s">
        <v>209</v>
      </c>
      <c s="32">
        <v>284.52</v>
      </c>
      <c s="33">
        <v>0</v>
      </c>
      <c s="34">
        <f>ROUND(ROUND(H185,2)*ROUND(G185,3),2)</f>
      </c>
      <c r="O185">
        <f>(I185*21)/100</f>
      </c>
      <c t="s">
        <v>27</v>
      </c>
    </row>
    <row r="186" spans="1:5" ht="12.75">
      <c r="A186" s="35" t="s">
        <v>54</v>
      </c>
      <c r="E186" s="36" t="s">
        <v>562</v>
      </c>
    </row>
    <row r="187" spans="1:5" ht="51">
      <c r="A187" s="37" t="s">
        <v>56</v>
      </c>
      <c r="E187" s="38" t="s">
        <v>563</v>
      </c>
    </row>
    <row r="188" spans="1:5" ht="140.25">
      <c r="A188" t="s">
        <v>57</v>
      </c>
      <c r="E188" s="36" t="s">
        <v>564</v>
      </c>
    </row>
    <row r="189" spans="1:16" ht="12.75">
      <c r="A189" s="24" t="s">
        <v>49</v>
      </c>
      <c s="29" t="s">
        <v>565</v>
      </c>
      <c s="29" t="s">
        <v>566</v>
      </c>
      <c s="24" t="s">
        <v>51</v>
      </c>
      <c s="30" t="s">
        <v>567</v>
      </c>
      <c s="31" t="s">
        <v>209</v>
      </c>
      <c s="32">
        <v>268.62</v>
      </c>
      <c s="33">
        <v>0</v>
      </c>
      <c s="34">
        <f>ROUND(ROUND(H189,2)*ROUND(G189,3),2)</f>
      </c>
      <c r="O189">
        <f>(I189*21)/100</f>
      </c>
      <c t="s">
        <v>27</v>
      </c>
    </row>
    <row r="190" spans="1:5" ht="12.75">
      <c r="A190" s="35" t="s">
        <v>54</v>
      </c>
      <c r="E190" s="36" t="s">
        <v>568</v>
      </c>
    </row>
    <row r="191" spans="1:5" ht="51">
      <c r="A191" s="37" t="s">
        <v>56</v>
      </c>
      <c r="E191" s="38" t="s">
        <v>555</v>
      </c>
    </row>
    <row r="192" spans="1:5" ht="140.25">
      <c r="A192" t="s">
        <v>57</v>
      </c>
      <c r="E192" s="36" t="s">
        <v>564</v>
      </c>
    </row>
    <row r="193" spans="1:16" ht="12.75">
      <c r="A193" s="24" t="s">
        <v>49</v>
      </c>
      <c s="29" t="s">
        <v>569</v>
      </c>
      <c s="29" t="s">
        <v>570</v>
      </c>
      <c s="24" t="s">
        <v>51</v>
      </c>
      <c s="30" t="s">
        <v>571</v>
      </c>
      <c s="31" t="s">
        <v>209</v>
      </c>
      <c s="32">
        <v>193.12</v>
      </c>
      <c s="33">
        <v>0</v>
      </c>
      <c s="34">
        <f>ROUND(ROUND(H193,2)*ROUND(G193,3),2)</f>
      </c>
      <c r="O193">
        <f>(I193*21)/100</f>
      </c>
      <c t="s">
        <v>27</v>
      </c>
    </row>
    <row r="194" spans="1:5" ht="12.75">
      <c r="A194" s="35" t="s">
        <v>54</v>
      </c>
      <c r="E194" s="36" t="s">
        <v>572</v>
      </c>
    </row>
    <row r="195" spans="1:5" ht="38.25">
      <c r="A195" s="37" t="s">
        <v>56</v>
      </c>
      <c r="E195" s="38" t="s">
        <v>573</v>
      </c>
    </row>
    <row r="196" spans="1:5" ht="140.25">
      <c r="A196" t="s">
        <v>57</v>
      </c>
      <c r="E196" s="36" t="s">
        <v>564</v>
      </c>
    </row>
    <row r="197" spans="1:16" ht="12.75">
      <c r="A197" s="24" t="s">
        <v>49</v>
      </c>
      <c s="29" t="s">
        <v>574</v>
      </c>
      <c s="29" t="s">
        <v>575</v>
      </c>
      <c s="24" t="s">
        <v>51</v>
      </c>
      <c s="30" t="s">
        <v>576</v>
      </c>
      <c s="31" t="s">
        <v>209</v>
      </c>
      <c s="32">
        <v>67.55</v>
      </c>
      <c s="33">
        <v>0</v>
      </c>
      <c s="34">
        <f>ROUND(ROUND(H197,2)*ROUND(G197,3),2)</f>
      </c>
      <c r="O197">
        <f>(I197*21)/100</f>
      </c>
      <c t="s">
        <v>27</v>
      </c>
    </row>
    <row r="198" spans="1:5" ht="12.75">
      <c r="A198" s="35" t="s">
        <v>54</v>
      </c>
      <c r="E198" s="36" t="s">
        <v>577</v>
      </c>
    </row>
    <row r="199" spans="1:5" ht="12.75">
      <c r="A199" s="37" t="s">
        <v>56</v>
      </c>
      <c r="E199" s="38" t="s">
        <v>578</v>
      </c>
    </row>
    <row r="200" spans="1:5" ht="140.25">
      <c r="A200" t="s">
        <v>57</v>
      </c>
      <c r="E200" s="36" t="s">
        <v>564</v>
      </c>
    </row>
    <row r="201" spans="1:16" ht="25.5">
      <c r="A201" s="24" t="s">
        <v>49</v>
      </c>
      <c s="29" t="s">
        <v>579</v>
      </c>
      <c s="29" t="s">
        <v>580</v>
      </c>
      <c s="24" t="s">
        <v>51</v>
      </c>
      <c s="30" t="s">
        <v>581</v>
      </c>
      <c s="31" t="s">
        <v>209</v>
      </c>
      <c s="32">
        <v>27.24</v>
      </c>
      <c s="33">
        <v>0</v>
      </c>
      <c s="34">
        <f>ROUND(ROUND(H201,2)*ROUND(G201,3),2)</f>
      </c>
      <c r="O201">
        <f>(I201*21)/100</f>
      </c>
      <c t="s">
        <v>27</v>
      </c>
    </row>
    <row r="202" spans="1:5" ht="25.5">
      <c r="A202" s="35" t="s">
        <v>54</v>
      </c>
      <c r="E202" s="36" t="s">
        <v>582</v>
      </c>
    </row>
    <row r="203" spans="1:5" ht="38.25">
      <c r="A203" s="37" t="s">
        <v>56</v>
      </c>
      <c r="E203" s="38" t="s">
        <v>583</v>
      </c>
    </row>
    <row r="204" spans="1:5" ht="153">
      <c r="A204" t="s">
        <v>57</v>
      </c>
      <c r="E204" s="36" t="s">
        <v>584</v>
      </c>
    </row>
    <row r="205" spans="1:16" ht="25.5">
      <c r="A205" s="24" t="s">
        <v>49</v>
      </c>
      <c s="29" t="s">
        <v>585</v>
      </c>
      <c s="29" t="s">
        <v>586</v>
      </c>
      <c s="24" t="s">
        <v>51</v>
      </c>
      <c s="30" t="s">
        <v>587</v>
      </c>
      <c s="31" t="s">
        <v>209</v>
      </c>
      <c s="32">
        <v>2.72</v>
      </c>
      <c s="33">
        <v>0</v>
      </c>
      <c s="34">
        <f>ROUND(ROUND(H205,2)*ROUND(G205,3),2)</f>
      </c>
      <c r="O205">
        <f>(I205*21)/100</f>
      </c>
      <c t="s">
        <v>27</v>
      </c>
    </row>
    <row r="206" spans="1:5" ht="25.5">
      <c r="A206" s="35" t="s">
        <v>54</v>
      </c>
      <c r="E206" s="36" t="s">
        <v>588</v>
      </c>
    </row>
    <row r="207" spans="1:5" ht="38.25">
      <c r="A207" s="37" t="s">
        <v>56</v>
      </c>
      <c r="E207" s="38" t="s">
        <v>589</v>
      </c>
    </row>
    <row r="208" spans="1:5" ht="153">
      <c r="A208" t="s">
        <v>57</v>
      </c>
      <c r="E208" s="36" t="s">
        <v>584</v>
      </c>
    </row>
    <row r="209" spans="1:16" ht="12.75">
      <c r="A209" s="24" t="s">
        <v>49</v>
      </c>
      <c s="29" t="s">
        <v>590</v>
      </c>
      <c s="29" t="s">
        <v>591</v>
      </c>
      <c s="24" t="s">
        <v>51</v>
      </c>
      <c s="30" t="s">
        <v>592</v>
      </c>
      <c s="31" t="s">
        <v>209</v>
      </c>
      <c s="32">
        <v>39.04</v>
      </c>
      <c s="33">
        <v>0</v>
      </c>
      <c s="34">
        <f>ROUND(ROUND(H209,2)*ROUND(G209,3),2)</f>
      </c>
      <c r="O209">
        <f>(I209*21)/100</f>
      </c>
      <c t="s">
        <v>27</v>
      </c>
    </row>
    <row r="210" spans="1:5" ht="12.75">
      <c r="A210" s="35" t="s">
        <v>54</v>
      </c>
      <c r="E210" s="36" t="s">
        <v>593</v>
      </c>
    </row>
    <row r="211" spans="1:5" ht="12.75">
      <c r="A211" s="37" t="s">
        <v>56</v>
      </c>
      <c r="E211" s="38" t="s">
        <v>594</v>
      </c>
    </row>
    <row r="212" spans="1:5" ht="89.25">
      <c r="A212" t="s">
        <v>57</v>
      </c>
      <c r="E212" s="36" t="s">
        <v>595</v>
      </c>
    </row>
    <row r="213" spans="1:16" ht="12.75">
      <c r="A213" s="24" t="s">
        <v>49</v>
      </c>
      <c s="29" t="s">
        <v>596</v>
      </c>
      <c s="29" t="s">
        <v>597</v>
      </c>
      <c s="24" t="s">
        <v>51</v>
      </c>
      <c s="30" t="s">
        <v>598</v>
      </c>
      <c s="31" t="s">
        <v>231</v>
      </c>
      <c s="32">
        <v>22.65</v>
      </c>
      <c s="33">
        <v>0</v>
      </c>
      <c s="34">
        <f>ROUND(ROUND(H213,2)*ROUND(G213,3),2)</f>
      </c>
      <c r="O213">
        <f>(I213*21)/100</f>
      </c>
      <c t="s">
        <v>27</v>
      </c>
    </row>
    <row r="214" spans="1:5" ht="12.75">
      <c r="A214" s="35" t="s">
        <v>54</v>
      </c>
      <c r="E214" s="36" t="s">
        <v>599</v>
      </c>
    </row>
    <row r="215" spans="1:5" ht="38.25">
      <c r="A215" s="37" t="s">
        <v>56</v>
      </c>
      <c r="E215" s="38" t="s">
        <v>600</v>
      </c>
    </row>
    <row r="216" spans="1:5" ht="38.25">
      <c r="A216" t="s">
        <v>57</v>
      </c>
      <c r="E216" s="36" t="s">
        <v>601</v>
      </c>
    </row>
    <row r="217" spans="1:16" ht="12.75">
      <c r="A217" s="24" t="s">
        <v>49</v>
      </c>
      <c s="29" t="s">
        <v>602</v>
      </c>
      <c s="29" t="s">
        <v>603</v>
      </c>
      <c s="24" t="s">
        <v>51</v>
      </c>
      <c s="30" t="s">
        <v>604</v>
      </c>
      <c s="31" t="s">
        <v>231</v>
      </c>
      <c s="32">
        <v>22.65</v>
      </c>
      <c s="33">
        <v>0</v>
      </c>
      <c s="34">
        <f>ROUND(ROUND(H217,2)*ROUND(G217,3),2)</f>
      </c>
      <c r="O217">
        <f>(I217*21)/100</f>
      </c>
      <c t="s">
        <v>27</v>
      </c>
    </row>
    <row r="218" spans="1:5" ht="25.5">
      <c r="A218" s="35" t="s">
        <v>54</v>
      </c>
      <c r="E218" s="36" t="s">
        <v>605</v>
      </c>
    </row>
    <row r="219" spans="1:5" ht="38.25">
      <c r="A219" s="37" t="s">
        <v>56</v>
      </c>
      <c r="E219" s="38" t="s">
        <v>600</v>
      </c>
    </row>
    <row r="220" spans="1:5" ht="38.25">
      <c r="A220" t="s">
        <v>57</v>
      </c>
      <c r="E220" s="36" t="s">
        <v>601</v>
      </c>
    </row>
    <row r="221" spans="1:18" ht="12.75" customHeight="1">
      <c r="A221" s="6" t="s">
        <v>47</v>
      </c>
      <c s="6"/>
      <c s="43" t="s">
        <v>87</v>
      </c>
      <c s="6"/>
      <c s="27" t="s">
        <v>606</v>
      </c>
      <c s="6"/>
      <c s="6"/>
      <c s="6"/>
      <c s="44">
        <f>0+Q221</f>
      </c>
      <c r="O221">
        <f>0+R221</f>
      </c>
      <c r="Q221">
        <f>0+I222+I226+I230+I234+I238+I242+I246+I250</f>
      </c>
      <c>
        <f>0+O222+O226+O230+O234+O238+O242+O246+O250</f>
      </c>
    </row>
    <row r="222" spans="1:16" ht="25.5">
      <c r="A222" s="24" t="s">
        <v>49</v>
      </c>
      <c s="29" t="s">
        <v>607</v>
      </c>
      <c s="29" t="s">
        <v>608</v>
      </c>
      <c s="24" t="s">
        <v>51</v>
      </c>
      <c s="30" t="s">
        <v>609</v>
      </c>
      <c s="31" t="s">
        <v>441</v>
      </c>
      <c s="32">
        <v>52.8</v>
      </c>
      <c s="33">
        <v>0</v>
      </c>
      <c s="34">
        <f>ROUND(ROUND(H222,2)*ROUND(G222,3),2)</f>
      </c>
      <c r="O222">
        <f>(I222*21)/100</f>
      </c>
      <c t="s">
        <v>27</v>
      </c>
    </row>
    <row r="223" spans="1:5" ht="12.75">
      <c r="A223" s="35" t="s">
        <v>54</v>
      </c>
      <c r="E223" s="36" t="s">
        <v>610</v>
      </c>
    </row>
    <row r="224" spans="1:5" ht="12.75">
      <c r="A224" s="37" t="s">
        <v>56</v>
      </c>
      <c r="E224" s="38" t="s">
        <v>611</v>
      </c>
    </row>
    <row r="225" spans="1:5" ht="102">
      <c r="A225" t="s">
        <v>57</v>
      </c>
      <c r="E225" s="36" t="s">
        <v>612</v>
      </c>
    </row>
    <row r="226" spans="1:16" ht="25.5">
      <c r="A226" s="24" t="s">
        <v>49</v>
      </c>
      <c s="29" t="s">
        <v>613</v>
      </c>
      <c s="29" t="s">
        <v>614</v>
      </c>
      <c s="24" t="s">
        <v>51</v>
      </c>
      <c s="30" t="s">
        <v>615</v>
      </c>
      <c s="31" t="s">
        <v>209</v>
      </c>
      <c s="32">
        <v>46.4</v>
      </c>
      <c s="33">
        <v>0</v>
      </c>
      <c s="34">
        <f>ROUND(ROUND(H226,2)*ROUND(G226,3),2)</f>
      </c>
      <c r="O226">
        <f>(I226*21)/100</f>
      </c>
      <c t="s">
        <v>27</v>
      </c>
    </row>
    <row r="227" spans="1:5" ht="38.25">
      <c r="A227" s="35" t="s">
        <v>54</v>
      </c>
      <c r="E227" s="36" t="s">
        <v>616</v>
      </c>
    </row>
    <row r="228" spans="1:5" ht="76.5">
      <c r="A228" s="37" t="s">
        <v>56</v>
      </c>
      <c r="E228" s="38" t="s">
        <v>617</v>
      </c>
    </row>
    <row r="229" spans="1:5" ht="191.25">
      <c r="A229" t="s">
        <v>57</v>
      </c>
      <c r="E229" s="36" t="s">
        <v>618</v>
      </c>
    </row>
    <row r="230" spans="1:16" ht="25.5">
      <c r="A230" s="24" t="s">
        <v>49</v>
      </c>
      <c s="29" t="s">
        <v>619</v>
      </c>
      <c s="29" t="s">
        <v>620</v>
      </c>
      <c s="24" t="s">
        <v>51</v>
      </c>
      <c s="30" t="s">
        <v>621</v>
      </c>
      <c s="31" t="s">
        <v>209</v>
      </c>
      <c s="32">
        <v>112.252</v>
      </c>
      <c s="33">
        <v>0</v>
      </c>
      <c s="34">
        <f>ROUND(ROUND(H230,2)*ROUND(G230,3),2)</f>
      </c>
      <c r="O230">
        <f>(I230*21)/100</f>
      </c>
      <c t="s">
        <v>27</v>
      </c>
    </row>
    <row r="231" spans="1:5" ht="12.75">
      <c r="A231" s="35" t="s">
        <v>54</v>
      </c>
      <c r="E231" s="36" t="s">
        <v>622</v>
      </c>
    </row>
    <row r="232" spans="1:5" ht="51">
      <c r="A232" s="37" t="s">
        <v>56</v>
      </c>
      <c r="E232" s="38" t="s">
        <v>623</v>
      </c>
    </row>
    <row r="233" spans="1:5" ht="204">
      <c r="A233" t="s">
        <v>57</v>
      </c>
      <c r="E233" s="36" t="s">
        <v>624</v>
      </c>
    </row>
    <row r="234" spans="1:16" ht="12.75">
      <c r="A234" s="24" t="s">
        <v>49</v>
      </c>
      <c s="29" t="s">
        <v>625</v>
      </c>
      <c s="29" t="s">
        <v>626</v>
      </c>
      <c s="24" t="s">
        <v>51</v>
      </c>
      <c s="30" t="s">
        <v>627</v>
      </c>
      <c s="31" t="s">
        <v>209</v>
      </c>
      <c s="32">
        <v>49.83</v>
      </c>
      <c s="33">
        <v>0</v>
      </c>
      <c s="34">
        <f>ROUND(ROUND(H234,2)*ROUND(G234,3),2)</f>
      </c>
      <c r="O234">
        <f>(I234*21)/100</f>
      </c>
      <c t="s">
        <v>27</v>
      </c>
    </row>
    <row r="235" spans="1:5" ht="12.75">
      <c r="A235" s="35" t="s">
        <v>54</v>
      </c>
      <c r="E235" s="36" t="s">
        <v>628</v>
      </c>
    </row>
    <row r="236" spans="1:5" ht="38.25">
      <c r="A236" s="37" t="s">
        <v>56</v>
      </c>
      <c r="E236" s="38" t="s">
        <v>629</v>
      </c>
    </row>
    <row r="237" spans="1:5" ht="38.25">
      <c r="A237" t="s">
        <v>57</v>
      </c>
      <c r="E237" s="36" t="s">
        <v>630</v>
      </c>
    </row>
    <row r="238" spans="1:16" ht="12.75">
      <c r="A238" s="24" t="s">
        <v>49</v>
      </c>
      <c s="29" t="s">
        <v>631</v>
      </c>
      <c s="29" t="s">
        <v>632</v>
      </c>
      <c s="24" t="s">
        <v>51</v>
      </c>
      <c s="30" t="s">
        <v>633</v>
      </c>
      <c s="31" t="s">
        <v>209</v>
      </c>
      <c s="32">
        <v>148.02</v>
      </c>
      <c s="33">
        <v>0</v>
      </c>
      <c s="34">
        <f>ROUND(ROUND(H238,2)*ROUND(G238,3),2)</f>
      </c>
      <c r="O238">
        <f>(I238*21)/100</f>
      </c>
      <c t="s">
        <v>27</v>
      </c>
    </row>
    <row r="239" spans="1:5" ht="25.5">
      <c r="A239" s="35" t="s">
        <v>54</v>
      </c>
      <c r="E239" s="36" t="s">
        <v>634</v>
      </c>
    </row>
    <row r="240" spans="1:5" ht="102">
      <c r="A240" s="37" t="s">
        <v>56</v>
      </c>
      <c r="E240" s="38" t="s">
        <v>635</v>
      </c>
    </row>
    <row r="241" spans="1:5" ht="38.25">
      <c r="A241" t="s">
        <v>57</v>
      </c>
      <c r="E241" s="36" t="s">
        <v>630</v>
      </c>
    </row>
    <row r="242" spans="1:16" ht="12.75">
      <c r="A242" s="24" t="s">
        <v>49</v>
      </c>
      <c s="29" t="s">
        <v>636</v>
      </c>
      <c s="29" t="s">
        <v>637</v>
      </c>
      <c s="24" t="s">
        <v>51</v>
      </c>
      <c s="30" t="s">
        <v>638</v>
      </c>
      <c s="31" t="s">
        <v>209</v>
      </c>
      <c s="32">
        <v>70.215</v>
      </c>
      <c s="33">
        <v>0</v>
      </c>
      <c s="34">
        <f>ROUND(ROUND(H242,2)*ROUND(G242,3),2)</f>
      </c>
      <c r="O242">
        <f>(I242*21)/100</f>
      </c>
      <c t="s">
        <v>27</v>
      </c>
    </row>
    <row r="243" spans="1:5" ht="12.75">
      <c r="A243" s="35" t="s">
        <v>54</v>
      </c>
      <c r="E243" s="36" t="s">
        <v>639</v>
      </c>
    </row>
    <row r="244" spans="1:5" ht="38.25">
      <c r="A244" s="37" t="s">
        <v>56</v>
      </c>
      <c r="E244" s="38" t="s">
        <v>640</v>
      </c>
    </row>
    <row r="245" spans="1:5" ht="51">
      <c r="A245" t="s">
        <v>57</v>
      </c>
      <c r="E245" s="36" t="s">
        <v>641</v>
      </c>
    </row>
    <row r="246" spans="1:16" ht="12.75">
      <c r="A246" s="24" t="s">
        <v>49</v>
      </c>
      <c s="29" t="s">
        <v>642</v>
      </c>
      <c s="29" t="s">
        <v>643</v>
      </c>
      <c s="24" t="s">
        <v>51</v>
      </c>
      <c s="30" t="s">
        <v>644</v>
      </c>
      <c s="31" t="s">
        <v>209</v>
      </c>
      <c s="32">
        <v>12.005</v>
      </c>
      <c s="33">
        <v>0</v>
      </c>
      <c s="34">
        <f>ROUND(ROUND(H246,2)*ROUND(G246,3),2)</f>
      </c>
      <c r="O246">
        <f>(I246*21)/100</f>
      </c>
      <c t="s">
        <v>27</v>
      </c>
    </row>
    <row r="247" spans="1:5" ht="12.75">
      <c r="A247" s="35" t="s">
        <v>54</v>
      </c>
      <c r="E247" s="36" t="s">
        <v>645</v>
      </c>
    </row>
    <row r="248" spans="1:5" ht="38.25">
      <c r="A248" s="37" t="s">
        <v>56</v>
      </c>
      <c r="E248" s="38" t="s">
        <v>646</v>
      </c>
    </row>
    <row r="249" spans="1:5" ht="51">
      <c r="A249" t="s">
        <v>57</v>
      </c>
      <c r="E249" s="36" t="s">
        <v>641</v>
      </c>
    </row>
    <row r="250" spans="1:16" ht="12.75">
      <c r="A250" s="24" t="s">
        <v>49</v>
      </c>
      <c s="29" t="s">
        <v>647</v>
      </c>
      <c s="29" t="s">
        <v>648</v>
      </c>
      <c s="24" t="s">
        <v>51</v>
      </c>
      <c s="30" t="s">
        <v>649</v>
      </c>
      <c s="31" t="s">
        <v>209</v>
      </c>
      <c s="32">
        <v>7.248</v>
      </c>
      <c s="33">
        <v>0</v>
      </c>
      <c s="34">
        <f>ROUND(ROUND(H250,2)*ROUND(G250,3),2)</f>
      </c>
      <c r="O250">
        <f>(I250*21)/100</f>
      </c>
      <c t="s">
        <v>27</v>
      </c>
    </row>
    <row r="251" spans="1:5" ht="12.75">
      <c r="A251" s="35" t="s">
        <v>54</v>
      </c>
      <c r="E251" s="36" t="s">
        <v>650</v>
      </c>
    </row>
    <row r="252" spans="1:5" ht="38.25">
      <c r="A252" s="37" t="s">
        <v>56</v>
      </c>
      <c r="E252" s="38" t="s">
        <v>651</v>
      </c>
    </row>
    <row r="253" spans="1:5" ht="51">
      <c r="A253" t="s">
        <v>57</v>
      </c>
      <c r="E253" s="36" t="s">
        <v>641</v>
      </c>
    </row>
    <row r="254" spans="1:18" ht="12.75" customHeight="1">
      <c r="A254" s="6" t="s">
        <v>47</v>
      </c>
      <c s="6"/>
      <c s="43" t="s">
        <v>91</v>
      </c>
      <c s="6"/>
      <c s="27" t="s">
        <v>652</v>
      </c>
      <c s="6"/>
      <c s="6"/>
      <c s="6"/>
      <c s="44">
        <f>0+Q254</f>
      </c>
      <c r="O254">
        <f>0+R254</f>
      </c>
      <c r="Q254">
        <f>0+I255+I259+I263+I267+I271+I275+I279+I283+I287+I291+I295+I299</f>
      </c>
      <c>
        <f>0+O255+O259+O263+O267+O271+O275+O279+O283+O287+O291+O295+O299</f>
      </c>
    </row>
    <row r="255" spans="1:16" ht="12.75">
      <c r="A255" s="24" t="s">
        <v>49</v>
      </c>
      <c s="29" t="s">
        <v>653</v>
      </c>
      <c s="29" t="s">
        <v>654</v>
      </c>
      <c s="24" t="s">
        <v>51</v>
      </c>
      <c s="30" t="s">
        <v>655</v>
      </c>
      <c s="31" t="s">
        <v>231</v>
      </c>
      <c s="32">
        <v>6.5</v>
      </c>
      <c s="33">
        <v>0</v>
      </c>
      <c s="34">
        <f>ROUND(ROUND(H255,2)*ROUND(G255,3),2)</f>
      </c>
      <c r="O255">
        <f>(I255*21)/100</f>
      </c>
      <c t="s">
        <v>27</v>
      </c>
    </row>
    <row r="256" spans="1:5" ht="12.75">
      <c r="A256" s="35" t="s">
        <v>54</v>
      </c>
      <c r="E256" s="36" t="s">
        <v>656</v>
      </c>
    </row>
    <row r="257" spans="1:5" ht="12.75">
      <c r="A257" s="37" t="s">
        <v>56</v>
      </c>
      <c r="E257" s="38" t="s">
        <v>657</v>
      </c>
    </row>
    <row r="258" spans="1:5" ht="255">
      <c r="A258" t="s">
        <v>57</v>
      </c>
      <c r="E258" s="36" t="s">
        <v>658</v>
      </c>
    </row>
    <row r="259" spans="1:16" ht="12.75">
      <c r="A259" s="24" t="s">
        <v>49</v>
      </c>
      <c s="29" t="s">
        <v>659</v>
      </c>
      <c s="29" t="s">
        <v>660</v>
      </c>
      <c s="24" t="s">
        <v>51</v>
      </c>
      <c s="30" t="s">
        <v>661</v>
      </c>
      <c s="31" t="s">
        <v>231</v>
      </c>
      <c s="32">
        <v>0.88</v>
      </c>
      <c s="33">
        <v>0</v>
      </c>
      <c s="34">
        <f>ROUND(ROUND(H259,2)*ROUND(G259,3),2)</f>
      </c>
      <c r="O259">
        <f>(I259*21)/100</f>
      </c>
      <c t="s">
        <v>27</v>
      </c>
    </row>
    <row r="260" spans="1:5" ht="12.75">
      <c r="A260" s="35" t="s">
        <v>54</v>
      </c>
      <c r="E260" s="36" t="s">
        <v>662</v>
      </c>
    </row>
    <row r="261" spans="1:5" ht="12.75">
      <c r="A261" s="37" t="s">
        <v>56</v>
      </c>
      <c r="E261" s="38" t="s">
        <v>663</v>
      </c>
    </row>
    <row r="262" spans="1:5" ht="267.75">
      <c r="A262" t="s">
        <v>57</v>
      </c>
      <c r="E262" s="36" t="s">
        <v>664</v>
      </c>
    </row>
    <row r="263" spans="1:16" ht="12.75">
      <c r="A263" s="24" t="s">
        <v>49</v>
      </c>
      <c s="29" t="s">
        <v>665</v>
      </c>
      <c s="29" t="s">
        <v>666</v>
      </c>
      <c s="24" t="s">
        <v>51</v>
      </c>
      <c s="30" t="s">
        <v>667</v>
      </c>
      <c s="31" t="s">
        <v>231</v>
      </c>
      <c s="32">
        <v>6</v>
      </c>
      <c s="33">
        <v>0</v>
      </c>
      <c s="34">
        <f>ROUND(ROUND(H263,2)*ROUND(G263,3),2)</f>
      </c>
      <c r="O263">
        <f>(I263*21)/100</f>
      </c>
      <c t="s">
        <v>27</v>
      </c>
    </row>
    <row r="264" spans="1:5" ht="25.5">
      <c r="A264" s="35" t="s">
        <v>54</v>
      </c>
      <c r="E264" s="36" t="s">
        <v>668</v>
      </c>
    </row>
    <row r="265" spans="1:5" ht="12.75">
      <c r="A265" s="37" t="s">
        <v>56</v>
      </c>
      <c r="E265" s="38" t="s">
        <v>669</v>
      </c>
    </row>
    <row r="266" spans="1:5" ht="255">
      <c r="A266" t="s">
        <v>57</v>
      </c>
      <c r="E266" s="36" t="s">
        <v>658</v>
      </c>
    </row>
    <row r="267" spans="1:16" ht="12.75">
      <c r="A267" s="24" t="s">
        <v>49</v>
      </c>
      <c s="29" t="s">
        <v>670</v>
      </c>
      <c s="29" t="s">
        <v>671</v>
      </c>
      <c s="24" t="s">
        <v>51</v>
      </c>
      <c s="30" t="s">
        <v>672</v>
      </c>
      <c s="31" t="s">
        <v>231</v>
      </c>
      <c s="32">
        <v>0.88</v>
      </c>
      <c s="33">
        <v>0</v>
      </c>
      <c s="34">
        <f>ROUND(ROUND(H267,2)*ROUND(G267,3),2)</f>
      </c>
      <c r="O267">
        <f>(I267*21)/100</f>
      </c>
      <c t="s">
        <v>27</v>
      </c>
    </row>
    <row r="268" spans="1:5" ht="12.75">
      <c r="A268" s="35" t="s">
        <v>54</v>
      </c>
      <c r="E268" s="36" t="s">
        <v>673</v>
      </c>
    </row>
    <row r="269" spans="1:5" ht="12.75">
      <c r="A269" s="37" t="s">
        <v>56</v>
      </c>
      <c r="E269" s="38" t="s">
        <v>663</v>
      </c>
    </row>
    <row r="270" spans="1:5" ht="255">
      <c r="A270" t="s">
        <v>57</v>
      </c>
      <c r="E270" s="36" t="s">
        <v>658</v>
      </c>
    </row>
    <row r="271" spans="1:16" ht="12.75">
      <c r="A271" s="24" t="s">
        <v>49</v>
      </c>
      <c s="29" t="s">
        <v>674</v>
      </c>
      <c s="29" t="s">
        <v>675</v>
      </c>
      <c s="24" t="s">
        <v>51</v>
      </c>
      <c s="30" t="s">
        <v>676</v>
      </c>
      <c s="31" t="s">
        <v>231</v>
      </c>
      <c s="32">
        <v>15.8</v>
      </c>
      <c s="33">
        <v>0</v>
      </c>
      <c s="34">
        <f>ROUND(ROUND(H271,2)*ROUND(G271,3),2)</f>
      </c>
      <c r="O271">
        <f>(I271*21)/100</f>
      </c>
      <c t="s">
        <v>27</v>
      </c>
    </row>
    <row r="272" spans="1:5" ht="25.5">
      <c r="A272" s="35" t="s">
        <v>54</v>
      </c>
      <c r="E272" s="36" t="s">
        <v>677</v>
      </c>
    </row>
    <row r="273" spans="1:5" ht="12.75">
      <c r="A273" s="37" t="s">
        <v>56</v>
      </c>
      <c r="E273" s="38" t="s">
        <v>678</v>
      </c>
    </row>
    <row r="274" spans="1:5" ht="242.25">
      <c r="A274" t="s">
        <v>57</v>
      </c>
      <c r="E274" s="36" t="s">
        <v>679</v>
      </c>
    </row>
    <row r="275" spans="1:16" ht="12.75">
      <c r="A275" s="24" t="s">
        <v>49</v>
      </c>
      <c s="29" t="s">
        <v>680</v>
      </c>
      <c s="29" t="s">
        <v>681</v>
      </c>
      <c s="24" t="s">
        <v>51</v>
      </c>
      <c s="30" t="s">
        <v>682</v>
      </c>
      <c s="31" t="s">
        <v>231</v>
      </c>
      <c s="32">
        <v>9</v>
      </c>
      <c s="33">
        <v>0</v>
      </c>
      <c s="34">
        <f>ROUND(ROUND(H275,2)*ROUND(G275,3),2)</f>
      </c>
      <c r="O275">
        <f>(I275*21)/100</f>
      </c>
      <c t="s">
        <v>27</v>
      </c>
    </row>
    <row r="276" spans="1:5" ht="12.75">
      <c r="A276" s="35" t="s">
        <v>54</v>
      </c>
      <c r="E276" s="36" t="s">
        <v>683</v>
      </c>
    </row>
    <row r="277" spans="1:5" ht="12.75">
      <c r="A277" s="37" t="s">
        <v>56</v>
      </c>
      <c r="E277" s="38" t="s">
        <v>684</v>
      </c>
    </row>
    <row r="278" spans="1:5" ht="255">
      <c r="A278" t="s">
        <v>57</v>
      </c>
      <c r="E278" s="36" t="s">
        <v>685</v>
      </c>
    </row>
    <row r="279" spans="1:16" ht="12.75">
      <c r="A279" s="24" t="s">
        <v>49</v>
      </c>
      <c s="29" t="s">
        <v>686</v>
      </c>
      <c s="29" t="s">
        <v>687</v>
      </c>
      <c s="24" t="s">
        <v>51</v>
      </c>
      <c s="30" t="s">
        <v>688</v>
      </c>
      <c s="31" t="s">
        <v>231</v>
      </c>
      <c s="32">
        <v>0.88</v>
      </c>
      <c s="33">
        <v>0</v>
      </c>
      <c s="34">
        <f>ROUND(ROUND(H279,2)*ROUND(G279,3),2)</f>
      </c>
      <c r="O279">
        <f>(I279*21)/100</f>
      </c>
      <c t="s">
        <v>27</v>
      </c>
    </row>
    <row r="280" spans="1:5" ht="12.75">
      <c r="A280" s="35" t="s">
        <v>54</v>
      </c>
      <c r="E280" s="36" t="s">
        <v>689</v>
      </c>
    </row>
    <row r="281" spans="1:5" ht="12.75">
      <c r="A281" s="37" t="s">
        <v>56</v>
      </c>
      <c r="E281" s="38" t="s">
        <v>690</v>
      </c>
    </row>
    <row r="282" spans="1:5" ht="178.5">
      <c r="A282" t="s">
        <v>57</v>
      </c>
      <c r="E282" s="36" t="s">
        <v>691</v>
      </c>
    </row>
    <row r="283" spans="1:16" ht="12.75">
      <c r="A283" s="24" t="s">
        <v>49</v>
      </c>
      <c s="29" t="s">
        <v>692</v>
      </c>
      <c s="29" t="s">
        <v>693</v>
      </c>
      <c s="24" t="s">
        <v>51</v>
      </c>
      <c s="30" t="s">
        <v>694</v>
      </c>
      <c s="31" t="s">
        <v>112</v>
      </c>
      <c s="32">
        <v>1</v>
      </c>
      <c s="33">
        <v>0</v>
      </c>
      <c s="34">
        <f>ROUND(ROUND(H283,2)*ROUND(G283,3),2)</f>
      </c>
      <c r="O283">
        <f>(I283*21)/100</f>
      </c>
      <c t="s">
        <v>27</v>
      </c>
    </row>
    <row r="284" spans="1:5" ht="38.25">
      <c r="A284" s="35" t="s">
        <v>54</v>
      </c>
      <c r="E284" s="36" t="s">
        <v>695</v>
      </c>
    </row>
    <row r="285" spans="1:5" ht="12.75">
      <c r="A285" s="37" t="s">
        <v>56</v>
      </c>
      <c r="E285" s="38" t="s">
        <v>392</v>
      </c>
    </row>
    <row r="286" spans="1:5" ht="242.25">
      <c r="A286" t="s">
        <v>57</v>
      </c>
      <c r="E286" s="36" t="s">
        <v>696</v>
      </c>
    </row>
    <row r="287" spans="1:16" ht="12.75">
      <c r="A287" s="24" t="s">
        <v>49</v>
      </c>
      <c s="29" t="s">
        <v>697</v>
      </c>
      <c s="29" t="s">
        <v>698</v>
      </c>
      <c s="24" t="s">
        <v>51</v>
      </c>
      <c s="30" t="s">
        <v>699</v>
      </c>
      <c s="31" t="s">
        <v>112</v>
      </c>
      <c s="32">
        <v>1</v>
      </c>
      <c s="33">
        <v>0</v>
      </c>
      <c s="34">
        <f>ROUND(ROUND(H287,2)*ROUND(G287,3),2)</f>
      </c>
      <c r="O287">
        <f>(I287*21)/100</f>
      </c>
      <c t="s">
        <v>27</v>
      </c>
    </row>
    <row r="288" spans="1:5" ht="12.75">
      <c r="A288" s="35" t="s">
        <v>54</v>
      </c>
      <c r="E288" s="36" t="s">
        <v>700</v>
      </c>
    </row>
    <row r="289" spans="1:5" ht="12.75">
      <c r="A289" s="37" t="s">
        <v>56</v>
      </c>
      <c r="E289" s="38" t="s">
        <v>392</v>
      </c>
    </row>
    <row r="290" spans="1:5" ht="76.5">
      <c r="A290" t="s">
        <v>57</v>
      </c>
      <c r="E290" s="36" t="s">
        <v>701</v>
      </c>
    </row>
    <row r="291" spans="1:16" ht="12.75">
      <c r="A291" s="24" t="s">
        <v>49</v>
      </c>
      <c s="29" t="s">
        <v>702</v>
      </c>
      <c s="29" t="s">
        <v>703</v>
      </c>
      <c s="24" t="s">
        <v>51</v>
      </c>
      <c s="30" t="s">
        <v>704</v>
      </c>
      <c s="31" t="s">
        <v>112</v>
      </c>
      <c s="32">
        <v>3</v>
      </c>
      <c s="33">
        <v>0</v>
      </c>
      <c s="34">
        <f>ROUND(ROUND(H291,2)*ROUND(G291,3),2)</f>
      </c>
      <c r="O291">
        <f>(I291*21)/100</f>
      </c>
      <c t="s">
        <v>27</v>
      </c>
    </row>
    <row r="292" spans="1:5" ht="25.5">
      <c r="A292" s="35" t="s">
        <v>54</v>
      </c>
      <c r="E292" s="36" t="s">
        <v>705</v>
      </c>
    </row>
    <row r="293" spans="1:5" ht="12.75">
      <c r="A293" s="37" t="s">
        <v>56</v>
      </c>
      <c r="E293" s="38" t="s">
        <v>706</v>
      </c>
    </row>
    <row r="294" spans="1:5" ht="25.5">
      <c r="A294" t="s">
        <v>57</v>
      </c>
      <c r="E294" s="36" t="s">
        <v>707</v>
      </c>
    </row>
    <row r="295" spans="1:16" ht="12.75">
      <c r="A295" s="24" t="s">
        <v>49</v>
      </c>
      <c s="29" t="s">
        <v>708</v>
      </c>
      <c s="29" t="s">
        <v>709</v>
      </c>
      <c s="24" t="s">
        <v>51</v>
      </c>
      <c s="30" t="s">
        <v>710</v>
      </c>
      <c s="31" t="s">
        <v>112</v>
      </c>
      <c s="32">
        <v>1</v>
      </c>
      <c s="33">
        <v>0</v>
      </c>
      <c s="34">
        <f>ROUND(ROUND(H295,2)*ROUND(G295,3),2)</f>
      </c>
      <c r="O295">
        <f>(I295*21)/100</f>
      </c>
      <c t="s">
        <v>27</v>
      </c>
    </row>
    <row r="296" spans="1:5" ht="25.5">
      <c r="A296" s="35" t="s">
        <v>54</v>
      </c>
      <c r="E296" s="36" t="s">
        <v>711</v>
      </c>
    </row>
    <row r="297" spans="1:5" ht="12.75">
      <c r="A297" s="37" t="s">
        <v>56</v>
      </c>
      <c r="E297" s="38" t="s">
        <v>392</v>
      </c>
    </row>
    <row r="298" spans="1:5" ht="51">
      <c r="A298" t="s">
        <v>57</v>
      </c>
      <c r="E298" s="36" t="s">
        <v>712</v>
      </c>
    </row>
    <row r="299" spans="1:16" ht="12.75">
      <c r="A299" s="24" t="s">
        <v>49</v>
      </c>
      <c s="29" t="s">
        <v>713</v>
      </c>
      <c s="29" t="s">
        <v>714</v>
      </c>
      <c s="24" t="s">
        <v>51</v>
      </c>
      <c s="30" t="s">
        <v>715</v>
      </c>
      <c s="31" t="s">
        <v>112</v>
      </c>
      <c s="32">
        <v>1</v>
      </c>
      <c s="33">
        <v>0</v>
      </c>
      <c s="34">
        <f>ROUND(ROUND(H299,2)*ROUND(G299,3),2)</f>
      </c>
      <c r="O299">
        <f>(I299*21)/100</f>
      </c>
      <c t="s">
        <v>27</v>
      </c>
    </row>
    <row r="300" spans="1:5" ht="12.75">
      <c r="A300" s="35" t="s">
        <v>54</v>
      </c>
      <c r="E300" s="36" t="s">
        <v>716</v>
      </c>
    </row>
    <row r="301" spans="1:5" ht="12.75">
      <c r="A301" s="37" t="s">
        <v>56</v>
      </c>
      <c r="E301" s="38" t="s">
        <v>392</v>
      </c>
    </row>
    <row r="302" spans="1:5" ht="12.75">
      <c r="A302" t="s">
        <v>57</v>
      </c>
      <c r="E302" s="36" t="s">
        <v>717</v>
      </c>
    </row>
    <row r="303" spans="1:18" ht="12.75" customHeight="1">
      <c r="A303" s="6" t="s">
        <v>47</v>
      </c>
      <c s="6"/>
      <c s="43" t="s">
        <v>44</v>
      </c>
      <c s="6"/>
      <c s="27" t="s">
        <v>109</v>
      </c>
      <c s="6"/>
      <c s="6"/>
      <c s="6"/>
      <c s="44">
        <f>0+Q303</f>
      </c>
      <c r="O303">
        <f>0+R303</f>
      </c>
      <c r="Q303">
        <f>0+I304+I308+I312+I316+I320+I324+I328+I332+I336+I340+I344+I348+I352+I356+I360+I364</f>
      </c>
      <c>
        <f>0+O304+O308+O312+O316+O320+O324+O328+O332+O336+O340+O344+O348+O352+O356+O360+O364</f>
      </c>
    </row>
    <row r="304" spans="1:16" ht="12.75">
      <c r="A304" s="24" t="s">
        <v>49</v>
      </c>
      <c s="29" t="s">
        <v>718</v>
      </c>
      <c s="29" t="s">
        <v>719</v>
      </c>
      <c s="24" t="s">
        <v>51</v>
      </c>
      <c s="30" t="s">
        <v>720</v>
      </c>
      <c s="31" t="s">
        <v>231</v>
      </c>
      <c s="32">
        <v>18.8</v>
      </c>
      <c s="33">
        <v>0</v>
      </c>
      <c s="34">
        <f>ROUND(ROUND(H304,2)*ROUND(G304,3),2)</f>
      </c>
      <c r="O304">
        <f>(I304*21)/100</f>
      </c>
      <c t="s">
        <v>27</v>
      </c>
    </row>
    <row r="305" spans="1:5" ht="12.75">
      <c r="A305" s="35" t="s">
        <v>54</v>
      </c>
      <c r="E305" s="36" t="s">
        <v>721</v>
      </c>
    </row>
    <row r="306" spans="1:5" ht="38.25">
      <c r="A306" s="37" t="s">
        <v>56</v>
      </c>
      <c r="E306" s="38" t="s">
        <v>722</v>
      </c>
    </row>
    <row r="307" spans="1:5" ht="63.75">
      <c r="A307" t="s">
        <v>57</v>
      </c>
      <c r="E307" s="36" t="s">
        <v>723</v>
      </c>
    </row>
    <row r="308" spans="1:16" ht="12.75">
      <c r="A308" s="24" t="s">
        <v>49</v>
      </c>
      <c s="29" t="s">
        <v>724</v>
      </c>
      <c s="29" t="s">
        <v>725</v>
      </c>
      <c s="24" t="s">
        <v>51</v>
      </c>
      <c s="30" t="s">
        <v>726</v>
      </c>
      <c s="31" t="s">
        <v>231</v>
      </c>
      <c s="32">
        <v>22.65</v>
      </c>
      <c s="33">
        <v>0</v>
      </c>
      <c s="34">
        <f>ROUND(ROUND(H308,2)*ROUND(G308,3),2)</f>
      </c>
      <c r="O308">
        <f>(I308*21)/100</f>
      </c>
      <c t="s">
        <v>27</v>
      </c>
    </row>
    <row r="309" spans="1:5" ht="12.75">
      <c r="A309" s="35" t="s">
        <v>54</v>
      </c>
      <c r="E309" s="36" t="s">
        <v>727</v>
      </c>
    </row>
    <row r="310" spans="1:5" ht="38.25">
      <c r="A310" s="37" t="s">
        <v>56</v>
      </c>
      <c r="E310" s="38" t="s">
        <v>600</v>
      </c>
    </row>
    <row r="311" spans="1:5" ht="63.75">
      <c r="A311" t="s">
        <v>57</v>
      </c>
      <c r="E311" s="36" t="s">
        <v>728</v>
      </c>
    </row>
    <row r="312" spans="1:16" ht="12.75">
      <c r="A312" s="24" t="s">
        <v>49</v>
      </c>
      <c s="29" t="s">
        <v>729</v>
      </c>
      <c s="29" t="s">
        <v>730</v>
      </c>
      <c s="24" t="s">
        <v>188</v>
      </c>
      <c s="30" t="s">
        <v>731</v>
      </c>
      <c s="31" t="s">
        <v>112</v>
      </c>
      <c s="32">
        <v>1</v>
      </c>
      <c s="33">
        <v>0</v>
      </c>
      <c s="34">
        <f>ROUND(ROUND(H312,2)*ROUND(G312,3),2)</f>
      </c>
      <c r="O312">
        <f>(I312*21)/100</f>
      </c>
      <c t="s">
        <v>27</v>
      </c>
    </row>
    <row r="313" spans="1:5" ht="12.75">
      <c r="A313" s="35" t="s">
        <v>54</v>
      </c>
      <c r="E313" s="36" t="s">
        <v>732</v>
      </c>
    </row>
    <row r="314" spans="1:5" ht="12.75">
      <c r="A314" s="37" t="s">
        <v>56</v>
      </c>
      <c r="E314" s="38" t="s">
        <v>392</v>
      </c>
    </row>
    <row r="315" spans="1:5" ht="25.5">
      <c r="A315" t="s">
        <v>57</v>
      </c>
      <c r="E315" s="36" t="s">
        <v>733</v>
      </c>
    </row>
    <row r="316" spans="1:16" ht="12.75">
      <c r="A316" s="24" t="s">
        <v>49</v>
      </c>
      <c s="29" t="s">
        <v>734</v>
      </c>
      <c s="29" t="s">
        <v>730</v>
      </c>
      <c s="24" t="s">
        <v>194</v>
      </c>
      <c s="30" t="s">
        <v>731</v>
      </c>
      <c s="31" t="s">
        <v>112</v>
      </c>
      <c s="32">
        <v>4</v>
      </c>
      <c s="33">
        <v>0</v>
      </c>
      <c s="34">
        <f>ROUND(ROUND(H316,2)*ROUND(G316,3),2)</f>
      </c>
      <c r="O316">
        <f>(I316*21)/100</f>
      </c>
      <c t="s">
        <v>27</v>
      </c>
    </row>
    <row r="317" spans="1:5" ht="12.75">
      <c r="A317" s="35" t="s">
        <v>54</v>
      </c>
      <c r="E317" s="36" t="s">
        <v>735</v>
      </c>
    </row>
    <row r="318" spans="1:5" ht="38.25">
      <c r="A318" s="37" t="s">
        <v>56</v>
      </c>
      <c r="E318" s="38" t="s">
        <v>736</v>
      </c>
    </row>
    <row r="319" spans="1:5" ht="25.5">
      <c r="A319" t="s">
        <v>57</v>
      </c>
      <c r="E319" s="36" t="s">
        <v>733</v>
      </c>
    </row>
    <row r="320" spans="1:16" ht="25.5">
      <c r="A320" s="24" t="s">
        <v>49</v>
      </c>
      <c s="29" t="s">
        <v>737</v>
      </c>
      <c s="29" t="s">
        <v>738</v>
      </c>
      <c s="24" t="s">
        <v>51</v>
      </c>
      <c s="30" t="s">
        <v>739</v>
      </c>
      <c s="31" t="s">
        <v>112</v>
      </c>
      <c s="32">
        <v>3</v>
      </c>
      <c s="33">
        <v>0</v>
      </c>
      <c s="34">
        <f>ROUND(ROUND(H320,2)*ROUND(G320,3),2)</f>
      </c>
      <c r="O320">
        <f>(I320*21)/100</f>
      </c>
      <c t="s">
        <v>27</v>
      </c>
    </row>
    <row r="321" spans="1:5" ht="25.5">
      <c r="A321" s="35" t="s">
        <v>54</v>
      </c>
      <c r="E321" s="36" t="s">
        <v>740</v>
      </c>
    </row>
    <row r="322" spans="1:5" ht="51">
      <c r="A322" s="37" t="s">
        <v>56</v>
      </c>
      <c r="E322" s="38" t="s">
        <v>308</v>
      </c>
    </row>
    <row r="323" spans="1:5" ht="25.5">
      <c r="A323" t="s">
        <v>57</v>
      </c>
      <c r="E323" s="36" t="s">
        <v>741</v>
      </c>
    </row>
    <row r="324" spans="1:16" ht="25.5">
      <c r="A324" s="24" t="s">
        <v>49</v>
      </c>
      <c s="29" t="s">
        <v>742</v>
      </c>
      <c s="29" t="s">
        <v>743</v>
      </c>
      <c s="24" t="s">
        <v>51</v>
      </c>
      <c s="30" t="s">
        <v>744</v>
      </c>
      <c s="31" t="s">
        <v>112</v>
      </c>
      <c s="32">
        <v>3</v>
      </c>
      <c s="33">
        <v>0</v>
      </c>
      <c s="34">
        <f>ROUND(ROUND(H324,2)*ROUND(G324,3),2)</f>
      </c>
      <c r="O324">
        <f>(I324*21)/100</f>
      </c>
      <c t="s">
        <v>27</v>
      </c>
    </row>
    <row r="325" spans="1:5" ht="12.75">
      <c r="A325" s="35" t="s">
        <v>54</v>
      </c>
      <c r="E325" s="36" t="s">
        <v>745</v>
      </c>
    </row>
    <row r="326" spans="1:5" ht="12.75">
      <c r="A326" s="37" t="s">
        <v>56</v>
      </c>
      <c r="E326" s="38" t="s">
        <v>706</v>
      </c>
    </row>
    <row r="327" spans="1:5" ht="25.5">
      <c r="A327" t="s">
        <v>57</v>
      </c>
      <c r="E327" s="36" t="s">
        <v>746</v>
      </c>
    </row>
    <row r="328" spans="1:16" ht="25.5">
      <c r="A328" s="24" t="s">
        <v>49</v>
      </c>
      <c s="29" t="s">
        <v>747</v>
      </c>
      <c s="29" t="s">
        <v>748</v>
      </c>
      <c s="24" t="s">
        <v>51</v>
      </c>
      <c s="30" t="s">
        <v>749</v>
      </c>
      <c s="31" t="s">
        <v>209</v>
      </c>
      <c s="32">
        <v>7.22</v>
      </c>
      <c s="33">
        <v>0</v>
      </c>
      <c s="34">
        <f>ROUND(ROUND(H328,2)*ROUND(G328,3),2)</f>
      </c>
      <c r="O328">
        <f>(I328*21)/100</f>
      </c>
      <c t="s">
        <v>27</v>
      </c>
    </row>
    <row r="329" spans="1:5" ht="12.75">
      <c r="A329" s="35" t="s">
        <v>54</v>
      </c>
      <c r="E329" s="36" t="s">
        <v>750</v>
      </c>
    </row>
    <row r="330" spans="1:5" ht="12.75">
      <c r="A330" s="37" t="s">
        <v>56</v>
      </c>
      <c r="E330" s="38" t="s">
        <v>751</v>
      </c>
    </row>
    <row r="331" spans="1:5" ht="38.25">
      <c r="A331" t="s">
        <v>57</v>
      </c>
      <c r="E331" s="36" t="s">
        <v>752</v>
      </c>
    </row>
    <row r="332" spans="1:16" ht="12.75">
      <c r="A332" s="24" t="s">
        <v>49</v>
      </c>
      <c s="29" t="s">
        <v>753</v>
      </c>
      <c s="29" t="s">
        <v>754</v>
      </c>
      <c s="24" t="s">
        <v>51</v>
      </c>
      <c s="30" t="s">
        <v>755</v>
      </c>
      <c s="31" t="s">
        <v>231</v>
      </c>
      <c s="32">
        <v>43.5</v>
      </c>
      <c s="33">
        <v>0</v>
      </c>
      <c s="34">
        <f>ROUND(ROUND(H332,2)*ROUND(G332,3),2)</f>
      </c>
      <c r="O332">
        <f>(I332*21)/100</f>
      </c>
      <c t="s">
        <v>27</v>
      </c>
    </row>
    <row r="333" spans="1:5" ht="12.75">
      <c r="A333" s="35" t="s">
        <v>54</v>
      </c>
      <c r="E333" s="36" t="s">
        <v>756</v>
      </c>
    </row>
    <row r="334" spans="1:5" ht="63.75">
      <c r="A334" s="37" t="s">
        <v>56</v>
      </c>
      <c r="E334" s="38" t="s">
        <v>757</v>
      </c>
    </row>
    <row r="335" spans="1:5" ht="51">
      <c r="A335" t="s">
        <v>57</v>
      </c>
      <c r="E335" s="36" t="s">
        <v>758</v>
      </c>
    </row>
    <row r="336" spans="1:16" ht="12.75">
      <c r="A336" s="24" t="s">
        <v>49</v>
      </c>
      <c s="29" t="s">
        <v>759</v>
      </c>
      <c s="29" t="s">
        <v>760</v>
      </c>
      <c s="24" t="s">
        <v>51</v>
      </c>
      <c s="30" t="s">
        <v>761</v>
      </c>
      <c s="31" t="s">
        <v>231</v>
      </c>
      <c s="32">
        <v>51.9</v>
      </c>
      <c s="33">
        <v>0</v>
      </c>
      <c s="34">
        <f>ROUND(ROUND(H336,2)*ROUND(G336,3),2)</f>
      </c>
      <c r="O336">
        <f>(I336*21)/100</f>
      </c>
      <c t="s">
        <v>27</v>
      </c>
    </row>
    <row r="337" spans="1:5" ht="12.75">
      <c r="A337" s="35" t="s">
        <v>54</v>
      </c>
      <c r="E337" s="36" t="s">
        <v>762</v>
      </c>
    </row>
    <row r="338" spans="1:5" ht="63.75">
      <c r="A338" s="37" t="s">
        <v>56</v>
      </c>
      <c r="E338" s="38" t="s">
        <v>763</v>
      </c>
    </row>
    <row r="339" spans="1:5" ht="51">
      <c r="A339" t="s">
        <v>57</v>
      </c>
      <c r="E339" s="36" t="s">
        <v>758</v>
      </c>
    </row>
    <row r="340" spans="1:16" ht="12.75">
      <c r="A340" s="24" t="s">
        <v>49</v>
      </c>
      <c s="29" t="s">
        <v>764</v>
      </c>
      <c s="29" t="s">
        <v>310</v>
      </c>
      <c s="24" t="s">
        <v>51</v>
      </c>
      <c s="30" t="s">
        <v>311</v>
      </c>
      <c s="31" t="s">
        <v>231</v>
      </c>
      <c s="32">
        <v>14</v>
      </c>
      <c s="33">
        <v>0</v>
      </c>
      <c s="34">
        <f>ROUND(ROUND(H340,2)*ROUND(G340,3),2)</f>
      </c>
      <c r="O340">
        <f>(I340*21)/100</f>
      </c>
      <c t="s">
        <v>27</v>
      </c>
    </row>
    <row r="341" spans="1:5" ht="12.75">
      <c r="A341" s="35" t="s">
        <v>54</v>
      </c>
      <c r="E341" s="36" t="s">
        <v>765</v>
      </c>
    </row>
    <row r="342" spans="1:5" ht="12.75">
      <c r="A342" s="37" t="s">
        <v>56</v>
      </c>
      <c r="E342" s="38" t="s">
        <v>766</v>
      </c>
    </row>
    <row r="343" spans="1:5" ht="25.5">
      <c r="A343" t="s">
        <v>57</v>
      </c>
      <c r="E343" s="36" t="s">
        <v>314</v>
      </c>
    </row>
    <row r="344" spans="1:16" ht="12.75">
      <c r="A344" s="24" t="s">
        <v>49</v>
      </c>
      <c s="29" t="s">
        <v>767</v>
      </c>
      <c s="29" t="s">
        <v>768</v>
      </c>
      <c s="24" t="s">
        <v>51</v>
      </c>
      <c s="30" t="s">
        <v>769</v>
      </c>
      <c s="31" t="s">
        <v>231</v>
      </c>
      <c s="32">
        <v>3.16</v>
      </c>
      <c s="33">
        <v>0</v>
      </c>
      <c s="34">
        <f>ROUND(ROUND(H344,2)*ROUND(G344,3),2)</f>
      </c>
      <c r="O344">
        <f>(I344*21)/100</f>
      </c>
      <c t="s">
        <v>27</v>
      </c>
    </row>
    <row r="345" spans="1:5" ht="12.75">
      <c r="A345" s="35" t="s">
        <v>54</v>
      </c>
      <c r="E345" s="36" t="s">
        <v>770</v>
      </c>
    </row>
    <row r="346" spans="1:5" ht="38.25">
      <c r="A346" s="37" t="s">
        <v>56</v>
      </c>
      <c r="E346" s="38" t="s">
        <v>771</v>
      </c>
    </row>
    <row r="347" spans="1:5" ht="229.5">
      <c r="A347" t="s">
        <v>57</v>
      </c>
      <c r="E347" s="36" t="s">
        <v>772</v>
      </c>
    </row>
    <row r="348" spans="1:16" ht="12.75">
      <c r="A348" s="24" t="s">
        <v>49</v>
      </c>
      <c s="29" t="s">
        <v>773</v>
      </c>
      <c s="29" t="s">
        <v>774</v>
      </c>
      <c s="24" t="s">
        <v>51</v>
      </c>
      <c s="30" t="s">
        <v>775</v>
      </c>
      <c s="31" t="s">
        <v>231</v>
      </c>
      <c s="32">
        <v>144.5</v>
      </c>
      <c s="33">
        <v>0</v>
      </c>
      <c s="34">
        <f>ROUND(ROUND(H348,2)*ROUND(G348,3),2)</f>
      </c>
      <c r="O348">
        <f>(I348*21)/100</f>
      </c>
      <c t="s">
        <v>27</v>
      </c>
    </row>
    <row r="349" spans="1:5" ht="12.75">
      <c r="A349" s="35" t="s">
        <v>54</v>
      </c>
      <c r="E349" s="36" t="s">
        <v>776</v>
      </c>
    </row>
    <row r="350" spans="1:5" ht="38.25">
      <c r="A350" s="37" t="s">
        <v>56</v>
      </c>
      <c r="E350" s="38" t="s">
        <v>777</v>
      </c>
    </row>
    <row r="351" spans="1:5" ht="38.25">
      <c r="A351" t="s">
        <v>57</v>
      </c>
      <c r="E351" s="36" t="s">
        <v>778</v>
      </c>
    </row>
    <row r="352" spans="1:16" ht="12.75">
      <c r="A352" s="24" t="s">
        <v>49</v>
      </c>
      <c s="29" t="s">
        <v>779</v>
      </c>
      <c s="29" t="s">
        <v>780</v>
      </c>
      <c s="24" t="s">
        <v>51</v>
      </c>
      <c s="30" t="s">
        <v>781</v>
      </c>
      <c s="31" t="s">
        <v>231</v>
      </c>
      <c s="32">
        <v>30.7</v>
      </c>
      <c s="33">
        <v>0</v>
      </c>
      <c s="34">
        <f>ROUND(ROUND(H352,2)*ROUND(G352,3),2)</f>
      </c>
      <c r="O352">
        <f>(I352*21)/100</f>
      </c>
      <c t="s">
        <v>27</v>
      </c>
    </row>
    <row r="353" spans="1:5" ht="12.75">
      <c r="A353" s="35" t="s">
        <v>54</v>
      </c>
      <c r="E353" s="36" t="s">
        <v>782</v>
      </c>
    </row>
    <row r="354" spans="1:5" ht="38.25">
      <c r="A354" s="37" t="s">
        <v>56</v>
      </c>
      <c r="E354" s="38" t="s">
        <v>783</v>
      </c>
    </row>
    <row r="355" spans="1:5" ht="38.25">
      <c r="A355" t="s">
        <v>57</v>
      </c>
      <c r="E355" s="36" t="s">
        <v>778</v>
      </c>
    </row>
    <row r="356" spans="1:16" ht="12.75">
      <c r="A356" s="24" t="s">
        <v>49</v>
      </c>
      <c s="29" t="s">
        <v>784</v>
      </c>
      <c s="29" t="s">
        <v>785</v>
      </c>
      <c s="24" t="s">
        <v>51</v>
      </c>
      <c s="30" t="s">
        <v>786</v>
      </c>
      <c s="31" t="s">
        <v>441</v>
      </c>
      <c s="32">
        <v>140</v>
      </c>
      <c s="33">
        <v>0</v>
      </c>
      <c s="34">
        <f>ROUND(ROUND(H356,2)*ROUND(G356,3),2)</f>
      </c>
      <c r="O356">
        <f>(I356*21)/100</f>
      </c>
      <c t="s">
        <v>27</v>
      </c>
    </row>
    <row r="357" spans="1:5" ht="25.5">
      <c r="A357" s="35" t="s">
        <v>54</v>
      </c>
      <c r="E357" s="36" t="s">
        <v>787</v>
      </c>
    </row>
    <row r="358" spans="1:5" ht="12.75">
      <c r="A358" s="37" t="s">
        <v>56</v>
      </c>
      <c r="E358" s="38" t="s">
        <v>788</v>
      </c>
    </row>
    <row r="359" spans="1:5" ht="409.5">
      <c r="A359" t="s">
        <v>57</v>
      </c>
      <c r="E359" s="36" t="s">
        <v>789</v>
      </c>
    </row>
    <row r="360" spans="1:16" ht="12.75">
      <c r="A360" s="24" t="s">
        <v>49</v>
      </c>
      <c s="29" t="s">
        <v>790</v>
      </c>
      <c s="29" t="s">
        <v>791</v>
      </c>
      <c s="24" t="s">
        <v>51</v>
      </c>
      <c s="30" t="s">
        <v>792</v>
      </c>
      <c s="31" t="s">
        <v>112</v>
      </c>
      <c s="32">
        <v>2</v>
      </c>
      <c s="33">
        <v>0</v>
      </c>
      <c s="34">
        <f>ROUND(ROUND(H360,2)*ROUND(G360,3),2)</f>
      </c>
      <c r="O360">
        <f>(I360*21)/100</f>
      </c>
      <c t="s">
        <v>27</v>
      </c>
    </row>
    <row r="361" spans="1:5" ht="12.75">
      <c r="A361" s="35" t="s">
        <v>54</v>
      </c>
      <c r="E361" s="36" t="s">
        <v>793</v>
      </c>
    </row>
    <row r="362" spans="1:5" ht="12.75">
      <c r="A362" s="37" t="s">
        <v>56</v>
      </c>
      <c r="E362" s="38" t="s">
        <v>794</v>
      </c>
    </row>
    <row r="363" spans="1:5" ht="267.75">
      <c r="A363" t="s">
        <v>57</v>
      </c>
      <c r="E363" s="36" t="s">
        <v>795</v>
      </c>
    </row>
    <row r="364" spans="1:16" ht="12.75">
      <c r="A364" s="24" t="s">
        <v>49</v>
      </c>
      <c s="29" t="s">
        <v>796</v>
      </c>
      <c s="29" t="s">
        <v>797</v>
      </c>
      <c s="24" t="s">
        <v>51</v>
      </c>
      <c s="30" t="s">
        <v>798</v>
      </c>
      <c s="31" t="s">
        <v>112</v>
      </c>
      <c s="32">
        <v>2</v>
      </c>
      <c s="33">
        <v>0</v>
      </c>
      <c s="34">
        <f>ROUND(ROUND(H364,2)*ROUND(G364,3),2)</f>
      </c>
      <c r="O364">
        <f>(I364*21)/100</f>
      </c>
      <c t="s">
        <v>27</v>
      </c>
    </row>
    <row r="365" spans="1:5" ht="12.75">
      <c r="A365" s="35" t="s">
        <v>54</v>
      </c>
      <c r="E365" s="36" t="s">
        <v>799</v>
      </c>
    </row>
    <row r="366" spans="1:5" ht="12.75">
      <c r="A366" s="37" t="s">
        <v>56</v>
      </c>
      <c r="E366" s="38" t="s">
        <v>151</v>
      </c>
    </row>
    <row r="367" spans="1:5" ht="267.75">
      <c r="A367" t="s">
        <v>57</v>
      </c>
      <c r="E367" s="36" t="s">
        <v>800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0+O8+O25+O46+O55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801</v>
      </c>
      <c s="39">
        <f>0+I8+I25+I46+I55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801</v>
      </c>
      <c s="6"/>
      <c s="18" t="s">
        <v>802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0+I9+I13+I17+I21</f>
      </c>
      <c>
        <f>0+O9+O13+O17+O21</f>
      </c>
    </row>
    <row r="9" spans="1:16" ht="12.75">
      <c r="A9" s="24" t="s">
        <v>49</v>
      </c>
      <c s="29" t="s">
        <v>33</v>
      </c>
      <c s="29" t="s">
        <v>187</v>
      </c>
      <c s="24" t="s">
        <v>188</v>
      </c>
      <c s="30" t="s">
        <v>189</v>
      </c>
      <c s="31" t="s">
        <v>190</v>
      </c>
      <c s="32">
        <v>11.643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51</v>
      </c>
    </row>
    <row r="11" spans="1:5" ht="89.25">
      <c r="A11" s="37" t="s">
        <v>56</v>
      </c>
      <c r="E11" s="38" t="s">
        <v>803</v>
      </c>
    </row>
    <row r="12" spans="1:5" ht="25.5">
      <c r="A12" t="s">
        <v>57</v>
      </c>
      <c r="E12" s="36" t="s">
        <v>193</v>
      </c>
    </row>
    <row r="13" spans="1:16" ht="12.75">
      <c r="A13" s="24" t="s">
        <v>49</v>
      </c>
      <c s="29" t="s">
        <v>27</v>
      </c>
      <c s="29" t="s">
        <v>187</v>
      </c>
      <c s="24" t="s">
        <v>194</v>
      </c>
      <c s="30" t="s">
        <v>189</v>
      </c>
      <c s="31" t="s">
        <v>190</v>
      </c>
      <c s="32">
        <v>7.98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12.75">
      <c r="A14" s="35" t="s">
        <v>54</v>
      </c>
      <c r="E14" s="36" t="s">
        <v>804</v>
      </c>
    </row>
    <row r="15" spans="1:5" ht="12.75">
      <c r="A15" s="37" t="s">
        <v>56</v>
      </c>
      <c r="E15" s="38" t="s">
        <v>805</v>
      </c>
    </row>
    <row r="16" spans="1:5" ht="25.5">
      <c r="A16" t="s">
        <v>57</v>
      </c>
      <c r="E16" s="36" t="s">
        <v>193</v>
      </c>
    </row>
    <row r="17" spans="1:16" ht="12.75">
      <c r="A17" s="24" t="s">
        <v>49</v>
      </c>
      <c s="29" t="s">
        <v>26</v>
      </c>
      <c s="29" t="s">
        <v>806</v>
      </c>
      <c s="24" t="s">
        <v>51</v>
      </c>
      <c s="30" t="s">
        <v>807</v>
      </c>
      <c s="31" t="s">
        <v>209</v>
      </c>
      <c s="32">
        <v>14.288</v>
      </c>
      <c s="33">
        <v>0</v>
      </c>
      <c s="34">
        <f>ROUND(ROUND(H17,2)*ROUND(G17,3),2)</f>
      </c>
      <c r="O17">
        <f>(I17*21)/100</f>
      </c>
      <c t="s">
        <v>27</v>
      </c>
    </row>
    <row r="18" spans="1:5" ht="12.75">
      <c r="A18" s="35" t="s">
        <v>54</v>
      </c>
      <c r="E18" s="36" t="s">
        <v>808</v>
      </c>
    </row>
    <row r="19" spans="1:5" ht="12.75">
      <c r="A19" s="37" t="s">
        <v>56</v>
      </c>
      <c r="E19" s="38" t="s">
        <v>809</v>
      </c>
    </row>
    <row r="20" spans="1:5" ht="12.75">
      <c r="A20" t="s">
        <v>57</v>
      </c>
      <c r="E20" s="36" t="s">
        <v>810</v>
      </c>
    </row>
    <row r="21" spans="1:16" ht="12.75">
      <c r="A21" s="24" t="s">
        <v>49</v>
      </c>
      <c s="29" t="s">
        <v>37</v>
      </c>
      <c s="29" t="s">
        <v>811</v>
      </c>
      <c s="24" t="s">
        <v>51</v>
      </c>
      <c s="30" t="s">
        <v>812</v>
      </c>
      <c s="31" t="s">
        <v>209</v>
      </c>
      <c s="32">
        <v>14.288</v>
      </c>
      <c s="33">
        <v>0</v>
      </c>
      <c s="34">
        <f>ROUND(ROUND(H21,2)*ROUND(G21,3),2)</f>
      </c>
      <c r="O21">
        <f>(I21*21)/100</f>
      </c>
      <c t="s">
        <v>27</v>
      </c>
    </row>
    <row r="22" spans="1:5" ht="12.75">
      <c r="A22" s="35" t="s">
        <v>54</v>
      </c>
      <c r="E22" s="36" t="s">
        <v>813</v>
      </c>
    </row>
    <row r="23" spans="1:5" ht="12.75">
      <c r="A23" s="37" t="s">
        <v>56</v>
      </c>
      <c r="E23" s="38" t="s">
        <v>809</v>
      </c>
    </row>
    <row r="24" spans="1:5" ht="12.75">
      <c r="A24" t="s">
        <v>57</v>
      </c>
      <c r="E24" s="36" t="s">
        <v>810</v>
      </c>
    </row>
    <row r="25" spans="1:18" ht="12.75" customHeight="1">
      <c r="A25" s="6" t="s">
        <v>47</v>
      </c>
      <c s="6"/>
      <c s="43" t="s">
        <v>33</v>
      </c>
      <c s="6"/>
      <c s="27" t="s">
        <v>206</v>
      </c>
      <c s="6"/>
      <c s="6"/>
      <c s="6"/>
      <c s="44">
        <f>0+Q25</f>
      </c>
      <c r="O25">
        <f>0+R25</f>
      </c>
      <c r="Q25">
        <f>0+I26+I30+I34+I38+I42</f>
      </c>
      <c>
        <f>0+O26+O30+O34+O38+O42</f>
      </c>
    </row>
    <row r="26" spans="1:16" ht="12.75">
      <c r="A26" s="24" t="s">
        <v>49</v>
      </c>
      <c s="29" t="s">
        <v>39</v>
      </c>
      <c s="29" t="s">
        <v>222</v>
      </c>
      <c s="24" t="s">
        <v>51</v>
      </c>
      <c s="30" t="s">
        <v>223</v>
      </c>
      <c s="31" t="s">
        <v>215</v>
      </c>
      <c s="32">
        <v>2.248</v>
      </c>
      <c s="33">
        <v>0</v>
      </c>
      <c s="34">
        <f>ROUND(ROUND(H26,2)*ROUND(G26,3),2)</f>
      </c>
      <c r="O26">
        <f>(I26*21)/100</f>
      </c>
      <c t="s">
        <v>27</v>
      </c>
    </row>
    <row r="27" spans="1:5" ht="12.75">
      <c r="A27" s="35" t="s">
        <v>54</v>
      </c>
      <c r="E27" s="36" t="s">
        <v>814</v>
      </c>
    </row>
    <row r="28" spans="1:5" ht="38.25">
      <c r="A28" s="37" t="s">
        <v>56</v>
      </c>
      <c r="E28" s="38" t="s">
        <v>815</v>
      </c>
    </row>
    <row r="29" spans="1:5" ht="63.75">
      <c r="A29" t="s">
        <v>57</v>
      </c>
      <c r="E29" s="36" t="s">
        <v>221</v>
      </c>
    </row>
    <row r="30" spans="1:16" ht="25.5">
      <c r="A30" s="24" t="s">
        <v>49</v>
      </c>
      <c s="29" t="s">
        <v>41</v>
      </c>
      <c s="29" t="s">
        <v>816</v>
      </c>
      <c s="24" t="s">
        <v>51</v>
      </c>
      <c s="30" t="s">
        <v>817</v>
      </c>
      <c s="31" t="s">
        <v>215</v>
      </c>
      <c s="32">
        <v>4.8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12.75">
      <c r="A31" s="35" t="s">
        <v>54</v>
      </c>
      <c r="E31" s="36" t="s">
        <v>818</v>
      </c>
    </row>
    <row r="32" spans="1:5" ht="12.75">
      <c r="A32" s="37" t="s">
        <v>56</v>
      </c>
      <c r="E32" s="38" t="s">
        <v>819</v>
      </c>
    </row>
    <row r="33" spans="1:5" ht="25.5">
      <c r="A33" t="s">
        <v>57</v>
      </c>
      <c r="E33" s="36" t="s">
        <v>218</v>
      </c>
    </row>
    <row r="34" spans="1:16" ht="12.75">
      <c r="A34" s="24" t="s">
        <v>49</v>
      </c>
      <c s="29" t="s">
        <v>87</v>
      </c>
      <c s="29" t="s">
        <v>820</v>
      </c>
      <c s="24" t="s">
        <v>51</v>
      </c>
      <c s="30" t="s">
        <v>821</v>
      </c>
      <c s="31" t="s">
        <v>215</v>
      </c>
      <c s="32">
        <v>4.2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25.5">
      <c r="A35" s="35" t="s">
        <v>54</v>
      </c>
      <c r="E35" s="36" t="s">
        <v>822</v>
      </c>
    </row>
    <row r="36" spans="1:5" ht="12.75">
      <c r="A36" s="37" t="s">
        <v>56</v>
      </c>
      <c r="E36" s="38" t="s">
        <v>823</v>
      </c>
    </row>
    <row r="37" spans="1:5" ht="318.75">
      <c r="A37" t="s">
        <v>57</v>
      </c>
      <c r="E37" s="36" t="s">
        <v>824</v>
      </c>
    </row>
    <row r="38" spans="1:16" ht="12.75">
      <c r="A38" s="24" t="s">
        <v>49</v>
      </c>
      <c s="29" t="s">
        <v>91</v>
      </c>
      <c s="29" t="s">
        <v>286</v>
      </c>
      <c s="24" t="s">
        <v>51</v>
      </c>
      <c s="30" t="s">
        <v>287</v>
      </c>
      <c s="31" t="s">
        <v>215</v>
      </c>
      <c s="32">
        <v>2.6</v>
      </c>
      <c s="33">
        <v>0</v>
      </c>
      <c s="34">
        <f>ROUND(ROUND(H38,2)*ROUND(G38,3),2)</f>
      </c>
      <c r="O38">
        <f>(I38*21)/100</f>
      </c>
      <c t="s">
        <v>27</v>
      </c>
    </row>
    <row r="39" spans="1:5" ht="12.75">
      <c r="A39" s="35" t="s">
        <v>54</v>
      </c>
      <c r="E39" s="36" t="s">
        <v>825</v>
      </c>
    </row>
    <row r="40" spans="1:5" ht="12.75">
      <c r="A40" s="37" t="s">
        <v>56</v>
      </c>
      <c r="E40" s="38" t="s">
        <v>826</v>
      </c>
    </row>
    <row r="41" spans="1:5" ht="229.5">
      <c r="A41" t="s">
        <v>57</v>
      </c>
      <c r="E41" s="36" t="s">
        <v>364</v>
      </c>
    </row>
    <row r="42" spans="1:16" ht="12.75">
      <c r="A42" s="24" t="s">
        <v>49</v>
      </c>
      <c s="29" t="s">
        <v>44</v>
      </c>
      <c s="29" t="s">
        <v>370</v>
      </c>
      <c s="24" t="s">
        <v>51</v>
      </c>
      <c s="30" t="s">
        <v>371</v>
      </c>
      <c s="31" t="s">
        <v>209</v>
      </c>
      <c s="32">
        <v>5.6</v>
      </c>
      <c s="33">
        <v>0</v>
      </c>
      <c s="34">
        <f>ROUND(ROUND(H42,2)*ROUND(G42,3),2)</f>
      </c>
      <c r="O42">
        <f>(I42*21)/100</f>
      </c>
      <c t="s">
        <v>27</v>
      </c>
    </row>
    <row r="43" spans="1:5" ht="12.75">
      <c r="A43" s="35" t="s">
        <v>54</v>
      </c>
      <c r="E43" s="36" t="s">
        <v>827</v>
      </c>
    </row>
    <row r="44" spans="1:5" ht="12.75">
      <c r="A44" s="37" t="s">
        <v>56</v>
      </c>
      <c r="E44" s="38" t="s">
        <v>828</v>
      </c>
    </row>
    <row r="45" spans="1:5" ht="38.25">
      <c r="A45" t="s">
        <v>57</v>
      </c>
      <c r="E45" s="36" t="s">
        <v>374</v>
      </c>
    </row>
    <row r="46" spans="1:18" ht="12.75" customHeight="1">
      <c r="A46" s="6" t="s">
        <v>47</v>
      </c>
      <c s="6"/>
      <c s="43" t="s">
        <v>39</v>
      </c>
      <c s="6"/>
      <c s="27" t="s">
        <v>528</v>
      </c>
      <c s="6"/>
      <c s="6"/>
      <c s="6"/>
      <c s="44">
        <f>0+Q46</f>
      </c>
      <c r="O46">
        <f>0+R46</f>
      </c>
      <c r="Q46">
        <f>0+I47+I51</f>
      </c>
      <c>
        <f>0+O47+O51</f>
      </c>
    </row>
    <row r="47" spans="1:16" ht="12.75">
      <c r="A47" s="24" t="s">
        <v>49</v>
      </c>
      <c s="29" t="s">
        <v>46</v>
      </c>
      <c s="29" t="s">
        <v>829</v>
      </c>
      <c s="24" t="s">
        <v>51</v>
      </c>
      <c s="30" t="s">
        <v>830</v>
      </c>
      <c s="31" t="s">
        <v>215</v>
      </c>
      <c s="32">
        <v>2.248</v>
      </c>
      <c s="33">
        <v>0</v>
      </c>
      <c s="34">
        <f>ROUND(ROUND(H47,2)*ROUND(G47,3),2)</f>
      </c>
      <c r="O47">
        <f>(I47*21)/100</f>
      </c>
      <c t="s">
        <v>27</v>
      </c>
    </row>
    <row r="48" spans="1:5" ht="12.75">
      <c r="A48" s="35" t="s">
        <v>54</v>
      </c>
      <c r="E48" s="36" t="s">
        <v>51</v>
      </c>
    </row>
    <row r="49" spans="1:5" ht="38.25">
      <c r="A49" s="37" t="s">
        <v>56</v>
      </c>
      <c r="E49" s="38" t="s">
        <v>831</v>
      </c>
    </row>
    <row r="50" spans="1:5" ht="51">
      <c r="A50" t="s">
        <v>57</v>
      </c>
      <c r="E50" s="36" t="s">
        <v>534</v>
      </c>
    </row>
    <row r="51" spans="1:16" ht="12.75">
      <c r="A51" s="24" t="s">
        <v>49</v>
      </c>
      <c s="29" t="s">
        <v>98</v>
      </c>
      <c s="29" t="s">
        <v>832</v>
      </c>
      <c s="24" t="s">
        <v>51</v>
      </c>
      <c s="30" t="s">
        <v>833</v>
      </c>
      <c s="31" t="s">
        <v>209</v>
      </c>
      <c s="32">
        <v>24</v>
      </c>
      <c s="33">
        <v>0</v>
      </c>
      <c s="34">
        <f>ROUND(ROUND(H51,2)*ROUND(G51,3),2)</f>
      </c>
      <c r="O51">
        <f>(I51*21)/100</f>
      </c>
      <c t="s">
        <v>27</v>
      </c>
    </row>
    <row r="52" spans="1:5" ht="12.75">
      <c r="A52" s="35" t="s">
        <v>54</v>
      </c>
      <c r="E52" s="36" t="s">
        <v>834</v>
      </c>
    </row>
    <row r="53" spans="1:5" ht="12.75">
      <c r="A53" s="37" t="s">
        <v>56</v>
      </c>
      <c r="E53" s="38" t="s">
        <v>835</v>
      </c>
    </row>
    <row r="54" spans="1:5" ht="153">
      <c r="A54" t="s">
        <v>57</v>
      </c>
      <c r="E54" s="36" t="s">
        <v>836</v>
      </c>
    </row>
    <row r="55" spans="1:18" ht="12.75" customHeight="1">
      <c r="A55" s="6" t="s">
        <v>47</v>
      </c>
      <c s="6"/>
      <c s="43" t="s">
        <v>44</v>
      </c>
      <c s="6"/>
      <c s="27" t="s">
        <v>109</v>
      </c>
      <c s="6"/>
      <c s="6"/>
      <c s="6"/>
      <c s="44">
        <f>0+Q55</f>
      </c>
      <c r="O55">
        <f>0+R55</f>
      </c>
      <c r="Q55">
        <f>0+I56+I60+I64</f>
      </c>
      <c>
        <f>0+O56+O60+O64</f>
      </c>
    </row>
    <row r="56" spans="1:16" ht="12.75">
      <c r="A56" s="24" t="s">
        <v>49</v>
      </c>
      <c s="29" t="s">
        <v>101</v>
      </c>
      <c s="29" t="s">
        <v>316</v>
      </c>
      <c s="24" t="s">
        <v>51</v>
      </c>
      <c s="30" t="s">
        <v>317</v>
      </c>
      <c s="31" t="s">
        <v>215</v>
      </c>
      <c s="32">
        <v>1.596</v>
      </c>
      <c s="33">
        <v>0</v>
      </c>
      <c s="34">
        <f>ROUND(ROUND(H56,2)*ROUND(G56,3),2)</f>
      </c>
      <c r="O56">
        <f>(I56*21)/100</f>
      </c>
      <c t="s">
        <v>27</v>
      </c>
    </row>
    <row r="57" spans="1:5" ht="25.5">
      <c r="A57" s="35" t="s">
        <v>54</v>
      </c>
      <c r="E57" s="36" t="s">
        <v>837</v>
      </c>
    </row>
    <row r="58" spans="1:5" ht="38.25">
      <c r="A58" s="37" t="s">
        <v>56</v>
      </c>
      <c r="E58" s="38" t="s">
        <v>838</v>
      </c>
    </row>
    <row r="59" spans="1:5" ht="102">
      <c r="A59" t="s">
        <v>57</v>
      </c>
      <c r="E59" s="36" t="s">
        <v>320</v>
      </c>
    </row>
    <row r="60" spans="1:16" ht="12.75">
      <c r="A60" s="24" t="s">
        <v>49</v>
      </c>
      <c s="29" t="s">
        <v>104</v>
      </c>
      <c s="29" t="s">
        <v>322</v>
      </c>
      <c s="24" t="s">
        <v>51</v>
      </c>
      <c s="30" t="s">
        <v>323</v>
      </c>
      <c s="31" t="s">
        <v>215</v>
      </c>
      <c s="32">
        <v>0.069</v>
      </c>
      <c s="33">
        <v>0</v>
      </c>
      <c s="34">
        <f>ROUND(ROUND(H60,2)*ROUND(G60,3),2)</f>
      </c>
      <c r="O60">
        <f>(I60*21)/100</f>
      </c>
      <c t="s">
        <v>27</v>
      </c>
    </row>
    <row r="61" spans="1:5" ht="12.75">
      <c r="A61" s="35" t="s">
        <v>54</v>
      </c>
      <c r="E61" s="36" t="s">
        <v>839</v>
      </c>
    </row>
    <row r="62" spans="1:5" ht="12.75">
      <c r="A62" s="37" t="s">
        <v>56</v>
      </c>
      <c r="E62" s="38" t="s">
        <v>840</v>
      </c>
    </row>
    <row r="63" spans="1:5" ht="102">
      <c r="A63" t="s">
        <v>57</v>
      </c>
      <c r="E63" s="36" t="s">
        <v>320</v>
      </c>
    </row>
    <row r="64" spans="1:16" ht="12.75">
      <c r="A64" s="24" t="s">
        <v>49</v>
      </c>
      <c s="29" t="s">
        <v>160</v>
      </c>
      <c s="29" t="s">
        <v>328</v>
      </c>
      <c s="24" t="s">
        <v>51</v>
      </c>
      <c s="30" t="s">
        <v>329</v>
      </c>
      <c s="31" t="s">
        <v>215</v>
      </c>
      <c s="32">
        <v>1.54</v>
      </c>
      <c s="33">
        <v>0</v>
      </c>
      <c s="34">
        <f>ROUND(ROUND(H64,2)*ROUND(G64,3),2)</f>
      </c>
      <c r="O64">
        <f>(I64*21)/100</f>
      </c>
      <c t="s">
        <v>27</v>
      </c>
    </row>
    <row r="65" spans="1:5" ht="12.75">
      <c r="A65" s="35" t="s">
        <v>54</v>
      </c>
      <c r="E65" s="36" t="s">
        <v>841</v>
      </c>
    </row>
    <row r="66" spans="1:5" ht="12.75">
      <c r="A66" s="37" t="s">
        <v>56</v>
      </c>
      <c r="E66" s="38" t="s">
        <v>842</v>
      </c>
    </row>
    <row r="67" spans="1:5" ht="102">
      <c r="A67" t="s">
        <v>57</v>
      </c>
      <c r="E67" s="36" t="s">
        <v>320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