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codeName="Tento_sešit" defaultThemeVersion="124226"/>
  <bookViews>
    <workbookView xWindow="65416" yWindow="65416" windowWidth="29040" windowHeight="15840" tabRatio="853" firstSheet="1" activeTab="6"/>
  </bookViews>
  <sheets>
    <sheet name="Rozpočet-informativní příklad" sheetId="28" r:id="rId1"/>
    <sheet name="Úsporná opatření jednotlivě" sheetId="26" r:id="rId2"/>
    <sheet name="Úspory celkem" sheetId="27" r:id="rId3"/>
    <sheet name="Referenční spotřeby a GÚ" sheetId="23" r:id="rId4"/>
    <sheet name="Výpočet nákladů a úspor" sheetId="12" r:id="rId5"/>
    <sheet name="Nabídková cena" sheetId="29" r:id="rId6"/>
    <sheet name="Komentář k tab UO jednotlive" sheetId="25" r:id="rId7"/>
  </sheets>
  <definedNames>
    <definedName name="_xlnm.Print_Area" localSheetId="3">'Referenční spotřeby a GÚ'!$A$1:$R$46</definedName>
    <definedName name="_xlnm.Print_Area" localSheetId="4">'Výpočet nákladů a úspor'!$A$1:$Q$64</definedName>
  </definedNames>
  <calcPr calcId="191029"/>
  <extLst/>
</workbook>
</file>

<file path=xl/comments2.xml><?xml version="1.0" encoding="utf-8"?>
<comments xmlns="http://schemas.openxmlformats.org/spreadsheetml/2006/main">
  <authors>
    <author>josef.maxa</author>
    <author>Jakub Kvasnica</author>
  </authors>
  <commentList>
    <comment ref="D2" authorId="0">
      <text>
        <r>
          <rPr>
            <b/>
            <sz val="8"/>
            <rFont val="Tahoma"/>
            <family val="2"/>
          </rPr>
          <t>uveďte předpokládanou životnost opatření v letech</t>
        </r>
        <r>
          <rPr>
            <sz val="8"/>
            <rFont val="Tahoma"/>
            <family val="2"/>
          </rPr>
          <t xml:space="preserve">
</t>
        </r>
      </text>
    </comment>
    <comment ref="N2" authorId="0">
      <text>
        <r>
          <rPr>
            <sz val="8"/>
            <rFont val="Tahoma"/>
            <family val="2"/>
          </rPr>
          <t>bez DPH
bez OPN</t>
        </r>
      </text>
    </comment>
    <comment ref="O2" authorId="0">
      <text>
        <r>
          <rPr>
            <sz val="8"/>
            <rFont val="Tahoma"/>
            <family val="2"/>
          </rPr>
          <t>za celé období bez DPH</t>
        </r>
      </text>
    </comment>
    <comment ref="S2" authorId="1">
      <text>
        <r>
          <rPr>
            <sz val="8"/>
            <rFont val="Tahoma"/>
            <family val="2"/>
          </rPr>
          <t>Uchazeč tyto dva sloupce nevyplňuje, slouží pro zadavatele při hodnocení nabídek.</t>
        </r>
      </text>
    </comment>
    <comment ref="L3" authorId="1">
      <text>
        <r>
          <rPr>
            <b/>
            <sz val="8"/>
            <rFont val="Tahoma"/>
            <family val="2"/>
          </rPr>
          <t>K výpočtu použity referenční ceny. Pokud použijete jiné ceny, je nutné je zdůvodnit a projednat se zadavatelem,jinak nemohou být akceptovány</t>
        </r>
      </text>
    </comment>
    <comment ref="M3" authorId="1">
      <text>
        <r>
          <rPr>
            <b/>
            <sz val="8"/>
            <rFont val="Tahoma"/>
            <family val="2"/>
          </rPr>
          <t>roční úsporu OPN rozklíčovat zvláštním výpočtem, ze kterého bude patrná dosažená výše úspory vlivem jednotlivých opatření a její konstrukce</t>
        </r>
      </text>
    </comment>
    <comment ref="G4" authorId="1">
      <text>
        <r>
          <rPr>
            <b/>
            <sz val="8"/>
            <rFont val="Tahoma"/>
            <family val="2"/>
          </rPr>
          <t>Úspora na místním zdroji tepla.</t>
        </r>
      </text>
    </comment>
    <comment ref="J4" authorId="1">
      <text>
        <r>
          <rPr>
            <b/>
            <sz val="8"/>
            <rFont val="Tahoma"/>
            <family val="2"/>
          </rPr>
          <t>Vyplňte pouze v případě úspor tepla dodávaného ze soustav centrálního vytápění. Netýká se úspor tepla v důsledku úspory zemního plynu v místním zdroji v objektu</t>
        </r>
      </text>
    </comment>
    <comment ref="M19" authorId="0">
      <text>
        <r>
          <rPr>
            <b/>
            <sz val="8"/>
            <rFont val="Tahoma"/>
            <family val="2"/>
          </rPr>
          <t>výše úspory v Kč bez DPH celkem</t>
        </r>
        <r>
          <rPr>
            <sz val="8"/>
            <rFont val="Tahoma"/>
            <family val="2"/>
          </rPr>
          <t xml:space="preserve">
</t>
        </r>
      </text>
    </comment>
    <comment ref="N19" authorId="0">
      <text>
        <r>
          <rPr>
            <b/>
            <sz val="8"/>
            <rFont val="Tahoma"/>
            <family val="2"/>
          </rPr>
          <t>výše úspory v Kč bez DPH celkem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cena za realizaci úsporných opatření celkem bez DPH včetně ceny za energetický management celkem bez DPH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josef.maxa</author>
  </authors>
  <commentList>
    <comment ref="D2" authorId="0">
      <text>
        <r>
          <rPr>
            <b/>
            <sz val="8"/>
            <rFont val="Tahoma"/>
            <family val="2"/>
          </rPr>
          <t>uveďte předpokládanou životnost opatření v letech; pokud jde o opakovanou investici (např. zdroj světla nakupovaný 2x během smlouvy) uveďte celkovou životnost opatření odpovídající nákladům, ne jen jednoho zdroje</t>
        </r>
        <r>
          <rPr>
            <sz val="8"/>
            <rFont val="Tahoma"/>
            <family val="2"/>
          </rPr>
          <t xml:space="preserve">
</t>
        </r>
      </text>
    </comment>
    <comment ref="N2" authorId="0">
      <text>
        <r>
          <rPr>
            <sz val="8"/>
            <rFont val="Tahoma"/>
            <family val="2"/>
          </rPr>
          <t>bez DPH</t>
        </r>
      </text>
    </comment>
    <comment ref="O2" authorId="0">
      <text>
        <r>
          <rPr>
            <sz val="8"/>
            <rFont val="Tahoma"/>
            <family val="2"/>
          </rPr>
          <t>za celé období bez DPH</t>
        </r>
      </text>
    </comment>
    <comment ref="L3" authorId="0">
      <text>
        <r>
          <rPr>
            <sz val="8"/>
            <rFont val="Tahoma"/>
            <family val="2"/>
          </rPr>
          <t>bez DPH</t>
        </r>
        <r>
          <rPr>
            <sz val="8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8"/>
            <rFont val="Tahoma"/>
            <family val="2"/>
          </rPr>
          <t>K výpočtu použity referenční ceny. Pokud použijete jiné ceny, je nutné je zdůvodnit a projednat se zadavatelem,jinak nemohou být akceptovány</t>
        </r>
      </text>
    </comment>
    <comment ref="M6" authorId="0">
      <text>
        <r>
          <rPr>
            <b/>
            <sz val="8"/>
            <rFont val="Tahoma"/>
            <family val="2"/>
          </rPr>
          <t>roční úsporu OPN rozklíčovat zvláštním výpočtem, ze kterého bude patrná dosažená výše úspory vlivem jednotlivých opatření a její konstrukce</t>
        </r>
        <r>
          <rPr>
            <sz val="8"/>
            <rFont val="Tahoma"/>
            <family val="2"/>
          </rPr>
          <t xml:space="preserve">
</t>
        </r>
      </text>
    </comment>
    <comment ref="N13" authorId="0">
      <text>
        <r>
          <rPr>
            <b/>
            <sz val="8"/>
            <rFont val="Tahoma"/>
            <family val="2"/>
          </rPr>
          <t>výše úspory v Kč bez DPH celkem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cena za realizaci úsporných opatření celkem bez DPH BEZ ceny za energetický management celkem bez DPH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<sst xmlns="http://schemas.openxmlformats.org/spreadsheetml/2006/main" count="690" uniqueCount="260">
  <si>
    <t>B</t>
  </si>
  <si>
    <t>C</t>
  </si>
  <si>
    <t>D – Ostatní náklady na dosažení úspor: finanční, služby atd.</t>
  </si>
  <si>
    <t>finanční</t>
  </si>
  <si>
    <t>D</t>
  </si>
  <si>
    <t>E</t>
  </si>
  <si>
    <t>F</t>
  </si>
  <si>
    <t>B - Zaručená spotřeba energie v technických jednotkách a náklady na spotřebu energie a ostatní náklady v tis. Kč po dobu trvání kontraktu</t>
  </si>
  <si>
    <t>E = Roční náklady celkem</t>
  </si>
  <si>
    <t>E = B + C + D</t>
  </si>
  <si>
    <t>PN</t>
  </si>
  <si>
    <t>G</t>
  </si>
  <si>
    <t>PÚ</t>
  </si>
  <si>
    <t>Údaje jsou uváděny v tis. Kč</t>
  </si>
  <si>
    <t>řádek</t>
  </si>
  <si>
    <t>A</t>
  </si>
  <si>
    <t>Roky poskytnuté záruky</t>
  </si>
  <si>
    <t>GJ</t>
  </si>
  <si>
    <t>m3</t>
  </si>
  <si>
    <t>Elektrická energie [Kč]</t>
  </si>
  <si>
    <t>uchazeč</t>
  </si>
  <si>
    <t>hodnoty</t>
  </si>
  <si>
    <t>bez vzorců</t>
  </si>
  <si>
    <t>a odkazů</t>
  </si>
  <si>
    <t>vyplnit</t>
  </si>
  <si>
    <t>Kč</t>
  </si>
  <si>
    <t>referenční rok</t>
  </si>
  <si>
    <t>ostatní služby (energ.management)</t>
  </si>
  <si>
    <t>Uchazeč vyplní pouze žlutě podsvícená pole !</t>
  </si>
  <si>
    <t>A - Výchozí referenční spotřeba energie v technických jednotkách a náklady na spotřebu energie v tis. Kč po dobu trvání kontraktu</t>
  </si>
  <si>
    <t>Zemní plyn [MWh]</t>
  </si>
  <si>
    <t>Elektrická energie [MWh]</t>
  </si>
  <si>
    <t>Zemní plyn [Kč]</t>
  </si>
  <si>
    <t>C - Zaručená spotřeba energie v technických jednotkách a náklady na spotřebu energie a ostatní náklady v tis. Kč po dobu trvání kontraktu</t>
  </si>
  <si>
    <t xml:space="preserve">B - Zaručená úspora energie v technických jednotkách a zaručená úspora nákladů v tis. Kč po dobu trvání kontraktu. </t>
  </si>
  <si>
    <t>Poznámky:</t>
  </si>
  <si>
    <t>Garantovaná úspora se vyplňuje jako kladné hodnoty, zvýšení spotřeby pak jsou záporné údaje se znaménkem "-" !</t>
  </si>
  <si>
    <t>Teplo [GJ]</t>
  </si>
  <si>
    <t>Teplo [Kč]</t>
  </si>
  <si>
    <t>Pořadí opatření</t>
  </si>
  <si>
    <t>Stručný popis opatření</t>
  </si>
  <si>
    <t>Životnost opatření</t>
  </si>
  <si>
    <t>Roční úspora</t>
  </si>
  <si>
    <t>Úspora nákladů celkem za celé období</t>
  </si>
  <si>
    <t>Náklady opatření (za celé období)</t>
  </si>
  <si>
    <t>Energie celkem</t>
  </si>
  <si>
    <t xml:space="preserve">   v tom:</t>
  </si>
  <si>
    <t>Vody</t>
  </si>
  <si>
    <t>Nákladů celkem   (na energii a vodu)</t>
  </si>
  <si>
    <t>Ostatních provozních nákladů</t>
  </si>
  <si>
    <t>Investiční</t>
  </si>
  <si>
    <t>Provozní</t>
  </si>
  <si>
    <t>Elektřiny</t>
  </si>
  <si>
    <t>ZP</t>
  </si>
  <si>
    <t>MWh</t>
  </si>
  <si>
    <t>MWh**</t>
  </si>
  <si>
    <t>tis. Kč</t>
  </si>
  <si>
    <t>energetický management (EMS)</t>
  </si>
  <si>
    <t>SOUČET</t>
  </si>
  <si>
    <t>**) ve spalném teple</t>
  </si>
  <si>
    <t>Uchazeč vyplní pro všechna opatření plánovaná k realizaci v rámci projektu. Součet dosažených úspor musí korespondovat s úsporami uvedeným na listu "Výpočet nákladů a úspor"</t>
  </si>
  <si>
    <t>Tepla</t>
  </si>
  <si>
    <t>Médium</t>
  </si>
  <si>
    <t>Referenční cena v Kč bez DPH</t>
  </si>
  <si>
    <t xml:space="preserve">Referenční cena v Kč s DPH </t>
  </si>
  <si>
    <t>Teplo [Kč/GJ]</t>
  </si>
  <si>
    <t>Elektrická energie [Kč/MWh]</t>
  </si>
  <si>
    <t>Zemní plyn [Kč/MWh]</t>
  </si>
  <si>
    <t>Úplnost a jednoznačnost popisu opatření</t>
  </si>
  <si>
    <t>Váha získaných bodů dle výše úspory</t>
  </si>
  <si>
    <t>GJ**</t>
  </si>
  <si>
    <t>OPN</t>
  </si>
  <si>
    <t xml:space="preserve"> = ostatní provozní náklady</t>
  </si>
  <si>
    <t>Ostatní provozní náklady [Kč]</t>
  </si>
  <si>
    <t>C – Neprovozní náklady na opatření hrazené klientem v jednotlivých letech kontraktu (splátky)</t>
  </si>
  <si>
    <t>Celkové náklady opatření:</t>
  </si>
  <si>
    <t>Procentní podíl dotace</t>
  </si>
  <si>
    <t>%</t>
  </si>
  <si>
    <t>V případě více opatření vložte další řádky</t>
  </si>
  <si>
    <t>Průměrná cena v Kč bez DPH</t>
  </si>
  <si>
    <t xml:space="preserve">Průměrná cena v Kč s DPH </t>
  </si>
  <si>
    <t>Informativní součtová tabulka - uchazeč do ní nezasahuje !</t>
  </si>
  <si>
    <t>Dosažené úspory energie [GJ]</t>
  </si>
  <si>
    <t>jiné (záporné=předpokládaná dotace)</t>
  </si>
  <si>
    <t>CELKEM splátky opatření =19+20</t>
  </si>
  <si>
    <t>splátky ostatních opatření **)</t>
  </si>
  <si>
    <t xml:space="preserve">splátky energeticky úsp. opatření*) </t>
  </si>
  <si>
    <t>Vysvětlivky:</t>
  </si>
  <si>
    <r>
      <t xml:space="preserve">PN (průměrné roční náklady) = </t>
    </r>
    <r>
      <rPr>
        <sz val="10"/>
        <rFont val="Symbol"/>
        <family val="1"/>
      </rPr>
      <t>S</t>
    </r>
    <r>
      <rPr>
        <sz val="10"/>
        <rFont val="Arial CE"/>
        <family val="2"/>
      </rPr>
      <t>F / počet roků kontraktu, po které je poskytnuta záruka</t>
    </r>
  </si>
  <si>
    <r>
      <t xml:space="preserve">PÚ (průměrné roční úspory) = </t>
    </r>
    <r>
      <rPr>
        <sz val="10"/>
        <rFont val="Symbol"/>
        <family val="1"/>
      </rPr>
      <t>S</t>
    </r>
    <r>
      <rPr>
        <sz val="10"/>
        <rFont val="Arial CE"/>
        <family val="2"/>
      </rPr>
      <t>G / počet roků kontraktu, po které je poskytnuta záruka</t>
    </r>
  </si>
  <si>
    <t>Dosažená úspora energie [%]</t>
  </si>
  <si>
    <t>**) jedná se o nezpůsobilé výdaje pro poskytnutí dotace dle Prioritní osy 5.1 OPŽP. Rozdělení na zpúsobilé a nezpůsobilé náklady nemá vliv na hodnocení nabídkové ceny</t>
  </si>
  <si>
    <t>*) jedná se o způsobilé výdaje pro poskytnutí dotace dle Prioritní osy 5.1 OPŽP. O správném zařazení nákladů na opatření do způsobilých výdajů rozhoduje zadavatel</t>
  </si>
  <si>
    <t>Dotační limit</t>
  </si>
  <si>
    <t>stav čerpání limitu:</t>
  </si>
  <si>
    <t>Úspora se vyplňuje jako kladné hodnoty, zvýšení spotřeby pak jsou záporné údaje se znaménkem "-" !</t>
  </si>
  <si>
    <t>Ceny bez DPH</t>
  </si>
  <si>
    <t>Vodné [m3]</t>
  </si>
  <si>
    <t>Stočné [m3]</t>
  </si>
  <si>
    <t>Vodné [Kč]</t>
  </si>
  <si>
    <t>Stočné [Kč]</t>
  </si>
  <si>
    <t>Vodné [Kč/m3]</t>
  </si>
  <si>
    <t>Stočné [Kč/m3]</t>
  </si>
  <si>
    <t>A = 6+7+8+9+10+11</t>
  </si>
  <si>
    <t>B = 17+18+19+20+21+22</t>
  </si>
  <si>
    <t>C = A - B = 27+28+29+30+31+32+33</t>
  </si>
  <si>
    <t>C = A - B = 28+29+30+31+32+33</t>
  </si>
  <si>
    <t>Úsporná opatření - uvedte každé opatření na samostatném řádku</t>
  </si>
  <si>
    <t>Za celé období znamená součet za roky 2022 až 2026</t>
  </si>
  <si>
    <t>nákladů celkem   (na energii a vodu)</t>
  </si>
  <si>
    <t>ostatních provozních nákladů</t>
  </si>
  <si>
    <t>energie celkem</t>
  </si>
  <si>
    <t>D = 25+26+27</t>
  </si>
  <si>
    <t>F = E / roční diskont</t>
  </si>
  <si>
    <t>roční diskont</t>
  </si>
  <si>
    <t>Průměrná dosažená úspora energie za dobu trvání garance projektu [%]</t>
  </si>
  <si>
    <t>Součet za dobu trvání projektu</t>
  </si>
  <si>
    <t>ROZDÍL:</t>
  </si>
  <si>
    <t>Kontrolní sloupce</t>
  </si>
  <si>
    <t>Náklady na projektovou dokumentaci</t>
  </si>
  <si>
    <t>Náklady na inženýrskou činnost a řízení výstavby</t>
  </si>
  <si>
    <t>Ceny uvádějte prosím bez DPH</t>
  </si>
  <si>
    <t>Název opatření</t>
  </si>
  <si>
    <t>Číslo opatření</t>
  </si>
  <si>
    <t>MJ</t>
  </si>
  <si>
    <t>Jednotková cena [Kč bez DPH]</t>
  </si>
  <si>
    <t>Cena celkem [Kč bez DPH]</t>
  </si>
  <si>
    <t>Množství [MJ]</t>
  </si>
  <si>
    <t>Projektová dokumentace</t>
  </si>
  <si>
    <t>kpl</t>
  </si>
  <si>
    <t>soubor</t>
  </si>
  <si>
    <t>Celkem</t>
  </si>
  <si>
    <t>Číslo položky</t>
  </si>
  <si>
    <t>Stručný popis položky</t>
  </si>
  <si>
    <t>Cena celkem [Kč s DPH]</t>
  </si>
  <si>
    <t>Celkem bez PD a inženýrské činnosti</t>
  </si>
  <si>
    <t>zkontroluje</t>
  </si>
  <si>
    <t>a</t>
  </si>
  <si>
    <t>změní je</t>
  </si>
  <si>
    <t>pouze v případě</t>
  </si>
  <si>
    <t>rozdílných úspor</t>
  </si>
  <si>
    <t>mezi jednotlivými</t>
  </si>
  <si>
    <t>roky</t>
  </si>
  <si>
    <t>Uchazeč zkontroluje žlutě podsvícená pole a změní je pouze v případě rozdílných úspor mezi jednotlivými roky</t>
  </si>
  <si>
    <t>Poznámky k vyplnění:</t>
  </si>
  <si>
    <t>Inženýrská činnost a řízení výstavby</t>
  </si>
  <si>
    <t>Úspora nákladů celkem za celé období***</t>
  </si>
  <si>
    <t>Počet let</t>
  </si>
  <si>
    <t>***) bez OPN</t>
  </si>
  <si>
    <t>Referenční spotřeba energie za celé období</t>
  </si>
  <si>
    <t>Zaručená spotřeba energe za celé období</t>
  </si>
  <si>
    <t>Rozdíl - úspora energie za celé období</t>
  </si>
  <si>
    <t>Nediskontované celkové náklady:</t>
  </si>
  <si>
    <t>Diskontované celkové náklady:</t>
  </si>
  <si>
    <t>ks</t>
  </si>
  <si>
    <t>Montáž nových svítidel</t>
  </si>
  <si>
    <t>Elektroinstalace - provedení</t>
  </si>
  <si>
    <t>Svítidlo - název/typ, (světelný tok), W</t>
  </si>
  <si>
    <t>m</t>
  </si>
  <si>
    <t>Související stavební úpravy a práce</t>
  </si>
  <si>
    <t>Zajištění MaR, napojení na dispečink, opatření řídicími nebo jinými čidly</t>
  </si>
  <si>
    <r>
      <t>m</t>
    </r>
    <r>
      <rPr>
        <vertAlign val="superscript"/>
        <sz val="10"/>
        <rFont val="Arial CE"/>
        <family val="2"/>
      </rPr>
      <t>2</t>
    </r>
  </si>
  <si>
    <t>Demontáž stávajících svítidel vč. likvidace</t>
  </si>
  <si>
    <t>Doprava, lešení, manipulace s novým technickýcm vybavením</t>
  </si>
  <si>
    <t>Napojení na inženýrské sítě (voda, kanalizace, plyn)</t>
  </si>
  <si>
    <t>Montáž, pronájem a demontáž lešení</t>
  </si>
  <si>
    <t>Jeřábnické práce</t>
  </si>
  <si>
    <t xml:space="preserve">Účastník vyplní žlutě zabarvená pole. </t>
  </si>
  <si>
    <t>Účastník smí přidávat další řádky.</t>
  </si>
  <si>
    <t>Účastník rozepíše položky opatření tak, aby na stavební úpravy bylo cca 10-15 položek a na technické systémy budov cca 5-10 položek</t>
  </si>
  <si>
    <t>Nezabarvená pole neměnit.</t>
  </si>
  <si>
    <t>Další úsporná opatření navržená účastníkem 1</t>
  </si>
  <si>
    <t>Další úsporná opatření navržená účastníkem 2</t>
  </si>
  <si>
    <t>Další úsporná opatření navržená účastníkem 3</t>
  </si>
  <si>
    <t>Položku je vhodné rozdělit zvlášť na montáž a na dodávku jednotlivých aparatur</t>
  </si>
  <si>
    <t>Kvalita a komplexnost návrhu řešení</t>
  </si>
  <si>
    <t>Správnost výpočtu výše úspory nákladů</t>
  </si>
  <si>
    <t>Náklady na opatření</t>
  </si>
  <si>
    <t>let</t>
  </si>
  <si>
    <t>Provozní náklady</t>
  </si>
  <si>
    <t>Níže jsou uvedeny položky, které zadavatel uvádí jako příklad, který by v tomto případě mohl být jako součást rozpočtu. Účastník je doplní, případně je dále může rozšiřovat, či upravit podle potřeby.</t>
  </si>
  <si>
    <t>Procentní podíl dotace (ř.49) i limit (ř.50) mohou být uřesněny v průběhu jednacího řízení. Nemá vliv na hodnocení ceny, hodnocená nabídková cena nezahrnuje vliv dotace</t>
  </si>
  <si>
    <t xml:space="preserve">Přiměřenost nákladů </t>
  </si>
  <si>
    <t>CELKEM</t>
  </si>
  <si>
    <r>
      <t>NPV</t>
    </r>
    <r>
      <rPr>
        <vertAlign val="subscript"/>
        <sz val="11"/>
        <rFont val="Arial"/>
        <family val="2"/>
      </rPr>
      <t>RN</t>
    </r>
  </si>
  <si>
    <r>
      <t>NPV</t>
    </r>
    <r>
      <rPr>
        <vertAlign val="subscript"/>
        <sz val="11"/>
        <rFont val="Arial"/>
        <family val="2"/>
      </rPr>
      <t>GÚ</t>
    </r>
  </si>
  <si>
    <r>
      <t>NPV</t>
    </r>
    <r>
      <rPr>
        <vertAlign val="subscript"/>
        <sz val="11"/>
        <rFont val="Arial"/>
        <family val="2"/>
      </rPr>
      <t>PN</t>
    </r>
  </si>
  <si>
    <t>NC - dotace</t>
  </si>
  <si>
    <t>NC-dot. vč. DPH</t>
  </si>
  <si>
    <t xml:space="preserve">Diskont: </t>
  </si>
  <si>
    <t>Význam označení řádků:</t>
  </si>
  <si>
    <t>čistá současná hodnota referenčních provozních nákladů</t>
  </si>
  <si>
    <t>čistá současná hodnota rozdílu mezi garantovanou úsporou a ročními platbami klienta po odečtení dotace (rozdíl nesmí být v žádném roce záporný!)</t>
  </si>
  <si>
    <t>čistá současná hodnota provozních nákladů po odečtení garantované úspory</t>
  </si>
  <si>
    <t>NC-dotace</t>
  </si>
  <si>
    <t>nabídková cena snížená o předpokládanou dotaci (čistá současná hodnota)</t>
  </si>
  <si>
    <t>NC</t>
  </si>
  <si>
    <t xml:space="preserve">nabídková cena (čistá současná hodnota) </t>
  </si>
  <si>
    <t xml:space="preserve">NC </t>
  </si>
  <si>
    <t>Modernizace systému MaR, instalace systému IRC</t>
  </si>
  <si>
    <t>Modernizace osvětlení</t>
  </si>
  <si>
    <t>Další úsporná opatření navržená účastníkem 4</t>
  </si>
  <si>
    <t>Montáž prvků IRC</t>
  </si>
  <si>
    <t>Prvky IRC - název, popis, parametry</t>
  </si>
  <si>
    <t>Doplnění tepelně izolačních límců na celou výšku boků všech střešních oken - montáž</t>
  </si>
  <si>
    <t>Tepelná izolace pro izolační límce - materiál (specifikace)</t>
  </si>
  <si>
    <t>Blíže specifikujte</t>
  </si>
  <si>
    <t>Omítka systému ETICS (vyztužená)</t>
  </si>
  <si>
    <t>1.1.</t>
  </si>
  <si>
    <t>Zateplení střešního pláště</t>
  </si>
  <si>
    <t>Základní zednické a truhlářské zapravení izolace a parozábrany</t>
  </si>
  <si>
    <t>Zateplení konstrukcí k nevytápěnému prostoru</t>
  </si>
  <si>
    <r>
      <t>Provedení mezikrokevní a podkrokevní tepelné izolace 340-350 mm, s požadavkem dosažení hodnoty součinitele prostupu tepla U nejvýše 0,133 W/(m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.K)</t>
    </r>
  </si>
  <si>
    <t>Úprava stávajícího souvrství stropu posledního podlaží k následnému položení tepelné izolace</t>
  </si>
  <si>
    <t>Realizace dřevěného roštu, nesoucího pochozí vrstu OSB desek</t>
  </si>
  <si>
    <t>Doplnění izolace přilehlé k atice a komínovým prostupům aj. do výšky cca 50 cm nad horní povrch izolace podlahy</t>
  </si>
  <si>
    <t>Doplnění detailů pochozí vrstvy, schodů, protiskluzová úprava</t>
  </si>
  <si>
    <t>1.3.</t>
  </si>
  <si>
    <t>Zateplení svislých obvodových konstrukcí</t>
  </si>
  <si>
    <t>Povrchová úprava zateplované soklové části</t>
  </si>
  <si>
    <t>Oprava dříve zateplovaných konstrukcí s ohledem na soudržnost a životnost souvrství</t>
  </si>
  <si>
    <t>Povrchová úprava a oprava původních zateplených konstrukcí, barevné sladění</t>
  </si>
  <si>
    <t>Související stavební úpravy</t>
  </si>
  <si>
    <t>2.1.</t>
  </si>
  <si>
    <t>Modernizace zdroje tepla</t>
  </si>
  <si>
    <t>Demontáž původního technologického zařízení</t>
  </si>
  <si>
    <t>Instalace a přepojení provizorního zdroje</t>
  </si>
  <si>
    <t>Potrubní rozvody kotelny včetně izolace</t>
  </si>
  <si>
    <t>Úprava spalinových cest</t>
  </si>
  <si>
    <t>Čištění topného systému, hydraulické vyregulování</t>
  </si>
  <si>
    <t>2.2.</t>
  </si>
  <si>
    <t>Modernizace souboru MaR, dispečink en. managementu</t>
  </si>
  <si>
    <t>2.3.</t>
  </si>
  <si>
    <t>Zateplovací systém parapetů</t>
  </si>
  <si>
    <t>Zakrytí výplní otvorů</t>
  </si>
  <si>
    <t>Penetrace pod tepelně kontaktního zateplovacího systému ETICS</t>
  </si>
  <si>
    <t>Kotvící systém tepelné izolace</t>
  </si>
  <si>
    <t xml:space="preserve">Dodávka a montáž záklopu tepelné izolace </t>
  </si>
  <si>
    <t xml:space="preserve">Povrchové úpravy záklopu tepelné izolace </t>
  </si>
  <si>
    <t xml:space="preserve">Přesun a uložení odpadového materiálu </t>
  </si>
  <si>
    <r>
      <t>Dodávka a osazení střešních oken, v minimálním požadovaném rozsahu 100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, s požadavkem hodnoty součinitele prostupu tepla Uw nejvýše 1,1 W/(m2.K)</t>
    </r>
  </si>
  <si>
    <t>Dodání a montáž parozábrany</t>
  </si>
  <si>
    <r>
      <t>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/ tuny</t>
    </r>
  </si>
  <si>
    <r>
      <rPr>
        <sz val="10"/>
        <rFont val="Arial CE"/>
        <family val="2"/>
      </rPr>
      <t>Provední nové volně ložené tepelné izolace v předpokládané tl. 300 mm s požadavkem hodnoty součinitele prostupu tepla U nejvýše 0,170 W/(m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.K)</t>
    </r>
  </si>
  <si>
    <r>
      <rPr>
        <sz val="10"/>
        <rFont val="Arial CE"/>
        <family val="2"/>
      </rPr>
      <t>Provední kontaktního zateplovacího systému ETICS, v předpokládané tl. 180 mm s požadavkem hodnoty prostupu tepla U nejvýše 0,202 až 0,211 W/(m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.K)</t>
    </r>
  </si>
  <si>
    <t>Zateplovací systém ostění a nadpraží oken předpokládané tl. 1-3 cm</t>
  </si>
  <si>
    <r>
      <rPr>
        <sz val="10"/>
        <rFont val="Arial CE"/>
        <family val="2"/>
      </rPr>
      <t xml:space="preserve">Provední nové tepelné izolace XPS soklové části obvodového zdiva </t>
    </r>
  </si>
  <si>
    <t>Montáž kotlů, včetně nezbytných aparatur kotlového okruhu - dodávka, materiál, práce</t>
  </si>
  <si>
    <t>Montáž rozdělovače/ sběrače, včetně regulačních, řídících, filtračních armatur a nezbytných aparatur - dodávka, materiál, práce</t>
  </si>
  <si>
    <t>Montáž ohřevů TV, včetně akumulační nádrže, čerpadel, regulačních, řídících, filtračních armatur a nezbytných aparatur - dodávka, materiál, práce</t>
  </si>
  <si>
    <t>Montáž úpravny vody, neutralizačního boxu, doplňovacího, expanzního zařízení aj.</t>
  </si>
  <si>
    <t>1.2.</t>
  </si>
  <si>
    <t>1.4.</t>
  </si>
  <si>
    <t>Protisluneční ochrana</t>
  </si>
  <si>
    <t>Základní a finální zednické zapravení schránek protisluneční ochrany</t>
  </si>
  <si>
    <t>Kotvící systém protisluneční ochrany</t>
  </si>
  <si>
    <t>Napojení na elektroinstalaci, zapojení ovládacích prvků protisluneční ochrany</t>
  </si>
  <si>
    <t>Dodávka a montáž předsazených venkovních žaluzií na jihovýchodně, jižně a jihozápadně orientované prosklenné plochy, předpoklad 462 m2</t>
  </si>
  <si>
    <t>Úprava povrchu řped zateplením (omytí, zarovnání povrchů)</t>
  </si>
  <si>
    <t>Doplňkové materiály Kont. Zatep. Syst.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</si>
</sst>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"/>
    <numFmt numFmtId="166" formatCode="#,##0.0_ ;[Red]\-#,##0.0\ "/>
    <numFmt numFmtId="167" formatCode="0.0%"/>
    <numFmt numFmtId="168" formatCode="#,##0_ ;[Red]\-#,##0\ "/>
  </numFmts>
  <fonts count="39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CE"/>
      <family val="2"/>
    </font>
    <font>
      <sz val="8"/>
      <name val="Arial CE"/>
      <family val="2"/>
    </font>
    <font>
      <b/>
      <sz val="10"/>
      <color rgb="FFFF0000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theme="0"/>
      <name val="Arial CE"/>
      <family val="2"/>
    </font>
    <font>
      <b/>
      <sz val="12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color theme="3"/>
      <name val="Cambria"/>
      <family val="2"/>
      <scheme val="major"/>
    </font>
    <font>
      <b/>
      <sz val="11"/>
      <color theme="3"/>
      <name val="Cambria"/>
      <family val="2"/>
      <scheme val="major"/>
    </font>
    <font>
      <b/>
      <sz val="8"/>
      <name val="Tahoma"/>
      <family val="2"/>
    </font>
    <font>
      <sz val="8"/>
      <name val="Tahoma"/>
      <family val="2"/>
    </font>
    <font>
      <sz val="18"/>
      <color theme="3"/>
      <name val="Cambria"/>
      <family val="2"/>
      <scheme val="major"/>
    </font>
    <font>
      <b/>
      <sz val="14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color indexed="8"/>
      <name val="Calibri"/>
      <family val="2"/>
    </font>
    <font>
      <sz val="10"/>
      <name val="Symbol"/>
      <family val="1"/>
    </font>
    <font>
      <sz val="10"/>
      <color rgb="FFFF0000"/>
      <name val="Arial CE"/>
      <family val="2"/>
    </font>
    <font>
      <b/>
      <sz val="11"/>
      <name val="Arial CE"/>
      <family val="2"/>
    </font>
    <font>
      <vertAlign val="superscript"/>
      <sz val="10"/>
      <name val="Arial CE"/>
      <family val="2"/>
    </font>
    <font>
      <b/>
      <sz val="14"/>
      <name val="Arial CE"/>
      <family val="2"/>
    </font>
    <font>
      <b/>
      <sz val="11"/>
      <color indexed="56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"/>
      <name val="Arial CE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dashed"/>
      <bottom style="medium"/>
    </border>
    <border>
      <left/>
      <right style="medium"/>
      <top style="dashed"/>
      <bottom style="medium"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/>
      <bottom style="medium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dashed"/>
    </border>
    <border>
      <left style="thick"/>
      <right style="medium"/>
      <top style="medium"/>
      <bottom style="medium"/>
    </border>
    <border>
      <left style="thick"/>
      <right style="medium"/>
      <top style="medium"/>
      <bottom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Protection="1">
      <protection/>
    </xf>
    <xf numFmtId="0" fontId="3" fillId="0" borderId="0" xfId="0" applyFont="1" applyAlignment="1" applyProtection="1">
      <alignment horizontal="center"/>
      <protection/>
    </xf>
    <xf numFmtId="165" fontId="0" fillId="0" borderId="1" xfId="0" applyNumberFormat="1" applyBorder="1" applyProtection="1">
      <protection/>
    </xf>
    <xf numFmtId="0" fontId="0" fillId="2" borderId="0" xfId="0" applyFill="1" applyAlignment="1" applyProtection="1">
      <alignment horizontal="left" wrapText="1"/>
      <protection/>
    </xf>
    <xf numFmtId="0" fontId="0" fillId="2" borderId="0" xfId="0" applyFill="1" applyAlignment="1" applyProtection="1">
      <alignment horizontal="center"/>
      <protection/>
    </xf>
    <xf numFmtId="0" fontId="0" fillId="3" borderId="0" xfId="0" applyFill="1" applyProtection="1">
      <protection/>
    </xf>
    <xf numFmtId="3" fontId="3" fillId="0" borderId="1" xfId="0" applyNumberFormat="1" applyFont="1" applyBorder="1" applyProtection="1">
      <protection/>
    </xf>
    <xf numFmtId="0" fontId="0" fillId="2" borderId="0" xfId="0" applyFill="1" applyAlignment="1" applyProtection="1" quotePrefix="1">
      <alignment horizontal="right"/>
      <protection/>
    </xf>
    <xf numFmtId="3" fontId="3" fillId="0" borderId="0" xfId="0" applyNumberFormat="1" applyFont="1" applyBorder="1" applyProtection="1">
      <protection/>
    </xf>
    <xf numFmtId="165" fontId="0" fillId="0" borderId="0" xfId="0" applyNumberFormat="1" applyBorder="1" applyProtection="1">
      <protection/>
    </xf>
    <xf numFmtId="3" fontId="3" fillId="0" borderId="0" xfId="0" applyNumberFormat="1" applyFont="1" applyFill="1" applyBorder="1" applyProtection="1">
      <protection/>
    </xf>
    <xf numFmtId="0" fontId="0" fillId="4" borderId="0" xfId="0" applyFill="1" applyAlignment="1" applyProtection="1">
      <alignment horizontal="right"/>
      <protection/>
    </xf>
    <xf numFmtId="3" fontId="0" fillId="5" borderId="1" xfId="0" applyNumberFormat="1" applyFill="1" applyBorder="1" applyProtection="1">
      <protection locked="0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Protection="1"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9" fontId="3" fillId="0" borderId="1" xfId="0" applyNumberFormat="1" applyFont="1" applyBorder="1" applyProtection="1">
      <protection/>
    </xf>
    <xf numFmtId="0" fontId="0" fillId="0" borderId="0" xfId="0" applyFill="1" applyAlignment="1" applyProtection="1">
      <alignment horizontal="left" wrapText="1"/>
      <protection/>
    </xf>
    <xf numFmtId="3" fontId="0" fillId="0" borderId="1" xfId="0" applyNumberFormat="1" applyFont="1" applyBorder="1" applyProtection="1">
      <protection/>
    </xf>
    <xf numFmtId="167" fontId="0" fillId="0" borderId="1" xfId="0" applyNumberFormat="1" applyFont="1" applyBorder="1" applyProtection="1">
      <protection/>
    </xf>
    <xf numFmtId="3" fontId="0" fillId="6" borderId="2" xfId="0" applyNumberFormat="1" applyFont="1" applyFill="1" applyBorder="1" applyProtection="1">
      <protection/>
    </xf>
    <xf numFmtId="0" fontId="0" fillId="0" borderId="0" xfId="0" applyFont="1" applyProtection="1">
      <protection/>
    </xf>
    <xf numFmtId="3" fontId="0" fillId="0" borderId="0" xfId="0" applyNumberFormat="1" applyFont="1" applyBorder="1" applyProtection="1">
      <protection/>
    </xf>
    <xf numFmtId="3" fontId="0" fillId="6" borderId="1" xfId="0" applyNumberFormat="1" applyFont="1" applyFill="1" applyBorder="1" applyProtection="1">
      <protection/>
    </xf>
    <xf numFmtId="0" fontId="3" fillId="0" borderId="0" xfId="0" applyFont="1" applyAlignment="1" applyProtection="1">
      <alignment horizontal="center"/>
      <protection/>
    </xf>
    <xf numFmtId="9" fontId="12" fillId="7" borderId="0" xfId="0" applyNumberFormat="1" applyFont="1" applyFill="1" applyAlignment="1" applyProtection="1">
      <alignment horizontal="center"/>
      <protection/>
    </xf>
    <xf numFmtId="167" fontId="0" fillId="0" borderId="0" xfId="0" applyNumberFormat="1" applyFont="1" applyBorder="1" applyProtection="1">
      <protection/>
    </xf>
    <xf numFmtId="0" fontId="3" fillId="8" borderId="0" xfId="0" applyFont="1" applyFill="1" applyProtection="1">
      <protection/>
    </xf>
    <xf numFmtId="0" fontId="0" fillId="3" borderId="1" xfId="0" applyFill="1" applyBorder="1" applyAlignment="1" applyProtection="1">
      <alignment horizontal="center"/>
      <protection/>
    </xf>
    <xf numFmtId="0" fontId="3" fillId="8" borderId="0" xfId="0" applyFont="1" applyFill="1" applyAlignment="1" applyProtection="1" quotePrefix="1">
      <alignment horizontal="center"/>
      <protection/>
    </xf>
    <xf numFmtId="0" fontId="3" fillId="8" borderId="0" xfId="0" applyFont="1" applyFill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3" fontId="1" fillId="9" borderId="3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ill="1" applyBorder="1" applyProtection="1">
      <protection/>
    </xf>
    <xf numFmtId="0" fontId="0" fillId="0" borderId="0" xfId="0" applyFont="1" applyFill="1" applyBorder="1" applyProtection="1"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3" fillId="0" borderId="1" xfId="0" applyNumberFormat="1" applyFont="1" applyFill="1" applyBorder="1" applyProtection="1">
      <protection/>
    </xf>
    <xf numFmtId="165" fontId="0" fillId="0" borderId="0" xfId="0" applyNumberFormat="1" applyProtection="1"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3" fontId="1" fillId="0" borderId="1" xfId="0" applyNumberFormat="1" applyFont="1" applyBorder="1" applyAlignment="1" applyProtection="1">
      <alignment horizontal="center" vertical="center" wrapText="1"/>
      <protection/>
    </xf>
    <xf numFmtId="1" fontId="1" fillId="0" borderId="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3" fontId="0" fillId="0" borderId="0" xfId="0" applyNumberFormat="1" applyFill="1" applyBorder="1" applyProtection="1">
      <protection/>
    </xf>
    <xf numFmtId="4" fontId="0" fillId="0" borderId="0" xfId="0" applyNumberFormat="1" applyProtection="1">
      <protection/>
    </xf>
    <xf numFmtId="1" fontId="0" fillId="0" borderId="0" xfId="0" applyNumberFormat="1" applyFill="1" applyBorder="1" applyProtection="1">
      <protection/>
    </xf>
    <xf numFmtId="0" fontId="0" fillId="5" borderId="0" xfId="0" applyFill="1" applyProtection="1">
      <protection/>
    </xf>
    <xf numFmtId="0" fontId="0" fillId="0" borderId="0" xfId="0" applyFill="1" applyProtection="1">
      <protection/>
    </xf>
    <xf numFmtId="0" fontId="8" fillId="0" borderId="0" xfId="0" applyFont="1" applyFill="1" applyProtection="1">
      <protection/>
    </xf>
    <xf numFmtId="0" fontId="7" fillId="0" borderId="0" xfId="0" applyFont="1" applyProtection="1">
      <protection/>
    </xf>
    <xf numFmtId="3" fontId="1" fillId="9" borderId="4" xfId="0" applyNumberFormat="1" applyFont="1" applyFill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0" fillId="10" borderId="1" xfId="0" applyFill="1" applyBorder="1" applyAlignment="1" applyProtection="1">
      <alignment horizontal="center"/>
      <protection/>
    </xf>
    <xf numFmtId="0" fontId="25" fillId="11" borderId="0" xfId="0" applyFont="1" applyFill="1" applyAlignment="1" applyProtection="1">
      <alignment/>
      <protection/>
    </xf>
    <xf numFmtId="0" fontId="3" fillId="11" borderId="0" xfId="0" applyFont="1" applyFill="1" applyAlignment="1" applyProtection="1">
      <alignment horizontal="left" indent="1"/>
      <protection/>
    </xf>
    <xf numFmtId="0" fontId="0" fillId="11" borderId="0" xfId="0" applyFill="1" applyAlignment="1" applyProtection="1">
      <alignment horizontal="left" indent="1"/>
      <protection/>
    </xf>
    <xf numFmtId="0" fontId="0" fillId="11" borderId="1" xfId="0" applyFill="1" applyBorder="1" applyAlignment="1" applyProtection="1">
      <alignment horizontal="left" indent="1"/>
      <protection/>
    </xf>
    <xf numFmtId="3" fontId="0" fillId="6" borderId="1" xfId="0" applyNumberFormat="1" applyFill="1" applyBorder="1" applyProtection="1">
      <protection/>
    </xf>
    <xf numFmtId="3" fontId="0" fillId="11" borderId="0" xfId="0" applyNumberFormat="1" applyFont="1" applyFill="1" applyProtection="1">
      <protection/>
    </xf>
    <xf numFmtId="0" fontId="0" fillId="11" borderId="0" xfId="0" applyFill="1" applyProtection="1">
      <protection/>
    </xf>
    <xf numFmtId="3" fontId="0" fillId="11" borderId="1" xfId="0" applyNumberFormat="1" applyFont="1" applyFill="1" applyBorder="1" applyProtection="1">
      <protection/>
    </xf>
    <xf numFmtId="3" fontId="3" fillId="6" borderId="1" xfId="0" applyNumberFormat="1" applyFont="1" applyFill="1" applyBorder="1" applyProtection="1">
      <protection/>
    </xf>
    <xf numFmtId="3" fontId="3" fillId="11" borderId="0" xfId="0" applyNumberFormat="1" applyFont="1" applyFill="1" applyProtection="1">
      <protection/>
    </xf>
    <xf numFmtId="0" fontId="0" fillId="11" borderId="0" xfId="0" applyFont="1" applyFill="1" applyProtection="1">
      <protection/>
    </xf>
    <xf numFmtId="0" fontId="3" fillId="11" borderId="0" xfId="0" applyFont="1" applyFill="1" applyAlignment="1" applyProtection="1">
      <alignment horizontal="right" indent="1"/>
      <protection/>
    </xf>
    <xf numFmtId="3" fontId="3" fillId="11" borderId="0" xfId="0" applyNumberFormat="1" applyFont="1" applyFill="1" applyProtection="1">
      <protection/>
    </xf>
    <xf numFmtId="0" fontId="3" fillId="11" borderId="0" xfId="0" applyFont="1" applyFill="1" applyProtection="1">
      <protection/>
    </xf>
    <xf numFmtId="0" fontId="3" fillId="11" borderId="0" xfId="0" applyFont="1" applyFill="1" applyProtection="1">
      <protection/>
    </xf>
    <xf numFmtId="0" fontId="0" fillId="11" borderId="0" xfId="0" applyFont="1" applyFill="1" applyProtection="1">
      <protection/>
    </xf>
    <xf numFmtId="168" fontId="0" fillId="0" borderId="0" xfId="0" applyNumberFormat="1" applyProtection="1">
      <protection/>
    </xf>
    <xf numFmtId="0" fontId="8" fillId="0" borderId="0" xfId="0" applyFont="1" applyProtection="1">
      <protection/>
    </xf>
    <xf numFmtId="0" fontId="7" fillId="0" borderId="0" xfId="0" applyFont="1" applyFill="1" applyProtection="1">
      <protection/>
    </xf>
    <xf numFmtId="0" fontId="20" fillId="0" borderId="0" xfId="0" applyFont="1" applyProtection="1">
      <protection/>
    </xf>
    <xf numFmtId="0" fontId="0" fillId="0" borderId="0" xfId="0" applyAlignment="1" applyProtection="1">
      <alignment wrapText="1"/>
      <protection/>
    </xf>
    <xf numFmtId="0" fontId="9" fillId="2" borderId="5" xfId="20" applyFont="1" applyFill="1" applyBorder="1" applyAlignment="1" applyProtection="1">
      <alignment horizontal="center" vertical="center" wrapText="1"/>
      <protection/>
    </xf>
    <xf numFmtId="0" fontId="9" fillId="2" borderId="6" xfId="20" applyFont="1" applyFill="1" applyBorder="1" applyAlignment="1" applyProtection="1">
      <alignment horizontal="center" vertical="center" wrapText="1"/>
      <protection/>
    </xf>
    <xf numFmtId="0" fontId="31" fillId="2" borderId="7" xfId="0" applyFont="1" applyFill="1" applyBorder="1" applyProtection="1"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0" fillId="2" borderId="8" xfId="0" applyFont="1" applyFill="1" applyBorder="1" applyAlignment="1" applyProtection="1">
      <alignment horizontal="center" vertical="center" wrapText="1"/>
      <protection/>
    </xf>
    <xf numFmtId="9" fontId="31" fillId="2" borderId="9" xfId="0" applyNumberFormat="1" applyFont="1" applyFill="1" applyBorder="1" applyAlignment="1" applyProtection="1">
      <alignment horizontal="center" vertical="center"/>
      <protection/>
    </xf>
    <xf numFmtId="9" fontId="31" fillId="2" borderId="8" xfId="0" applyNumberFormat="1" applyFont="1" applyFill="1" applyBorder="1" applyAlignment="1" applyProtection="1">
      <alignment horizontal="center" vertical="center"/>
      <protection/>
    </xf>
    <xf numFmtId="166" fontId="0" fillId="0" borderId="10" xfId="0" applyNumberFormat="1" applyFill="1" applyBorder="1" applyAlignment="1" applyProtection="1">
      <alignment vertical="center"/>
      <protection/>
    </xf>
    <xf numFmtId="166" fontId="0" fillId="0" borderId="0" xfId="0" applyNumberFormat="1" applyFill="1" applyBorder="1" applyAlignment="1" applyProtection="1">
      <alignment vertical="center"/>
      <protection/>
    </xf>
    <xf numFmtId="0" fontId="0" fillId="2" borderId="11" xfId="0" applyFill="1" applyBorder="1" applyProtection="1">
      <protection/>
    </xf>
    <xf numFmtId="0" fontId="22" fillId="2" borderId="12" xfId="0" applyFont="1" applyFill="1" applyBorder="1" applyAlignment="1" applyProtection="1">
      <alignment horizontal="center"/>
      <protection/>
    </xf>
    <xf numFmtId="166" fontId="22" fillId="2" borderId="12" xfId="0" applyNumberFormat="1" applyFont="1" applyFill="1" applyBorder="1" applyAlignment="1" applyProtection="1">
      <alignment horizontal="center"/>
      <protection/>
    </xf>
    <xf numFmtId="166" fontId="22" fillId="2" borderId="12" xfId="0" applyNumberFormat="1" applyFont="1" applyFill="1" applyBorder="1" applyProtection="1">
      <protection/>
    </xf>
    <xf numFmtId="166" fontId="22" fillId="2" borderId="11" xfId="0" applyNumberFormat="1" applyFont="1" applyFill="1" applyBorder="1" applyProtection="1">
      <protection/>
    </xf>
    <xf numFmtId="4" fontId="22" fillId="2" borderId="11" xfId="0" applyNumberFormat="1" applyFont="1" applyFill="1" applyBorder="1" applyProtection="1">
      <protection/>
    </xf>
    <xf numFmtId="4" fontId="22" fillId="2" borderId="3" xfId="0" applyNumberFormat="1" applyFont="1" applyFill="1" applyBorder="1" applyProtection="1">
      <protection/>
    </xf>
    <xf numFmtId="4" fontId="22" fillId="2" borderId="13" xfId="0" applyNumberFormat="1" applyFont="1" applyFill="1" applyBorder="1" applyProtection="1">
      <protection/>
    </xf>
    <xf numFmtId="166" fontId="0" fillId="0" borderId="0" xfId="0" applyNumberFormat="1" applyAlignment="1" applyProtection="1">
      <alignment wrapText="1"/>
      <protection/>
    </xf>
    <xf numFmtId="166" fontId="0" fillId="0" borderId="0" xfId="0" applyNumberFormat="1" applyProtection="1">
      <protection/>
    </xf>
    <xf numFmtId="166" fontId="24" fillId="0" borderId="0" xfId="0" applyNumberFormat="1" applyFont="1" applyProtection="1">
      <protection/>
    </xf>
    <xf numFmtId="0" fontId="0" fillId="0" borderId="0" xfId="0" applyAlignment="1" applyProtection="1">
      <alignment horizontal="left"/>
      <protection/>
    </xf>
    <xf numFmtId="0" fontId="0" fillId="0" borderId="14" xfId="0" applyFill="1" applyBorder="1" applyAlignment="1" applyProtection="1">
      <alignment horizontal="center" vertical="center"/>
      <protection locked="0"/>
    </xf>
    <xf numFmtId="166" fontId="0" fillId="0" borderId="10" xfId="0" applyNumberFormat="1" applyFill="1" applyBorder="1" applyProtection="1">
      <protection locked="0"/>
    </xf>
    <xf numFmtId="166" fontId="0" fillId="0" borderId="6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166" fontId="0" fillId="0" borderId="0" xfId="0" applyNumberFormat="1" applyFill="1" applyBorder="1" applyAlignment="1" applyProtection="1">
      <alignment vertical="center"/>
      <protection locked="0"/>
    </xf>
    <xf numFmtId="166" fontId="0" fillId="0" borderId="0" xfId="0" applyNumberFormat="1" applyFill="1" applyBorder="1" applyProtection="1">
      <protection locked="0"/>
    </xf>
    <xf numFmtId="166" fontId="0" fillId="0" borderId="15" xfId="0" applyNumberFormat="1" applyBorder="1" applyProtection="1"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66" fontId="0" fillId="0" borderId="15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Alignment="1" applyProtection="1">
      <alignment horizontal="right" wrapText="1"/>
      <protection locked="0"/>
    </xf>
    <xf numFmtId="0" fontId="0" fillId="0" borderId="17" xfId="0" applyFill="1" applyBorder="1" applyProtection="1">
      <protection locked="0"/>
    </xf>
    <xf numFmtId="0" fontId="0" fillId="0" borderId="18" xfId="0" applyBorder="1" applyProtection="1">
      <protection locked="0"/>
    </xf>
    <xf numFmtId="166" fontId="0" fillId="5" borderId="10" xfId="0" applyNumberFormat="1" applyFill="1" applyBorder="1" applyAlignment="1" applyProtection="1">
      <alignment horizontal="left" vertical="center"/>
      <protection locked="0"/>
    </xf>
    <xf numFmtId="166" fontId="0" fillId="5" borderId="0" xfId="0" applyNumberFormat="1" applyFill="1" applyBorder="1" applyAlignment="1" applyProtection="1">
      <alignment horizontal="left" vertical="center"/>
      <protection locked="0"/>
    </xf>
    <xf numFmtId="49" fontId="0" fillId="5" borderId="10" xfId="0" applyNumberFormat="1" applyFill="1" applyBorder="1" applyAlignment="1" applyProtection="1">
      <alignment horizontal="left" vertical="center" wrapText="1"/>
      <protection locked="0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9" fillId="12" borderId="19" xfId="20" applyFill="1" applyBorder="1" applyAlignment="1" applyProtection="1">
      <alignment vertical="center"/>
      <protection locked="0"/>
    </xf>
    <xf numFmtId="0" fontId="21" fillId="12" borderId="20" xfId="20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9" fillId="2" borderId="21" xfId="20" applyFill="1" applyBorder="1" applyAlignment="1" applyProtection="1">
      <alignment vertical="center"/>
      <protection locked="0"/>
    </xf>
    <xf numFmtId="0" fontId="21" fillId="2" borderId="3" xfId="20" applyFont="1" applyFill="1" applyBorder="1" applyAlignment="1" applyProtection="1">
      <alignment vertical="center" wrapText="1"/>
      <protection locked="0"/>
    </xf>
    <xf numFmtId="0" fontId="21" fillId="2" borderId="3" xfId="2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13" borderId="0" xfId="0" applyFont="1" applyFill="1" applyAlignment="1" applyProtection="1">
      <alignment horizontal="left" vertical="center" wrapText="1"/>
      <protection locked="0"/>
    </xf>
    <xf numFmtId="0" fontId="0" fillId="13" borderId="0" xfId="0" applyFill="1" applyAlignment="1" applyProtection="1">
      <alignment horizontal="left" vertical="center"/>
      <protection locked="0"/>
    </xf>
    <xf numFmtId="164" fontId="0" fillId="13" borderId="0" xfId="24" applyFont="1" applyFill="1" applyAlignment="1" applyProtection="1">
      <alignment horizontal="left" vertical="center"/>
      <protection locked="0"/>
    </xf>
    <xf numFmtId="164" fontId="0" fillId="0" borderId="0" xfId="24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164" fontId="0" fillId="0" borderId="0" xfId="24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164" fontId="7" fillId="0" borderId="0" xfId="0" applyNumberFormat="1" applyFont="1" applyProtection="1">
      <protection locked="0"/>
    </xf>
    <xf numFmtId="0" fontId="7" fillId="0" borderId="0" xfId="0" applyFont="1" applyProtection="1">
      <protection/>
    </xf>
    <xf numFmtId="164" fontId="7" fillId="0" borderId="0" xfId="0" applyNumberFormat="1" applyFont="1" applyProtection="1">
      <protection/>
    </xf>
    <xf numFmtId="164" fontId="0" fillId="0" borderId="0" xfId="24" applyFont="1" applyFill="1" applyAlignment="1" applyProtection="1">
      <alignment horizontal="left" vertical="center"/>
      <protection/>
    </xf>
    <xf numFmtId="0" fontId="27" fillId="0" borderId="0" xfId="0" applyFont="1" applyProtection="1">
      <protection/>
    </xf>
    <xf numFmtId="0" fontId="3" fillId="13" borderId="0" xfId="0" applyFont="1" applyFill="1" applyAlignment="1" applyProtection="1">
      <alignment/>
      <protection/>
    </xf>
    <xf numFmtId="0" fontId="2" fillId="0" borderId="0" xfId="21" applyProtection="1">
      <alignment/>
      <protection/>
    </xf>
    <xf numFmtId="0" fontId="2" fillId="0" borderId="0" xfId="21" applyAlignment="1" applyProtection="1">
      <alignment wrapText="1"/>
      <protection/>
    </xf>
    <xf numFmtId="0" fontId="9" fillId="14" borderId="4" xfId="20" applyFill="1" applyBorder="1" applyAlignment="1" applyProtection="1">
      <alignment horizontal="left" vertical="center" wrapText="1"/>
      <protection/>
    </xf>
    <xf numFmtId="0" fontId="9" fillId="14" borderId="4" xfId="20" applyFill="1" applyBorder="1" applyAlignment="1" applyProtection="1">
      <alignment horizontal="center" vertical="center" wrapText="1"/>
      <protection/>
    </xf>
    <xf numFmtId="0" fontId="9" fillId="14" borderId="3" xfId="20" applyFill="1" applyBorder="1" applyAlignment="1" applyProtection="1">
      <alignment horizontal="center" vertical="center" wrapText="1"/>
      <protection/>
    </xf>
    <xf numFmtId="0" fontId="9" fillId="14" borderId="5" xfId="20" applyFill="1" applyBorder="1" applyAlignment="1" applyProtection="1">
      <alignment horizontal="center" vertical="center" wrapText="1"/>
      <protection/>
    </xf>
    <xf numFmtId="0" fontId="9" fillId="14" borderId="14" xfId="20" applyFill="1" applyBorder="1" applyAlignment="1" applyProtection="1">
      <alignment horizontal="center" vertical="center" wrapText="1"/>
      <protection/>
    </xf>
    <xf numFmtId="0" fontId="9" fillId="14" borderId="10" xfId="20" applyFill="1" applyBorder="1" applyAlignment="1" applyProtection="1">
      <alignment horizontal="center" vertical="center" wrapText="1"/>
      <protection/>
    </xf>
    <xf numFmtId="0" fontId="9" fillId="14" borderId="5" xfId="20" applyFill="1" applyBorder="1" applyProtection="1">
      <protection/>
    </xf>
    <xf numFmtId="0" fontId="2" fillId="14" borderId="21" xfId="21" applyFill="1" applyBorder="1" applyProtection="1">
      <alignment/>
      <protection/>
    </xf>
    <xf numFmtId="0" fontId="2" fillId="14" borderId="3" xfId="21" applyFill="1" applyBorder="1" applyProtection="1">
      <alignment/>
      <protection/>
    </xf>
    <xf numFmtId="0" fontId="9" fillId="14" borderId="21" xfId="20" applyFill="1" applyBorder="1" applyAlignment="1" applyProtection="1">
      <alignment horizontal="center" vertical="center" wrapText="1"/>
      <protection/>
    </xf>
    <xf numFmtId="0" fontId="10" fillId="14" borderId="8" xfId="21" applyFont="1" applyFill="1" applyBorder="1" applyAlignment="1" applyProtection="1">
      <alignment horizontal="center" vertical="center" wrapText="1"/>
      <protection/>
    </xf>
    <xf numFmtId="0" fontId="2" fillId="14" borderId="8" xfId="21" applyFill="1" applyBorder="1" applyAlignment="1" applyProtection="1">
      <alignment horizontal="center" vertical="center" wrapText="1"/>
      <protection/>
    </xf>
    <xf numFmtId="0" fontId="2" fillId="0" borderId="0" xfId="21" applyAlignment="1" applyProtection="1">
      <alignment horizontal="center" vertical="center"/>
      <protection/>
    </xf>
    <xf numFmtId="0" fontId="2" fillId="0" borderId="0" xfId="21" applyFont="1" applyAlignment="1" applyProtection="1">
      <alignment wrapText="1"/>
      <protection/>
    </xf>
    <xf numFmtId="166" fontId="2" fillId="0" borderId="0" xfId="21" applyNumberFormat="1" applyAlignment="1" applyProtection="1">
      <alignment wrapText="1"/>
      <protection/>
    </xf>
    <xf numFmtId="166" fontId="2" fillId="0" borderId="0" xfId="21" applyNumberFormat="1" applyProtection="1">
      <alignment/>
      <protection/>
    </xf>
    <xf numFmtId="0" fontId="33" fillId="0" borderId="0" xfId="21" applyFont="1" applyAlignment="1" applyProtection="1">
      <alignment wrapText="1"/>
      <protection/>
    </xf>
    <xf numFmtId="0" fontId="2" fillId="14" borderId="22" xfId="21" applyFill="1" applyBorder="1" applyProtection="1">
      <alignment/>
      <protection/>
    </xf>
    <xf numFmtId="0" fontId="10" fillId="14" borderId="23" xfId="21" applyFont="1" applyFill="1" applyBorder="1" applyAlignment="1" applyProtection="1">
      <alignment horizontal="center"/>
      <protection/>
    </xf>
    <xf numFmtId="166" fontId="10" fillId="14" borderId="23" xfId="21" applyNumberFormat="1" applyFont="1" applyFill="1" applyBorder="1" applyAlignment="1" applyProtection="1">
      <alignment horizontal="center"/>
      <protection/>
    </xf>
    <xf numFmtId="166" fontId="10" fillId="14" borderId="23" xfId="21" applyNumberFormat="1" applyFont="1" applyFill="1" applyBorder="1" applyProtection="1">
      <alignment/>
      <protection/>
    </xf>
    <xf numFmtId="166" fontId="10" fillId="14" borderId="24" xfId="21" applyNumberFormat="1" applyFont="1" applyFill="1" applyBorder="1" applyProtection="1">
      <alignment/>
      <protection/>
    </xf>
    <xf numFmtId="166" fontId="10" fillId="14" borderId="25" xfId="21" applyNumberFormat="1" applyFont="1" applyFill="1" applyBorder="1" applyProtection="1">
      <alignment/>
      <protection/>
    </xf>
    <xf numFmtId="0" fontId="2" fillId="0" borderId="0" xfId="21" applyFont="1" applyProtection="1">
      <alignment/>
      <protection/>
    </xf>
    <xf numFmtId="0" fontId="0" fillId="0" borderId="0" xfId="0" applyFont="1" applyProtection="1">
      <protection/>
    </xf>
    <xf numFmtId="0" fontId="9" fillId="2" borderId="19" xfId="20" applyFill="1" applyBorder="1" applyAlignment="1" applyProtection="1">
      <alignment vertical="center"/>
      <protection/>
    </xf>
    <xf numFmtId="4" fontId="22" fillId="2" borderId="7" xfId="0" applyNumberFormat="1" applyFont="1" applyFill="1" applyBorder="1" applyProtection="1">
      <protection/>
    </xf>
    <xf numFmtId="0" fontId="34" fillId="2" borderId="0" xfId="0" applyFont="1" applyFill="1" applyBorder="1" applyProtection="1">
      <protection/>
    </xf>
    <xf numFmtId="0" fontId="34" fillId="2" borderId="0" xfId="0" applyFont="1" applyFill="1" applyBorder="1" applyAlignment="1" applyProtection="1">
      <alignment horizontal="right"/>
      <protection/>
    </xf>
    <xf numFmtId="0" fontId="34" fillId="0" borderId="0" xfId="0" applyFont="1" applyProtection="1">
      <protection/>
    </xf>
    <xf numFmtId="0" fontId="34" fillId="0" borderId="0" xfId="0" applyFont="1" applyBorder="1" applyProtection="1">
      <protection/>
    </xf>
    <xf numFmtId="3" fontId="36" fillId="0" borderId="1" xfId="0" applyNumberFormat="1" applyFont="1" applyFill="1" applyBorder="1" applyAlignment="1" applyProtection="1">
      <alignment horizontal="right"/>
      <protection/>
    </xf>
    <xf numFmtId="3" fontId="34" fillId="0" borderId="1" xfId="0" applyNumberFormat="1" applyFont="1" applyFill="1" applyBorder="1" applyAlignment="1" applyProtection="1">
      <alignment horizontal="right"/>
      <protection/>
    </xf>
    <xf numFmtId="0" fontId="36" fillId="15" borderId="0" xfId="0" applyFont="1" applyFill="1" applyBorder="1" applyProtection="1">
      <protection/>
    </xf>
    <xf numFmtId="3" fontId="36" fillId="15" borderId="1" xfId="0" applyNumberFormat="1" applyFont="1" applyFill="1" applyBorder="1" applyAlignment="1" applyProtection="1">
      <alignment horizontal="right"/>
      <protection/>
    </xf>
    <xf numFmtId="3" fontId="34" fillId="0" borderId="1" xfId="0" applyNumberFormat="1" applyFont="1" applyBorder="1" applyAlignment="1" applyProtection="1">
      <alignment horizontal="right"/>
      <protection/>
    </xf>
    <xf numFmtId="0" fontId="34" fillId="0" borderId="0" xfId="0" applyFont="1" applyAlignment="1" applyProtection="1">
      <alignment horizontal="center"/>
      <protection/>
    </xf>
    <xf numFmtId="0" fontId="34" fillId="0" borderId="0" xfId="0" applyFont="1" applyBorder="1" applyAlignment="1" applyProtection="1">
      <alignment horizontal="right"/>
      <protection/>
    </xf>
    <xf numFmtId="10" fontId="34" fillId="0" borderId="0" xfId="25" applyNumberFormat="1" applyFont="1" applyBorder="1" applyAlignment="1" applyProtection="1">
      <alignment horizontal="center"/>
      <protection/>
    </xf>
    <xf numFmtId="0" fontId="34" fillId="0" borderId="0" xfId="0" applyFont="1" applyAlignment="1" applyProtection="1">
      <alignment horizontal="left"/>
      <protection/>
    </xf>
    <xf numFmtId="0" fontId="36" fillId="4" borderId="0" xfId="0" applyFont="1" applyFill="1" applyBorder="1" applyProtection="1">
      <protection/>
    </xf>
    <xf numFmtId="3" fontId="37" fillId="4" borderId="1" xfId="0" applyNumberFormat="1" applyFont="1" applyFill="1" applyBorder="1" applyAlignment="1" applyProtection="1">
      <alignment horizontal="right"/>
      <protection/>
    </xf>
    <xf numFmtId="3" fontId="36" fillId="4" borderId="1" xfId="0" applyNumberFormat="1" applyFont="1" applyFill="1" applyBorder="1" applyAlignment="1" applyProtection="1">
      <alignment horizontal="right"/>
      <protection/>
    </xf>
    <xf numFmtId="3" fontId="0" fillId="0" borderId="1" xfId="0" applyNumberFormat="1" applyFill="1" applyBorder="1" applyProtection="1">
      <protection locked="0"/>
    </xf>
    <xf numFmtId="3" fontId="3" fillId="0" borderId="1" xfId="0" applyNumberFormat="1" applyFont="1" applyFill="1" applyBorder="1" applyProtection="1">
      <protection/>
    </xf>
    <xf numFmtId="0" fontId="0" fillId="0" borderId="0" xfId="0" applyFont="1" applyProtection="1">
      <protection/>
    </xf>
    <xf numFmtId="3" fontId="3" fillId="0" borderId="1" xfId="0" applyNumberFormat="1" applyFont="1" applyFill="1" applyBorder="1" applyProtection="1">
      <protection/>
    </xf>
    <xf numFmtId="0" fontId="0" fillId="5" borderId="0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16" fontId="0" fillId="0" borderId="4" xfId="0" applyNumberFormat="1" applyBorder="1" applyAlignment="1" applyProtection="1">
      <alignment horizontal="center" vertical="center"/>
      <protection locked="0"/>
    </xf>
    <xf numFmtId="0" fontId="24" fillId="13" borderId="0" xfId="0" applyFont="1" applyFill="1" applyAlignment="1" applyProtection="1">
      <alignment horizontal="left" vertical="center" wrapText="1"/>
      <protection locked="0"/>
    </xf>
    <xf numFmtId="0" fontId="0" fillId="13" borderId="0" xfId="0" applyFont="1" applyFill="1" applyAlignment="1" applyProtection="1">
      <alignment horizontal="left" vertical="center"/>
      <protection locked="0"/>
    </xf>
    <xf numFmtId="0" fontId="0" fillId="13" borderId="0" xfId="0" applyFont="1" applyFill="1" applyAlignment="1" applyProtection="1">
      <alignment horizontal="left" vertical="center" wrapText="1"/>
      <protection locked="0"/>
    </xf>
    <xf numFmtId="0" fontId="24" fillId="13" borderId="0" xfId="0" applyFont="1" applyFill="1" applyAlignment="1" applyProtection="1">
      <alignment horizontal="left" vertical="center"/>
      <protection locked="0"/>
    </xf>
    <xf numFmtId="16" fontId="0" fillId="0" borderId="16" xfId="0" applyNumberFormat="1" applyFill="1" applyBorder="1" applyAlignment="1" applyProtection="1">
      <alignment horizontal="center" vertical="center"/>
      <protection locked="0"/>
    </xf>
    <xf numFmtId="0" fontId="3" fillId="8" borderId="0" xfId="0" applyFont="1" applyFill="1" applyAlignment="1" applyProtection="1" quotePrefix="1">
      <alignment horizontal="center"/>
      <protection/>
    </xf>
    <xf numFmtId="0" fontId="3" fillId="8" borderId="0" xfId="0" applyFont="1" applyFill="1" applyProtection="1">
      <protection/>
    </xf>
    <xf numFmtId="0" fontId="0" fillId="0" borderId="0" xfId="0" applyFont="1" applyProtection="1">
      <protection/>
    </xf>
    <xf numFmtId="3" fontId="36" fillId="4" borderId="0" xfId="0" applyNumberFormat="1" applyFont="1" applyFill="1" applyBorder="1" applyAlignment="1" applyProtection="1">
      <alignment horizontal="right"/>
      <protection/>
    </xf>
    <xf numFmtId="0" fontId="0" fillId="13" borderId="26" xfId="0" applyFill="1" applyBorder="1" applyAlignment="1" applyProtection="1">
      <alignment horizontal="center" wrapText="1"/>
      <protection locked="0"/>
    </xf>
    <xf numFmtId="0" fontId="0" fillId="13" borderId="27" xfId="0" applyFill="1" applyBorder="1" applyAlignment="1" applyProtection="1">
      <alignment horizontal="center" wrapText="1"/>
      <protection locked="0"/>
    </xf>
    <xf numFmtId="0" fontId="0" fillId="13" borderId="28" xfId="0" applyFill="1" applyBorder="1" applyAlignment="1" applyProtection="1">
      <alignment horizontal="center" wrapText="1"/>
      <protection locked="0"/>
    </xf>
    <xf numFmtId="0" fontId="21" fillId="12" borderId="26" xfId="20" applyFont="1" applyFill="1" applyBorder="1" applyAlignment="1" applyProtection="1">
      <alignment horizontal="center" vertical="center"/>
      <protection locked="0"/>
    </xf>
    <xf numFmtId="0" fontId="21" fillId="12" borderId="27" xfId="20" applyFont="1" applyFill="1" applyBorder="1" applyAlignment="1" applyProtection="1">
      <alignment horizontal="center" vertical="center"/>
      <protection locked="0"/>
    </xf>
    <xf numFmtId="0" fontId="21" fillId="12" borderId="28" xfId="2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wrapText="1"/>
      <protection/>
    </xf>
    <xf numFmtId="0" fontId="9" fillId="2" borderId="5" xfId="20" applyFont="1" applyFill="1" applyBorder="1" applyAlignment="1" applyProtection="1">
      <alignment horizontal="center" vertical="center" wrapText="1"/>
      <protection/>
    </xf>
    <xf numFmtId="0" fontId="9" fillId="2" borderId="29" xfId="20" applyFont="1" applyFill="1" applyBorder="1" applyAlignment="1" applyProtection="1">
      <alignment horizontal="center" vertical="center" wrapText="1"/>
      <protection/>
    </xf>
    <xf numFmtId="0" fontId="9" fillId="2" borderId="3" xfId="20" applyFont="1" applyFill="1" applyBorder="1" applyAlignment="1" applyProtection="1">
      <alignment horizontal="center" vertical="center" wrapText="1"/>
      <protection/>
    </xf>
    <xf numFmtId="0" fontId="28" fillId="2" borderId="4" xfId="20" applyFont="1" applyFill="1" applyBorder="1" applyAlignment="1" applyProtection="1">
      <alignment horizontal="center" vertical="center" wrapText="1"/>
      <protection/>
    </xf>
    <xf numFmtId="0" fontId="28" fillId="2" borderId="5" xfId="20" applyFont="1" applyFill="1" applyBorder="1" applyAlignment="1" applyProtection="1">
      <alignment horizontal="center" vertical="center"/>
      <protection/>
    </xf>
    <xf numFmtId="0" fontId="9" fillId="2" borderId="14" xfId="20" applyFont="1" applyFill="1" applyBorder="1" applyAlignment="1" applyProtection="1">
      <alignment horizontal="center" vertical="center" wrapText="1"/>
      <protection/>
    </xf>
    <xf numFmtId="0" fontId="9" fillId="2" borderId="10" xfId="20" applyFont="1" applyFill="1" applyBorder="1" applyAlignment="1" applyProtection="1">
      <alignment horizontal="center" vertical="center" wrapText="1"/>
      <protection/>
    </xf>
    <xf numFmtId="0" fontId="9" fillId="2" borderId="6" xfId="20" applyFont="1" applyFill="1" applyBorder="1" applyAlignment="1" applyProtection="1">
      <alignment horizontal="center" vertical="center" wrapText="1"/>
      <protection/>
    </xf>
    <xf numFmtId="0" fontId="28" fillId="2" borderId="26" xfId="20" applyFont="1" applyFill="1" applyBorder="1" applyAlignment="1" applyProtection="1">
      <alignment horizontal="center" vertical="center" wrapText="1"/>
      <protection/>
    </xf>
    <xf numFmtId="0" fontId="28" fillId="2" borderId="26" xfId="20" applyFont="1" applyFill="1" applyBorder="1" applyProtection="1">
      <protection/>
    </xf>
    <xf numFmtId="0" fontId="28" fillId="2" borderId="14" xfId="20" applyFont="1" applyFill="1" applyBorder="1" applyProtection="1">
      <protection/>
    </xf>
    <xf numFmtId="0" fontId="9" fillId="2" borderId="4" xfId="20" applyFont="1" applyFill="1" applyBorder="1" applyAlignment="1" applyProtection="1">
      <alignment horizontal="center" vertical="center" wrapText="1"/>
      <protection/>
    </xf>
    <xf numFmtId="0" fontId="9" fillId="2" borderId="4" xfId="20" applyFont="1" applyFill="1" applyBorder="1" applyProtection="1">
      <protection/>
    </xf>
    <xf numFmtId="0" fontId="9" fillId="2" borderId="5" xfId="20" applyFont="1" applyFill="1" applyBorder="1" applyProtection="1">
      <protection/>
    </xf>
    <xf numFmtId="166" fontId="22" fillId="2" borderId="7" xfId="0" applyNumberFormat="1" applyFont="1" applyFill="1" applyBorder="1" applyAlignment="1" applyProtection="1">
      <alignment horizontal="center"/>
      <protection/>
    </xf>
    <xf numFmtId="166" fontId="22" fillId="2" borderId="30" xfId="0" applyNumberFormat="1" applyFont="1" applyFill="1" applyBorder="1" applyAlignment="1" applyProtection="1">
      <alignment horizontal="center"/>
      <protection/>
    </xf>
    <xf numFmtId="166" fontId="22" fillId="2" borderId="31" xfId="0" applyNumberFormat="1" applyFont="1" applyFill="1" applyBorder="1" applyAlignment="1" applyProtection="1">
      <alignment horizontal="center"/>
      <protection/>
    </xf>
    <xf numFmtId="0" fontId="28" fillId="2" borderId="28" xfId="23" applyFont="1" applyFill="1" applyBorder="1" applyAlignment="1" applyProtection="1">
      <alignment horizontal="center" vertical="center" wrapText="1"/>
      <protection/>
    </xf>
    <xf numFmtId="0" fontId="28" fillId="2" borderId="4" xfId="23" applyFont="1" applyFill="1" applyBorder="1" applyAlignment="1" applyProtection="1">
      <alignment horizontal="center" vertical="center" wrapText="1"/>
      <protection/>
    </xf>
    <xf numFmtId="0" fontId="28" fillId="2" borderId="5" xfId="20" applyFont="1" applyFill="1" applyBorder="1" applyAlignment="1" applyProtection="1">
      <alignment horizontal="center" vertical="center" wrapText="1"/>
      <protection/>
    </xf>
    <xf numFmtId="0" fontId="29" fillId="0" borderId="32" xfId="0" applyFont="1" applyBorder="1" applyAlignment="1" applyProtection="1">
      <alignment horizontal="center" vertical="center" wrapText="1"/>
      <protection/>
    </xf>
    <xf numFmtId="0" fontId="9" fillId="2" borderId="26" xfId="20" applyFont="1" applyFill="1" applyBorder="1" applyAlignment="1" applyProtection="1">
      <alignment horizontal="center" vertical="center" wrapText="1"/>
      <protection/>
    </xf>
    <xf numFmtId="0" fontId="9" fillId="2" borderId="27" xfId="20" applyFont="1" applyFill="1" applyBorder="1" applyAlignment="1" applyProtection="1">
      <alignment horizontal="center" vertical="center" wrapText="1"/>
      <protection/>
    </xf>
    <xf numFmtId="0" fontId="9" fillId="2" borderId="28" xfId="20" applyFont="1" applyFill="1" applyBorder="1" applyAlignment="1" applyProtection="1">
      <alignment horizontal="center" vertical="center" wrapText="1"/>
      <protection/>
    </xf>
    <xf numFmtId="0" fontId="9" fillId="2" borderId="32" xfId="20" applyFont="1" applyFill="1" applyBorder="1" applyAlignment="1" applyProtection="1">
      <alignment horizontal="center" vertical="center" wrapText="1"/>
      <protection/>
    </xf>
    <xf numFmtId="0" fontId="28" fillId="2" borderId="5" xfId="23" applyFont="1" applyFill="1" applyBorder="1" applyAlignment="1" applyProtection="1">
      <alignment horizontal="center" vertical="center" wrapText="1"/>
      <protection/>
    </xf>
    <xf numFmtId="0" fontId="9" fillId="2" borderId="26" xfId="20" applyFont="1" applyFill="1" applyBorder="1" applyAlignment="1" applyProtection="1">
      <alignment horizontal="left" vertical="center" wrapText="1"/>
      <protection/>
    </xf>
    <xf numFmtId="0" fontId="9" fillId="2" borderId="27" xfId="20" applyFont="1" applyFill="1" applyBorder="1" applyAlignment="1" applyProtection="1">
      <alignment horizontal="left" vertical="center" wrapText="1"/>
      <protection/>
    </xf>
    <xf numFmtId="0" fontId="9" fillId="2" borderId="28" xfId="20" applyFont="1" applyFill="1" applyBorder="1" applyAlignment="1" applyProtection="1">
      <alignment horizontal="left" vertical="center" wrapText="1"/>
      <protection/>
    </xf>
    <xf numFmtId="0" fontId="3" fillId="8" borderId="0" xfId="0" applyFont="1" applyFill="1" applyAlignment="1" applyProtection="1" quotePrefix="1">
      <alignment horizontal="center"/>
      <protection/>
    </xf>
    <xf numFmtId="0" fontId="3" fillId="8" borderId="0" xfId="0" applyFont="1" applyFill="1" applyProtection="1">
      <protection/>
    </xf>
    <xf numFmtId="0" fontId="0" fillId="0" borderId="0" xfId="0" applyFont="1" applyProtection="1">
      <protection/>
    </xf>
    <xf numFmtId="166" fontId="10" fillId="14" borderId="26" xfId="21" applyNumberFormat="1" applyFont="1" applyFill="1" applyBorder="1" applyAlignment="1" applyProtection="1">
      <alignment horizontal="center"/>
      <protection/>
    </xf>
    <xf numFmtId="166" fontId="10" fillId="14" borderId="27" xfId="21" applyNumberFormat="1" applyFont="1" applyFill="1" applyBorder="1" applyAlignment="1" applyProtection="1">
      <alignment horizontal="center"/>
      <protection/>
    </xf>
    <xf numFmtId="166" fontId="10" fillId="14" borderId="28" xfId="21" applyNumberFormat="1" applyFont="1" applyFill="1" applyBorder="1" applyAlignment="1" applyProtection="1">
      <alignment horizontal="center"/>
      <protection/>
    </xf>
    <xf numFmtId="0" fontId="15" fillId="14" borderId="20" xfId="22" applyFont="1" applyFill="1" applyBorder="1" applyAlignment="1" applyProtection="1">
      <alignment horizontal="center" vertical="center" wrapText="1"/>
      <protection/>
    </xf>
    <xf numFmtId="0" fontId="15" fillId="14" borderId="4" xfId="22" applyFont="1" applyFill="1" applyBorder="1" applyAlignment="1" applyProtection="1">
      <alignment horizontal="center" vertical="center" wrapText="1"/>
      <protection/>
    </xf>
    <xf numFmtId="0" fontId="15" fillId="14" borderId="5" xfId="22" applyFont="1" applyFill="1" applyBorder="1" applyAlignment="1" applyProtection="1">
      <alignment horizontal="center" vertical="center" wrapText="1"/>
      <protection/>
    </xf>
    <xf numFmtId="0" fontId="9" fillId="14" borderId="4" xfId="20" applyFill="1" applyBorder="1" applyAlignment="1" applyProtection="1">
      <alignment horizontal="center" vertical="center" wrapText="1"/>
      <protection/>
    </xf>
    <xf numFmtId="0" fontId="9" fillId="14" borderId="5" xfId="20" applyFill="1" applyBorder="1" applyAlignment="1" applyProtection="1">
      <alignment horizontal="center" vertical="center" wrapText="1"/>
      <protection/>
    </xf>
    <xf numFmtId="0" fontId="9" fillId="14" borderId="4" xfId="20" applyFill="1" applyBorder="1" applyAlignment="1" applyProtection="1">
      <alignment horizontal="left" vertical="center" wrapText="1"/>
      <protection/>
    </xf>
    <xf numFmtId="0" fontId="9" fillId="14" borderId="14" xfId="20" applyFill="1" applyBorder="1" applyAlignment="1" applyProtection="1">
      <alignment horizontal="center" vertical="center" wrapText="1"/>
      <protection/>
    </xf>
    <xf numFmtId="0" fontId="9" fillId="14" borderId="10" xfId="20" applyFill="1" applyBorder="1" applyAlignment="1" applyProtection="1">
      <alignment horizontal="center" vertical="center" wrapText="1"/>
      <protection/>
    </xf>
    <xf numFmtId="0" fontId="9" fillId="14" borderId="19" xfId="20" applyFill="1" applyBorder="1" applyAlignment="1" applyProtection="1">
      <alignment horizontal="center" vertical="center" wrapText="1"/>
      <protection/>
    </xf>
    <xf numFmtId="0" fontId="9" fillId="14" borderId="33" xfId="20" applyFill="1" applyBorder="1" applyProtection="1">
      <protection/>
    </xf>
    <xf numFmtId="0" fontId="9" fillId="14" borderId="34" xfId="20" applyFill="1" applyBorder="1" applyProtection="1">
      <protection/>
    </xf>
    <xf numFmtId="0" fontId="13" fillId="14" borderId="20" xfId="20" applyFont="1" applyFill="1" applyBorder="1" applyAlignment="1" applyProtection="1">
      <alignment horizontal="center" vertical="center" wrapText="1"/>
      <protection/>
    </xf>
    <xf numFmtId="0" fontId="13" fillId="14" borderId="4" xfId="20" applyFont="1" applyFill="1" applyBorder="1" applyProtection="1">
      <protection/>
    </xf>
    <xf numFmtId="0" fontId="13" fillId="14" borderId="5" xfId="20" applyFont="1" applyFill="1" applyBorder="1" applyProtection="1">
      <protection/>
    </xf>
    <xf numFmtId="0" fontId="16" fillId="14" borderId="35" xfId="22" applyFont="1" applyFill="1" applyBorder="1" applyAlignment="1" applyProtection="1">
      <alignment horizontal="center" vertical="center" wrapText="1"/>
      <protection/>
    </xf>
    <xf numFmtId="0" fontId="16" fillId="14" borderId="36" xfId="22" applyFont="1" applyFill="1" applyBorder="1" applyAlignment="1" applyProtection="1">
      <alignment horizontal="center" vertical="center" wrapText="1"/>
      <protection/>
    </xf>
    <xf numFmtId="0" fontId="16" fillId="14" borderId="37" xfId="22" applyFont="1" applyFill="1" applyBorder="1" applyAlignment="1" applyProtection="1">
      <alignment horizontal="center" vertical="center" wrapText="1"/>
      <protection/>
    </xf>
    <xf numFmtId="0" fontId="9" fillId="14" borderId="16" xfId="20" applyFill="1" applyBorder="1" applyAlignment="1" applyProtection="1">
      <alignment horizontal="center" vertical="center" wrapText="1"/>
      <protection/>
    </xf>
    <xf numFmtId="0" fontId="9" fillId="14" borderId="0" xfId="20" applyFill="1" applyBorder="1" applyAlignment="1" applyProtection="1">
      <alignment horizontal="center" vertical="center" wrapText="1"/>
      <protection/>
    </xf>
    <xf numFmtId="0" fontId="9" fillId="14" borderId="15" xfId="20" applyFill="1" applyBorder="1" applyAlignment="1" applyProtection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4" xfId="20"/>
    <cellStyle name="Normální 2" xfId="21"/>
    <cellStyle name="Název 2" xfId="22"/>
    <cellStyle name="Název" xfId="23"/>
    <cellStyle name="Čárka" xfId="24"/>
    <cellStyle name="Procent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6"/>
  <sheetViews>
    <sheetView workbookViewId="0" topLeftCell="A87">
      <selection activeCell="C100" sqref="C100"/>
    </sheetView>
  </sheetViews>
  <sheetFormatPr defaultColWidth="9.125" defaultRowHeight="12.75"/>
  <cols>
    <col min="1" max="1" width="13.375" style="1" bestFit="1" customWidth="1"/>
    <col min="2" max="2" width="88.25390625" style="121" customWidth="1"/>
    <col min="3" max="3" width="9.125" style="1" customWidth="1"/>
    <col min="4" max="4" width="14.75390625" style="1" bestFit="1" customWidth="1"/>
    <col min="5" max="5" width="32.875" style="1" bestFit="1" customWidth="1"/>
    <col min="6" max="6" width="26.625" style="1" bestFit="1" customWidth="1"/>
    <col min="7" max="7" width="23.75390625" style="1" customWidth="1"/>
    <col min="8" max="8" width="9.25390625" style="1" customWidth="1"/>
    <col min="9" max="16384" width="9.125" style="1" customWidth="1"/>
  </cols>
  <sheetData>
    <row r="1" spans="1:7" ht="18">
      <c r="A1" s="142" t="s">
        <v>144</v>
      </c>
      <c r="B1" s="80"/>
      <c r="C1" s="2"/>
      <c r="D1" s="2"/>
      <c r="E1" s="2"/>
      <c r="F1" s="2"/>
      <c r="G1" s="2"/>
    </row>
    <row r="2" spans="1:7" ht="12.75">
      <c r="A2" s="2"/>
      <c r="B2" s="143" t="s">
        <v>167</v>
      </c>
      <c r="C2" s="2"/>
      <c r="D2" s="2"/>
      <c r="E2" s="2"/>
      <c r="F2" s="2"/>
      <c r="G2" s="2"/>
    </row>
    <row r="3" spans="1:7" ht="12.75">
      <c r="A3" s="2"/>
      <c r="B3" s="212" t="s">
        <v>170</v>
      </c>
      <c r="C3" s="212"/>
      <c r="D3" s="212"/>
      <c r="E3" s="212"/>
      <c r="F3" s="212"/>
      <c r="G3" s="212"/>
    </row>
    <row r="4" spans="1:7" ht="12.75">
      <c r="A4" s="2"/>
      <c r="B4" s="212" t="s">
        <v>168</v>
      </c>
      <c r="C4" s="212"/>
      <c r="D4" s="212"/>
      <c r="E4" s="212"/>
      <c r="F4" s="212"/>
      <c r="G4" s="212"/>
    </row>
    <row r="5" spans="1:7" ht="12.75">
      <c r="A5" s="2"/>
      <c r="B5" s="212" t="s">
        <v>169</v>
      </c>
      <c r="C5" s="212"/>
      <c r="D5" s="212"/>
      <c r="E5" s="212"/>
      <c r="F5" s="212"/>
      <c r="G5" s="212"/>
    </row>
    <row r="6" spans="1:7" ht="12.75">
      <c r="A6" s="2"/>
      <c r="B6" s="212" t="s">
        <v>180</v>
      </c>
      <c r="C6" s="212"/>
      <c r="D6" s="212"/>
      <c r="E6" s="212"/>
      <c r="F6" s="212"/>
      <c r="G6" s="212"/>
    </row>
    <row r="8" ht="13.5" thickBot="1"/>
    <row r="9" spans="1:7" ht="17.25" thickBot="1" thickTop="1">
      <c r="A9" s="122" t="s">
        <v>123</v>
      </c>
      <c r="B9" s="123" t="s">
        <v>122</v>
      </c>
      <c r="C9" s="209" t="s">
        <v>40</v>
      </c>
      <c r="D9" s="210"/>
      <c r="E9" s="210"/>
      <c r="F9" s="210"/>
      <c r="G9" s="211"/>
    </row>
    <row r="10" spans="1:7" ht="13.5" thickBot="1">
      <c r="A10" s="124" t="s">
        <v>208</v>
      </c>
      <c r="B10" s="125" t="s">
        <v>209</v>
      </c>
      <c r="C10" s="206"/>
      <c r="D10" s="207"/>
      <c r="E10" s="207"/>
      <c r="F10" s="207"/>
      <c r="G10" s="208"/>
    </row>
    <row r="11" spans="1:7" ht="16.5" thickBot="1">
      <c r="A11" s="126" t="s">
        <v>132</v>
      </c>
      <c r="B11" s="127" t="s">
        <v>133</v>
      </c>
      <c r="C11" s="128" t="s">
        <v>124</v>
      </c>
      <c r="D11" s="128" t="s">
        <v>127</v>
      </c>
      <c r="E11" s="128" t="s">
        <v>125</v>
      </c>
      <c r="F11" s="128" t="s">
        <v>126</v>
      </c>
      <c r="G11" s="128" t="s">
        <v>134</v>
      </c>
    </row>
    <row r="12" spans="1:8" ht="27">
      <c r="A12" s="129">
        <v>1</v>
      </c>
      <c r="B12" s="130" t="s">
        <v>212</v>
      </c>
      <c r="C12" s="131" t="s">
        <v>161</v>
      </c>
      <c r="D12" s="132"/>
      <c r="E12" s="132"/>
      <c r="F12" s="133">
        <f>E12*D12</f>
        <v>0</v>
      </c>
      <c r="G12" s="132"/>
      <c r="H12" s="1" t="s">
        <v>206</v>
      </c>
    </row>
    <row r="13" spans="1:8" ht="12.75">
      <c r="A13" s="129">
        <f>A12+1</f>
        <v>2</v>
      </c>
      <c r="B13" s="130" t="s">
        <v>236</v>
      </c>
      <c r="C13" s="198" t="s">
        <v>154</v>
      </c>
      <c r="D13" s="132"/>
      <c r="E13" s="132"/>
      <c r="F13" s="133">
        <f aca="true" t="shared" si="0" ref="F13:F35">E13*D13</f>
        <v>0</v>
      </c>
      <c r="G13" s="132"/>
      <c r="H13" s="1" t="s">
        <v>206</v>
      </c>
    </row>
    <row r="14" spans="1:8" ht="27">
      <c r="A14" s="129">
        <f aca="true" t="shared" si="1" ref="A14:A35">A13+1</f>
        <v>3</v>
      </c>
      <c r="B14" s="130" t="s">
        <v>240</v>
      </c>
      <c r="C14" s="198" t="s">
        <v>161</v>
      </c>
      <c r="D14" s="132"/>
      <c r="E14" s="132"/>
      <c r="F14" s="133">
        <f t="shared" si="0"/>
        <v>0</v>
      </c>
      <c r="G14" s="132"/>
      <c r="H14" s="1" t="s">
        <v>206</v>
      </c>
    </row>
    <row r="15" spans="1:7" ht="14.25">
      <c r="A15" s="129">
        <f t="shared" si="1"/>
        <v>4</v>
      </c>
      <c r="B15" s="130" t="s">
        <v>204</v>
      </c>
      <c r="C15" s="198" t="s">
        <v>161</v>
      </c>
      <c r="D15" s="132"/>
      <c r="E15" s="132"/>
      <c r="F15" s="133">
        <f t="shared" si="0"/>
        <v>0</v>
      </c>
      <c r="G15" s="132"/>
    </row>
    <row r="16" spans="1:7" ht="14.25">
      <c r="A16" s="129">
        <f t="shared" si="1"/>
        <v>5</v>
      </c>
      <c r="B16" s="130" t="s">
        <v>205</v>
      </c>
      <c r="C16" s="198" t="s">
        <v>161</v>
      </c>
      <c r="D16" s="132"/>
      <c r="E16" s="132"/>
      <c r="F16" s="133">
        <f t="shared" si="0"/>
        <v>0</v>
      </c>
      <c r="G16" s="132"/>
    </row>
    <row r="17" spans="1:7" ht="14.25">
      <c r="A17" s="129">
        <f>A16+1</f>
        <v>6</v>
      </c>
      <c r="B17" s="130" t="s">
        <v>241</v>
      </c>
      <c r="C17" s="198" t="s">
        <v>161</v>
      </c>
      <c r="D17" s="132"/>
      <c r="E17" s="132"/>
      <c r="F17" s="133">
        <f t="shared" si="0"/>
        <v>0</v>
      </c>
      <c r="G17" s="132"/>
    </row>
    <row r="18" spans="1:7" ht="12.75">
      <c r="A18" s="129">
        <f t="shared" si="1"/>
        <v>7</v>
      </c>
      <c r="B18" s="130" t="s">
        <v>210</v>
      </c>
      <c r="C18" s="198" t="s">
        <v>130</v>
      </c>
      <c r="D18" s="132"/>
      <c r="E18" s="132"/>
      <c r="F18" s="133">
        <f t="shared" si="0"/>
        <v>0</v>
      </c>
      <c r="G18" s="132"/>
    </row>
    <row r="19" spans="1:7" ht="12.75">
      <c r="A19" s="129">
        <f t="shared" si="1"/>
        <v>8</v>
      </c>
      <c r="B19" s="130" t="s">
        <v>222</v>
      </c>
      <c r="C19" s="198" t="s">
        <v>130</v>
      </c>
      <c r="D19" s="132"/>
      <c r="E19" s="132"/>
      <c r="F19" s="133">
        <f t="shared" si="0"/>
        <v>0</v>
      </c>
      <c r="G19" s="132"/>
    </row>
    <row r="20" spans="1:7" ht="14.25">
      <c r="A20" s="129">
        <f t="shared" si="1"/>
        <v>9</v>
      </c>
      <c r="B20" s="130" t="s">
        <v>237</v>
      </c>
      <c r="C20" s="198" t="s">
        <v>161</v>
      </c>
      <c r="D20" s="132"/>
      <c r="E20" s="132"/>
      <c r="F20" s="133">
        <f t="shared" si="0"/>
        <v>0</v>
      </c>
      <c r="G20" s="132"/>
    </row>
    <row r="21" spans="1:7" ht="14.25">
      <c r="A21" s="129">
        <f t="shared" si="1"/>
        <v>10</v>
      </c>
      <c r="B21" s="130" t="s">
        <v>238</v>
      </c>
      <c r="C21" s="198" t="s">
        <v>161</v>
      </c>
      <c r="D21" s="132"/>
      <c r="E21" s="132"/>
      <c r="F21" s="133">
        <f t="shared" si="0"/>
        <v>0</v>
      </c>
      <c r="G21" s="132"/>
    </row>
    <row r="22" spans="1:7" ht="12.75">
      <c r="A22" s="129">
        <f t="shared" si="1"/>
        <v>11</v>
      </c>
      <c r="B22" s="130" t="s">
        <v>165</v>
      </c>
      <c r="C22" s="198" t="s">
        <v>129</v>
      </c>
      <c r="D22" s="132"/>
      <c r="E22" s="132"/>
      <c r="F22" s="133">
        <f t="shared" si="0"/>
        <v>0</v>
      </c>
      <c r="G22" s="132"/>
    </row>
    <row r="23" spans="1:7" ht="12.75">
      <c r="A23" s="129">
        <f t="shared" si="1"/>
        <v>12</v>
      </c>
      <c r="B23" s="130" t="s">
        <v>166</v>
      </c>
      <c r="C23" s="198" t="s">
        <v>129</v>
      </c>
      <c r="D23" s="132"/>
      <c r="E23" s="132"/>
      <c r="F23" s="133">
        <f t="shared" si="0"/>
        <v>0</v>
      </c>
      <c r="G23" s="132"/>
    </row>
    <row r="24" spans="1:7" ht="14.25">
      <c r="A24" s="129">
        <f t="shared" si="1"/>
        <v>13</v>
      </c>
      <c r="B24" s="130" t="s">
        <v>239</v>
      </c>
      <c r="C24" s="198" t="s">
        <v>242</v>
      </c>
      <c r="D24" s="132"/>
      <c r="E24" s="132"/>
      <c r="F24" s="133">
        <f t="shared" si="0"/>
        <v>0</v>
      </c>
      <c r="G24" s="132"/>
    </row>
    <row r="25" spans="1:7" ht="12.75">
      <c r="A25" s="129">
        <f t="shared" si="1"/>
        <v>14</v>
      </c>
      <c r="B25" s="130"/>
      <c r="C25" s="131"/>
      <c r="D25" s="132"/>
      <c r="E25" s="132"/>
      <c r="F25" s="133">
        <f t="shared" si="0"/>
        <v>0</v>
      </c>
      <c r="G25" s="132"/>
    </row>
    <row r="26" spans="1:7" ht="12.75">
      <c r="A26" s="129">
        <f t="shared" si="1"/>
        <v>15</v>
      </c>
      <c r="B26" s="130"/>
      <c r="C26" s="131"/>
      <c r="D26" s="132"/>
      <c r="E26" s="132"/>
      <c r="F26" s="133">
        <f t="shared" si="0"/>
        <v>0</v>
      </c>
      <c r="G26" s="132"/>
    </row>
    <row r="27" spans="1:7" ht="12.75">
      <c r="A27" s="129">
        <f t="shared" si="1"/>
        <v>16</v>
      </c>
      <c r="B27" s="130"/>
      <c r="C27" s="131"/>
      <c r="D27" s="132"/>
      <c r="E27" s="132"/>
      <c r="F27" s="133">
        <f t="shared" si="0"/>
        <v>0</v>
      </c>
      <c r="G27" s="132"/>
    </row>
    <row r="28" spans="1:7" ht="12.75">
      <c r="A28" s="129">
        <f t="shared" si="1"/>
        <v>17</v>
      </c>
      <c r="B28" s="130"/>
      <c r="C28" s="131"/>
      <c r="D28" s="132"/>
      <c r="E28" s="132"/>
      <c r="F28" s="133">
        <f t="shared" si="0"/>
        <v>0</v>
      </c>
      <c r="G28" s="132"/>
    </row>
    <row r="29" spans="1:7" ht="12.75">
      <c r="A29" s="129">
        <f t="shared" si="1"/>
        <v>18</v>
      </c>
      <c r="B29" s="130"/>
      <c r="C29" s="131"/>
      <c r="D29" s="132"/>
      <c r="E29" s="132"/>
      <c r="F29" s="133">
        <f t="shared" si="0"/>
        <v>0</v>
      </c>
      <c r="G29" s="132"/>
    </row>
    <row r="30" spans="1:7" ht="12.75">
      <c r="A30" s="129">
        <f t="shared" si="1"/>
        <v>19</v>
      </c>
      <c r="B30" s="130"/>
      <c r="C30" s="131"/>
      <c r="D30" s="132"/>
      <c r="E30" s="132"/>
      <c r="F30" s="133">
        <f t="shared" si="0"/>
        <v>0</v>
      </c>
      <c r="G30" s="132"/>
    </row>
    <row r="31" spans="1:7" ht="12.75">
      <c r="A31" s="129">
        <f t="shared" si="1"/>
        <v>20</v>
      </c>
      <c r="B31" s="130"/>
      <c r="C31" s="131"/>
      <c r="D31" s="132"/>
      <c r="E31" s="132"/>
      <c r="F31" s="133">
        <f t="shared" si="0"/>
        <v>0</v>
      </c>
      <c r="G31" s="132"/>
    </row>
    <row r="32" spans="1:7" ht="12.75">
      <c r="A32" s="129">
        <f t="shared" si="1"/>
        <v>21</v>
      </c>
      <c r="B32" s="130"/>
      <c r="C32" s="131"/>
      <c r="D32" s="132"/>
      <c r="E32" s="132"/>
      <c r="F32" s="133">
        <f t="shared" si="0"/>
        <v>0</v>
      </c>
      <c r="G32" s="132"/>
    </row>
    <row r="33" spans="1:7" ht="12.75">
      <c r="A33" s="129">
        <f t="shared" si="1"/>
        <v>22</v>
      </c>
      <c r="B33" s="130"/>
      <c r="C33" s="131"/>
      <c r="D33" s="132"/>
      <c r="E33" s="132"/>
      <c r="F33" s="133">
        <f t="shared" si="0"/>
        <v>0</v>
      </c>
      <c r="G33" s="132"/>
    </row>
    <row r="34" spans="1:7" ht="12.75">
      <c r="A34" s="129">
        <f t="shared" si="1"/>
        <v>23</v>
      </c>
      <c r="B34" s="134" t="s">
        <v>128</v>
      </c>
      <c r="C34" s="135" t="s">
        <v>130</v>
      </c>
      <c r="D34" s="136">
        <v>1</v>
      </c>
      <c r="E34" s="132"/>
      <c r="F34" s="141">
        <f t="shared" si="0"/>
        <v>0</v>
      </c>
      <c r="G34" s="132"/>
    </row>
    <row r="35" spans="1:7" ht="13.5" thickBot="1">
      <c r="A35" s="129">
        <f t="shared" si="1"/>
        <v>24</v>
      </c>
      <c r="B35" s="134" t="s">
        <v>145</v>
      </c>
      <c r="C35" s="135" t="s">
        <v>129</v>
      </c>
      <c r="D35" s="136">
        <v>1</v>
      </c>
      <c r="E35" s="132"/>
      <c r="F35" s="141">
        <f t="shared" si="0"/>
        <v>0</v>
      </c>
      <c r="G35" s="132"/>
    </row>
    <row r="36" spans="1:7" ht="16.5" thickBot="1" thickTop="1">
      <c r="A36" s="171" t="s">
        <v>131</v>
      </c>
      <c r="B36" s="171"/>
      <c r="C36" s="171"/>
      <c r="D36" s="171"/>
      <c r="E36" s="171"/>
      <c r="F36" s="171">
        <f>SUM(F12:F35)</f>
        <v>0</v>
      </c>
      <c r="G36" s="171">
        <f>SUM(G12:G35)</f>
        <v>0</v>
      </c>
    </row>
    <row r="37" spans="5:7" ht="12.75">
      <c r="E37" s="139" t="s">
        <v>135</v>
      </c>
      <c r="F37" s="140">
        <f>F36-F34-F35</f>
        <v>0</v>
      </c>
      <c r="G37" s="140">
        <f>G36-G34-G35</f>
        <v>0</v>
      </c>
    </row>
    <row r="38" ht="13.5" thickBot="1"/>
    <row r="39" spans="1:7" ht="17.25" thickBot="1" thickTop="1">
      <c r="A39" s="122" t="s">
        <v>123</v>
      </c>
      <c r="B39" s="123" t="s">
        <v>122</v>
      </c>
      <c r="C39" s="209" t="s">
        <v>40</v>
      </c>
      <c r="D39" s="210"/>
      <c r="E39" s="210"/>
      <c r="F39" s="210"/>
      <c r="G39" s="211"/>
    </row>
    <row r="40" spans="1:7" ht="13.5" thickBot="1">
      <c r="A40" s="196" t="s">
        <v>251</v>
      </c>
      <c r="B40" s="125" t="s">
        <v>211</v>
      </c>
      <c r="C40" s="206"/>
      <c r="D40" s="207"/>
      <c r="E40" s="207"/>
      <c r="F40" s="207"/>
      <c r="G40" s="208"/>
    </row>
    <row r="41" spans="1:7" ht="16.5" thickBot="1">
      <c r="A41" s="126" t="s">
        <v>132</v>
      </c>
      <c r="B41" s="127" t="s">
        <v>133</v>
      </c>
      <c r="C41" s="128" t="s">
        <v>124</v>
      </c>
      <c r="D41" s="128" t="s">
        <v>127</v>
      </c>
      <c r="E41" s="128" t="s">
        <v>125</v>
      </c>
      <c r="F41" s="128" t="s">
        <v>126</v>
      </c>
      <c r="G41" s="128" t="s">
        <v>134</v>
      </c>
    </row>
    <row r="42" spans="1:7" ht="14.25">
      <c r="A42" s="129">
        <v>1</v>
      </c>
      <c r="B42" s="130" t="s">
        <v>213</v>
      </c>
      <c r="C42" s="131" t="s">
        <v>161</v>
      </c>
      <c r="D42" s="132"/>
      <c r="E42" s="132"/>
      <c r="F42" s="133">
        <f>E42*D42</f>
        <v>0</v>
      </c>
      <c r="G42" s="132"/>
    </row>
    <row r="43" spans="1:7" ht="14.25">
      <c r="A43" s="129">
        <f>A42+1</f>
        <v>2</v>
      </c>
      <c r="B43" s="130" t="s">
        <v>214</v>
      </c>
      <c r="C43" s="131" t="s">
        <v>161</v>
      </c>
      <c r="D43" s="132"/>
      <c r="E43" s="132"/>
      <c r="F43" s="133">
        <f aca="true" t="shared" si="2" ref="F43:F59">E43*D43</f>
        <v>0</v>
      </c>
      <c r="G43" s="132"/>
    </row>
    <row r="44" spans="1:8" ht="27">
      <c r="A44" s="129">
        <f aca="true" t="shared" si="3" ref="A44:A59">A43+1</f>
        <v>3</v>
      </c>
      <c r="B44" s="199" t="s">
        <v>243</v>
      </c>
      <c r="C44" s="131" t="s">
        <v>161</v>
      </c>
      <c r="D44" s="132"/>
      <c r="E44" s="132"/>
      <c r="F44" s="133">
        <f t="shared" si="2"/>
        <v>0</v>
      </c>
      <c r="G44" s="132"/>
      <c r="H44" s="1" t="s">
        <v>206</v>
      </c>
    </row>
    <row r="45" spans="1:7" ht="25.5">
      <c r="A45" s="129">
        <f t="shared" si="3"/>
        <v>4</v>
      </c>
      <c r="B45" s="130" t="s">
        <v>215</v>
      </c>
      <c r="C45" s="131" t="s">
        <v>161</v>
      </c>
      <c r="D45" s="132"/>
      <c r="E45" s="132"/>
      <c r="F45" s="133">
        <f t="shared" si="2"/>
        <v>0</v>
      </c>
      <c r="G45" s="132"/>
    </row>
    <row r="46" spans="1:7" ht="12.75">
      <c r="A46" s="129">
        <f t="shared" si="3"/>
        <v>5</v>
      </c>
      <c r="B46" s="130" t="s">
        <v>216</v>
      </c>
      <c r="C46" s="131" t="s">
        <v>130</v>
      </c>
      <c r="D46" s="132"/>
      <c r="E46" s="132"/>
      <c r="F46" s="133">
        <f t="shared" si="2"/>
        <v>0</v>
      </c>
      <c r="G46" s="132"/>
    </row>
    <row r="47" spans="1:7" ht="12.75">
      <c r="A47" s="129">
        <f t="shared" si="3"/>
        <v>6</v>
      </c>
      <c r="B47" s="130" t="s">
        <v>222</v>
      </c>
      <c r="C47" s="131" t="s">
        <v>130</v>
      </c>
      <c r="D47" s="132"/>
      <c r="E47" s="132"/>
      <c r="F47" s="133">
        <f t="shared" si="2"/>
        <v>0</v>
      </c>
      <c r="G47" s="132"/>
    </row>
    <row r="48" spans="1:7" ht="12.75">
      <c r="A48" s="129">
        <f t="shared" si="3"/>
        <v>7</v>
      </c>
      <c r="B48" s="130" t="s">
        <v>165</v>
      </c>
      <c r="C48" s="131" t="s">
        <v>129</v>
      </c>
      <c r="D48" s="132"/>
      <c r="E48" s="132"/>
      <c r="F48" s="133">
        <f t="shared" si="2"/>
        <v>0</v>
      </c>
      <c r="G48" s="132"/>
    </row>
    <row r="49" spans="1:7" ht="12.75">
      <c r="A49" s="129">
        <f t="shared" si="3"/>
        <v>8</v>
      </c>
      <c r="B49" s="130" t="s">
        <v>166</v>
      </c>
      <c r="C49" s="131" t="s">
        <v>129</v>
      </c>
      <c r="D49" s="132"/>
      <c r="E49" s="132"/>
      <c r="F49" s="133">
        <f t="shared" si="2"/>
        <v>0</v>
      </c>
      <c r="G49" s="132"/>
    </row>
    <row r="50" spans="1:7" ht="14.25">
      <c r="A50" s="129">
        <f t="shared" si="3"/>
        <v>9</v>
      </c>
      <c r="B50" s="130" t="s">
        <v>239</v>
      </c>
      <c r="C50" s="198" t="s">
        <v>242</v>
      </c>
      <c r="D50" s="132"/>
      <c r="E50" s="132"/>
      <c r="F50" s="133">
        <f t="shared" si="2"/>
        <v>0</v>
      </c>
      <c r="G50" s="132"/>
    </row>
    <row r="51" spans="1:7" ht="12.75">
      <c r="A51" s="129">
        <f t="shared" si="3"/>
        <v>10</v>
      </c>
      <c r="B51" s="130"/>
      <c r="C51" s="198"/>
      <c r="D51" s="132"/>
      <c r="E51" s="132"/>
      <c r="F51" s="133">
        <f t="shared" si="2"/>
        <v>0</v>
      </c>
      <c r="G51" s="132"/>
    </row>
    <row r="52" spans="1:7" ht="12.75">
      <c r="A52" s="129">
        <f t="shared" si="3"/>
        <v>11</v>
      </c>
      <c r="B52" s="130"/>
      <c r="C52" s="198"/>
      <c r="D52" s="132"/>
      <c r="E52" s="132"/>
      <c r="F52" s="133">
        <f t="shared" si="2"/>
        <v>0</v>
      </c>
      <c r="G52" s="132"/>
    </row>
    <row r="53" spans="1:7" ht="12.75">
      <c r="A53" s="129">
        <f t="shared" si="3"/>
        <v>12</v>
      </c>
      <c r="B53" s="130"/>
      <c r="C53" s="198"/>
      <c r="D53" s="132"/>
      <c r="E53" s="132"/>
      <c r="F53" s="133">
        <f t="shared" si="2"/>
        <v>0</v>
      </c>
      <c r="G53" s="132"/>
    </row>
    <row r="54" spans="1:7" ht="12.75">
      <c r="A54" s="129">
        <f t="shared" si="3"/>
        <v>13</v>
      </c>
      <c r="B54" s="130"/>
      <c r="C54" s="198"/>
      <c r="D54" s="132"/>
      <c r="E54" s="132"/>
      <c r="F54" s="133">
        <f t="shared" si="2"/>
        <v>0</v>
      </c>
      <c r="G54" s="132"/>
    </row>
    <row r="55" spans="1:7" ht="12.75">
      <c r="A55" s="129">
        <f t="shared" si="3"/>
        <v>14</v>
      </c>
      <c r="B55" s="130"/>
      <c r="C55" s="198"/>
      <c r="D55" s="132"/>
      <c r="E55" s="132"/>
      <c r="F55" s="133">
        <f t="shared" si="2"/>
        <v>0</v>
      </c>
      <c r="G55" s="132"/>
    </row>
    <row r="56" spans="1:7" ht="12.75">
      <c r="A56" s="129">
        <f t="shared" si="3"/>
        <v>15</v>
      </c>
      <c r="B56" s="130"/>
      <c r="C56" s="131"/>
      <c r="D56" s="132"/>
      <c r="E56" s="132"/>
      <c r="F56" s="133">
        <f t="shared" si="2"/>
        <v>0</v>
      </c>
      <c r="G56" s="132"/>
    </row>
    <row r="57" spans="1:7" ht="12.75">
      <c r="A57" s="129">
        <f t="shared" si="3"/>
        <v>16</v>
      </c>
      <c r="B57" s="130"/>
      <c r="C57" s="131"/>
      <c r="D57" s="132"/>
      <c r="E57" s="132"/>
      <c r="F57" s="133">
        <f t="shared" si="2"/>
        <v>0</v>
      </c>
      <c r="G57" s="132"/>
    </row>
    <row r="58" spans="1:7" ht="12.75">
      <c r="A58" s="129">
        <f t="shared" si="3"/>
        <v>17</v>
      </c>
      <c r="B58" s="134" t="s">
        <v>128</v>
      </c>
      <c r="C58" s="135" t="s">
        <v>130</v>
      </c>
      <c r="D58" s="136">
        <v>1</v>
      </c>
      <c r="E58" s="132"/>
      <c r="F58" s="141">
        <f t="shared" si="2"/>
        <v>0</v>
      </c>
      <c r="G58" s="132"/>
    </row>
    <row r="59" spans="1:7" ht="13.5" thickBot="1">
      <c r="A59" s="129">
        <f t="shared" si="3"/>
        <v>18</v>
      </c>
      <c r="B59" s="134" t="s">
        <v>145</v>
      </c>
      <c r="C59" s="135" t="s">
        <v>129</v>
      </c>
      <c r="D59" s="136">
        <v>1</v>
      </c>
      <c r="E59" s="132"/>
      <c r="F59" s="141">
        <f t="shared" si="2"/>
        <v>0</v>
      </c>
      <c r="G59" s="132"/>
    </row>
    <row r="60" spans="1:7" ht="16.5" thickBot="1" thickTop="1">
      <c r="A60" s="171" t="s">
        <v>131</v>
      </c>
      <c r="B60" s="171"/>
      <c r="C60" s="171"/>
      <c r="D60" s="171"/>
      <c r="E60" s="171"/>
      <c r="F60" s="171">
        <f>SUM(F42:F59)</f>
        <v>0</v>
      </c>
      <c r="G60" s="171">
        <f>SUM(G42:G59)</f>
        <v>0</v>
      </c>
    </row>
    <row r="61" spans="5:7" ht="12.75">
      <c r="E61" s="139" t="s">
        <v>135</v>
      </c>
      <c r="F61" s="140">
        <f>F60-F58-F59</f>
        <v>0</v>
      </c>
      <c r="G61" s="140">
        <f>G60-G58-G59</f>
        <v>0</v>
      </c>
    </row>
    <row r="62" ht="13.5" thickBot="1"/>
    <row r="63" spans="1:7" ht="17.25" thickBot="1" thickTop="1">
      <c r="A63" s="122" t="s">
        <v>123</v>
      </c>
      <c r="B63" s="123" t="s">
        <v>122</v>
      </c>
      <c r="C63" s="209" t="s">
        <v>40</v>
      </c>
      <c r="D63" s="210"/>
      <c r="E63" s="210"/>
      <c r="F63" s="210"/>
      <c r="G63" s="211"/>
    </row>
    <row r="64" spans="1:7" ht="13.5" thickBot="1">
      <c r="A64" s="196" t="s">
        <v>217</v>
      </c>
      <c r="B64" s="125" t="s">
        <v>218</v>
      </c>
      <c r="C64" s="206"/>
      <c r="D64" s="207"/>
      <c r="E64" s="207"/>
      <c r="F64" s="207"/>
      <c r="G64" s="208"/>
    </row>
    <row r="65" spans="1:7" ht="16.5" thickBot="1">
      <c r="A65" s="126" t="s">
        <v>132</v>
      </c>
      <c r="B65" s="127" t="s">
        <v>133</v>
      </c>
      <c r="C65" s="128" t="s">
        <v>124</v>
      </c>
      <c r="D65" s="128" t="s">
        <v>127</v>
      </c>
      <c r="E65" s="128" t="s">
        <v>125</v>
      </c>
      <c r="F65" s="128" t="s">
        <v>126</v>
      </c>
      <c r="G65" s="128" t="s">
        <v>134</v>
      </c>
    </row>
    <row r="66" spans="1:8" ht="27">
      <c r="A66" s="129">
        <v>1</v>
      </c>
      <c r="B66" s="199" t="s">
        <v>244</v>
      </c>
      <c r="C66" s="131" t="s">
        <v>161</v>
      </c>
      <c r="D66" s="132"/>
      <c r="E66" s="132"/>
      <c r="F66" s="133">
        <f>E66*D66</f>
        <v>0</v>
      </c>
      <c r="G66" s="132"/>
      <c r="H66" s="1" t="s">
        <v>206</v>
      </c>
    </row>
    <row r="67" spans="1:7" ht="14.25">
      <c r="A67" s="129">
        <f>A66+1</f>
        <v>2</v>
      </c>
      <c r="B67" s="130" t="s">
        <v>245</v>
      </c>
      <c r="C67" s="198" t="s">
        <v>161</v>
      </c>
      <c r="D67" s="132"/>
      <c r="E67" s="132"/>
      <c r="F67" s="133">
        <f aca="true" t="shared" si="4" ref="F67:F87">E67*D67</f>
        <v>0</v>
      </c>
      <c r="G67" s="132"/>
    </row>
    <row r="68" spans="1:8" ht="14.25">
      <c r="A68" s="129">
        <f aca="true" t="shared" si="5" ref="A68:A87">A67+1</f>
        <v>3</v>
      </c>
      <c r="B68" s="130" t="s">
        <v>233</v>
      </c>
      <c r="C68" s="198" t="s">
        <v>161</v>
      </c>
      <c r="D68" s="132"/>
      <c r="E68" s="132"/>
      <c r="F68" s="133">
        <f t="shared" si="4"/>
        <v>0</v>
      </c>
      <c r="G68" s="132"/>
      <c r="H68" s="1" t="s">
        <v>206</v>
      </c>
    </row>
    <row r="69" spans="1:7" ht="12.75">
      <c r="A69" s="129">
        <f t="shared" si="5"/>
        <v>4</v>
      </c>
      <c r="B69" s="130" t="s">
        <v>259</v>
      </c>
      <c r="C69" s="198"/>
      <c r="D69" s="132"/>
      <c r="E69" s="132"/>
      <c r="F69" s="133">
        <f t="shared" si="4"/>
        <v>0</v>
      </c>
      <c r="G69" s="132"/>
    </row>
    <row r="70" spans="1:7" ht="12.75">
      <c r="A70" s="129">
        <f t="shared" si="5"/>
        <v>5</v>
      </c>
      <c r="B70" s="130" t="s">
        <v>236</v>
      </c>
      <c r="C70" s="198"/>
      <c r="D70" s="132"/>
      <c r="E70" s="132"/>
      <c r="F70" s="133">
        <f t="shared" si="4"/>
        <v>0</v>
      </c>
      <c r="G70" s="132"/>
    </row>
    <row r="71" spans="1:8" ht="14.25">
      <c r="A71" s="129">
        <f t="shared" si="5"/>
        <v>6</v>
      </c>
      <c r="B71" s="130" t="s">
        <v>258</v>
      </c>
      <c r="C71" s="198" t="s">
        <v>161</v>
      </c>
      <c r="D71" s="132"/>
      <c r="E71" s="132"/>
      <c r="F71" s="133">
        <f t="shared" si="4"/>
        <v>0</v>
      </c>
      <c r="G71" s="132"/>
      <c r="H71" s="1" t="s">
        <v>206</v>
      </c>
    </row>
    <row r="72" spans="1:7" ht="14.25">
      <c r="A72" s="129">
        <f t="shared" si="5"/>
        <v>7</v>
      </c>
      <c r="B72" s="130" t="s">
        <v>235</v>
      </c>
      <c r="C72" s="198" t="s">
        <v>161</v>
      </c>
      <c r="D72" s="132"/>
      <c r="E72" s="132"/>
      <c r="F72" s="133">
        <f t="shared" si="4"/>
        <v>0</v>
      </c>
      <c r="G72" s="132"/>
    </row>
    <row r="73" spans="1:7" ht="14.25">
      <c r="A73" s="129">
        <f t="shared" si="5"/>
        <v>8</v>
      </c>
      <c r="B73" s="130" t="s">
        <v>234</v>
      </c>
      <c r="C73" s="198" t="s">
        <v>161</v>
      </c>
      <c r="D73" s="132"/>
      <c r="E73" s="132"/>
      <c r="F73" s="133">
        <f t="shared" si="4"/>
        <v>0</v>
      </c>
      <c r="G73" s="132"/>
    </row>
    <row r="74" spans="1:7" ht="14.25">
      <c r="A74" s="129">
        <f t="shared" si="5"/>
        <v>9</v>
      </c>
      <c r="B74" s="130" t="s">
        <v>207</v>
      </c>
      <c r="C74" s="131" t="s">
        <v>161</v>
      </c>
      <c r="D74" s="132"/>
      <c r="E74" s="132"/>
      <c r="F74" s="133">
        <f t="shared" si="4"/>
        <v>0</v>
      </c>
      <c r="G74" s="132"/>
    </row>
    <row r="75" spans="1:7" ht="14.25">
      <c r="A75" s="129">
        <f t="shared" si="5"/>
        <v>10</v>
      </c>
      <c r="B75" s="199" t="s">
        <v>246</v>
      </c>
      <c r="C75" s="131" t="s">
        <v>161</v>
      </c>
      <c r="D75" s="132"/>
      <c r="E75" s="132"/>
      <c r="F75" s="133">
        <f t="shared" si="4"/>
        <v>0</v>
      </c>
      <c r="G75" s="132"/>
    </row>
    <row r="76" spans="1:7" ht="14.25">
      <c r="A76" s="129">
        <f t="shared" si="5"/>
        <v>11</v>
      </c>
      <c r="B76" s="130" t="s">
        <v>219</v>
      </c>
      <c r="C76" s="131" t="s">
        <v>161</v>
      </c>
      <c r="D76" s="132"/>
      <c r="E76" s="132"/>
      <c r="F76" s="133">
        <f t="shared" si="4"/>
        <v>0</v>
      </c>
      <c r="G76" s="132"/>
    </row>
    <row r="77" spans="1:7" ht="14.25">
      <c r="A77" s="129">
        <f t="shared" si="5"/>
        <v>12</v>
      </c>
      <c r="B77" s="130" t="s">
        <v>220</v>
      </c>
      <c r="C77" s="131" t="s">
        <v>161</v>
      </c>
      <c r="D77" s="132"/>
      <c r="E77" s="132"/>
      <c r="F77" s="133">
        <f t="shared" si="4"/>
        <v>0</v>
      </c>
      <c r="G77" s="132"/>
    </row>
    <row r="78" spans="1:7" ht="14.25">
      <c r="A78" s="129">
        <f t="shared" si="5"/>
        <v>13</v>
      </c>
      <c r="B78" s="130" t="s">
        <v>221</v>
      </c>
      <c r="C78" s="131" t="s">
        <v>161</v>
      </c>
      <c r="D78" s="132"/>
      <c r="E78" s="132"/>
      <c r="F78" s="133">
        <f t="shared" si="4"/>
        <v>0</v>
      </c>
      <c r="G78" s="132"/>
    </row>
    <row r="79" spans="1:7" ht="12.75">
      <c r="A79" s="129">
        <f t="shared" si="5"/>
        <v>14</v>
      </c>
      <c r="B79" s="130" t="s">
        <v>222</v>
      </c>
      <c r="C79" s="131" t="s">
        <v>130</v>
      </c>
      <c r="D79" s="132"/>
      <c r="E79" s="132"/>
      <c r="F79" s="133">
        <f t="shared" si="4"/>
        <v>0</v>
      </c>
      <c r="G79" s="132"/>
    </row>
    <row r="80" spans="1:7" ht="12.75">
      <c r="A80" s="129">
        <f t="shared" si="5"/>
        <v>15</v>
      </c>
      <c r="B80" s="130" t="s">
        <v>165</v>
      </c>
      <c r="C80" s="131" t="s">
        <v>129</v>
      </c>
      <c r="D80" s="132"/>
      <c r="E80" s="132"/>
      <c r="F80" s="133">
        <f t="shared" si="4"/>
        <v>0</v>
      </c>
      <c r="G80" s="132"/>
    </row>
    <row r="81" spans="1:7" ht="12.75">
      <c r="A81" s="129">
        <f t="shared" si="5"/>
        <v>16</v>
      </c>
      <c r="B81" s="130" t="s">
        <v>166</v>
      </c>
      <c r="C81" s="131" t="s">
        <v>129</v>
      </c>
      <c r="D81" s="132"/>
      <c r="E81" s="132"/>
      <c r="F81" s="133">
        <f t="shared" si="4"/>
        <v>0</v>
      </c>
      <c r="G81" s="132"/>
    </row>
    <row r="82" spans="1:7" ht="12.75">
      <c r="A82" s="129">
        <f t="shared" si="5"/>
        <v>17</v>
      </c>
      <c r="B82" s="130"/>
      <c r="C82" s="198"/>
      <c r="D82" s="132"/>
      <c r="E82" s="132"/>
      <c r="F82" s="133">
        <f t="shared" si="4"/>
        <v>0</v>
      </c>
      <c r="G82" s="132"/>
    </row>
    <row r="83" spans="1:7" ht="12.75">
      <c r="A83" s="129">
        <f t="shared" si="5"/>
        <v>18</v>
      </c>
      <c r="B83" s="130"/>
      <c r="C83" s="131"/>
      <c r="D83" s="132"/>
      <c r="E83" s="132"/>
      <c r="F83" s="133">
        <f t="shared" si="4"/>
        <v>0</v>
      </c>
      <c r="G83" s="132"/>
    </row>
    <row r="84" spans="1:7" ht="12.75">
      <c r="A84" s="129">
        <f t="shared" si="5"/>
        <v>19</v>
      </c>
      <c r="B84" s="130"/>
      <c r="C84" s="198"/>
      <c r="D84" s="132"/>
      <c r="E84" s="132"/>
      <c r="F84" s="133"/>
      <c r="G84" s="132"/>
    </row>
    <row r="85" spans="1:7" ht="12.75">
      <c r="A85" s="129">
        <f t="shared" si="5"/>
        <v>20</v>
      </c>
      <c r="B85" s="130"/>
      <c r="C85" s="131"/>
      <c r="D85" s="132"/>
      <c r="E85" s="132"/>
      <c r="F85" s="133"/>
      <c r="G85" s="132"/>
    </row>
    <row r="86" spans="1:7" ht="12.75">
      <c r="A86" s="129">
        <f t="shared" si="5"/>
        <v>21</v>
      </c>
      <c r="B86" s="134" t="s">
        <v>128</v>
      </c>
      <c r="C86" s="135" t="s">
        <v>130</v>
      </c>
      <c r="D86" s="136">
        <v>1</v>
      </c>
      <c r="E86" s="132"/>
      <c r="F86" s="141">
        <f t="shared" si="4"/>
        <v>0</v>
      </c>
      <c r="G86" s="132"/>
    </row>
    <row r="87" spans="1:7" ht="13.5" thickBot="1">
      <c r="A87" s="129">
        <f t="shared" si="5"/>
        <v>22</v>
      </c>
      <c r="B87" s="134" t="s">
        <v>145</v>
      </c>
      <c r="C87" s="135" t="s">
        <v>129</v>
      </c>
      <c r="D87" s="136">
        <v>1</v>
      </c>
      <c r="E87" s="132"/>
      <c r="F87" s="141">
        <f t="shared" si="4"/>
        <v>0</v>
      </c>
      <c r="G87" s="132"/>
    </row>
    <row r="88" spans="1:7" ht="16.5" thickBot="1" thickTop="1">
      <c r="A88" s="171" t="s">
        <v>131</v>
      </c>
      <c r="B88" s="171"/>
      <c r="C88" s="171"/>
      <c r="D88" s="171"/>
      <c r="E88" s="171"/>
      <c r="F88" s="171">
        <f>SUM(F66:F87)</f>
        <v>0</v>
      </c>
      <c r="G88" s="171">
        <f>SUM(G66:G87)</f>
        <v>0</v>
      </c>
    </row>
    <row r="89" spans="5:7" ht="12.75">
      <c r="E89" s="139" t="s">
        <v>135</v>
      </c>
      <c r="F89" s="140">
        <f>F88-F86-F87</f>
        <v>0</v>
      </c>
      <c r="G89" s="140">
        <f>G88-G86-G87</f>
        <v>0</v>
      </c>
    </row>
    <row r="90" spans="5:7" ht="13.5" thickBot="1">
      <c r="E90" s="139"/>
      <c r="F90" s="140"/>
      <c r="G90" s="140"/>
    </row>
    <row r="91" spans="1:7" ht="17.25" thickBot="1" thickTop="1">
      <c r="A91" s="122" t="s">
        <v>123</v>
      </c>
      <c r="B91" s="123" t="s">
        <v>122</v>
      </c>
      <c r="C91" s="209" t="s">
        <v>40</v>
      </c>
      <c r="D91" s="210"/>
      <c r="E91" s="210"/>
      <c r="F91" s="210"/>
      <c r="G91" s="211"/>
    </row>
    <row r="92" spans="1:7" ht="13.5" thickBot="1">
      <c r="A92" s="196" t="s">
        <v>252</v>
      </c>
      <c r="B92" s="125" t="s">
        <v>253</v>
      </c>
      <c r="C92" s="206"/>
      <c r="D92" s="207"/>
      <c r="E92" s="207"/>
      <c r="F92" s="207"/>
      <c r="G92" s="208"/>
    </row>
    <row r="93" spans="1:7" ht="16.5" thickBot="1">
      <c r="A93" s="126" t="s">
        <v>132</v>
      </c>
      <c r="B93" s="127" t="s">
        <v>133</v>
      </c>
      <c r="C93" s="128" t="s">
        <v>124</v>
      </c>
      <c r="D93" s="128" t="s">
        <v>127</v>
      </c>
      <c r="E93" s="128" t="s">
        <v>125</v>
      </c>
      <c r="F93" s="128" t="s">
        <v>126</v>
      </c>
      <c r="G93" s="128" t="s">
        <v>134</v>
      </c>
    </row>
    <row r="94" spans="1:8" ht="25.5">
      <c r="A94" s="129">
        <v>1</v>
      </c>
      <c r="B94" s="199" t="s">
        <v>257</v>
      </c>
      <c r="C94" s="131" t="s">
        <v>161</v>
      </c>
      <c r="D94" s="132"/>
      <c r="E94" s="132"/>
      <c r="F94" s="133">
        <f>E94*D94</f>
        <v>0</v>
      </c>
      <c r="G94" s="132"/>
      <c r="H94" s="1" t="s">
        <v>206</v>
      </c>
    </row>
    <row r="95" spans="1:7" ht="12.75">
      <c r="A95" s="129">
        <f>A94+1</f>
        <v>2</v>
      </c>
      <c r="B95" s="130" t="s">
        <v>222</v>
      </c>
      <c r="C95" s="131" t="s">
        <v>130</v>
      </c>
      <c r="D95" s="132"/>
      <c r="E95" s="132"/>
      <c r="F95" s="133">
        <f aca="true" t="shared" si="6" ref="F95:F111">E95*D95</f>
        <v>0</v>
      </c>
      <c r="G95" s="132"/>
    </row>
    <row r="96" spans="1:7" ht="14.25">
      <c r="A96" s="129">
        <f aca="true" t="shared" si="7" ref="A96:A115">A95+1</f>
        <v>3</v>
      </c>
      <c r="B96" s="130" t="s">
        <v>254</v>
      </c>
      <c r="C96" s="198" t="s">
        <v>161</v>
      </c>
      <c r="D96" s="132"/>
      <c r="E96" s="132"/>
      <c r="F96" s="133">
        <f t="shared" si="6"/>
        <v>0</v>
      </c>
      <c r="G96" s="132"/>
    </row>
    <row r="97" spans="1:7" ht="14.25">
      <c r="A97" s="129">
        <f t="shared" si="7"/>
        <v>4</v>
      </c>
      <c r="B97" s="130" t="s">
        <v>234</v>
      </c>
      <c r="C97" s="198" t="s">
        <v>161</v>
      </c>
      <c r="D97" s="132"/>
      <c r="E97" s="132"/>
      <c r="F97" s="133">
        <f t="shared" si="6"/>
        <v>0</v>
      </c>
      <c r="G97" s="132"/>
    </row>
    <row r="98" spans="1:7" ht="12.75">
      <c r="A98" s="129">
        <f t="shared" si="7"/>
        <v>5</v>
      </c>
      <c r="B98" s="130" t="s">
        <v>165</v>
      </c>
      <c r="C98" s="131" t="s">
        <v>129</v>
      </c>
      <c r="D98" s="132"/>
      <c r="E98" s="132"/>
      <c r="F98" s="133">
        <f t="shared" si="6"/>
        <v>0</v>
      </c>
      <c r="G98" s="132"/>
    </row>
    <row r="99" spans="1:7" ht="12.75">
      <c r="A99" s="129">
        <f t="shared" si="7"/>
        <v>6</v>
      </c>
      <c r="B99" s="130" t="s">
        <v>166</v>
      </c>
      <c r="C99" s="131" t="s">
        <v>129</v>
      </c>
      <c r="D99" s="132"/>
      <c r="E99" s="132"/>
      <c r="F99" s="133">
        <f t="shared" si="6"/>
        <v>0</v>
      </c>
      <c r="G99" s="132"/>
    </row>
    <row r="100" spans="1:7" ht="12.75">
      <c r="A100" s="129">
        <f t="shared" si="7"/>
        <v>7</v>
      </c>
      <c r="B100" s="130" t="s">
        <v>255</v>
      </c>
      <c r="C100" s="198" t="s">
        <v>130</v>
      </c>
      <c r="D100" s="132"/>
      <c r="E100" s="132"/>
      <c r="F100" s="133">
        <f t="shared" si="6"/>
        <v>0</v>
      </c>
      <c r="G100" s="132"/>
    </row>
    <row r="101" spans="1:8" ht="12.75">
      <c r="A101" s="129">
        <f t="shared" si="7"/>
        <v>8</v>
      </c>
      <c r="B101" s="130" t="s">
        <v>256</v>
      </c>
      <c r="C101" s="198" t="s">
        <v>130</v>
      </c>
      <c r="D101" s="132"/>
      <c r="E101" s="132"/>
      <c r="F101" s="133">
        <f t="shared" si="6"/>
        <v>0</v>
      </c>
      <c r="G101" s="132"/>
      <c r="H101" s="1" t="s">
        <v>206</v>
      </c>
    </row>
    <row r="102" spans="1:7" ht="12.75">
      <c r="A102" s="129">
        <f t="shared" si="7"/>
        <v>9</v>
      </c>
      <c r="B102" s="130"/>
      <c r="C102" s="198"/>
      <c r="D102" s="132"/>
      <c r="E102" s="132"/>
      <c r="F102" s="133">
        <f t="shared" si="6"/>
        <v>0</v>
      </c>
      <c r="G102" s="132"/>
    </row>
    <row r="103" spans="1:7" ht="12.75">
      <c r="A103" s="129">
        <f t="shared" si="7"/>
        <v>10</v>
      </c>
      <c r="B103" s="130"/>
      <c r="C103" s="198"/>
      <c r="D103" s="132"/>
      <c r="E103" s="132"/>
      <c r="F103" s="133">
        <f t="shared" si="6"/>
        <v>0</v>
      </c>
      <c r="G103" s="132"/>
    </row>
    <row r="104" spans="1:7" ht="12.75">
      <c r="A104" s="129">
        <f t="shared" si="7"/>
        <v>11</v>
      </c>
      <c r="B104" s="130"/>
      <c r="C104" s="131"/>
      <c r="D104" s="132"/>
      <c r="E104" s="132"/>
      <c r="F104" s="133">
        <f t="shared" si="6"/>
        <v>0</v>
      </c>
      <c r="G104" s="132"/>
    </row>
    <row r="105" spans="1:7" ht="12.75">
      <c r="A105" s="129">
        <f t="shared" si="7"/>
        <v>12</v>
      </c>
      <c r="B105" s="199"/>
      <c r="C105" s="131"/>
      <c r="D105" s="132"/>
      <c r="E105" s="132"/>
      <c r="F105" s="133">
        <f t="shared" si="6"/>
        <v>0</v>
      </c>
      <c r="G105" s="132"/>
    </row>
    <row r="106" spans="1:7" ht="12.75">
      <c r="A106" s="129">
        <f t="shared" si="7"/>
        <v>13</v>
      </c>
      <c r="B106" s="130"/>
      <c r="C106" s="131"/>
      <c r="D106" s="132"/>
      <c r="E106" s="132"/>
      <c r="F106" s="133">
        <f t="shared" si="6"/>
        <v>0</v>
      </c>
      <c r="G106" s="132"/>
    </row>
    <row r="107" spans="1:7" ht="12.75">
      <c r="A107" s="129">
        <f t="shared" si="7"/>
        <v>14</v>
      </c>
      <c r="B107" s="130"/>
      <c r="C107" s="131"/>
      <c r="D107" s="132"/>
      <c r="E107" s="132"/>
      <c r="F107" s="133">
        <f t="shared" si="6"/>
        <v>0</v>
      </c>
      <c r="G107" s="132"/>
    </row>
    <row r="108" spans="1:7" ht="12.75">
      <c r="A108" s="129">
        <f t="shared" si="7"/>
        <v>15</v>
      </c>
      <c r="B108" s="130"/>
      <c r="C108" s="131"/>
      <c r="D108" s="132"/>
      <c r="E108" s="132"/>
      <c r="F108" s="133">
        <f t="shared" si="6"/>
        <v>0</v>
      </c>
      <c r="G108" s="132"/>
    </row>
    <row r="109" spans="1:7" ht="12.75">
      <c r="A109" s="129">
        <f t="shared" si="7"/>
        <v>16</v>
      </c>
      <c r="B109" s="130"/>
      <c r="C109" s="131"/>
      <c r="D109" s="132"/>
      <c r="E109" s="132"/>
      <c r="F109" s="133">
        <f t="shared" si="6"/>
        <v>0</v>
      </c>
      <c r="G109" s="132"/>
    </row>
    <row r="110" spans="1:7" ht="12.75">
      <c r="A110" s="129">
        <f t="shared" si="7"/>
        <v>17</v>
      </c>
      <c r="B110" s="130"/>
      <c r="C110" s="131"/>
      <c r="D110" s="132"/>
      <c r="E110" s="132"/>
      <c r="F110" s="133">
        <f t="shared" si="6"/>
        <v>0</v>
      </c>
      <c r="G110" s="132"/>
    </row>
    <row r="111" spans="1:7" ht="12.75">
      <c r="A111" s="129">
        <f t="shared" si="7"/>
        <v>18</v>
      </c>
      <c r="B111" s="130"/>
      <c r="C111" s="131"/>
      <c r="D111" s="132"/>
      <c r="E111" s="132"/>
      <c r="F111" s="133">
        <f t="shared" si="6"/>
        <v>0</v>
      </c>
      <c r="G111" s="132"/>
    </row>
    <row r="112" spans="1:7" ht="12.75">
      <c r="A112" s="129">
        <f t="shared" si="7"/>
        <v>19</v>
      </c>
      <c r="B112" s="130"/>
      <c r="C112" s="198"/>
      <c r="D112" s="132"/>
      <c r="E112" s="132"/>
      <c r="F112" s="133"/>
      <c r="G112" s="132"/>
    </row>
    <row r="113" spans="1:7" ht="12.75">
      <c r="A113" s="129">
        <f t="shared" si="7"/>
        <v>20</v>
      </c>
      <c r="B113" s="130"/>
      <c r="C113" s="131"/>
      <c r="D113" s="132"/>
      <c r="E113" s="132"/>
      <c r="F113" s="133"/>
      <c r="G113" s="132"/>
    </row>
    <row r="114" spans="1:7" ht="12.75">
      <c r="A114" s="129">
        <f t="shared" si="7"/>
        <v>21</v>
      </c>
      <c r="B114" s="134" t="s">
        <v>128</v>
      </c>
      <c r="C114" s="135" t="s">
        <v>130</v>
      </c>
      <c r="D114" s="136">
        <v>1</v>
      </c>
      <c r="E114" s="132"/>
      <c r="F114" s="141">
        <f aca="true" t="shared" si="8" ref="F114:F115">E114*D114</f>
        <v>0</v>
      </c>
      <c r="G114" s="132"/>
    </row>
    <row r="115" spans="1:7" ht="13.5" thickBot="1">
      <c r="A115" s="129">
        <f t="shared" si="7"/>
        <v>22</v>
      </c>
      <c r="B115" s="134" t="s">
        <v>145</v>
      </c>
      <c r="C115" s="135" t="s">
        <v>129</v>
      </c>
      <c r="D115" s="136">
        <v>1</v>
      </c>
      <c r="E115" s="132"/>
      <c r="F115" s="141">
        <f t="shared" si="8"/>
        <v>0</v>
      </c>
      <c r="G115" s="132"/>
    </row>
    <row r="116" spans="1:7" ht="16.5" thickBot="1" thickTop="1">
      <c r="A116" s="171" t="s">
        <v>131</v>
      </c>
      <c r="B116" s="171"/>
      <c r="C116" s="171"/>
      <c r="D116" s="171"/>
      <c r="E116" s="171"/>
      <c r="F116" s="171">
        <f>SUM(F94:F115)</f>
        <v>0</v>
      </c>
      <c r="G116" s="171">
        <f>SUM(G94:G115)</f>
        <v>0</v>
      </c>
    </row>
    <row r="117" spans="5:7" ht="12.75">
      <c r="E117" s="139" t="s">
        <v>135</v>
      </c>
      <c r="F117" s="140">
        <f>F116-F114-F115</f>
        <v>0</v>
      </c>
      <c r="G117" s="140">
        <f>G116-G114-G115</f>
        <v>0</v>
      </c>
    </row>
    <row r="118" spans="5:7" ht="13.5" thickBot="1">
      <c r="E118" s="139"/>
      <c r="F118" s="140"/>
      <c r="G118" s="140"/>
    </row>
    <row r="119" spans="1:7" ht="17.25" thickBot="1" thickTop="1">
      <c r="A119" s="122" t="s">
        <v>123</v>
      </c>
      <c r="B119" s="123" t="s">
        <v>122</v>
      </c>
      <c r="C119" s="209" t="s">
        <v>40</v>
      </c>
      <c r="D119" s="210"/>
      <c r="E119" s="210"/>
      <c r="F119" s="210"/>
      <c r="G119" s="211"/>
    </row>
    <row r="120" spans="1:7" ht="13.5" thickBot="1">
      <c r="A120" s="124" t="s">
        <v>223</v>
      </c>
      <c r="B120" s="125" t="s">
        <v>224</v>
      </c>
      <c r="C120" s="206"/>
      <c r="D120" s="207"/>
      <c r="E120" s="207"/>
      <c r="F120" s="207"/>
      <c r="G120" s="208"/>
    </row>
    <row r="121" spans="1:7" ht="16.5" thickBot="1">
      <c r="A121" s="126" t="s">
        <v>132</v>
      </c>
      <c r="B121" s="127" t="s">
        <v>133</v>
      </c>
      <c r="C121" s="128" t="s">
        <v>124</v>
      </c>
      <c r="D121" s="128" t="s">
        <v>127</v>
      </c>
      <c r="E121" s="128" t="s">
        <v>125</v>
      </c>
      <c r="F121" s="128" t="s">
        <v>126</v>
      </c>
      <c r="G121" s="128" t="s">
        <v>134</v>
      </c>
    </row>
    <row r="122" spans="1:7" ht="12.75">
      <c r="A122" s="129">
        <v>1</v>
      </c>
      <c r="B122" s="130" t="s">
        <v>225</v>
      </c>
      <c r="C122" s="131" t="s">
        <v>130</v>
      </c>
      <c r="D122" s="132"/>
      <c r="E122" s="132"/>
      <c r="F122" s="133">
        <f>E122*D122</f>
        <v>0</v>
      </c>
      <c r="G122" s="132"/>
    </row>
    <row r="123" spans="1:7" ht="12.75">
      <c r="A123" s="129">
        <f>A122+1</f>
        <v>2</v>
      </c>
      <c r="B123" s="130" t="s">
        <v>226</v>
      </c>
      <c r="C123" s="131" t="s">
        <v>130</v>
      </c>
      <c r="D123" s="132"/>
      <c r="E123" s="132"/>
      <c r="F123" s="133">
        <f aca="true" t="shared" si="9" ref="F123:F142">E123*D123</f>
        <v>0</v>
      </c>
      <c r="G123" s="132"/>
    </row>
    <row r="124" spans="1:7" ht="12.75">
      <c r="A124" s="129">
        <f aca="true" t="shared" si="10" ref="A124:A142">A123+1</f>
        <v>3</v>
      </c>
      <c r="B124" s="130" t="s">
        <v>163</v>
      </c>
      <c r="C124" s="131" t="s">
        <v>130</v>
      </c>
      <c r="D124" s="132"/>
      <c r="E124" s="132"/>
      <c r="F124" s="133">
        <f t="shared" si="9"/>
        <v>0</v>
      </c>
      <c r="G124" s="132"/>
    </row>
    <row r="125" spans="1:8" ht="12.75">
      <c r="A125" s="129">
        <f t="shared" si="10"/>
        <v>4</v>
      </c>
      <c r="B125" s="130" t="s">
        <v>247</v>
      </c>
      <c r="C125" s="131" t="s">
        <v>130</v>
      </c>
      <c r="D125" s="132"/>
      <c r="E125" s="132"/>
      <c r="F125" s="133">
        <f t="shared" si="9"/>
        <v>0</v>
      </c>
      <c r="G125" s="132"/>
      <c r="H125" s="1" t="s">
        <v>174</v>
      </c>
    </row>
    <row r="126" spans="1:8" ht="25.5">
      <c r="A126" s="129">
        <f t="shared" si="10"/>
        <v>5</v>
      </c>
      <c r="B126" s="130" t="s">
        <v>248</v>
      </c>
      <c r="C126" s="131" t="s">
        <v>130</v>
      </c>
      <c r="D126" s="132"/>
      <c r="E126" s="132"/>
      <c r="F126" s="133">
        <f t="shared" si="9"/>
        <v>0</v>
      </c>
      <c r="G126" s="132"/>
      <c r="H126" s="1" t="s">
        <v>174</v>
      </c>
    </row>
    <row r="127" spans="1:8" ht="25.5">
      <c r="A127" s="129">
        <f t="shared" si="10"/>
        <v>6</v>
      </c>
      <c r="B127" s="130" t="s">
        <v>249</v>
      </c>
      <c r="C127" s="131" t="s">
        <v>130</v>
      </c>
      <c r="D127" s="132"/>
      <c r="E127" s="132"/>
      <c r="F127" s="133">
        <f t="shared" si="9"/>
        <v>0</v>
      </c>
      <c r="G127" s="132"/>
      <c r="H127" s="1" t="s">
        <v>174</v>
      </c>
    </row>
    <row r="128" spans="1:8" ht="12.75">
      <c r="A128" s="129">
        <f t="shared" si="10"/>
        <v>7</v>
      </c>
      <c r="B128" s="130" t="s">
        <v>250</v>
      </c>
      <c r="C128" s="131" t="s">
        <v>130</v>
      </c>
      <c r="D128" s="132"/>
      <c r="E128" s="132"/>
      <c r="F128" s="133">
        <f t="shared" si="9"/>
        <v>0</v>
      </c>
      <c r="G128" s="132"/>
      <c r="H128" s="1" t="s">
        <v>174</v>
      </c>
    </row>
    <row r="129" spans="1:8" ht="12.75">
      <c r="A129" s="129">
        <f t="shared" si="10"/>
        <v>8</v>
      </c>
      <c r="B129" s="130" t="s">
        <v>228</v>
      </c>
      <c r="C129" s="131" t="s">
        <v>130</v>
      </c>
      <c r="D129" s="132"/>
      <c r="E129" s="132"/>
      <c r="F129" s="133">
        <f t="shared" si="9"/>
        <v>0</v>
      </c>
      <c r="G129" s="132"/>
      <c r="H129" s="1" t="s">
        <v>174</v>
      </c>
    </row>
    <row r="130" spans="1:7" ht="12.75">
      <c r="A130" s="129">
        <f t="shared" si="10"/>
        <v>9</v>
      </c>
      <c r="B130" s="130" t="s">
        <v>227</v>
      </c>
      <c r="C130" s="131" t="s">
        <v>158</v>
      </c>
      <c r="D130" s="132"/>
      <c r="E130" s="132"/>
      <c r="F130" s="133">
        <f t="shared" si="9"/>
        <v>0</v>
      </c>
      <c r="G130" s="132"/>
    </row>
    <row r="131" spans="1:7" ht="12.75">
      <c r="A131" s="129">
        <f t="shared" si="10"/>
        <v>10</v>
      </c>
      <c r="B131" s="130" t="s">
        <v>164</v>
      </c>
      <c r="C131" s="131" t="s">
        <v>130</v>
      </c>
      <c r="D131" s="132"/>
      <c r="E131" s="132"/>
      <c r="F131" s="133">
        <f t="shared" si="9"/>
        <v>0</v>
      </c>
      <c r="G131" s="132"/>
    </row>
    <row r="132" spans="1:7" ht="12.75">
      <c r="A132" s="129">
        <f t="shared" si="10"/>
        <v>11</v>
      </c>
      <c r="B132" s="130" t="s">
        <v>159</v>
      </c>
      <c r="C132" s="131" t="s">
        <v>130</v>
      </c>
      <c r="D132" s="132"/>
      <c r="E132" s="132"/>
      <c r="F132" s="133">
        <f t="shared" si="9"/>
        <v>0</v>
      </c>
      <c r="G132" s="132"/>
    </row>
    <row r="133" spans="1:7" ht="12.75">
      <c r="A133" s="129">
        <f t="shared" si="10"/>
        <v>12</v>
      </c>
      <c r="B133" s="130" t="s">
        <v>156</v>
      </c>
      <c r="C133" s="131" t="s">
        <v>130</v>
      </c>
      <c r="D133" s="132"/>
      <c r="E133" s="132"/>
      <c r="F133" s="133">
        <f t="shared" si="9"/>
        <v>0</v>
      </c>
      <c r="G133" s="132"/>
    </row>
    <row r="134" spans="1:7" ht="12.75">
      <c r="A134" s="129">
        <f t="shared" si="10"/>
        <v>13</v>
      </c>
      <c r="B134" s="130" t="s">
        <v>160</v>
      </c>
      <c r="C134" s="131" t="s">
        <v>130</v>
      </c>
      <c r="D134" s="132"/>
      <c r="E134" s="132"/>
      <c r="F134" s="133">
        <f t="shared" si="9"/>
        <v>0</v>
      </c>
      <c r="G134" s="132"/>
    </row>
    <row r="135" spans="1:7" ht="14.25">
      <c r="A135" s="129">
        <f t="shared" si="10"/>
        <v>14</v>
      </c>
      <c r="B135" s="130" t="s">
        <v>239</v>
      </c>
      <c r="C135" s="198" t="s">
        <v>242</v>
      </c>
      <c r="D135" s="132"/>
      <c r="E135" s="132"/>
      <c r="F135" s="133">
        <f t="shared" si="9"/>
        <v>0</v>
      </c>
      <c r="G135" s="132"/>
    </row>
    <row r="136" spans="1:7" ht="12.75">
      <c r="A136" s="129">
        <f t="shared" si="10"/>
        <v>15</v>
      </c>
      <c r="B136" s="130"/>
      <c r="C136" s="198"/>
      <c r="D136" s="132"/>
      <c r="E136" s="132"/>
      <c r="F136" s="133">
        <f t="shared" si="9"/>
        <v>0</v>
      </c>
      <c r="G136" s="132"/>
    </row>
    <row r="137" spans="1:7" ht="12.75">
      <c r="A137" s="129">
        <f t="shared" si="10"/>
        <v>16</v>
      </c>
      <c r="B137" s="130"/>
      <c r="C137" s="131"/>
      <c r="D137" s="132"/>
      <c r="E137" s="132"/>
      <c r="F137" s="133">
        <f t="shared" si="9"/>
        <v>0</v>
      </c>
      <c r="G137" s="132"/>
    </row>
    <row r="138" spans="1:7" ht="12.75">
      <c r="A138" s="129">
        <f t="shared" si="10"/>
        <v>17</v>
      </c>
      <c r="B138" s="130"/>
      <c r="C138" s="131"/>
      <c r="D138" s="132"/>
      <c r="E138" s="132"/>
      <c r="F138" s="133">
        <f t="shared" si="9"/>
        <v>0</v>
      </c>
      <c r="G138" s="132"/>
    </row>
    <row r="139" spans="1:7" ht="12.75">
      <c r="A139" s="129">
        <f t="shared" si="10"/>
        <v>18</v>
      </c>
      <c r="B139" s="130"/>
      <c r="C139" s="131"/>
      <c r="D139" s="132"/>
      <c r="E139" s="132"/>
      <c r="F139" s="133">
        <f t="shared" si="9"/>
        <v>0</v>
      </c>
      <c r="G139" s="132"/>
    </row>
    <row r="140" spans="1:7" ht="12.75">
      <c r="A140" s="129">
        <f t="shared" si="10"/>
        <v>19</v>
      </c>
      <c r="B140" s="130"/>
      <c r="C140" s="131"/>
      <c r="D140" s="132"/>
      <c r="E140" s="132"/>
      <c r="F140" s="133">
        <f t="shared" si="9"/>
        <v>0</v>
      </c>
      <c r="G140" s="132"/>
    </row>
    <row r="141" spans="1:7" ht="12.75">
      <c r="A141" s="129">
        <f t="shared" si="10"/>
        <v>20</v>
      </c>
      <c r="B141" s="134" t="s">
        <v>128</v>
      </c>
      <c r="C141" s="135" t="s">
        <v>130</v>
      </c>
      <c r="D141" s="136">
        <v>1</v>
      </c>
      <c r="E141" s="132"/>
      <c r="F141" s="141">
        <f t="shared" si="9"/>
        <v>0</v>
      </c>
      <c r="G141" s="132"/>
    </row>
    <row r="142" spans="1:7" ht="13.5" thickBot="1">
      <c r="A142" s="129">
        <f t="shared" si="10"/>
        <v>21</v>
      </c>
      <c r="B142" s="134" t="s">
        <v>145</v>
      </c>
      <c r="C142" s="135" t="s">
        <v>129</v>
      </c>
      <c r="D142" s="136">
        <v>1</v>
      </c>
      <c r="E142" s="132"/>
      <c r="F142" s="141">
        <f t="shared" si="9"/>
        <v>0</v>
      </c>
      <c r="G142" s="132"/>
    </row>
    <row r="143" spans="1:7" ht="16.5" thickBot="1" thickTop="1">
      <c r="A143" s="171" t="s">
        <v>131</v>
      </c>
      <c r="B143" s="171"/>
      <c r="C143" s="171"/>
      <c r="D143" s="171"/>
      <c r="E143" s="171"/>
      <c r="F143" s="171">
        <f>SUM(F122:F142)</f>
        <v>0</v>
      </c>
      <c r="G143" s="171">
        <f>SUM(G122:G142)</f>
        <v>0</v>
      </c>
    </row>
    <row r="144" spans="5:7" ht="12.75">
      <c r="E144" s="139" t="s">
        <v>135</v>
      </c>
      <c r="F144" s="140">
        <f>F143-F141-F142</f>
        <v>0</v>
      </c>
      <c r="G144" s="140">
        <f>G143-G141-G142</f>
        <v>0</v>
      </c>
    </row>
    <row r="145" ht="13.5" thickBot="1"/>
    <row r="146" spans="1:7" ht="17.25" thickBot="1" thickTop="1">
      <c r="A146" s="122" t="s">
        <v>123</v>
      </c>
      <c r="B146" s="123" t="s">
        <v>122</v>
      </c>
      <c r="C146" s="209" t="s">
        <v>40</v>
      </c>
      <c r="D146" s="210"/>
      <c r="E146" s="210"/>
      <c r="F146" s="210"/>
      <c r="G146" s="211"/>
    </row>
    <row r="147" spans="1:7" ht="13.5" thickBot="1">
      <c r="A147" s="196" t="s">
        <v>230</v>
      </c>
      <c r="B147" s="125" t="s">
        <v>199</v>
      </c>
      <c r="C147" s="206"/>
      <c r="D147" s="207"/>
      <c r="E147" s="207"/>
      <c r="F147" s="207"/>
      <c r="G147" s="208"/>
    </row>
    <row r="148" spans="1:7" ht="16.5" thickBot="1">
      <c r="A148" s="126" t="s">
        <v>132</v>
      </c>
      <c r="B148" s="127" t="s">
        <v>133</v>
      </c>
      <c r="C148" s="128" t="s">
        <v>124</v>
      </c>
      <c r="D148" s="128" t="s">
        <v>127</v>
      </c>
      <c r="E148" s="128" t="s">
        <v>125</v>
      </c>
      <c r="F148" s="128" t="s">
        <v>126</v>
      </c>
      <c r="G148" s="128" t="s">
        <v>134</v>
      </c>
    </row>
    <row r="149" spans="1:7" ht="12.75">
      <c r="A149" s="129">
        <v>1</v>
      </c>
      <c r="B149" s="130" t="s">
        <v>231</v>
      </c>
      <c r="C149" s="131" t="s">
        <v>130</v>
      </c>
      <c r="D149" s="132"/>
      <c r="E149" s="132"/>
      <c r="F149" s="133">
        <f>E149*D149</f>
        <v>0</v>
      </c>
      <c r="G149" s="132"/>
    </row>
    <row r="150" spans="1:7" ht="12.75">
      <c r="A150" s="129">
        <f>A149+1</f>
        <v>2</v>
      </c>
      <c r="B150" s="130" t="s">
        <v>202</v>
      </c>
      <c r="C150" s="131" t="s">
        <v>154</v>
      </c>
      <c r="D150" s="132"/>
      <c r="E150" s="132"/>
      <c r="F150" s="133">
        <f aca="true" t="shared" si="11" ref="F150:F166">E150*D150</f>
        <v>0</v>
      </c>
      <c r="G150" s="132"/>
    </row>
    <row r="151" spans="1:7" ht="12.75">
      <c r="A151" s="129">
        <f aca="true" t="shared" si="12" ref="A151:A166">A150+1</f>
        <v>3</v>
      </c>
      <c r="B151" s="130" t="s">
        <v>203</v>
      </c>
      <c r="C151" s="131" t="s">
        <v>154</v>
      </c>
      <c r="D151" s="132"/>
      <c r="E151" s="132"/>
      <c r="F151" s="133">
        <f t="shared" si="11"/>
        <v>0</v>
      </c>
      <c r="G151" s="132"/>
    </row>
    <row r="152" spans="1:7" ht="12.75">
      <c r="A152" s="129">
        <f t="shared" si="12"/>
        <v>4</v>
      </c>
      <c r="B152" s="130" t="s">
        <v>156</v>
      </c>
      <c r="C152" s="131" t="s">
        <v>130</v>
      </c>
      <c r="D152" s="132"/>
      <c r="E152" s="132"/>
      <c r="F152" s="133">
        <f t="shared" si="11"/>
        <v>0</v>
      </c>
      <c r="G152" s="132"/>
    </row>
    <row r="153" spans="1:7" ht="12.75">
      <c r="A153" s="129">
        <f t="shared" si="12"/>
        <v>5</v>
      </c>
      <c r="B153" s="130" t="s">
        <v>229</v>
      </c>
      <c r="C153" s="131" t="s">
        <v>130</v>
      </c>
      <c r="D153" s="132"/>
      <c r="E153" s="132"/>
      <c r="F153" s="133">
        <f t="shared" si="11"/>
        <v>0</v>
      </c>
      <c r="G153" s="132"/>
    </row>
    <row r="154" spans="1:7" ht="12.75">
      <c r="A154" s="129">
        <f t="shared" si="12"/>
        <v>6</v>
      </c>
      <c r="B154" s="130"/>
      <c r="C154" s="131"/>
      <c r="D154" s="132"/>
      <c r="E154" s="132"/>
      <c r="F154" s="133">
        <f t="shared" si="11"/>
        <v>0</v>
      </c>
      <c r="G154" s="132"/>
    </row>
    <row r="155" spans="1:7" ht="12.75">
      <c r="A155" s="129">
        <f t="shared" si="12"/>
        <v>7</v>
      </c>
      <c r="B155" s="130"/>
      <c r="C155" s="131"/>
      <c r="D155" s="132"/>
      <c r="E155" s="132"/>
      <c r="F155" s="133">
        <f t="shared" si="11"/>
        <v>0</v>
      </c>
      <c r="G155" s="132"/>
    </row>
    <row r="156" spans="1:7" ht="12.75">
      <c r="A156" s="129">
        <f t="shared" si="12"/>
        <v>8</v>
      </c>
      <c r="B156" s="130"/>
      <c r="C156" s="131"/>
      <c r="D156" s="132"/>
      <c r="E156" s="132"/>
      <c r="F156" s="133">
        <f t="shared" si="11"/>
        <v>0</v>
      </c>
      <c r="G156" s="132"/>
    </row>
    <row r="157" spans="1:7" ht="12.75">
      <c r="A157" s="129">
        <f t="shared" si="12"/>
        <v>9</v>
      </c>
      <c r="B157" s="130"/>
      <c r="C157" s="131"/>
      <c r="D157" s="132"/>
      <c r="E157" s="132"/>
      <c r="F157" s="133">
        <f t="shared" si="11"/>
        <v>0</v>
      </c>
      <c r="G157" s="132"/>
    </row>
    <row r="158" spans="1:7" ht="12.75">
      <c r="A158" s="129">
        <f t="shared" si="12"/>
        <v>10</v>
      </c>
      <c r="B158" s="130"/>
      <c r="C158" s="131"/>
      <c r="D158" s="132"/>
      <c r="E158" s="132"/>
      <c r="F158" s="133">
        <f t="shared" si="11"/>
        <v>0</v>
      </c>
      <c r="G158" s="132"/>
    </row>
    <row r="159" spans="1:7" ht="12.75">
      <c r="A159" s="129">
        <f t="shared" si="12"/>
        <v>11</v>
      </c>
      <c r="B159" s="130"/>
      <c r="C159" s="131"/>
      <c r="D159" s="132"/>
      <c r="E159" s="132"/>
      <c r="F159" s="133">
        <f t="shared" si="11"/>
        <v>0</v>
      </c>
      <c r="G159" s="132"/>
    </row>
    <row r="160" spans="1:7" ht="12.75">
      <c r="A160" s="129">
        <f t="shared" si="12"/>
        <v>12</v>
      </c>
      <c r="B160" s="130"/>
      <c r="C160" s="131"/>
      <c r="D160" s="132"/>
      <c r="E160" s="132"/>
      <c r="F160" s="133">
        <f t="shared" si="11"/>
        <v>0</v>
      </c>
      <c r="G160" s="132"/>
    </row>
    <row r="161" spans="1:7" ht="12.75">
      <c r="A161" s="129">
        <f t="shared" si="12"/>
        <v>13</v>
      </c>
      <c r="B161" s="130"/>
      <c r="C161" s="131"/>
      <c r="D161" s="132"/>
      <c r="E161" s="132"/>
      <c r="F161" s="133">
        <f t="shared" si="11"/>
        <v>0</v>
      </c>
      <c r="G161" s="132"/>
    </row>
    <row r="162" spans="1:7" ht="12.75">
      <c r="A162" s="129">
        <f t="shared" si="12"/>
        <v>14</v>
      </c>
      <c r="B162" s="130"/>
      <c r="C162" s="131"/>
      <c r="D162" s="132"/>
      <c r="E162" s="132"/>
      <c r="F162" s="133">
        <f t="shared" si="11"/>
        <v>0</v>
      </c>
      <c r="G162" s="132"/>
    </row>
    <row r="163" spans="1:7" ht="12.75">
      <c r="A163" s="129">
        <f t="shared" si="12"/>
        <v>15</v>
      </c>
      <c r="B163" s="130"/>
      <c r="C163" s="131"/>
      <c r="D163" s="132"/>
      <c r="E163" s="132"/>
      <c r="F163" s="133">
        <f t="shared" si="11"/>
        <v>0</v>
      </c>
      <c r="G163" s="132"/>
    </row>
    <row r="164" spans="1:7" ht="12.75">
      <c r="A164" s="129">
        <f t="shared" si="12"/>
        <v>16</v>
      </c>
      <c r="B164" s="130"/>
      <c r="C164" s="131"/>
      <c r="D164" s="132"/>
      <c r="E164" s="132"/>
      <c r="F164" s="133">
        <f t="shared" si="11"/>
        <v>0</v>
      </c>
      <c r="G164" s="132"/>
    </row>
    <row r="165" spans="1:7" ht="12.75">
      <c r="A165" s="129">
        <f t="shared" si="12"/>
        <v>17</v>
      </c>
      <c r="B165" s="134" t="s">
        <v>128</v>
      </c>
      <c r="C165" s="135" t="s">
        <v>130</v>
      </c>
      <c r="D165" s="136">
        <v>1</v>
      </c>
      <c r="E165" s="132"/>
      <c r="F165" s="141">
        <f t="shared" si="11"/>
        <v>0</v>
      </c>
      <c r="G165" s="132"/>
    </row>
    <row r="166" spans="1:7" ht="13.5" thickBot="1">
      <c r="A166" s="129">
        <f t="shared" si="12"/>
        <v>18</v>
      </c>
      <c r="B166" s="134" t="s">
        <v>145</v>
      </c>
      <c r="C166" s="135" t="s">
        <v>129</v>
      </c>
      <c r="D166" s="136">
        <v>1</v>
      </c>
      <c r="E166" s="132"/>
      <c r="F166" s="141">
        <f t="shared" si="11"/>
        <v>0</v>
      </c>
      <c r="G166" s="132"/>
    </row>
    <row r="167" spans="1:7" ht="16.5" thickBot="1" thickTop="1">
      <c r="A167" s="171" t="s">
        <v>131</v>
      </c>
      <c r="B167" s="171"/>
      <c r="C167" s="171"/>
      <c r="D167" s="171"/>
      <c r="E167" s="171"/>
      <c r="F167" s="171">
        <f>SUM(F149:F166)</f>
        <v>0</v>
      </c>
      <c r="G167" s="171">
        <f>SUM(G149:G166)</f>
        <v>0</v>
      </c>
    </row>
    <row r="168" spans="5:7" ht="12.75">
      <c r="E168" s="139" t="s">
        <v>135</v>
      </c>
      <c r="F168" s="140">
        <f>F167-F165-F166</f>
        <v>0</v>
      </c>
      <c r="G168" s="140">
        <f>G167-G165-G166</f>
        <v>0</v>
      </c>
    </row>
    <row r="169" spans="5:7" ht="13.5" thickBot="1">
      <c r="E169" s="137"/>
      <c r="F169" s="138"/>
      <c r="G169" s="138"/>
    </row>
    <row r="170" spans="1:7" ht="17.25" thickBot="1" thickTop="1">
      <c r="A170" s="122" t="s">
        <v>123</v>
      </c>
      <c r="B170" s="123" t="s">
        <v>122</v>
      </c>
      <c r="C170" s="209" t="s">
        <v>40</v>
      </c>
      <c r="D170" s="210"/>
      <c r="E170" s="210"/>
      <c r="F170" s="210"/>
      <c r="G170" s="211"/>
    </row>
    <row r="171" spans="1:7" ht="13.5" thickBot="1">
      <c r="A171" s="124" t="s">
        <v>232</v>
      </c>
      <c r="B171" s="125" t="s">
        <v>200</v>
      </c>
      <c r="C171" s="206"/>
      <c r="D171" s="207"/>
      <c r="E171" s="207"/>
      <c r="F171" s="207"/>
      <c r="G171" s="208"/>
    </row>
    <row r="172" spans="1:7" ht="16.5" thickBot="1">
      <c r="A172" s="126" t="s">
        <v>132</v>
      </c>
      <c r="B172" s="127" t="s">
        <v>133</v>
      </c>
      <c r="C172" s="128" t="s">
        <v>124</v>
      </c>
      <c r="D172" s="128" t="s">
        <v>127</v>
      </c>
      <c r="E172" s="128" t="s">
        <v>125</v>
      </c>
      <c r="F172" s="128" t="s">
        <v>126</v>
      </c>
      <c r="G172" s="128" t="s">
        <v>134</v>
      </c>
    </row>
    <row r="173" spans="1:7" ht="12.75">
      <c r="A173" s="129">
        <v>1</v>
      </c>
      <c r="B173" s="130" t="s">
        <v>162</v>
      </c>
      <c r="C173" s="131" t="s">
        <v>154</v>
      </c>
      <c r="D173" s="132"/>
      <c r="E173" s="132"/>
      <c r="F173" s="133">
        <f>E173*D173</f>
        <v>0</v>
      </c>
      <c r="G173" s="132"/>
    </row>
    <row r="174" spans="1:7" ht="12.75">
      <c r="A174" s="129">
        <f>A173+1</f>
        <v>2</v>
      </c>
      <c r="B174" s="130" t="s">
        <v>155</v>
      </c>
      <c r="C174" s="131" t="s">
        <v>154</v>
      </c>
      <c r="D174" s="132"/>
      <c r="E174" s="132"/>
      <c r="F174" s="133">
        <f aca="true" t="shared" si="13" ref="F174:F190">E174*D174</f>
        <v>0</v>
      </c>
      <c r="G174" s="132"/>
    </row>
    <row r="175" spans="1:7" ht="12.75">
      <c r="A175" s="129">
        <f aca="true" t="shared" si="14" ref="A175:A190">A174+1</f>
        <v>3</v>
      </c>
      <c r="B175" s="130" t="s">
        <v>157</v>
      </c>
      <c r="C175" s="131" t="s">
        <v>154</v>
      </c>
      <c r="D175" s="132"/>
      <c r="E175" s="132"/>
      <c r="F175" s="133">
        <f t="shared" si="13"/>
        <v>0</v>
      </c>
      <c r="G175" s="132"/>
    </row>
    <row r="176" spans="1:7" ht="12.75">
      <c r="A176" s="129">
        <f t="shared" si="14"/>
        <v>4</v>
      </c>
      <c r="B176" s="130" t="s">
        <v>157</v>
      </c>
      <c r="C176" s="131" t="s">
        <v>154</v>
      </c>
      <c r="D176" s="132"/>
      <c r="E176" s="132"/>
      <c r="F176" s="133">
        <f t="shared" si="13"/>
        <v>0</v>
      </c>
      <c r="G176" s="132"/>
    </row>
    <row r="177" spans="1:7" ht="12.75">
      <c r="A177" s="129">
        <f t="shared" si="14"/>
        <v>5</v>
      </c>
      <c r="B177" s="130" t="s">
        <v>157</v>
      </c>
      <c r="C177" s="131" t="s">
        <v>154</v>
      </c>
      <c r="D177" s="132"/>
      <c r="E177" s="132"/>
      <c r="F177" s="133">
        <f t="shared" si="13"/>
        <v>0</v>
      </c>
      <c r="G177" s="132"/>
    </row>
    <row r="178" spans="1:7" ht="12.75">
      <c r="A178" s="129">
        <f t="shared" si="14"/>
        <v>6</v>
      </c>
      <c r="B178" s="130" t="s">
        <v>157</v>
      </c>
      <c r="C178" s="131" t="s">
        <v>154</v>
      </c>
      <c r="D178" s="132"/>
      <c r="E178" s="132"/>
      <c r="F178" s="133">
        <f t="shared" si="13"/>
        <v>0</v>
      </c>
      <c r="G178" s="132"/>
    </row>
    <row r="179" spans="1:7" ht="12.75">
      <c r="A179" s="129">
        <f t="shared" si="14"/>
        <v>7</v>
      </c>
      <c r="B179" s="130" t="s">
        <v>157</v>
      </c>
      <c r="C179" s="131" t="s">
        <v>154</v>
      </c>
      <c r="D179" s="132"/>
      <c r="E179" s="132"/>
      <c r="F179" s="133">
        <f t="shared" si="13"/>
        <v>0</v>
      </c>
      <c r="G179" s="132"/>
    </row>
    <row r="180" spans="1:7" ht="12.75">
      <c r="A180" s="129">
        <f t="shared" si="14"/>
        <v>8</v>
      </c>
      <c r="B180" s="130" t="s">
        <v>157</v>
      </c>
      <c r="C180" s="131" t="s">
        <v>154</v>
      </c>
      <c r="D180" s="132"/>
      <c r="E180" s="132"/>
      <c r="F180" s="133">
        <f t="shared" si="13"/>
        <v>0</v>
      </c>
      <c r="G180" s="132"/>
    </row>
    <row r="181" spans="1:7" ht="12.75">
      <c r="A181" s="129">
        <f t="shared" si="14"/>
        <v>9</v>
      </c>
      <c r="B181" s="130" t="s">
        <v>157</v>
      </c>
      <c r="C181" s="131" t="s">
        <v>154</v>
      </c>
      <c r="D181" s="132"/>
      <c r="E181" s="132"/>
      <c r="F181" s="133">
        <f t="shared" si="13"/>
        <v>0</v>
      </c>
      <c r="G181" s="132"/>
    </row>
    <row r="182" spans="1:7" ht="12.75">
      <c r="A182" s="129">
        <f t="shared" si="14"/>
        <v>10</v>
      </c>
      <c r="B182" s="130" t="s">
        <v>157</v>
      </c>
      <c r="C182" s="131" t="s">
        <v>154</v>
      </c>
      <c r="D182" s="132"/>
      <c r="E182" s="132"/>
      <c r="F182" s="133">
        <f t="shared" si="13"/>
        <v>0</v>
      </c>
      <c r="G182" s="132"/>
    </row>
    <row r="183" spans="1:7" ht="12.75">
      <c r="A183" s="129">
        <f t="shared" si="14"/>
        <v>11</v>
      </c>
      <c r="B183" s="130" t="s">
        <v>159</v>
      </c>
      <c r="C183" s="131" t="s">
        <v>130</v>
      </c>
      <c r="D183" s="132"/>
      <c r="E183" s="132"/>
      <c r="F183" s="133">
        <f t="shared" si="13"/>
        <v>0</v>
      </c>
      <c r="G183" s="132"/>
    </row>
    <row r="184" spans="1:7" ht="12.75">
      <c r="A184" s="129">
        <f t="shared" si="14"/>
        <v>12</v>
      </c>
      <c r="B184" s="130" t="s">
        <v>156</v>
      </c>
      <c r="C184" s="131" t="s">
        <v>130</v>
      </c>
      <c r="D184" s="132"/>
      <c r="E184" s="132"/>
      <c r="F184" s="133">
        <f t="shared" si="13"/>
        <v>0</v>
      </c>
      <c r="G184" s="132"/>
    </row>
    <row r="185" spans="1:7" ht="12.75">
      <c r="A185" s="129">
        <f t="shared" si="14"/>
        <v>13</v>
      </c>
      <c r="B185" s="197"/>
      <c r="C185" s="200"/>
      <c r="D185" s="132"/>
      <c r="E185" s="132"/>
      <c r="F185" s="133">
        <f t="shared" si="13"/>
        <v>0</v>
      </c>
      <c r="G185" s="132"/>
    </row>
    <row r="186" spans="1:7" ht="12.75">
      <c r="A186" s="129">
        <f t="shared" si="14"/>
        <v>14</v>
      </c>
      <c r="B186" s="130"/>
      <c r="C186" s="131"/>
      <c r="D186" s="132"/>
      <c r="E186" s="132"/>
      <c r="F186" s="133">
        <f t="shared" si="13"/>
        <v>0</v>
      </c>
      <c r="G186" s="132"/>
    </row>
    <row r="187" spans="1:7" ht="12.75">
      <c r="A187" s="129">
        <f t="shared" si="14"/>
        <v>15</v>
      </c>
      <c r="B187" s="130"/>
      <c r="C187" s="131"/>
      <c r="D187" s="132"/>
      <c r="E187" s="132"/>
      <c r="F187" s="133">
        <f t="shared" si="13"/>
        <v>0</v>
      </c>
      <c r="G187" s="132"/>
    </row>
    <row r="188" spans="1:7" ht="12.75">
      <c r="A188" s="129">
        <f t="shared" si="14"/>
        <v>16</v>
      </c>
      <c r="B188" s="130"/>
      <c r="C188" s="131"/>
      <c r="D188" s="132"/>
      <c r="E188" s="132"/>
      <c r="F188" s="133">
        <f t="shared" si="13"/>
        <v>0</v>
      </c>
      <c r="G188" s="132"/>
    </row>
    <row r="189" spans="1:7" ht="12.75">
      <c r="A189" s="129">
        <f t="shared" si="14"/>
        <v>17</v>
      </c>
      <c r="B189" s="134" t="s">
        <v>128</v>
      </c>
      <c r="C189" s="135" t="s">
        <v>130</v>
      </c>
      <c r="D189" s="136">
        <v>1</v>
      </c>
      <c r="E189" s="132"/>
      <c r="F189" s="141">
        <f t="shared" si="13"/>
        <v>0</v>
      </c>
      <c r="G189" s="132"/>
    </row>
    <row r="190" spans="1:7" ht="13.5" thickBot="1">
      <c r="A190" s="129">
        <f t="shared" si="14"/>
        <v>18</v>
      </c>
      <c r="B190" s="134" t="s">
        <v>145</v>
      </c>
      <c r="C190" s="135" t="s">
        <v>129</v>
      </c>
      <c r="D190" s="136">
        <v>1</v>
      </c>
      <c r="E190" s="132"/>
      <c r="F190" s="141">
        <f t="shared" si="13"/>
        <v>0</v>
      </c>
      <c r="G190" s="132"/>
    </row>
    <row r="191" spans="1:7" ht="16.5" thickBot="1" thickTop="1">
      <c r="A191" s="171" t="s">
        <v>131</v>
      </c>
      <c r="B191" s="171"/>
      <c r="C191" s="171"/>
      <c r="D191" s="171"/>
      <c r="E191" s="171"/>
      <c r="F191" s="171">
        <f>SUM(F173:F190)</f>
        <v>0</v>
      </c>
      <c r="G191" s="171">
        <f>SUM(G173:G190)</f>
        <v>0</v>
      </c>
    </row>
    <row r="192" spans="5:7" ht="12.75">
      <c r="E192" s="139" t="s">
        <v>135</v>
      </c>
      <c r="F192" s="140">
        <f>F191-F189-F190</f>
        <v>0</v>
      </c>
      <c r="G192" s="140">
        <f>G191-G189-G190</f>
        <v>0</v>
      </c>
    </row>
    <row r="193" spans="5:7" ht="13.5" thickBot="1">
      <c r="E193" s="137"/>
      <c r="F193" s="138"/>
      <c r="G193" s="138"/>
    </row>
    <row r="194" spans="1:7" ht="17.25" thickBot="1" thickTop="1">
      <c r="A194" s="122" t="s">
        <v>123</v>
      </c>
      <c r="B194" s="123" t="s">
        <v>122</v>
      </c>
      <c r="C194" s="209" t="s">
        <v>40</v>
      </c>
      <c r="D194" s="210"/>
      <c r="E194" s="210"/>
      <c r="F194" s="210"/>
      <c r="G194" s="211"/>
    </row>
    <row r="195" spans="1:7" ht="13.5" thickBot="1">
      <c r="A195" s="124">
        <v>3</v>
      </c>
      <c r="B195" s="125" t="s">
        <v>171</v>
      </c>
      <c r="C195" s="206"/>
      <c r="D195" s="207"/>
      <c r="E195" s="207"/>
      <c r="F195" s="207"/>
      <c r="G195" s="208"/>
    </row>
    <row r="196" spans="1:7" ht="16.5" thickBot="1">
      <c r="A196" s="126" t="s">
        <v>132</v>
      </c>
      <c r="B196" s="127" t="s">
        <v>133</v>
      </c>
      <c r="C196" s="128" t="s">
        <v>124</v>
      </c>
      <c r="D196" s="128" t="s">
        <v>127</v>
      </c>
      <c r="E196" s="128" t="s">
        <v>125</v>
      </c>
      <c r="F196" s="128" t="s">
        <v>126</v>
      </c>
      <c r="G196" s="128" t="s">
        <v>134</v>
      </c>
    </row>
    <row r="197" spans="1:7" ht="12.75">
      <c r="A197" s="129">
        <v>1</v>
      </c>
      <c r="B197" s="130"/>
      <c r="C197" s="131"/>
      <c r="D197" s="132"/>
      <c r="E197" s="132"/>
      <c r="F197" s="133">
        <f>E197*D197</f>
        <v>0</v>
      </c>
      <c r="G197" s="132"/>
    </row>
    <row r="198" spans="1:7" ht="12.75">
      <c r="A198" s="129">
        <f>A197+1</f>
        <v>2</v>
      </c>
      <c r="B198" s="130"/>
      <c r="C198" s="131"/>
      <c r="D198" s="132"/>
      <c r="E198" s="132"/>
      <c r="F198" s="133">
        <f aca="true" t="shared" si="15" ref="F198:F211">E198*D198</f>
        <v>0</v>
      </c>
      <c r="G198" s="132"/>
    </row>
    <row r="199" spans="1:7" ht="12.75">
      <c r="A199" s="129">
        <f aca="true" t="shared" si="16" ref="A199:A211">A198+1</f>
        <v>3</v>
      </c>
      <c r="B199" s="130"/>
      <c r="C199" s="131"/>
      <c r="D199" s="132"/>
      <c r="E199" s="132"/>
      <c r="F199" s="133">
        <f t="shared" si="15"/>
        <v>0</v>
      </c>
      <c r="G199" s="132"/>
    </row>
    <row r="200" spans="1:7" ht="12.75">
      <c r="A200" s="129">
        <f t="shared" si="16"/>
        <v>4</v>
      </c>
      <c r="B200" s="130"/>
      <c r="C200" s="131"/>
      <c r="D200" s="132"/>
      <c r="E200" s="132"/>
      <c r="F200" s="133">
        <f t="shared" si="15"/>
        <v>0</v>
      </c>
      <c r="G200" s="132"/>
    </row>
    <row r="201" spans="1:7" ht="12.75">
      <c r="A201" s="129">
        <f t="shared" si="16"/>
        <v>5</v>
      </c>
      <c r="B201" s="130"/>
      <c r="C201" s="131"/>
      <c r="D201" s="132"/>
      <c r="E201" s="132"/>
      <c r="F201" s="133">
        <f t="shared" si="15"/>
        <v>0</v>
      </c>
      <c r="G201" s="132"/>
    </row>
    <row r="202" spans="1:7" ht="12.75">
      <c r="A202" s="129">
        <f t="shared" si="16"/>
        <v>6</v>
      </c>
      <c r="B202" s="130"/>
      <c r="C202" s="131"/>
      <c r="D202" s="132"/>
      <c r="E202" s="132"/>
      <c r="F202" s="133">
        <f t="shared" si="15"/>
        <v>0</v>
      </c>
      <c r="G202" s="132"/>
    </row>
    <row r="203" spans="1:7" ht="12.75">
      <c r="A203" s="129">
        <f t="shared" si="16"/>
        <v>7</v>
      </c>
      <c r="B203" s="130"/>
      <c r="C203" s="131"/>
      <c r="D203" s="132"/>
      <c r="E203" s="132"/>
      <c r="F203" s="133">
        <f t="shared" si="15"/>
        <v>0</v>
      </c>
      <c r="G203" s="132"/>
    </row>
    <row r="204" spans="1:7" ht="12.75">
      <c r="A204" s="129">
        <f t="shared" si="16"/>
        <v>8</v>
      </c>
      <c r="B204" s="130"/>
      <c r="C204" s="131"/>
      <c r="D204" s="132"/>
      <c r="E204" s="132"/>
      <c r="F204" s="133">
        <f t="shared" si="15"/>
        <v>0</v>
      </c>
      <c r="G204" s="132"/>
    </row>
    <row r="205" spans="1:7" ht="12.75">
      <c r="A205" s="129">
        <f t="shared" si="16"/>
        <v>9</v>
      </c>
      <c r="B205" s="130"/>
      <c r="C205" s="131"/>
      <c r="D205" s="132"/>
      <c r="E205" s="132"/>
      <c r="F205" s="133">
        <f t="shared" si="15"/>
        <v>0</v>
      </c>
      <c r="G205" s="132"/>
    </row>
    <row r="206" spans="1:7" ht="12.75">
      <c r="A206" s="129">
        <f t="shared" si="16"/>
        <v>10</v>
      </c>
      <c r="B206" s="130"/>
      <c r="C206" s="131"/>
      <c r="D206" s="132"/>
      <c r="E206" s="132"/>
      <c r="F206" s="133">
        <f t="shared" si="15"/>
        <v>0</v>
      </c>
      <c r="G206" s="132"/>
    </row>
    <row r="207" spans="1:7" ht="12.75">
      <c r="A207" s="129">
        <f t="shared" si="16"/>
        <v>11</v>
      </c>
      <c r="B207" s="130"/>
      <c r="C207" s="131"/>
      <c r="D207" s="132"/>
      <c r="E207" s="132"/>
      <c r="F207" s="133">
        <f t="shared" si="15"/>
        <v>0</v>
      </c>
      <c r="G207" s="132"/>
    </row>
    <row r="208" spans="1:7" ht="12.75">
      <c r="A208" s="129">
        <f t="shared" si="16"/>
        <v>12</v>
      </c>
      <c r="B208" s="130"/>
      <c r="C208" s="131"/>
      <c r="D208" s="132"/>
      <c r="E208" s="132"/>
      <c r="F208" s="133">
        <f t="shared" si="15"/>
        <v>0</v>
      </c>
      <c r="G208" s="132"/>
    </row>
    <row r="209" spans="1:7" ht="12.75">
      <c r="A209" s="129">
        <f t="shared" si="16"/>
        <v>13</v>
      </c>
      <c r="B209" s="130"/>
      <c r="C209" s="131"/>
      <c r="D209" s="132"/>
      <c r="E209" s="132"/>
      <c r="F209" s="133">
        <f t="shared" si="15"/>
        <v>0</v>
      </c>
      <c r="G209" s="132"/>
    </row>
    <row r="210" spans="1:7" ht="12.75">
      <c r="A210" s="129">
        <f t="shared" si="16"/>
        <v>14</v>
      </c>
      <c r="B210" s="134" t="s">
        <v>128</v>
      </c>
      <c r="C210" s="135" t="s">
        <v>130</v>
      </c>
      <c r="D210" s="136">
        <v>1</v>
      </c>
      <c r="E210" s="132"/>
      <c r="F210" s="141">
        <f t="shared" si="15"/>
        <v>0</v>
      </c>
      <c r="G210" s="132"/>
    </row>
    <row r="211" spans="1:7" ht="13.5" thickBot="1">
      <c r="A211" s="129">
        <f t="shared" si="16"/>
        <v>15</v>
      </c>
      <c r="B211" s="134" t="s">
        <v>145</v>
      </c>
      <c r="C211" s="135" t="s">
        <v>129</v>
      </c>
      <c r="D211" s="136">
        <v>1</v>
      </c>
      <c r="E211" s="132"/>
      <c r="F211" s="141">
        <f t="shared" si="15"/>
        <v>0</v>
      </c>
      <c r="G211" s="132"/>
    </row>
    <row r="212" spans="1:7" ht="16.5" thickBot="1" thickTop="1">
      <c r="A212" s="171" t="s">
        <v>131</v>
      </c>
      <c r="B212" s="171"/>
      <c r="C212" s="171"/>
      <c r="D212" s="171"/>
      <c r="E212" s="171"/>
      <c r="F212" s="171">
        <f>SUM(F197:F211)</f>
        <v>0</v>
      </c>
      <c r="G212" s="171">
        <f>SUM(G197:G211)</f>
        <v>0</v>
      </c>
    </row>
    <row r="213" spans="5:7" ht="12.75">
      <c r="E213" s="139" t="s">
        <v>135</v>
      </c>
      <c r="F213" s="140">
        <f>F212-F210-F211</f>
        <v>0</v>
      </c>
      <c r="G213" s="140">
        <f>G212-G210-G211</f>
        <v>0</v>
      </c>
    </row>
    <row r="214" ht="13.5" thickBot="1"/>
    <row r="215" spans="1:7" ht="17.25" thickBot="1" thickTop="1">
      <c r="A215" s="122" t="s">
        <v>123</v>
      </c>
      <c r="B215" s="123" t="s">
        <v>122</v>
      </c>
      <c r="C215" s="209" t="s">
        <v>40</v>
      </c>
      <c r="D215" s="210"/>
      <c r="E215" s="210"/>
      <c r="F215" s="210"/>
      <c r="G215" s="211"/>
    </row>
    <row r="216" spans="1:7" ht="13.5" thickBot="1">
      <c r="A216" s="124">
        <v>4</v>
      </c>
      <c r="B216" s="125" t="s">
        <v>172</v>
      </c>
      <c r="C216" s="206"/>
      <c r="D216" s="207"/>
      <c r="E216" s="207"/>
      <c r="F216" s="207"/>
      <c r="G216" s="208"/>
    </row>
    <row r="217" spans="1:7" ht="16.5" thickBot="1">
      <c r="A217" s="126" t="s">
        <v>132</v>
      </c>
      <c r="B217" s="127" t="s">
        <v>133</v>
      </c>
      <c r="C217" s="128" t="s">
        <v>124</v>
      </c>
      <c r="D217" s="128" t="s">
        <v>127</v>
      </c>
      <c r="E217" s="128" t="s">
        <v>125</v>
      </c>
      <c r="F217" s="128" t="s">
        <v>126</v>
      </c>
      <c r="G217" s="128" t="s">
        <v>134</v>
      </c>
    </row>
    <row r="218" spans="1:7" ht="12.75">
      <c r="A218" s="129">
        <v>1</v>
      </c>
      <c r="B218" s="130"/>
      <c r="C218" s="131"/>
      <c r="D218" s="132"/>
      <c r="E218" s="132"/>
      <c r="F218" s="133">
        <f>E218*D218</f>
        <v>0</v>
      </c>
      <c r="G218" s="132"/>
    </row>
    <row r="219" spans="1:7" ht="12.75">
      <c r="A219" s="129">
        <f>A218+1</f>
        <v>2</v>
      </c>
      <c r="B219" s="130"/>
      <c r="C219" s="131"/>
      <c r="D219" s="132"/>
      <c r="E219" s="132"/>
      <c r="F219" s="133">
        <f aca="true" t="shared" si="17" ref="F219:F232">E219*D219</f>
        <v>0</v>
      </c>
      <c r="G219" s="132"/>
    </row>
    <row r="220" spans="1:7" ht="12.75">
      <c r="A220" s="129">
        <f aca="true" t="shared" si="18" ref="A220:A232">A219+1</f>
        <v>3</v>
      </c>
      <c r="B220" s="130"/>
      <c r="C220" s="131"/>
      <c r="D220" s="132"/>
      <c r="E220" s="132"/>
      <c r="F220" s="133">
        <f t="shared" si="17"/>
        <v>0</v>
      </c>
      <c r="G220" s="132"/>
    </row>
    <row r="221" spans="1:7" ht="12.75">
      <c r="A221" s="129">
        <f t="shared" si="18"/>
        <v>4</v>
      </c>
      <c r="B221" s="130"/>
      <c r="C221" s="131"/>
      <c r="D221" s="132"/>
      <c r="E221" s="132"/>
      <c r="F221" s="133">
        <f t="shared" si="17"/>
        <v>0</v>
      </c>
      <c r="G221" s="132"/>
    </row>
    <row r="222" spans="1:7" ht="12.75">
      <c r="A222" s="129">
        <f t="shared" si="18"/>
        <v>5</v>
      </c>
      <c r="B222" s="130"/>
      <c r="C222" s="131"/>
      <c r="D222" s="132"/>
      <c r="E222" s="132"/>
      <c r="F222" s="133">
        <f t="shared" si="17"/>
        <v>0</v>
      </c>
      <c r="G222" s="132"/>
    </row>
    <row r="223" spans="1:7" ht="12.75">
      <c r="A223" s="129">
        <f t="shared" si="18"/>
        <v>6</v>
      </c>
      <c r="B223" s="130"/>
      <c r="C223" s="131"/>
      <c r="D223" s="132"/>
      <c r="E223" s="132"/>
      <c r="F223" s="133">
        <f t="shared" si="17"/>
        <v>0</v>
      </c>
      <c r="G223" s="132"/>
    </row>
    <row r="224" spans="1:7" ht="12.75">
      <c r="A224" s="129">
        <f t="shared" si="18"/>
        <v>7</v>
      </c>
      <c r="B224" s="130"/>
      <c r="C224" s="131"/>
      <c r="D224" s="132"/>
      <c r="E224" s="132"/>
      <c r="F224" s="133">
        <f t="shared" si="17"/>
        <v>0</v>
      </c>
      <c r="G224" s="132"/>
    </row>
    <row r="225" spans="1:7" ht="12.75">
      <c r="A225" s="129">
        <f t="shared" si="18"/>
        <v>8</v>
      </c>
      <c r="B225" s="130"/>
      <c r="C225" s="131"/>
      <c r="D225" s="132"/>
      <c r="E225" s="132"/>
      <c r="F225" s="133">
        <f t="shared" si="17"/>
        <v>0</v>
      </c>
      <c r="G225" s="132"/>
    </row>
    <row r="226" spans="1:7" ht="12.75">
      <c r="A226" s="129">
        <f t="shared" si="18"/>
        <v>9</v>
      </c>
      <c r="B226" s="130"/>
      <c r="C226" s="131"/>
      <c r="D226" s="132"/>
      <c r="E226" s="132"/>
      <c r="F226" s="133">
        <f t="shared" si="17"/>
        <v>0</v>
      </c>
      <c r="G226" s="132"/>
    </row>
    <row r="227" spans="1:7" ht="12.75">
      <c r="A227" s="129">
        <f t="shared" si="18"/>
        <v>10</v>
      </c>
      <c r="B227" s="130"/>
      <c r="C227" s="131"/>
      <c r="D227" s="132"/>
      <c r="E227" s="132"/>
      <c r="F227" s="133">
        <f t="shared" si="17"/>
        <v>0</v>
      </c>
      <c r="G227" s="132"/>
    </row>
    <row r="228" spans="1:7" ht="12.75">
      <c r="A228" s="129">
        <f t="shared" si="18"/>
        <v>11</v>
      </c>
      <c r="B228" s="130"/>
      <c r="C228" s="131"/>
      <c r="D228" s="132"/>
      <c r="E228" s="132"/>
      <c r="F228" s="133">
        <f t="shared" si="17"/>
        <v>0</v>
      </c>
      <c r="G228" s="132"/>
    </row>
    <row r="229" spans="1:7" ht="12.75">
      <c r="A229" s="129">
        <f t="shared" si="18"/>
        <v>12</v>
      </c>
      <c r="B229" s="130"/>
      <c r="C229" s="131"/>
      <c r="D229" s="132"/>
      <c r="E229" s="132"/>
      <c r="F229" s="133">
        <f t="shared" si="17"/>
        <v>0</v>
      </c>
      <c r="G229" s="132"/>
    </row>
    <row r="230" spans="1:7" ht="12.75">
      <c r="A230" s="129">
        <f t="shared" si="18"/>
        <v>13</v>
      </c>
      <c r="B230" s="130"/>
      <c r="C230" s="131"/>
      <c r="D230" s="132"/>
      <c r="E230" s="132"/>
      <c r="F230" s="133">
        <f t="shared" si="17"/>
        <v>0</v>
      </c>
      <c r="G230" s="132"/>
    </row>
    <row r="231" spans="1:7" ht="12.75">
      <c r="A231" s="129">
        <f t="shared" si="18"/>
        <v>14</v>
      </c>
      <c r="B231" s="134" t="s">
        <v>128</v>
      </c>
      <c r="C231" s="135" t="s">
        <v>130</v>
      </c>
      <c r="D231" s="136">
        <v>1</v>
      </c>
      <c r="E231" s="132"/>
      <c r="F231" s="141">
        <f t="shared" si="17"/>
        <v>0</v>
      </c>
      <c r="G231" s="132"/>
    </row>
    <row r="232" spans="1:7" ht="13.5" thickBot="1">
      <c r="A232" s="129">
        <f t="shared" si="18"/>
        <v>15</v>
      </c>
      <c r="B232" s="134" t="s">
        <v>145</v>
      </c>
      <c r="C232" s="135" t="s">
        <v>129</v>
      </c>
      <c r="D232" s="136">
        <v>1</v>
      </c>
      <c r="E232" s="132"/>
      <c r="F232" s="141">
        <f t="shared" si="17"/>
        <v>0</v>
      </c>
      <c r="G232" s="132"/>
    </row>
    <row r="233" spans="1:7" ht="16.5" thickBot="1" thickTop="1">
      <c r="A233" s="171" t="s">
        <v>131</v>
      </c>
      <c r="B233" s="171"/>
      <c r="C233" s="171"/>
      <c r="D233" s="171"/>
      <c r="E233" s="171"/>
      <c r="F233" s="171">
        <f>SUM(F218:F232)</f>
        <v>0</v>
      </c>
      <c r="G233" s="171">
        <f>SUM(G218:G232)</f>
        <v>0</v>
      </c>
    </row>
    <row r="234" spans="5:7" ht="12.75">
      <c r="E234" s="139" t="s">
        <v>135</v>
      </c>
      <c r="F234" s="140">
        <f>F233-F231-F232</f>
        <v>0</v>
      </c>
      <c r="G234" s="140">
        <f>G233-G231-G232</f>
        <v>0</v>
      </c>
    </row>
    <row r="235" ht="13.5" thickBot="1"/>
    <row r="236" spans="1:7" ht="17.25" thickBot="1" thickTop="1">
      <c r="A236" s="122" t="s">
        <v>123</v>
      </c>
      <c r="B236" s="123" t="s">
        <v>122</v>
      </c>
      <c r="C236" s="209" t="s">
        <v>40</v>
      </c>
      <c r="D236" s="210"/>
      <c r="E236" s="210"/>
      <c r="F236" s="210"/>
      <c r="G236" s="211"/>
    </row>
    <row r="237" spans="1:7" ht="13.5" thickBot="1">
      <c r="A237" s="124">
        <v>5</v>
      </c>
      <c r="B237" s="125" t="s">
        <v>173</v>
      </c>
      <c r="C237" s="206"/>
      <c r="D237" s="207"/>
      <c r="E237" s="207"/>
      <c r="F237" s="207"/>
      <c r="G237" s="208"/>
    </row>
    <row r="238" spans="1:7" ht="16.5" thickBot="1">
      <c r="A238" s="126" t="s">
        <v>132</v>
      </c>
      <c r="B238" s="127" t="s">
        <v>133</v>
      </c>
      <c r="C238" s="128" t="s">
        <v>124</v>
      </c>
      <c r="D238" s="128" t="s">
        <v>127</v>
      </c>
      <c r="E238" s="128" t="s">
        <v>125</v>
      </c>
      <c r="F238" s="128" t="s">
        <v>126</v>
      </c>
      <c r="G238" s="128" t="s">
        <v>134</v>
      </c>
    </row>
    <row r="239" spans="1:7" ht="12.75">
      <c r="A239" s="129">
        <v>1</v>
      </c>
      <c r="B239" s="130"/>
      <c r="C239" s="131"/>
      <c r="D239" s="132"/>
      <c r="E239" s="132"/>
      <c r="F239" s="133">
        <f>E239*D239</f>
        <v>0</v>
      </c>
      <c r="G239" s="132"/>
    </row>
    <row r="240" spans="1:7" ht="12.75">
      <c r="A240" s="129">
        <f>A239+1</f>
        <v>2</v>
      </c>
      <c r="B240" s="130"/>
      <c r="C240" s="131"/>
      <c r="D240" s="132"/>
      <c r="E240" s="132"/>
      <c r="F240" s="133">
        <f aca="true" t="shared" si="19" ref="F240:F253">E240*D240</f>
        <v>0</v>
      </c>
      <c r="G240" s="132"/>
    </row>
    <row r="241" spans="1:7" ht="12.75">
      <c r="A241" s="129">
        <f aca="true" t="shared" si="20" ref="A241:A253">A240+1</f>
        <v>3</v>
      </c>
      <c r="B241" s="130"/>
      <c r="C241" s="131"/>
      <c r="D241" s="132"/>
      <c r="E241" s="132"/>
      <c r="F241" s="133">
        <f t="shared" si="19"/>
        <v>0</v>
      </c>
      <c r="G241" s="132"/>
    </row>
    <row r="242" spans="1:7" ht="12.75">
      <c r="A242" s="129">
        <f t="shared" si="20"/>
        <v>4</v>
      </c>
      <c r="B242" s="130"/>
      <c r="C242" s="131"/>
      <c r="D242" s="132"/>
      <c r="E242" s="132"/>
      <c r="F242" s="133">
        <f t="shared" si="19"/>
        <v>0</v>
      </c>
      <c r="G242" s="132"/>
    </row>
    <row r="243" spans="1:7" ht="12.75">
      <c r="A243" s="129">
        <f t="shared" si="20"/>
        <v>5</v>
      </c>
      <c r="B243" s="130"/>
      <c r="C243" s="131"/>
      <c r="D243" s="132"/>
      <c r="E243" s="132"/>
      <c r="F243" s="133">
        <f t="shared" si="19"/>
        <v>0</v>
      </c>
      <c r="G243" s="132"/>
    </row>
    <row r="244" spans="1:7" ht="12.75">
      <c r="A244" s="129">
        <f t="shared" si="20"/>
        <v>6</v>
      </c>
      <c r="B244" s="130"/>
      <c r="C244" s="131"/>
      <c r="D244" s="132"/>
      <c r="E244" s="132"/>
      <c r="F244" s="133">
        <f t="shared" si="19"/>
        <v>0</v>
      </c>
      <c r="G244" s="132"/>
    </row>
    <row r="245" spans="1:7" ht="12.75">
      <c r="A245" s="129">
        <f t="shared" si="20"/>
        <v>7</v>
      </c>
      <c r="B245" s="130"/>
      <c r="C245" s="131"/>
      <c r="D245" s="132"/>
      <c r="E245" s="132"/>
      <c r="F245" s="133">
        <f t="shared" si="19"/>
        <v>0</v>
      </c>
      <c r="G245" s="132"/>
    </row>
    <row r="246" spans="1:7" ht="12.75">
      <c r="A246" s="129">
        <f t="shared" si="20"/>
        <v>8</v>
      </c>
      <c r="B246" s="130"/>
      <c r="C246" s="131"/>
      <c r="D246" s="132"/>
      <c r="E246" s="132"/>
      <c r="F246" s="133">
        <f t="shared" si="19"/>
        <v>0</v>
      </c>
      <c r="G246" s="132"/>
    </row>
    <row r="247" spans="1:7" ht="12.75">
      <c r="A247" s="129">
        <f t="shared" si="20"/>
        <v>9</v>
      </c>
      <c r="B247" s="130"/>
      <c r="C247" s="131"/>
      <c r="D247" s="132"/>
      <c r="E247" s="132"/>
      <c r="F247" s="133">
        <f t="shared" si="19"/>
        <v>0</v>
      </c>
      <c r="G247" s="132"/>
    </row>
    <row r="248" spans="1:7" ht="12.75">
      <c r="A248" s="129">
        <f t="shared" si="20"/>
        <v>10</v>
      </c>
      <c r="B248" s="130"/>
      <c r="C248" s="131"/>
      <c r="D248" s="132"/>
      <c r="E248" s="132"/>
      <c r="F248" s="133">
        <f t="shared" si="19"/>
        <v>0</v>
      </c>
      <c r="G248" s="132"/>
    </row>
    <row r="249" spans="1:7" ht="12.75">
      <c r="A249" s="129">
        <f t="shared" si="20"/>
        <v>11</v>
      </c>
      <c r="B249" s="130"/>
      <c r="C249" s="131"/>
      <c r="D249" s="132"/>
      <c r="E249" s="132"/>
      <c r="F249" s="133">
        <f t="shared" si="19"/>
        <v>0</v>
      </c>
      <c r="G249" s="132"/>
    </row>
    <row r="250" spans="1:7" ht="12.75">
      <c r="A250" s="129">
        <f t="shared" si="20"/>
        <v>12</v>
      </c>
      <c r="B250" s="130"/>
      <c r="C250" s="131"/>
      <c r="D250" s="132"/>
      <c r="E250" s="132"/>
      <c r="F250" s="133">
        <f t="shared" si="19"/>
        <v>0</v>
      </c>
      <c r="G250" s="132"/>
    </row>
    <row r="251" spans="1:7" ht="12.75">
      <c r="A251" s="129">
        <f t="shared" si="20"/>
        <v>13</v>
      </c>
      <c r="B251" s="130"/>
      <c r="C251" s="131"/>
      <c r="D251" s="132"/>
      <c r="E251" s="132"/>
      <c r="F251" s="133">
        <f t="shared" si="19"/>
        <v>0</v>
      </c>
      <c r="G251" s="132"/>
    </row>
    <row r="252" spans="1:7" ht="12.75">
      <c r="A252" s="129">
        <f t="shared" si="20"/>
        <v>14</v>
      </c>
      <c r="B252" s="134" t="s">
        <v>128</v>
      </c>
      <c r="C252" s="135" t="s">
        <v>130</v>
      </c>
      <c r="D252" s="136">
        <v>1</v>
      </c>
      <c r="E252" s="132"/>
      <c r="F252" s="141">
        <f t="shared" si="19"/>
        <v>0</v>
      </c>
      <c r="G252" s="132"/>
    </row>
    <row r="253" spans="1:7" ht="13.5" thickBot="1">
      <c r="A253" s="129">
        <f t="shared" si="20"/>
        <v>15</v>
      </c>
      <c r="B253" s="134" t="s">
        <v>145</v>
      </c>
      <c r="C253" s="135" t="s">
        <v>129</v>
      </c>
      <c r="D253" s="136">
        <v>1</v>
      </c>
      <c r="E253" s="132"/>
      <c r="F253" s="141">
        <f t="shared" si="19"/>
        <v>0</v>
      </c>
      <c r="G253" s="132"/>
    </row>
    <row r="254" spans="1:7" ht="16.5" thickBot="1" thickTop="1">
      <c r="A254" s="171" t="s">
        <v>131</v>
      </c>
      <c r="B254" s="171"/>
      <c r="C254" s="171"/>
      <c r="D254" s="171"/>
      <c r="E254" s="171"/>
      <c r="F254" s="171">
        <f>SUM(F239:F253)</f>
        <v>0</v>
      </c>
      <c r="G254" s="171">
        <f>SUM(G239:G253)</f>
        <v>0</v>
      </c>
    </row>
    <row r="255" spans="5:7" ht="12.75">
      <c r="E255" s="139" t="s">
        <v>135</v>
      </c>
      <c r="F255" s="140">
        <f>F254-F252-F253</f>
        <v>0</v>
      </c>
      <c r="G255" s="140">
        <f>G254-G252-G253</f>
        <v>0</v>
      </c>
    </row>
    <row r="256" ht="13.5" thickBot="1"/>
    <row r="257" spans="1:7" ht="17.25" thickBot="1" thickTop="1">
      <c r="A257" s="122" t="s">
        <v>123</v>
      </c>
      <c r="B257" s="123" t="s">
        <v>122</v>
      </c>
      <c r="C257" s="209" t="s">
        <v>40</v>
      </c>
      <c r="D257" s="210"/>
      <c r="E257" s="210"/>
      <c r="F257" s="210"/>
      <c r="G257" s="211"/>
    </row>
    <row r="258" spans="1:7" ht="13.5" thickBot="1">
      <c r="A258" s="124">
        <v>6</v>
      </c>
      <c r="B258" s="125" t="s">
        <v>201</v>
      </c>
      <c r="C258" s="206"/>
      <c r="D258" s="207"/>
      <c r="E258" s="207"/>
      <c r="F258" s="207"/>
      <c r="G258" s="208"/>
    </row>
    <row r="259" spans="1:7" ht="16.5" thickBot="1">
      <c r="A259" s="126" t="s">
        <v>132</v>
      </c>
      <c r="B259" s="127" t="s">
        <v>133</v>
      </c>
      <c r="C259" s="128" t="s">
        <v>124</v>
      </c>
      <c r="D259" s="128" t="s">
        <v>127</v>
      </c>
      <c r="E259" s="128" t="s">
        <v>125</v>
      </c>
      <c r="F259" s="128" t="s">
        <v>126</v>
      </c>
      <c r="G259" s="128" t="s">
        <v>134</v>
      </c>
    </row>
    <row r="260" spans="1:7" ht="12.75">
      <c r="A260" s="129">
        <v>1</v>
      </c>
      <c r="B260" s="130"/>
      <c r="C260" s="131"/>
      <c r="D260" s="132"/>
      <c r="E260" s="132"/>
      <c r="F260" s="133">
        <f>E260*D260</f>
        <v>0</v>
      </c>
      <c r="G260" s="132"/>
    </row>
    <row r="261" spans="1:7" ht="12.75">
      <c r="A261" s="129">
        <f>A260+1</f>
        <v>2</v>
      </c>
      <c r="B261" s="130"/>
      <c r="C261" s="131"/>
      <c r="D261" s="132"/>
      <c r="E261" s="132"/>
      <c r="F261" s="133">
        <f aca="true" t="shared" si="21" ref="F261:F274">E261*D261</f>
        <v>0</v>
      </c>
      <c r="G261" s="132"/>
    </row>
    <row r="262" spans="1:7" ht="12.75">
      <c r="A262" s="129">
        <f aca="true" t="shared" si="22" ref="A262:A274">A261+1</f>
        <v>3</v>
      </c>
      <c r="B262" s="130"/>
      <c r="C262" s="131"/>
      <c r="D262" s="132"/>
      <c r="E262" s="132"/>
      <c r="F262" s="133">
        <f t="shared" si="21"/>
        <v>0</v>
      </c>
      <c r="G262" s="132"/>
    </row>
    <row r="263" spans="1:7" ht="12.75">
      <c r="A263" s="129">
        <f t="shared" si="22"/>
        <v>4</v>
      </c>
      <c r="B263" s="130"/>
      <c r="C263" s="131"/>
      <c r="D263" s="132"/>
      <c r="E263" s="132"/>
      <c r="F263" s="133">
        <f t="shared" si="21"/>
        <v>0</v>
      </c>
      <c r="G263" s="132"/>
    </row>
    <row r="264" spans="1:7" ht="12.75">
      <c r="A264" s="129">
        <f t="shared" si="22"/>
        <v>5</v>
      </c>
      <c r="B264" s="130"/>
      <c r="C264" s="131"/>
      <c r="D264" s="132"/>
      <c r="E264" s="132"/>
      <c r="F264" s="133">
        <f t="shared" si="21"/>
        <v>0</v>
      </c>
      <c r="G264" s="132"/>
    </row>
    <row r="265" spans="1:7" ht="12.75">
      <c r="A265" s="129">
        <f t="shared" si="22"/>
        <v>6</v>
      </c>
      <c r="B265" s="130"/>
      <c r="C265" s="131"/>
      <c r="D265" s="132"/>
      <c r="E265" s="132"/>
      <c r="F265" s="133">
        <f t="shared" si="21"/>
        <v>0</v>
      </c>
      <c r="G265" s="132"/>
    </row>
    <row r="266" spans="1:7" ht="12.75">
      <c r="A266" s="129">
        <f t="shared" si="22"/>
        <v>7</v>
      </c>
      <c r="B266" s="130"/>
      <c r="C266" s="131"/>
      <c r="D266" s="132"/>
      <c r="E266" s="132"/>
      <c r="F266" s="133">
        <f t="shared" si="21"/>
        <v>0</v>
      </c>
      <c r="G266" s="132"/>
    </row>
    <row r="267" spans="1:7" ht="12.75">
      <c r="A267" s="129">
        <f t="shared" si="22"/>
        <v>8</v>
      </c>
      <c r="B267" s="130"/>
      <c r="C267" s="131"/>
      <c r="D267" s="132"/>
      <c r="E267" s="132"/>
      <c r="F267" s="133">
        <f t="shared" si="21"/>
        <v>0</v>
      </c>
      <c r="G267" s="132"/>
    </row>
    <row r="268" spans="1:7" ht="12.75">
      <c r="A268" s="129">
        <f t="shared" si="22"/>
        <v>9</v>
      </c>
      <c r="B268" s="130"/>
      <c r="C268" s="131"/>
      <c r="D268" s="132"/>
      <c r="E268" s="132"/>
      <c r="F268" s="133">
        <f t="shared" si="21"/>
        <v>0</v>
      </c>
      <c r="G268" s="132"/>
    </row>
    <row r="269" spans="1:7" ht="12.75">
      <c r="A269" s="129">
        <f t="shared" si="22"/>
        <v>10</v>
      </c>
      <c r="B269" s="130"/>
      <c r="C269" s="131"/>
      <c r="D269" s="132"/>
      <c r="E269" s="132"/>
      <c r="F269" s="133">
        <f t="shared" si="21"/>
        <v>0</v>
      </c>
      <c r="G269" s="132"/>
    </row>
    <row r="270" spans="1:7" ht="12.75">
      <c r="A270" s="129">
        <f t="shared" si="22"/>
        <v>11</v>
      </c>
      <c r="B270" s="130"/>
      <c r="C270" s="131"/>
      <c r="D270" s="132"/>
      <c r="E270" s="132"/>
      <c r="F270" s="133">
        <f t="shared" si="21"/>
        <v>0</v>
      </c>
      <c r="G270" s="132"/>
    </row>
    <row r="271" spans="1:7" ht="12.75">
      <c r="A271" s="129">
        <f t="shared" si="22"/>
        <v>12</v>
      </c>
      <c r="B271" s="130"/>
      <c r="C271" s="131"/>
      <c r="D271" s="132"/>
      <c r="E271" s="132"/>
      <c r="F271" s="133">
        <f t="shared" si="21"/>
        <v>0</v>
      </c>
      <c r="G271" s="132"/>
    </row>
    <row r="272" spans="1:7" ht="12.75">
      <c r="A272" s="129">
        <f t="shared" si="22"/>
        <v>13</v>
      </c>
      <c r="B272" s="130"/>
      <c r="C272" s="131"/>
      <c r="D272" s="132"/>
      <c r="E272" s="132"/>
      <c r="F272" s="133">
        <f t="shared" si="21"/>
        <v>0</v>
      </c>
      <c r="G272" s="132"/>
    </row>
    <row r="273" spans="1:7" ht="12.75">
      <c r="A273" s="129">
        <f t="shared" si="22"/>
        <v>14</v>
      </c>
      <c r="B273" s="134" t="s">
        <v>128</v>
      </c>
      <c r="C273" s="135" t="s">
        <v>130</v>
      </c>
      <c r="D273" s="136">
        <v>1</v>
      </c>
      <c r="E273" s="132"/>
      <c r="F273" s="141">
        <f t="shared" si="21"/>
        <v>0</v>
      </c>
      <c r="G273" s="132"/>
    </row>
    <row r="274" spans="1:7" ht="13.5" thickBot="1">
      <c r="A274" s="129">
        <f t="shared" si="22"/>
        <v>15</v>
      </c>
      <c r="B274" s="134" t="s">
        <v>145</v>
      </c>
      <c r="C274" s="135" t="s">
        <v>129</v>
      </c>
      <c r="D274" s="136">
        <v>1</v>
      </c>
      <c r="E274" s="132"/>
      <c r="F274" s="141">
        <f t="shared" si="21"/>
        <v>0</v>
      </c>
      <c r="G274" s="132"/>
    </row>
    <row r="275" spans="1:7" ht="16.5" thickBot="1" thickTop="1">
      <c r="A275" s="171" t="s">
        <v>131</v>
      </c>
      <c r="B275" s="171"/>
      <c r="C275" s="171"/>
      <c r="D275" s="171"/>
      <c r="E275" s="171"/>
      <c r="F275" s="171">
        <f>SUM(F260:F274)</f>
        <v>0</v>
      </c>
      <c r="G275" s="171">
        <f>SUM(G260:G274)</f>
        <v>0</v>
      </c>
    </row>
    <row r="276" spans="5:7" ht="12.75">
      <c r="E276" s="139" t="s">
        <v>135</v>
      </c>
      <c r="F276" s="140">
        <f>F275-F273-F274</f>
        <v>0</v>
      </c>
      <c r="G276" s="140">
        <f>G275-G273-G274</f>
        <v>0</v>
      </c>
    </row>
  </sheetData>
  <sheetProtection formatCells="0" formatRows="0" insertRows="0" deleteRows="0"/>
  <mergeCells count="26">
    <mergeCell ref="C257:G257"/>
    <mergeCell ref="C258:G258"/>
    <mergeCell ref="B3:G3"/>
    <mergeCell ref="B4:G4"/>
    <mergeCell ref="B5:G5"/>
    <mergeCell ref="B6:G6"/>
    <mergeCell ref="C237:G237"/>
    <mergeCell ref="C120:G120"/>
    <mergeCell ref="C194:G194"/>
    <mergeCell ref="C195:G195"/>
    <mergeCell ref="C215:G215"/>
    <mergeCell ref="C216:G216"/>
    <mergeCell ref="C236:G236"/>
    <mergeCell ref="C119:G119"/>
    <mergeCell ref="C9:G9"/>
    <mergeCell ref="C10:G10"/>
    <mergeCell ref="C147:G147"/>
    <mergeCell ref="C171:G171"/>
    <mergeCell ref="C170:G170"/>
    <mergeCell ref="C39:G39"/>
    <mergeCell ref="C40:G40"/>
    <mergeCell ref="C63:G63"/>
    <mergeCell ref="C64:G64"/>
    <mergeCell ref="C146:G146"/>
    <mergeCell ref="C91:G91"/>
    <mergeCell ref="C92:G9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9"/>
  <sheetViews>
    <sheetView zoomScale="85" zoomScaleNormal="85" workbookViewId="0" topLeftCell="A1">
      <selection activeCell="Q9" sqref="Q9"/>
    </sheetView>
  </sheetViews>
  <sheetFormatPr defaultColWidth="9.00390625" defaultRowHeight="12.75"/>
  <cols>
    <col min="1" max="1" width="3.75390625" style="2" customWidth="1"/>
    <col min="2" max="2" width="8.75390625" style="2" customWidth="1"/>
    <col min="3" max="3" width="40.75390625" style="2" customWidth="1"/>
    <col min="4" max="4" width="10.375" style="2" customWidth="1"/>
    <col min="5" max="11" width="9.125" style="2" customWidth="1"/>
    <col min="12" max="12" width="9.25390625" style="2" bestFit="1" customWidth="1"/>
    <col min="13" max="13" width="10.875" style="2" customWidth="1"/>
    <col min="14" max="14" width="12.125" style="2" customWidth="1"/>
    <col min="15" max="15" width="9.875" style="2" customWidth="1"/>
    <col min="16" max="16" width="13.875" style="2" customWidth="1"/>
    <col min="17" max="17" width="15.875" style="2" customWidth="1"/>
    <col min="18" max="18" width="9.125" style="2" customWidth="1"/>
    <col min="19" max="21" width="14.625" style="2" customWidth="1"/>
    <col min="22" max="22" width="10.375" style="2" customWidth="1"/>
    <col min="23" max="226" width="9.125" style="2" customWidth="1"/>
    <col min="227" max="227" width="9.25390625" style="2" customWidth="1"/>
    <col min="228" max="228" width="9.375" style="2" customWidth="1"/>
    <col min="229" max="229" width="44.625" style="2" customWidth="1"/>
    <col min="230" max="230" width="10.375" style="2" customWidth="1"/>
    <col min="231" max="236" width="9.125" style="2" customWidth="1"/>
    <col min="237" max="237" width="9.25390625" style="2" bestFit="1" customWidth="1"/>
    <col min="238" max="238" width="10.875" style="2" customWidth="1"/>
    <col min="239" max="239" width="10.25390625" style="2" customWidth="1"/>
    <col min="240" max="240" width="9.875" style="2" customWidth="1"/>
    <col min="241" max="247" width="9.125" style="2" customWidth="1"/>
    <col min="248" max="248" width="9.00390625" style="2" customWidth="1"/>
    <col min="249" max="249" width="11.00390625" style="2" customWidth="1"/>
    <col min="250" max="254" width="9.125" style="2" customWidth="1"/>
    <col min="255" max="256" width="11.25390625" style="2" customWidth="1"/>
    <col min="257" max="257" width="9.125" style="2" customWidth="1"/>
    <col min="258" max="258" width="12.75390625" style="2" customWidth="1"/>
    <col min="259" max="259" width="11.75390625" style="2" customWidth="1"/>
    <col min="260" max="260" width="11.875" style="2" customWidth="1"/>
    <col min="261" max="261" width="13.375" style="2" customWidth="1"/>
    <col min="262" max="262" width="11.25390625" style="2" customWidth="1"/>
    <col min="263" max="263" width="9.125" style="2" customWidth="1"/>
    <col min="264" max="264" width="10.00390625" style="2" bestFit="1" customWidth="1"/>
    <col min="265" max="265" width="11.625" style="2" customWidth="1"/>
    <col min="266" max="266" width="9.75390625" style="2" customWidth="1"/>
    <col min="267" max="267" width="9.875" style="2" customWidth="1"/>
    <col min="268" max="268" width="9.125" style="2" customWidth="1"/>
    <col min="269" max="269" width="10.625" style="2" customWidth="1"/>
    <col min="270" max="272" width="9.125" style="2" customWidth="1"/>
    <col min="273" max="273" width="10.625" style="2" customWidth="1"/>
    <col min="274" max="275" width="9.125" style="2" customWidth="1"/>
    <col min="276" max="276" width="10.375" style="2" customWidth="1"/>
    <col min="277" max="482" width="9.125" style="2" customWidth="1"/>
    <col min="483" max="483" width="9.25390625" style="2" customWidth="1"/>
    <col min="484" max="484" width="9.375" style="2" customWidth="1"/>
    <col min="485" max="485" width="44.625" style="2" customWidth="1"/>
    <col min="486" max="486" width="10.375" style="2" customWidth="1"/>
    <col min="487" max="492" width="9.125" style="2" customWidth="1"/>
    <col min="493" max="493" width="9.25390625" style="2" bestFit="1" customWidth="1"/>
    <col min="494" max="494" width="10.875" style="2" customWidth="1"/>
    <col min="495" max="495" width="10.25390625" style="2" customWidth="1"/>
    <col min="496" max="496" width="9.875" style="2" customWidth="1"/>
    <col min="497" max="503" width="9.125" style="2" customWidth="1"/>
    <col min="504" max="504" width="9.00390625" style="2" customWidth="1"/>
    <col min="505" max="505" width="11.00390625" style="2" customWidth="1"/>
    <col min="506" max="510" width="9.125" style="2" customWidth="1"/>
    <col min="511" max="512" width="11.25390625" style="2" customWidth="1"/>
    <col min="513" max="513" width="9.125" style="2" customWidth="1"/>
    <col min="514" max="514" width="12.75390625" style="2" customWidth="1"/>
    <col min="515" max="515" width="11.75390625" style="2" customWidth="1"/>
    <col min="516" max="516" width="11.875" style="2" customWidth="1"/>
    <col min="517" max="517" width="13.375" style="2" customWidth="1"/>
    <col min="518" max="518" width="11.25390625" style="2" customWidth="1"/>
    <col min="519" max="519" width="9.125" style="2" customWidth="1"/>
    <col min="520" max="520" width="10.00390625" style="2" bestFit="1" customWidth="1"/>
    <col min="521" max="521" width="11.625" style="2" customWidth="1"/>
    <col min="522" max="522" width="9.75390625" style="2" customWidth="1"/>
    <col min="523" max="523" width="9.875" style="2" customWidth="1"/>
    <col min="524" max="524" width="9.125" style="2" customWidth="1"/>
    <col min="525" max="525" width="10.625" style="2" customWidth="1"/>
    <col min="526" max="528" width="9.125" style="2" customWidth="1"/>
    <col min="529" max="529" width="10.625" style="2" customWidth="1"/>
    <col min="530" max="531" width="9.125" style="2" customWidth="1"/>
    <col min="532" max="532" width="10.375" style="2" customWidth="1"/>
    <col min="533" max="738" width="9.125" style="2" customWidth="1"/>
    <col min="739" max="739" width="9.25390625" style="2" customWidth="1"/>
    <col min="740" max="740" width="9.375" style="2" customWidth="1"/>
    <col min="741" max="741" width="44.625" style="2" customWidth="1"/>
    <col min="742" max="742" width="10.375" style="2" customWidth="1"/>
    <col min="743" max="748" width="9.125" style="2" customWidth="1"/>
    <col min="749" max="749" width="9.25390625" style="2" bestFit="1" customWidth="1"/>
    <col min="750" max="750" width="10.875" style="2" customWidth="1"/>
    <col min="751" max="751" width="10.25390625" style="2" customWidth="1"/>
    <col min="752" max="752" width="9.875" style="2" customWidth="1"/>
    <col min="753" max="759" width="9.125" style="2" customWidth="1"/>
    <col min="760" max="760" width="9.00390625" style="2" customWidth="1"/>
    <col min="761" max="761" width="11.00390625" style="2" customWidth="1"/>
    <col min="762" max="766" width="9.125" style="2" customWidth="1"/>
    <col min="767" max="768" width="11.25390625" style="2" customWidth="1"/>
    <col min="769" max="769" width="9.125" style="2" customWidth="1"/>
    <col min="770" max="770" width="12.75390625" style="2" customWidth="1"/>
    <col min="771" max="771" width="11.75390625" style="2" customWidth="1"/>
    <col min="772" max="772" width="11.875" style="2" customWidth="1"/>
    <col min="773" max="773" width="13.375" style="2" customWidth="1"/>
    <col min="774" max="774" width="11.25390625" style="2" customWidth="1"/>
    <col min="775" max="775" width="9.125" style="2" customWidth="1"/>
    <col min="776" max="776" width="10.00390625" style="2" bestFit="1" customWidth="1"/>
    <col min="777" max="777" width="11.625" style="2" customWidth="1"/>
    <col min="778" max="778" width="9.75390625" style="2" customWidth="1"/>
    <col min="779" max="779" width="9.875" style="2" customWidth="1"/>
    <col min="780" max="780" width="9.125" style="2" customWidth="1"/>
    <col min="781" max="781" width="10.625" style="2" customWidth="1"/>
    <col min="782" max="784" width="9.125" style="2" customWidth="1"/>
    <col min="785" max="785" width="10.625" style="2" customWidth="1"/>
    <col min="786" max="787" width="9.125" style="2" customWidth="1"/>
    <col min="788" max="788" width="10.375" style="2" customWidth="1"/>
    <col min="789" max="994" width="9.125" style="2" customWidth="1"/>
    <col min="995" max="995" width="9.25390625" style="2" customWidth="1"/>
    <col min="996" max="996" width="9.375" style="2" customWidth="1"/>
    <col min="997" max="997" width="44.625" style="2" customWidth="1"/>
    <col min="998" max="998" width="10.375" style="2" customWidth="1"/>
    <col min="999" max="1004" width="9.125" style="2" customWidth="1"/>
    <col min="1005" max="1005" width="9.25390625" style="2" bestFit="1" customWidth="1"/>
    <col min="1006" max="1006" width="10.875" style="2" customWidth="1"/>
    <col min="1007" max="1007" width="10.25390625" style="2" customWidth="1"/>
    <col min="1008" max="1008" width="9.875" style="2" customWidth="1"/>
    <col min="1009" max="1015" width="9.125" style="2" customWidth="1"/>
    <col min="1016" max="1016" width="9.00390625" style="2" customWidth="1"/>
    <col min="1017" max="1017" width="11.00390625" style="2" customWidth="1"/>
    <col min="1018" max="1022" width="9.125" style="2" customWidth="1"/>
    <col min="1023" max="1024" width="11.25390625" style="2" customWidth="1"/>
    <col min="1025" max="1025" width="9.125" style="2" customWidth="1"/>
    <col min="1026" max="1026" width="12.75390625" style="2" customWidth="1"/>
    <col min="1027" max="1027" width="11.75390625" style="2" customWidth="1"/>
    <col min="1028" max="1028" width="11.875" style="2" customWidth="1"/>
    <col min="1029" max="1029" width="13.375" style="2" customWidth="1"/>
    <col min="1030" max="1030" width="11.25390625" style="2" customWidth="1"/>
    <col min="1031" max="1031" width="9.125" style="2" customWidth="1"/>
    <col min="1032" max="1032" width="10.00390625" style="2" bestFit="1" customWidth="1"/>
    <col min="1033" max="1033" width="11.625" style="2" customWidth="1"/>
    <col min="1034" max="1034" width="9.75390625" style="2" customWidth="1"/>
    <col min="1035" max="1035" width="9.875" style="2" customWidth="1"/>
    <col min="1036" max="1036" width="9.125" style="2" customWidth="1"/>
    <col min="1037" max="1037" width="10.625" style="2" customWidth="1"/>
    <col min="1038" max="1040" width="9.125" style="2" customWidth="1"/>
    <col min="1041" max="1041" width="10.625" style="2" customWidth="1"/>
    <col min="1042" max="1043" width="9.125" style="2" customWidth="1"/>
    <col min="1044" max="1044" width="10.375" style="2" customWidth="1"/>
    <col min="1045" max="1250" width="9.125" style="2" customWidth="1"/>
    <col min="1251" max="1251" width="9.25390625" style="2" customWidth="1"/>
    <col min="1252" max="1252" width="9.375" style="2" customWidth="1"/>
    <col min="1253" max="1253" width="44.625" style="2" customWidth="1"/>
    <col min="1254" max="1254" width="10.375" style="2" customWidth="1"/>
    <col min="1255" max="1260" width="9.125" style="2" customWidth="1"/>
    <col min="1261" max="1261" width="9.25390625" style="2" bestFit="1" customWidth="1"/>
    <col min="1262" max="1262" width="10.875" style="2" customWidth="1"/>
    <col min="1263" max="1263" width="10.25390625" style="2" customWidth="1"/>
    <col min="1264" max="1264" width="9.875" style="2" customWidth="1"/>
    <col min="1265" max="1271" width="9.125" style="2" customWidth="1"/>
    <col min="1272" max="1272" width="9.00390625" style="2" customWidth="1"/>
    <col min="1273" max="1273" width="11.00390625" style="2" customWidth="1"/>
    <col min="1274" max="1278" width="9.125" style="2" customWidth="1"/>
    <col min="1279" max="1280" width="11.25390625" style="2" customWidth="1"/>
    <col min="1281" max="1281" width="9.125" style="2" customWidth="1"/>
    <col min="1282" max="1282" width="12.75390625" style="2" customWidth="1"/>
    <col min="1283" max="1283" width="11.75390625" style="2" customWidth="1"/>
    <col min="1284" max="1284" width="11.875" style="2" customWidth="1"/>
    <col min="1285" max="1285" width="13.375" style="2" customWidth="1"/>
    <col min="1286" max="1286" width="11.25390625" style="2" customWidth="1"/>
    <col min="1287" max="1287" width="9.125" style="2" customWidth="1"/>
    <col min="1288" max="1288" width="10.00390625" style="2" bestFit="1" customWidth="1"/>
    <col min="1289" max="1289" width="11.625" style="2" customWidth="1"/>
    <col min="1290" max="1290" width="9.75390625" style="2" customWidth="1"/>
    <col min="1291" max="1291" width="9.875" style="2" customWidth="1"/>
    <col min="1292" max="1292" width="9.125" style="2" customWidth="1"/>
    <col min="1293" max="1293" width="10.625" style="2" customWidth="1"/>
    <col min="1294" max="1296" width="9.125" style="2" customWidth="1"/>
    <col min="1297" max="1297" width="10.625" style="2" customWidth="1"/>
    <col min="1298" max="1299" width="9.125" style="2" customWidth="1"/>
    <col min="1300" max="1300" width="10.375" style="2" customWidth="1"/>
    <col min="1301" max="1506" width="9.125" style="2" customWidth="1"/>
    <col min="1507" max="1507" width="9.25390625" style="2" customWidth="1"/>
    <col min="1508" max="1508" width="9.375" style="2" customWidth="1"/>
    <col min="1509" max="1509" width="44.625" style="2" customWidth="1"/>
    <col min="1510" max="1510" width="10.375" style="2" customWidth="1"/>
    <col min="1511" max="1516" width="9.125" style="2" customWidth="1"/>
    <col min="1517" max="1517" width="9.25390625" style="2" bestFit="1" customWidth="1"/>
    <col min="1518" max="1518" width="10.875" style="2" customWidth="1"/>
    <col min="1519" max="1519" width="10.25390625" style="2" customWidth="1"/>
    <col min="1520" max="1520" width="9.875" style="2" customWidth="1"/>
    <col min="1521" max="1527" width="9.125" style="2" customWidth="1"/>
    <col min="1528" max="1528" width="9.00390625" style="2" customWidth="1"/>
    <col min="1529" max="1529" width="11.00390625" style="2" customWidth="1"/>
    <col min="1530" max="1534" width="9.125" style="2" customWidth="1"/>
    <col min="1535" max="1536" width="11.25390625" style="2" customWidth="1"/>
    <col min="1537" max="1537" width="9.125" style="2" customWidth="1"/>
    <col min="1538" max="1538" width="12.75390625" style="2" customWidth="1"/>
    <col min="1539" max="1539" width="11.75390625" style="2" customWidth="1"/>
    <col min="1540" max="1540" width="11.875" style="2" customWidth="1"/>
    <col min="1541" max="1541" width="13.375" style="2" customWidth="1"/>
    <col min="1542" max="1542" width="11.25390625" style="2" customWidth="1"/>
    <col min="1543" max="1543" width="9.125" style="2" customWidth="1"/>
    <col min="1544" max="1544" width="10.00390625" style="2" bestFit="1" customWidth="1"/>
    <col min="1545" max="1545" width="11.625" style="2" customWidth="1"/>
    <col min="1546" max="1546" width="9.75390625" style="2" customWidth="1"/>
    <col min="1547" max="1547" width="9.875" style="2" customWidth="1"/>
    <col min="1548" max="1548" width="9.125" style="2" customWidth="1"/>
    <col min="1549" max="1549" width="10.625" style="2" customWidth="1"/>
    <col min="1550" max="1552" width="9.125" style="2" customWidth="1"/>
    <col min="1553" max="1553" width="10.625" style="2" customWidth="1"/>
    <col min="1554" max="1555" width="9.125" style="2" customWidth="1"/>
    <col min="1556" max="1556" width="10.375" style="2" customWidth="1"/>
    <col min="1557" max="1762" width="9.125" style="2" customWidth="1"/>
    <col min="1763" max="1763" width="9.25390625" style="2" customWidth="1"/>
    <col min="1764" max="1764" width="9.375" style="2" customWidth="1"/>
    <col min="1765" max="1765" width="44.625" style="2" customWidth="1"/>
    <col min="1766" max="1766" width="10.375" style="2" customWidth="1"/>
    <col min="1767" max="1772" width="9.125" style="2" customWidth="1"/>
    <col min="1773" max="1773" width="9.25390625" style="2" bestFit="1" customWidth="1"/>
    <col min="1774" max="1774" width="10.875" style="2" customWidth="1"/>
    <col min="1775" max="1775" width="10.25390625" style="2" customWidth="1"/>
    <col min="1776" max="1776" width="9.875" style="2" customWidth="1"/>
    <col min="1777" max="1783" width="9.125" style="2" customWidth="1"/>
    <col min="1784" max="1784" width="9.00390625" style="2" customWidth="1"/>
    <col min="1785" max="1785" width="11.00390625" style="2" customWidth="1"/>
    <col min="1786" max="1790" width="9.125" style="2" customWidth="1"/>
    <col min="1791" max="1792" width="11.25390625" style="2" customWidth="1"/>
    <col min="1793" max="1793" width="9.125" style="2" customWidth="1"/>
    <col min="1794" max="1794" width="12.75390625" style="2" customWidth="1"/>
    <col min="1795" max="1795" width="11.75390625" style="2" customWidth="1"/>
    <col min="1796" max="1796" width="11.875" style="2" customWidth="1"/>
    <col min="1797" max="1797" width="13.375" style="2" customWidth="1"/>
    <col min="1798" max="1798" width="11.25390625" style="2" customWidth="1"/>
    <col min="1799" max="1799" width="9.125" style="2" customWidth="1"/>
    <col min="1800" max="1800" width="10.00390625" style="2" bestFit="1" customWidth="1"/>
    <col min="1801" max="1801" width="11.625" style="2" customWidth="1"/>
    <col min="1802" max="1802" width="9.75390625" style="2" customWidth="1"/>
    <col min="1803" max="1803" width="9.875" style="2" customWidth="1"/>
    <col min="1804" max="1804" width="9.125" style="2" customWidth="1"/>
    <col min="1805" max="1805" width="10.625" style="2" customWidth="1"/>
    <col min="1806" max="1808" width="9.125" style="2" customWidth="1"/>
    <col min="1809" max="1809" width="10.625" style="2" customWidth="1"/>
    <col min="1810" max="1811" width="9.125" style="2" customWidth="1"/>
    <col min="1812" max="1812" width="10.375" style="2" customWidth="1"/>
    <col min="1813" max="2018" width="9.125" style="2" customWidth="1"/>
    <col min="2019" max="2019" width="9.25390625" style="2" customWidth="1"/>
    <col min="2020" max="2020" width="9.375" style="2" customWidth="1"/>
    <col min="2021" max="2021" width="44.625" style="2" customWidth="1"/>
    <col min="2022" max="2022" width="10.375" style="2" customWidth="1"/>
    <col min="2023" max="2028" width="9.125" style="2" customWidth="1"/>
    <col min="2029" max="2029" width="9.25390625" style="2" bestFit="1" customWidth="1"/>
    <col min="2030" max="2030" width="10.875" style="2" customWidth="1"/>
    <col min="2031" max="2031" width="10.25390625" style="2" customWidth="1"/>
    <col min="2032" max="2032" width="9.875" style="2" customWidth="1"/>
    <col min="2033" max="2039" width="9.125" style="2" customWidth="1"/>
    <col min="2040" max="2040" width="9.00390625" style="2" customWidth="1"/>
    <col min="2041" max="2041" width="11.00390625" style="2" customWidth="1"/>
    <col min="2042" max="2046" width="9.125" style="2" customWidth="1"/>
    <col min="2047" max="2048" width="11.25390625" style="2" customWidth="1"/>
    <col min="2049" max="2049" width="9.125" style="2" customWidth="1"/>
    <col min="2050" max="2050" width="12.75390625" style="2" customWidth="1"/>
    <col min="2051" max="2051" width="11.75390625" style="2" customWidth="1"/>
    <col min="2052" max="2052" width="11.875" style="2" customWidth="1"/>
    <col min="2053" max="2053" width="13.375" style="2" customWidth="1"/>
    <col min="2054" max="2054" width="11.25390625" style="2" customWidth="1"/>
    <col min="2055" max="2055" width="9.125" style="2" customWidth="1"/>
    <col min="2056" max="2056" width="10.00390625" style="2" bestFit="1" customWidth="1"/>
    <col min="2057" max="2057" width="11.625" style="2" customWidth="1"/>
    <col min="2058" max="2058" width="9.75390625" style="2" customWidth="1"/>
    <col min="2059" max="2059" width="9.875" style="2" customWidth="1"/>
    <col min="2060" max="2060" width="9.125" style="2" customWidth="1"/>
    <col min="2061" max="2061" width="10.625" style="2" customWidth="1"/>
    <col min="2062" max="2064" width="9.125" style="2" customWidth="1"/>
    <col min="2065" max="2065" width="10.625" style="2" customWidth="1"/>
    <col min="2066" max="2067" width="9.125" style="2" customWidth="1"/>
    <col min="2068" max="2068" width="10.375" style="2" customWidth="1"/>
    <col min="2069" max="2274" width="9.125" style="2" customWidth="1"/>
    <col min="2275" max="2275" width="9.25390625" style="2" customWidth="1"/>
    <col min="2276" max="2276" width="9.375" style="2" customWidth="1"/>
    <col min="2277" max="2277" width="44.625" style="2" customWidth="1"/>
    <col min="2278" max="2278" width="10.375" style="2" customWidth="1"/>
    <col min="2279" max="2284" width="9.125" style="2" customWidth="1"/>
    <col min="2285" max="2285" width="9.25390625" style="2" bestFit="1" customWidth="1"/>
    <col min="2286" max="2286" width="10.875" style="2" customWidth="1"/>
    <col min="2287" max="2287" width="10.25390625" style="2" customWidth="1"/>
    <col min="2288" max="2288" width="9.875" style="2" customWidth="1"/>
    <col min="2289" max="2295" width="9.125" style="2" customWidth="1"/>
    <col min="2296" max="2296" width="9.00390625" style="2" customWidth="1"/>
    <col min="2297" max="2297" width="11.00390625" style="2" customWidth="1"/>
    <col min="2298" max="2302" width="9.125" style="2" customWidth="1"/>
    <col min="2303" max="2304" width="11.25390625" style="2" customWidth="1"/>
    <col min="2305" max="2305" width="9.125" style="2" customWidth="1"/>
    <col min="2306" max="2306" width="12.75390625" style="2" customWidth="1"/>
    <col min="2307" max="2307" width="11.75390625" style="2" customWidth="1"/>
    <col min="2308" max="2308" width="11.875" style="2" customWidth="1"/>
    <col min="2309" max="2309" width="13.375" style="2" customWidth="1"/>
    <col min="2310" max="2310" width="11.25390625" style="2" customWidth="1"/>
    <col min="2311" max="2311" width="9.125" style="2" customWidth="1"/>
    <col min="2312" max="2312" width="10.00390625" style="2" bestFit="1" customWidth="1"/>
    <col min="2313" max="2313" width="11.625" style="2" customWidth="1"/>
    <col min="2314" max="2314" width="9.75390625" style="2" customWidth="1"/>
    <col min="2315" max="2315" width="9.875" style="2" customWidth="1"/>
    <col min="2316" max="2316" width="9.125" style="2" customWidth="1"/>
    <col min="2317" max="2317" width="10.625" style="2" customWidth="1"/>
    <col min="2318" max="2320" width="9.125" style="2" customWidth="1"/>
    <col min="2321" max="2321" width="10.625" style="2" customWidth="1"/>
    <col min="2322" max="2323" width="9.125" style="2" customWidth="1"/>
    <col min="2324" max="2324" width="10.375" style="2" customWidth="1"/>
    <col min="2325" max="2530" width="9.125" style="2" customWidth="1"/>
    <col min="2531" max="2531" width="9.25390625" style="2" customWidth="1"/>
    <col min="2532" max="2532" width="9.375" style="2" customWidth="1"/>
    <col min="2533" max="2533" width="44.625" style="2" customWidth="1"/>
    <col min="2534" max="2534" width="10.375" style="2" customWidth="1"/>
    <col min="2535" max="2540" width="9.125" style="2" customWidth="1"/>
    <col min="2541" max="2541" width="9.25390625" style="2" bestFit="1" customWidth="1"/>
    <col min="2542" max="2542" width="10.875" style="2" customWidth="1"/>
    <col min="2543" max="2543" width="10.25390625" style="2" customWidth="1"/>
    <col min="2544" max="2544" width="9.875" style="2" customWidth="1"/>
    <col min="2545" max="2551" width="9.125" style="2" customWidth="1"/>
    <col min="2552" max="2552" width="9.00390625" style="2" customWidth="1"/>
    <col min="2553" max="2553" width="11.00390625" style="2" customWidth="1"/>
    <col min="2554" max="2558" width="9.125" style="2" customWidth="1"/>
    <col min="2559" max="2560" width="11.25390625" style="2" customWidth="1"/>
    <col min="2561" max="2561" width="9.125" style="2" customWidth="1"/>
    <col min="2562" max="2562" width="12.75390625" style="2" customWidth="1"/>
    <col min="2563" max="2563" width="11.75390625" style="2" customWidth="1"/>
    <col min="2564" max="2564" width="11.875" style="2" customWidth="1"/>
    <col min="2565" max="2565" width="13.375" style="2" customWidth="1"/>
    <col min="2566" max="2566" width="11.25390625" style="2" customWidth="1"/>
    <col min="2567" max="2567" width="9.125" style="2" customWidth="1"/>
    <col min="2568" max="2568" width="10.00390625" style="2" bestFit="1" customWidth="1"/>
    <col min="2569" max="2569" width="11.625" style="2" customWidth="1"/>
    <col min="2570" max="2570" width="9.75390625" style="2" customWidth="1"/>
    <col min="2571" max="2571" width="9.875" style="2" customWidth="1"/>
    <col min="2572" max="2572" width="9.125" style="2" customWidth="1"/>
    <col min="2573" max="2573" width="10.625" style="2" customWidth="1"/>
    <col min="2574" max="2576" width="9.125" style="2" customWidth="1"/>
    <col min="2577" max="2577" width="10.625" style="2" customWidth="1"/>
    <col min="2578" max="2579" width="9.125" style="2" customWidth="1"/>
    <col min="2580" max="2580" width="10.375" style="2" customWidth="1"/>
    <col min="2581" max="2786" width="9.125" style="2" customWidth="1"/>
    <col min="2787" max="2787" width="9.25390625" style="2" customWidth="1"/>
    <col min="2788" max="2788" width="9.375" style="2" customWidth="1"/>
    <col min="2789" max="2789" width="44.625" style="2" customWidth="1"/>
    <col min="2790" max="2790" width="10.375" style="2" customWidth="1"/>
    <col min="2791" max="2796" width="9.125" style="2" customWidth="1"/>
    <col min="2797" max="2797" width="9.25390625" style="2" bestFit="1" customWidth="1"/>
    <col min="2798" max="2798" width="10.875" style="2" customWidth="1"/>
    <col min="2799" max="2799" width="10.25390625" style="2" customWidth="1"/>
    <col min="2800" max="2800" width="9.875" style="2" customWidth="1"/>
    <col min="2801" max="2807" width="9.125" style="2" customWidth="1"/>
    <col min="2808" max="2808" width="9.00390625" style="2" customWidth="1"/>
    <col min="2809" max="2809" width="11.00390625" style="2" customWidth="1"/>
    <col min="2810" max="2814" width="9.125" style="2" customWidth="1"/>
    <col min="2815" max="2816" width="11.25390625" style="2" customWidth="1"/>
    <col min="2817" max="2817" width="9.125" style="2" customWidth="1"/>
    <col min="2818" max="2818" width="12.75390625" style="2" customWidth="1"/>
    <col min="2819" max="2819" width="11.75390625" style="2" customWidth="1"/>
    <col min="2820" max="2820" width="11.875" style="2" customWidth="1"/>
    <col min="2821" max="2821" width="13.375" style="2" customWidth="1"/>
    <col min="2822" max="2822" width="11.25390625" style="2" customWidth="1"/>
    <col min="2823" max="2823" width="9.125" style="2" customWidth="1"/>
    <col min="2824" max="2824" width="10.00390625" style="2" bestFit="1" customWidth="1"/>
    <col min="2825" max="2825" width="11.625" style="2" customWidth="1"/>
    <col min="2826" max="2826" width="9.75390625" style="2" customWidth="1"/>
    <col min="2827" max="2827" width="9.875" style="2" customWidth="1"/>
    <col min="2828" max="2828" width="9.125" style="2" customWidth="1"/>
    <col min="2829" max="2829" width="10.625" style="2" customWidth="1"/>
    <col min="2830" max="2832" width="9.125" style="2" customWidth="1"/>
    <col min="2833" max="2833" width="10.625" style="2" customWidth="1"/>
    <col min="2834" max="2835" width="9.125" style="2" customWidth="1"/>
    <col min="2836" max="2836" width="10.375" style="2" customWidth="1"/>
    <col min="2837" max="3042" width="9.125" style="2" customWidth="1"/>
    <col min="3043" max="3043" width="9.25390625" style="2" customWidth="1"/>
    <col min="3044" max="3044" width="9.375" style="2" customWidth="1"/>
    <col min="3045" max="3045" width="44.625" style="2" customWidth="1"/>
    <col min="3046" max="3046" width="10.375" style="2" customWidth="1"/>
    <col min="3047" max="3052" width="9.125" style="2" customWidth="1"/>
    <col min="3053" max="3053" width="9.25390625" style="2" bestFit="1" customWidth="1"/>
    <col min="3054" max="3054" width="10.875" style="2" customWidth="1"/>
    <col min="3055" max="3055" width="10.25390625" style="2" customWidth="1"/>
    <col min="3056" max="3056" width="9.875" style="2" customWidth="1"/>
    <col min="3057" max="3063" width="9.125" style="2" customWidth="1"/>
    <col min="3064" max="3064" width="9.00390625" style="2" customWidth="1"/>
    <col min="3065" max="3065" width="11.00390625" style="2" customWidth="1"/>
    <col min="3066" max="3070" width="9.125" style="2" customWidth="1"/>
    <col min="3071" max="3072" width="11.25390625" style="2" customWidth="1"/>
    <col min="3073" max="3073" width="9.125" style="2" customWidth="1"/>
    <col min="3074" max="3074" width="12.75390625" style="2" customWidth="1"/>
    <col min="3075" max="3075" width="11.75390625" style="2" customWidth="1"/>
    <col min="3076" max="3076" width="11.875" style="2" customWidth="1"/>
    <col min="3077" max="3077" width="13.375" style="2" customWidth="1"/>
    <col min="3078" max="3078" width="11.25390625" style="2" customWidth="1"/>
    <col min="3079" max="3079" width="9.125" style="2" customWidth="1"/>
    <col min="3080" max="3080" width="10.00390625" style="2" bestFit="1" customWidth="1"/>
    <col min="3081" max="3081" width="11.625" style="2" customWidth="1"/>
    <col min="3082" max="3082" width="9.75390625" style="2" customWidth="1"/>
    <col min="3083" max="3083" width="9.875" style="2" customWidth="1"/>
    <col min="3084" max="3084" width="9.125" style="2" customWidth="1"/>
    <col min="3085" max="3085" width="10.625" style="2" customWidth="1"/>
    <col min="3086" max="3088" width="9.125" style="2" customWidth="1"/>
    <col min="3089" max="3089" width="10.625" style="2" customWidth="1"/>
    <col min="3090" max="3091" width="9.125" style="2" customWidth="1"/>
    <col min="3092" max="3092" width="10.375" style="2" customWidth="1"/>
    <col min="3093" max="3298" width="9.125" style="2" customWidth="1"/>
    <col min="3299" max="3299" width="9.25390625" style="2" customWidth="1"/>
    <col min="3300" max="3300" width="9.375" style="2" customWidth="1"/>
    <col min="3301" max="3301" width="44.625" style="2" customWidth="1"/>
    <col min="3302" max="3302" width="10.375" style="2" customWidth="1"/>
    <col min="3303" max="3308" width="9.125" style="2" customWidth="1"/>
    <col min="3309" max="3309" width="9.25390625" style="2" bestFit="1" customWidth="1"/>
    <col min="3310" max="3310" width="10.875" style="2" customWidth="1"/>
    <col min="3311" max="3311" width="10.25390625" style="2" customWidth="1"/>
    <col min="3312" max="3312" width="9.875" style="2" customWidth="1"/>
    <col min="3313" max="3319" width="9.125" style="2" customWidth="1"/>
    <col min="3320" max="3320" width="9.00390625" style="2" customWidth="1"/>
    <col min="3321" max="3321" width="11.00390625" style="2" customWidth="1"/>
    <col min="3322" max="3326" width="9.125" style="2" customWidth="1"/>
    <col min="3327" max="3328" width="11.25390625" style="2" customWidth="1"/>
    <col min="3329" max="3329" width="9.125" style="2" customWidth="1"/>
    <col min="3330" max="3330" width="12.75390625" style="2" customWidth="1"/>
    <col min="3331" max="3331" width="11.75390625" style="2" customWidth="1"/>
    <col min="3332" max="3332" width="11.875" style="2" customWidth="1"/>
    <col min="3333" max="3333" width="13.375" style="2" customWidth="1"/>
    <col min="3334" max="3334" width="11.25390625" style="2" customWidth="1"/>
    <col min="3335" max="3335" width="9.125" style="2" customWidth="1"/>
    <col min="3336" max="3336" width="10.00390625" style="2" bestFit="1" customWidth="1"/>
    <col min="3337" max="3337" width="11.625" style="2" customWidth="1"/>
    <col min="3338" max="3338" width="9.75390625" style="2" customWidth="1"/>
    <col min="3339" max="3339" width="9.875" style="2" customWidth="1"/>
    <col min="3340" max="3340" width="9.125" style="2" customWidth="1"/>
    <col min="3341" max="3341" width="10.625" style="2" customWidth="1"/>
    <col min="3342" max="3344" width="9.125" style="2" customWidth="1"/>
    <col min="3345" max="3345" width="10.625" style="2" customWidth="1"/>
    <col min="3346" max="3347" width="9.125" style="2" customWidth="1"/>
    <col min="3348" max="3348" width="10.375" style="2" customWidth="1"/>
    <col min="3349" max="3554" width="9.125" style="2" customWidth="1"/>
    <col min="3555" max="3555" width="9.25390625" style="2" customWidth="1"/>
    <col min="3556" max="3556" width="9.375" style="2" customWidth="1"/>
    <col min="3557" max="3557" width="44.625" style="2" customWidth="1"/>
    <col min="3558" max="3558" width="10.375" style="2" customWidth="1"/>
    <col min="3559" max="3564" width="9.125" style="2" customWidth="1"/>
    <col min="3565" max="3565" width="9.25390625" style="2" bestFit="1" customWidth="1"/>
    <col min="3566" max="3566" width="10.875" style="2" customWidth="1"/>
    <col min="3567" max="3567" width="10.25390625" style="2" customWidth="1"/>
    <col min="3568" max="3568" width="9.875" style="2" customWidth="1"/>
    <col min="3569" max="3575" width="9.125" style="2" customWidth="1"/>
    <col min="3576" max="3576" width="9.00390625" style="2" customWidth="1"/>
    <col min="3577" max="3577" width="11.00390625" style="2" customWidth="1"/>
    <col min="3578" max="3582" width="9.125" style="2" customWidth="1"/>
    <col min="3583" max="3584" width="11.25390625" style="2" customWidth="1"/>
    <col min="3585" max="3585" width="9.125" style="2" customWidth="1"/>
    <col min="3586" max="3586" width="12.75390625" style="2" customWidth="1"/>
    <col min="3587" max="3587" width="11.75390625" style="2" customWidth="1"/>
    <col min="3588" max="3588" width="11.875" style="2" customWidth="1"/>
    <col min="3589" max="3589" width="13.375" style="2" customWidth="1"/>
    <col min="3590" max="3590" width="11.25390625" style="2" customWidth="1"/>
    <col min="3591" max="3591" width="9.125" style="2" customWidth="1"/>
    <col min="3592" max="3592" width="10.00390625" style="2" bestFit="1" customWidth="1"/>
    <col min="3593" max="3593" width="11.625" style="2" customWidth="1"/>
    <col min="3594" max="3594" width="9.75390625" style="2" customWidth="1"/>
    <col min="3595" max="3595" width="9.875" style="2" customWidth="1"/>
    <col min="3596" max="3596" width="9.125" style="2" customWidth="1"/>
    <col min="3597" max="3597" width="10.625" style="2" customWidth="1"/>
    <col min="3598" max="3600" width="9.125" style="2" customWidth="1"/>
    <col min="3601" max="3601" width="10.625" style="2" customWidth="1"/>
    <col min="3602" max="3603" width="9.125" style="2" customWidth="1"/>
    <col min="3604" max="3604" width="10.375" style="2" customWidth="1"/>
    <col min="3605" max="3810" width="9.125" style="2" customWidth="1"/>
    <col min="3811" max="3811" width="9.25390625" style="2" customWidth="1"/>
    <col min="3812" max="3812" width="9.375" style="2" customWidth="1"/>
    <col min="3813" max="3813" width="44.625" style="2" customWidth="1"/>
    <col min="3814" max="3814" width="10.375" style="2" customWidth="1"/>
    <col min="3815" max="3820" width="9.125" style="2" customWidth="1"/>
    <col min="3821" max="3821" width="9.25390625" style="2" bestFit="1" customWidth="1"/>
    <col min="3822" max="3822" width="10.875" style="2" customWidth="1"/>
    <col min="3823" max="3823" width="10.25390625" style="2" customWidth="1"/>
    <col min="3824" max="3824" width="9.875" style="2" customWidth="1"/>
    <col min="3825" max="3831" width="9.125" style="2" customWidth="1"/>
    <col min="3832" max="3832" width="9.00390625" style="2" customWidth="1"/>
    <col min="3833" max="3833" width="11.00390625" style="2" customWidth="1"/>
    <col min="3834" max="3838" width="9.125" style="2" customWidth="1"/>
    <col min="3839" max="3840" width="11.25390625" style="2" customWidth="1"/>
    <col min="3841" max="3841" width="9.125" style="2" customWidth="1"/>
    <col min="3842" max="3842" width="12.75390625" style="2" customWidth="1"/>
    <col min="3843" max="3843" width="11.75390625" style="2" customWidth="1"/>
    <col min="3844" max="3844" width="11.875" style="2" customWidth="1"/>
    <col min="3845" max="3845" width="13.375" style="2" customWidth="1"/>
    <col min="3846" max="3846" width="11.25390625" style="2" customWidth="1"/>
    <col min="3847" max="3847" width="9.125" style="2" customWidth="1"/>
    <col min="3848" max="3848" width="10.00390625" style="2" bestFit="1" customWidth="1"/>
    <col min="3849" max="3849" width="11.625" style="2" customWidth="1"/>
    <col min="3850" max="3850" width="9.75390625" style="2" customWidth="1"/>
    <col min="3851" max="3851" width="9.875" style="2" customWidth="1"/>
    <col min="3852" max="3852" width="9.125" style="2" customWidth="1"/>
    <col min="3853" max="3853" width="10.625" style="2" customWidth="1"/>
    <col min="3854" max="3856" width="9.125" style="2" customWidth="1"/>
    <col min="3857" max="3857" width="10.625" style="2" customWidth="1"/>
    <col min="3858" max="3859" width="9.125" style="2" customWidth="1"/>
    <col min="3860" max="3860" width="10.375" style="2" customWidth="1"/>
    <col min="3861" max="4066" width="9.125" style="2" customWidth="1"/>
    <col min="4067" max="4067" width="9.25390625" style="2" customWidth="1"/>
    <col min="4068" max="4068" width="9.375" style="2" customWidth="1"/>
    <col min="4069" max="4069" width="44.625" style="2" customWidth="1"/>
    <col min="4070" max="4070" width="10.375" style="2" customWidth="1"/>
    <col min="4071" max="4076" width="9.125" style="2" customWidth="1"/>
    <col min="4077" max="4077" width="9.25390625" style="2" bestFit="1" customWidth="1"/>
    <col min="4078" max="4078" width="10.875" style="2" customWidth="1"/>
    <col min="4079" max="4079" width="10.25390625" style="2" customWidth="1"/>
    <col min="4080" max="4080" width="9.875" style="2" customWidth="1"/>
    <col min="4081" max="4087" width="9.125" style="2" customWidth="1"/>
    <col min="4088" max="4088" width="9.00390625" style="2" customWidth="1"/>
    <col min="4089" max="4089" width="11.00390625" style="2" customWidth="1"/>
    <col min="4090" max="4094" width="9.125" style="2" customWidth="1"/>
    <col min="4095" max="4096" width="11.25390625" style="2" customWidth="1"/>
    <col min="4097" max="4097" width="9.125" style="2" customWidth="1"/>
    <col min="4098" max="4098" width="12.75390625" style="2" customWidth="1"/>
    <col min="4099" max="4099" width="11.75390625" style="2" customWidth="1"/>
    <col min="4100" max="4100" width="11.875" style="2" customWidth="1"/>
    <col min="4101" max="4101" width="13.375" style="2" customWidth="1"/>
    <col min="4102" max="4102" width="11.25390625" style="2" customWidth="1"/>
    <col min="4103" max="4103" width="9.125" style="2" customWidth="1"/>
    <col min="4104" max="4104" width="10.00390625" style="2" bestFit="1" customWidth="1"/>
    <col min="4105" max="4105" width="11.625" style="2" customWidth="1"/>
    <col min="4106" max="4106" width="9.75390625" style="2" customWidth="1"/>
    <col min="4107" max="4107" width="9.875" style="2" customWidth="1"/>
    <col min="4108" max="4108" width="9.125" style="2" customWidth="1"/>
    <col min="4109" max="4109" width="10.625" style="2" customWidth="1"/>
    <col min="4110" max="4112" width="9.125" style="2" customWidth="1"/>
    <col min="4113" max="4113" width="10.625" style="2" customWidth="1"/>
    <col min="4114" max="4115" width="9.125" style="2" customWidth="1"/>
    <col min="4116" max="4116" width="10.375" style="2" customWidth="1"/>
    <col min="4117" max="4322" width="9.125" style="2" customWidth="1"/>
    <col min="4323" max="4323" width="9.25390625" style="2" customWidth="1"/>
    <col min="4324" max="4324" width="9.375" style="2" customWidth="1"/>
    <col min="4325" max="4325" width="44.625" style="2" customWidth="1"/>
    <col min="4326" max="4326" width="10.375" style="2" customWidth="1"/>
    <col min="4327" max="4332" width="9.125" style="2" customWidth="1"/>
    <col min="4333" max="4333" width="9.25390625" style="2" bestFit="1" customWidth="1"/>
    <col min="4334" max="4334" width="10.875" style="2" customWidth="1"/>
    <col min="4335" max="4335" width="10.25390625" style="2" customWidth="1"/>
    <col min="4336" max="4336" width="9.875" style="2" customWidth="1"/>
    <col min="4337" max="4343" width="9.125" style="2" customWidth="1"/>
    <col min="4344" max="4344" width="9.00390625" style="2" customWidth="1"/>
    <col min="4345" max="4345" width="11.00390625" style="2" customWidth="1"/>
    <col min="4346" max="4350" width="9.125" style="2" customWidth="1"/>
    <col min="4351" max="4352" width="11.25390625" style="2" customWidth="1"/>
    <col min="4353" max="4353" width="9.125" style="2" customWidth="1"/>
    <col min="4354" max="4354" width="12.75390625" style="2" customWidth="1"/>
    <col min="4355" max="4355" width="11.75390625" style="2" customWidth="1"/>
    <col min="4356" max="4356" width="11.875" style="2" customWidth="1"/>
    <col min="4357" max="4357" width="13.375" style="2" customWidth="1"/>
    <col min="4358" max="4358" width="11.25390625" style="2" customWidth="1"/>
    <col min="4359" max="4359" width="9.125" style="2" customWidth="1"/>
    <col min="4360" max="4360" width="10.00390625" style="2" bestFit="1" customWidth="1"/>
    <col min="4361" max="4361" width="11.625" style="2" customWidth="1"/>
    <col min="4362" max="4362" width="9.75390625" style="2" customWidth="1"/>
    <col min="4363" max="4363" width="9.875" style="2" customWidth="1"/>
    <col min="4364" max="4364" width="9.125" style="2" customWidth="1"/>
    <col min="4365" max="4365" width="10.625" style="2" customWidth="1"/>
    <col min="4366" max="4368" width="9.125" style="2" customWidth="1"/>
    <col min="4369" max="4369" width="10.625" style="2" customWidth="1"/>
    <col min="4370" max="4371" width="9.125" style="2" customWidth="1"/>
    <col min="4372" max="4372" width="10.375" style="2" customWidth="1"/>
    <col min="4373" max="4578" width="9.125" style="2" customWidth="1"/>
    <col min="4579" max="4579" width="9.25390625" style="2" customWidth="1"/>
    <col min="4580" max="4580" width="9.375" style="2" customWidth="1"/>
    <col min="4581" max="4581" width="44.625" style="2" customWidth="1"/>
    <col min="4582" max="4582" width="10.375" style="2" customWidth="1"/>
    <col min="4583" max="4588" width="9.125" style="2" customWidth="1"/>
    <col min="4589" max="4589" width="9.25390625" style="2" bestFit="1" customWidth="1"/>
    <col min="4590" max="4590" width="10.875" style="2" customWidth="1"/>
    <col min="4591" max="4591" width="10.25390625" style="2" customWidth="1"/>
    <col min="4592" max="4592" width="9.875" style="2" customWidth="1"/>
    <col min="4593" max="4599" width="9.125" style="2" customWidth="1"/>
    <col min="4600" max="4600" width="9.00390625" style="2" customWidth="1"/>
    <col min="4601" max="4601" width="11.00390625" style="2" customWidth="1"/>
    <col min="4602" max="4606" width="9.125" style="2" customWidth="1"/>
    <col min="4607" max="4608" width="11.25390625" style="2" customWidth="1"/>
    <col min="4609" max="4609" width="9.125" style="2" customWidth="1"/>
    <col min="4610" max="4610" width="12.75390625" style="2" customWidth="1"/>
    <col min="4611" max="4611" width="11.75390625" style="2" customWidth="1"/>
    <col min="4612" max="4612" width="11.875" style="2" customWidth="1"/>
    <col min="4613" max="4613" width="13.375" style="2" customWidth="1"/>
    <col min="4614" max="4614" width="11.25390625" style="2" customWidth="1"/>
    <col min="4615" max="4615" width="9.125" style="2" customWidth="1"/>
    <col min="4616" max="4616" width="10.00390625" style="2" bestFit="1" customWidth="1"/>
    <col min="4617" max="4617" width="11.625" style="2" customWidth="1"/>
    <col min="4618" max="4618" width="9.75390625" style="2" customWidth="1"/>
    <col min="4619" max="4619" width="9.875" style="2" customWidth="1"/>
    <col min="4620" max="4620" width="9.125" style="2" customWidth="1"/>
    <col min="4621" max="4621" width="10.625" style="2" customWidth="1"/>
    <col min="4622" max="4624" width="9.125" style="2" customWidth="1"/>
    <col min="4625" max="4625" width="10.625" style="2" customWidth="1"/>
    <col min="4626" max="4627" width="9.125" style="2" customWidth="1"/>
    <col min="4628" max="4628" width="10.375" style="2" customWidth="1"/>
    <col min="4629" max="4834" width="9.125" style="2" customWidth="1"/>
    <col min="4835" max="4835" width="9.25390625" style="2" customWidth="1"/>
    <col min="4836" max="4836" width="9.375" style="2" customWidth="1"/>
    <col min="4837" max="4837" width="44.625" style="2" customWidth="1"/>
    <col min="4838" max="4838" width="10.375" style="2" customWidth="1"/>
    <col min="4839" max="4844" width="9.125" style="2" customWidth="1"/>
    <col min="4845" max="4845" width="9.25390625" style="2" bestFit="1" customWidth="1"/>
    <col min="4846" max="4846" width="10.875" style="2" customWidth="1"/>
    <col min="4847" max="4847" width="10.25390625" style="2" customWidth="1"/>
    <col min="4848" max="4848" width="9.875" style="2" customWidth="1"/>
    <col min="4849" max="4855" width="9.125" style="2" customWidth="1"/>
    <col min="4856" max="4856" width="9.00390625" style="2" customWidth="1"/>
    <col min="4857" max="4857" width="11.00390625" style="2" customWidth="1"/>
    <col min="4858" max="4862" width="9.125" style="2" customWidth="1"/>
    <col min="4863" max="4864" width="11.25390625" style="2" customWidth="1"/>
    <col min="4865" max="4865" width="9.125" style="2" customWidth="1"/>
    <col min="4866" max="4866" width="12.75390625" style="2" customWidth="1"/>
    <col min="4867" max="4867" width="11.75390625" style="2" customWidth="1"/>
    <col min="4868" max="4868" width="11.875" style="2" customWidth="1"/>
    <col min="4869" max="4869" width="13.375" style="2" customWidth="1"/>
    <col min="4870" max="4870" width="11.25390625" style="2" customWidth="1"/>
    <col min="4871" max="4871" width="9.125" style="2" customWidth="1"/>
    <col min="4872" max="4872" width="10.00390625" style="2" bestFit="1" customWidth="1"/>
    <col min="4873" max="4873" width="11.625" style="2" customWidth="1"/>
    <col min="4874" max="4874" width="9.75390625" style="2" customWidth="1"/>
    <col min="4875" max="4875" width="9.875" style="2" customWidth="1"/>
    <col min="4876" max="4876" width="9.125" style="2" customWidth="1"/>
    <col min="4877" max="4877" width="10.625" style="2" customWidth="1"/>
    <col min="4878" max="4880" width="9.125" style="2" customWidth="1"/>
    <col min="4881" max="4881" width="10.625" style="2" customWidth="1"/>
    <col min="4882" max="4883" width="9.125" style="2" customWidth="1"/>
    <col min="4884" max="4884" width="10.375" style="2" customWidth="1"/>
    <col min="4885" max="5090" width="9.125" style="2" customWidth="1"/>
    <col min="5091" max="5091" width="9.25390625" style="2" customWidth="1"/>
    <col min="5092" max="5092" width="9.375" style="2" customWidth="1"/>
    <col min="5093" max="5093" width="44.625" style="2" customWidth="1"/>
    <col min="5094" max="5094" width="10.375" style="2" customWidth="1"/>
    <col min="5095" max="5100" width="9.125" style="2" customWidth="1"/>
    <col min="5101" max="5101" width="9.25390625" style="2" bestFit="1" customWidth="1"/>
    <col min="5102" max="5102" width="10.875" style="2" customWidth="1"/>
    <col min="5103" max="5103" width="10.25390625" style="2" customWidth="1"/>
    <col min="5104" max="5104" width="9.875" style="2" customWidth="1"/>
    <col min="5105" max="5111" width="9.125" style="2" customWidth="1"/>
    <col min="5112" max="5112" width="9.00390625" style="2" customWidth="1"/>
    <col min="5113" max="5113" width="11.00390625" style="2" customWidth="1"/>
    <col min="5114" max="5118" width="9.125" style="2" customWidth="1"/>
    <col min="5119" max="5120" width="11.25390625" style="2" customWidth="1"/>
    <col min="5121" max="5121" width="9.125" style="2" customWidth="1"/>
    <col min="5122" max="5122" width="12.75390625" style="2" customWidth="1"/>
    <col min="5123" max="5123" width="11.75390625" style="2" customWidth="1"/>
    <col min="5124" max="5124" width="11.875" style="2" customWidth="1"/>
    <col min="5125" max="5125" width="13.375" style="2" customWidth="1"/>
    <col min="5126" max="5126" width="11.25390625" style="2" customWidth="1"/>
    <col min="5127" max="5127" width="9.125" style="2" customWidth="1"/>
    <col min="5128" max="5128" width="10.00390625" style="2" bestFit="1" customWidth="1"/>
    <col min="5129" max="5129" width="11.625" style="2" customWidth="1"/>
    <col min="5130" max="5130" width="9.75390625" style="2" customWidth="1"/>
    <col min="5131" max="5131" width="9.875" style="2" customWidth="1"/>
    <col min="5132" max="5132" width="9.125" style="2" customWidth="1"/>
    <col min="5133" max="5133" width="10.625" style="2" customWidth="1"/>
    <col min="5134" max="5136" width="9.125" style="2" customWidth="1"/>
    <col min="5137" max="5137" width="10.625" style="2" customWidth="1"/>
    <col min="5138" max="5139" width="9.125" style="2" customWidth="1"/>
    <col min="5140" max="5140" width="10.375" style="2" customWidth="1"/>
    <col min="5141" max="5346" width="9.125" style="2" customWidth="1"/>
    <col min="5347" max="5347" width="9.25390625" style="2" customWidth="1"/>
    <col min="5348" max="5348" width="9.375" style="2" customWidth="1"/>
    <col min="5349" max="5349" width="44.625" style="2" customWidth="1"/>
    <col min="5350" max="5350" width="10.375" style="2" customWidth="1"/>
    <col min="5351" max="5356" width="9.125" style="2" customWidth="1"/>
    <col min="5357" max="5357" width="9.25390625" style="2" bestFit="1" customWidth="1"/>
    <col min="5358" max="5358" width="10.875" style="2" customWidth="1"/>
    <col min="5359" max="5359" width="10.25390625" style="2" customWidth="1"/>
    <col min="5360" max="5360" width="9.875" style="2" customWidth="1"/>
    <col min="5361" max="5367" width="9.125" style="2" customWidth="1"/>
    <col min="5368" max="5368" width="9.00390625" style="2" customWidth="1"/>
    <col min="5369" max="5369" width="11.00390625" style="2" customWidth="1"/>
    <col min="5370" max="5374" width="9.125" style="2" customWidth="1"/>
    <col min="5375" max="5376" width="11.25390625" style="2" customWidth="1"/>
    <col min="5377" max="5377" width="9.125" style="2" customWidth="1"/>
    <col min="5378" max="5378" width="12.75390625" style="2" customWidth="1"/>
    <col min="5379" max="5379" width="11.75390625" style="2" customWidth="1"/>
    <col min="5380" max="5380" width="11.875" style="2" customWidth="1"/>
    <col min="5381" max="5381" width="13.375" style="2" customWidth="1"/>
    <col min="5382" max="5382" width="11.25390625" style="2" customWidth="1"/>
    <col min="5383" max="5383" width="9.125" style="2" customWidth="1"/>
    <col min="5384" max="5384" width="10.00390625" style="2" bestFit="1" customWidth="1"/>
    <col min="5385" max="5385" width="11.625" style="2" customWidth="1"/>
    <col min="5386" max="5386" width="9.75390625" style="2" customWidth="1"/>
    <col min="5387" max="5387" width="9.875" style="2" customWidth="1"/>
    <col min="5388" max="5388" width="9.125" style="2" customWidth="1"/>
    <col min="5389" max="5389" width="10.625" style="2" customWidth="1"/>
    <col min="5390" max="5392" width="9.125" style="2" customWidth="1"/>
    <col min="5393" max="5393" width="10.625" style="2" customWidth="1"/>
    <col min="5394" max="5395" width="9.125" style="2" customWidth="1"/>
    <col min="5396" max="5396" width="10.375" style="2" customWidth="1"/>
    <col min="5397" max="5602" width="9.125" style="2" customWidth="1"/>
    <col min="5603" max="5603" width="9.25390625" style="2" customWidth="1"/>
    <col min="5604" max="5604" width="9.375" style="2" customWidth="1"/>
    <col min="5605" max="5605" width="44.625" style="2" customWidth="1"/>
    <col min="5606" max="5606" width="10.375" style="2" customWidth="1"/>
    <col min="5607" max="5612" width="9.125" style="2" customWidth="1"/>
    <col min="5613" max="5613" width="9.25390625" style="2" bestFit="1" customWidth="1"/>
    <col min="5614" max="5614" width="10.875" style="2" customWidth="1"/>
    <col min="5615" max="5615" width="10.25390625" style="2" customWidth="1"/>
    <col min="5616" max="5616" width="9.875" style="2" customWidth="1"/>
    <col min="5617" max="5623" width="9.125" style="2" customWidth="1"/>
    <col min="5624" max="5624" width="9.00390625" style="2" customWidth="1"/>
    <col min="5625" max="5625" width="11.00390625" style="2" customWidth="1"/>
    <col min="5626" max="5630" width="9.125" style="2" customWidth="1"/>
    <col min="5631" max="5632" width="11.25390625" style="2" customWidth="1"/>
    <col min="5633" max="5633" width="9.125" style="2" customWidth="1"/>
    <col min="5634" max="5634" width="12.75390625" style="2" customWidth="1"/>
    <col min="5635" max="5635" width="11.75390625" style="2" customWidth="1"/>
    <col min="5636" max="5636" width="11.875" style="2" customWidth="1"/>
    <col min="5637" max="5637" width="13.375" style="2" customWidth="1"/>
    <col min="5638" max="5638" width="11.25390625" style="2" customWidth="1"/>
    <col min="5639" max="5639" width="9.125" style="2" customWidth="1"/>
    <col min="5640" max="5640" width="10.00390625" style="2" bestFit="1" customWidth="1"/>
    <col min="5641" max="5641" width="11.625" style="2" customWidth="1"/>
    <col min="5642" max="5642" width="9.75390625" style="2" customWidth="1"/>
    <col min="5643" max="5643" width="9.875" style="2" customWidth="1"/>
    <col min="5644" max="5644" width="9.125" style="2" customWidth="1"/>
    <col min="5645" max="5645" width="10.625" style="2" customWidth="1"/>
    <col min="5646" max="5648" width="9.125" style="2" customWidth="1"/>
    <col min="5649" max="5649" width="10.625" style="2" customWidth="1"/>
    <col min="5650" max="5651" width="9.125" style="2" customWidth="1"/>
    <col min="5652" max="5652" width="10.375" style="2" customWidth="1"/>
    <col min="5653" max="5858" width="9.125" style="2" customWidth="1"/>
    <col min="5859" max="5859" width="9.25390625" style="2" customWidth="1"/>
    <col min="5860" max="5860" width="9.375" style="2" customWidth="1"/>
    <col min="5861" max="5861" width="44.625" style="2" customWidth="1"/>
    <col min="5862" max="5862" width="10.375" style="2" customWidth="1"/>
    <col min="5863" max="5868" width="9.125" style="2" customWidth="1"/>
    <col min="5869" max="5869" width="9.25390625" style="2" bestFit="1" customWidth="1"/>
    <col min="5870" max="5870" width="10.875" style="2" customWidth="1"/>
    <col min="5871" max="5871" width="10.25390625" style="2" customWidth="1"/>
    <col min="5872" max="5872" width="9.875" style="2" customWidth="1"/>
    <col min="5873" max="5879" width="9.125" style="2" customWidth="1"/>
    <col min="5880" max="5880" width="9.00390625" style="2" customWidth="1"/>
    <col min="5881" max="5881" width="11.00390625" style="2" customWidth="1"/>
    <col min="5882" max="5886" width="9.125" style="2" customWidth="1"/>
    <col min="5887" max="5888" width="11.25390625" style="2" customWidth="1"/>
    <col min="5889" max="5889" width="9.125" style="2" customWidth="1"/>
    <col min="5890" max="5890" width="12.75390625" style="2" customWidth="1"/>
    <col min="5891" max="5891" width="11.75390625" style="2" customWidth="1"/>
    <col min="5892" max="5892" width="11.875" style="2" customWidth="1"/>
    <col min="5893" max="5893" width="13.375" style="2" customWidth="1"/>
    <col min="5894" max="5894" width="11.25390625" style="2" customWidth="1"/>
    <col min="5895" max="5895" width="9.125" style="2" customWidth="1"/>
    <col min="5896" max="5896" width="10.00390625" style="2" bestFit="1" customWidth="1"/>
    <col min="5897" max="5897" width="11.625" style="2" customWidth="1"/>
    <col min="5898" max="5898" width="9.75390625" style="2" customWidth="1"/>
    <col min="5899" max="5899" width="9.875" style="2" customWidth="1"/>
    <col min="5900" max="5900" width="9.125" style="2" customWidth="1"/>
    <col min="5901" max="5901" width="10.625" style="2" customWidth="1"/>
    <col min="5902" max="5904" width="9.125" style="2" customWidth="1"/>
    <col min="5905" max="5905" width="10.625" style="2" customWidth="1"/>
    <col min="5906" max="5907" width="9.125" style="2" customWidth="1"/>
    <col min="5908" max="5908" width="10.375" style="2" customWidth="1"/>
    <col min="5909" max="6114" width="9.125" style="2" customWidth="1"/>
    <col min="6115" max="6115" width="9.25390625" style="2" customWidth="1"/>
    <col min="6116" max="6116" width="9.375" style="2" customWidth="1"/>
    <col min="6117" max="6117" width="44.625" style="2" customWidth="1"/>
    <col min="6118" max="6118" width="10.375" style="2" customWidth="1"/>
    <col min="6119" max="6124" width="9.125" style="2" customWidth="1"/>
    <col min="6125" max="6125" width="9.25390625" style="2" bestFit="1" customWidth="1"/>
    <col min="6126" max="6126" width="10.875" style="2" customWidth="1"/>
    <col min="6127" max="6127" width="10.25390625" style="2" customWidth="1"/>
    <col min="6128" max="6128" width="9.875" style="2" customWidth="1"/>
    <col min="6129" max="6135" width="9.125" style="2" customWidth="1"/>
    <col min="6136" max="6136" width="9.00390625" style="2" customWidth="1"/>
    <col min="6137" max="6137" width="11.00390625" style="2" customWidth="1"/>
    <col min="6138" max="6142" width="9.125" style="2" customWidth="1"/>
    <col min="6143" max="6144" width="11.25390625" style="2" customWidth="1"/>
    <col min="6145" max="6145" width="9.125" style="2" customWidth="1"/>
    <col min="6146" max="6146" width="12.75390625" style="2" customWidth="1"/>
    <col min="6147" max="6147" width="11.75390625" style="2" customWidth="1"/>
    <col min="6148" max="6148" width="11.875" style="2" customWidth="1"/>
    <col min="6149" max="6149" width="13.375" style="2" customWidth="1"/>
    <col min="6150" max="6150" width="11.25390625" style="2" customWidth="1"/>
    <col min="6151" max="6151" width="9.125" style="2" customWidth="1"/>
    <col min="6152" max="6152" width="10.00390625" style="2" bestFit="1" customWidth="1"/>
    <col min="6153" max="6153" width="11.625" style="2" customWidth="1"/>
    <col min="6154" max="6154" width="9.75390625" style="2" customWidth="1"/>
    <col min="6155" max="6155" width="9.875" style="2" customWidth="1"/>
    <col min="6156" max="6156" width="9.125" style="2" customWidth="1"/>
    <col min="6157" max="6157" width="10.625" style="2" customWidth="1"/>
    <col min="6158" max="6160" width="9.125" style="2" customWidth="1"/>
    <col min="6161" max="6161" width="10.625" style="2" customWidth="1"/>
    <col min="6162" max="6163" width="9.125" style="2" customWidth="1"/>
    <col min="6164" max="6164" width="10.375" style="2" customWidth="1"/>
    <col min="6165" max="6370" width="9.125" style="2" customWidth="1"/>
    <col min="6371" max="6371" width="9.25390625" style="2" customWidth="1"/>
    <col min="6372" max="6372" width="9.375" style="2" customWidth="1"/>
    <col min="6373" max="6373" width="44.625" style="2" customWidth="1"/>
    <col min="6374" max="6374" width="10.375" style="2" customWidth="1"/>
    <col min="6375" max="6380" width="9.125" style="2" customWidth="1"/>
    <col min="6381" max="6381" width="9.25390625" style="2" bestFit="1" customWidth="1"/>
    <col min="6382" max="6382" width="10.875" style="2" customWidth="1"/>
    <col min="6383" max="6383" width="10.25390625" style="2" customWidth="1"/>
    <col min="6384" max="6384" width="9.875" style="2" customWidth="1"/>
    <col min="6385" max="6391" width="9.125" style="2" customWidth="1"/>
    <col min="6392" max="6392" width="9.00390625" style="2" customWidth="1"/>
    <col min="6393" max="6393" width="11.00390625" style="2" customWidth="1"/>
    <col min="6394" max="6398" width="9.125" style="2" customWidth="1"/>
    <col min="6399" max="6400" width="11.25390625" style="2" customWidth="1"/>
    <col min="6401" max="6401" width="9.125" style="2" customWidth="1"/>
    <col min="6402" max="6402" width="12.75390625" style="2" customWidth="1"/>
    <col min="6403" max="6403" width="11.75390625" style="2" customWidth="1"/>
    <col min="6404" max="6404" width="11.875" style="2" customWidth="1"/>
    <col min="6405" max="6405" width="13.375" style="2" customWidth="1"/>
    <col min="6406" max="6406" width="11.25390625" style="2" customWidth="1"/>
    <col min="6407" max="6407" width="9.125" style="2" customWidth="1"/>
    <col min="6408" max="6408" width="10.00390625" style="2" bestFit="1" customWidth="1"/>
    <col min="6409" max="6409" width="11.625" style="2" customWidth="1"/>
    <col min="6410" max="6410" width="9.75390625" style="2" customWidth="1"/>
    <col min="6411" max="6411" width="9.875" style="2" customWidth="1"/>
    <col min="6412" max="6412" width="9.125" style="2" customWidth="1"/>
    <col min="6413" max="6413" width="10.625" style="2" customWidth="1"/>
    <col min="6414" max="6416" width="9.125" style="2" customWidth="1"/>
    <col min="6417" max="6417" width="10.625" style="2" customWidth="1"/>
    <col min="6418" max="6419" width="9.125" style="2" customWidth="1"/>
    <col min="6420" max="6420" width="10.375" style="2" customWidth="1"/>
    <col min="6421" max="6626" width="9.125" style="2" customWidth="1"/>
    <col min="6627" max="6627" width="9.25390625" style="2" customWidth="1"/>
    <col min="6628" max="6628" width="9.375" style="2" customWidth="1"/>
    <col min="6629" max="6629" width="44.625" style="2" customWidth="1"/>
    <col min="6630" max="6630" width="10.375" style="2" customWidth="1"/>
    <col min="6631" max="6636" width="9.125" style="2" customWidth="1"/>
    <col min="6637" max="6637" width="9.25390625" style="2" bestFit="1" customWidth="1"/>
    <col min="6638" max="6638" width="10.875" style="2" customWidth="1"/>
    <col min="6639" max="6639" width="10.25390625" style="2" customWidth="1"/>
    <col min="6640" max="6640" width="9.875" style="2" customWidth="1"/>
    <col min="6641" max="6647" width="9.125" style="2" customWidth="1"/>
    <col min="6648" max="6648" width="9.00390625" style="2" customWidth="1"/>
    <col min="6649" max="6649" width="11.00390625" style="2" customWidth="1"/>
    <col min="6650" max="6654" width="9.125" style="2" customWidth="1"/>
    <col min="6655" max="6656" width="11.25390625" style="2" customWidth="1"/>
    <col min="6657" max="6657" width="9.125" style="2" customWidth="1"/>
    <col min="6658" max="6658" width="12.75390625" style="2" customWidth="1"/>
    <col min="6659" max="6659" width="11.75390625" style="2" customWidth="1"/>
    <col min="6660" max="6660" width="11.875" style="2" customWidth="1"/>
    <col min="6661" max="6661" width="13.375" style="2" customWidth="1"/>
    <col min="6662" max="6662" width="11.25390625" style="2" customWidth="1"/>
    <col min="6663" max="6663" width="9.125" style="2" customWidth="1"/>
    <col min="6664" max="6664" width="10.00390625" style="2" bestFit="1" customWidth="1"/>
    <col min="6665" max="6665" width="11.625" style="2" customWidth="1"/>
    <col min="6666" max="6666" width="9.75390625" style="2" customWidth="1"/>
    <col min="6667" max="6667" width="9.875" style="2" customWidth="1"/>
    <col min="6668" max="6668" width="9.125" style="2" customWidth="1"/>
    <col min="6669" max="6669" width="10.625" style="2" customWidth="1"/>
    <col min="6670" max="6672" width="9.125" style="2" customWidth="1"/>
    <col min="6673" max="6673" width="10.625" style="2" customWidth="1"/>
    <col min="6674" max="6675" width="9.125" style="2" customWidth="1"/>
    <col min="6676" max="6676" width="10.375" style="2" customWidth="1"/>
    <col min="6677" max="6882" width="9.125" style="2" customWidth="1"/>
    <col min="6883" max="6883" width="9.25390625" style="2" customWidth="1"/>
    <col min="6884" max="6884" width="9.375" style="2" customWidth="1"/>
    <col min="6885" max="6885" width="44.625" style="2" customWidth="1"/>
    <col min="6886" max="6886" width="10.375" style="2" customWidth="1"/>
    <col min="6887" max="6892" width="9.125" style="2" customWidth="1"/>
    <col min="6893" max="6893" width="9.25390625" style="2" bestFit="1" customWidth="1"/>
    <col min="6894" max="6894" width="10.875" style="2" customWidth="1"/>
    <col min="6895" max="6895" width="10.25390625" style="2" customWidth="1"/>
    <col min="6896" max="6896" width="9.875" style="2" customWidth="1"/>
    <col min="6897" max="6903" width="9.125" style="2" customWidth="1"/>
    <col min="6904" max="6904" width="9.00390625" style="2" customWidth="1"/>
    <col min="6905" max="6905" width="11.00390625" style="2" customWidth="1"/>
    <col min="6906" max="6910" width="9.125" style="2" customWidth="1"/>
    <col min="6911" max="6912" width="11.25390625" style="2" customWidth="1"/>
    <col min="6913" max="6913" width="9.125" style="2" customWidth="1"/>
    <col min="6914" max="6914" width="12.75390625" style="2" customWidth="1"/>
    <col min="6915" max="6915" width="11.75390625" style="2" customWidth="1"/>
    <col min="6916" max="6916" width="11.875" style="2" customWidth="1"/>
    <col min="6917" max="6917" width="13.375" style="2" customWidth="1"/>
    <col min="6918" max="6918" width="11.25390625" style="2" customWidth="1"/>
    <col min="6919" max="6919" width="9.125" style="2" customWidth="1"/>
    <col min="6920" max="6920" width="10.00390625" style="2" bestFit="1" customWidth="1"/>
    <col min="6921" max="6921" width="11.625" style="2" customWidth="1"/>
    <col min="6922" max="6922" width="9.75390625" style="2" customWidth="1"/>
    <col min="6923" max="6923" width="9.875" style="2" customWidth="1"/>
    <col min="6924" max="6924" width="9.125" style="2" customWidth="1"/>
    <col min="6925" max="6925" width="10.625" style="2" customWidth="1"/>
    <col min="6926" max="6928" width="9.125" style="2" customWidth="1"/>
    <col min="6929" max="6929" width="10.625" style="2" customWidth="1"/>
    <col min="6930" max="6931" width="9.125" style="2" customWidth="1"/>
    <col min="6932" max="6932" width="10.375" style="2" customWidth="1"/>
    <col min="6933" max="7138" width="9.125" style="2" customWidth="1"/>
    <col min="7139" max="7139" width="9.25390625" style="2" customWidth="1"/>
    <col min="7140" max="7140" width="9.375" style="2" customWidth="1"/>
    <col min="7141" max="7141" width="44.625" style="2" customWidth="1"/>
    <col min="7142" max="7142" width="10.375" style="2" customWidth="1"/>
    <col min="7143" max="7148" width="9.125" style="2" customWidth="1"/>
    <col min="7149" max="7149" width="9.25390625" style="2" bestFit="1" customWidth="1"/>
    <col min="7150" max="7150" width="10.875" style="2" customWidth="1"/>
    <col min="7151" max="7151" width="10.25390625" style="2" customWidth="1"/>
    <col min="7152" max="7152" width="9.875" style="2" customWidth="1"/>
    <col min="7153" max="7159" width="9.125" style="2" customWidth="1"/>
    <col min="7160" max="7160" width="9.00390625" style="2" customWidth="1"/>
    <col min="7161" max="7161" width="11.00390625" style="2" customWidth="1"/>
    <col min="7162" max="7166" width="9.125" style="2" customWidth="1"/>
    <col min="7167" max="7168" width="11.25390625" style="2" customWidth="1"/>
    <col min="7169" max="7169" width="9.125" style="2" customWidth="1"/>
    <col min="7170" max="7170" width="12.75390625" style="2" customWidth="1"/>
    <col min="7171" max="7171" width="11.75390625" style="2" customWidth="1"/>
    <col min="7172" max="7172" width="11.875" style="2" customWidth="1"/>
    <col min="7173" max="7173" width="13.375" style="2" customWidth="1"/>
    <col min="7174" max="7174" width="11.25390625" style="2" customWidth="1"/>
    <col min="7175" max="7175" width="9.125" style="2" customWidth="1"/>
    <col min="7176" max="7176" width="10.00390625" style="2" bestFit="1" customWidth="1"/>
    <col min="7177" max="7177" width="11.625" style="2" customWidth="1"/>
    <col min="7178" max="7178" width="9.75390625" style="2" customWidth="1"/>
    <col min="7179" max="7179" width="9.875" style="2" customWidth="1"/>
    <col min="7180" max="7180" width="9.125" style="2" customWidth="1"/>
    <col min="7181" max="7181" width="10.625" style="2" customWidth="1"/>
    <col min="7182" max="7184" width="9.125" style="2" customWidth="1"/>
    <col min="7185" max="7185" width="10.625" style="2" customWidth="1"/>
    <col min="7186" max="7187" width="9.125" style="2" customWidth="1"/>
    <col min="7188" max="7188" width="10.375" style="2" customWidth="1"/>
    <col min="7189" max="7394" width="9.125" style="2" customWidth="1"/>
    <col min="7395" max="7395" width="9.25390625" style="2" customWidth="1"/>
    <col min="7396" max="7396" width="9.375" style="2" customWidth="1"/>
    <col min="7397" max="7397" width="44.625" style="2" customWidth="1"/>
    <col min="7398" max="7398" width="10.375" style="2" customWidth="1"/>
    <col min="7399" max="7404" width="9.125" style="2" customWidth="1"/>
    <col min="7405" max="7405" width="9.25390625" style="2" bestFit="1" customWidth="1"/>
    <col min="7406" max="7406" width="10.875" style="2" customWidth="1"/>
    <col min="7407" max="7407" width="10.25390625" style="2" customWidth="1"/>
    <col min="7408" max="7408" width="9.875" style="2" customWidth="1"/>
    <col min="7409" max="7415" width="9.125" style="2" customWidth="1"/>
    <col min="7416" max="7416" width="9.00390625" style="2" customWidth="1"/>
    <col min="7417" max="7417" width="11.00390625" style="2" customWidth="1"/>
    <col min="7418" max="7422" width="9.125" style="2" customWidth="1"/>
    <col min="7423" max="7424" width="11.25390625" style="2" customWidth="1"/>
    <col min="7425" max="7425" width="9.125" style="2" customWidth="1"/>
    <col min="7426" max="7426" width="12.75390625" style="2" customWidth="1"/>
    <col min="7427" max="7427" width="11.75390625" style="2" customWidth="1"/>
    <col min="7428" max="7428" width="11.875" style="2" customWidth="1"/>
    <col min="7429" max="7429" width="13.375" style="2" customWidth="1"/>
    <col min="7430" max="7430" width="11.25390625" style="2" customWidth="1"/>
    <col min="7431" max="7431" width="9.125" style="2" customWidth="1"/>
    <col min="7432" max="7432" width="10.00390625" style="2" bestFit="1" customWidth="1"/>
    <col min="7433" max="7433" width="11.625" style="2" customWidth="1"/>
    <col min="7434" max="7434" width="9.75390625" style="2" customWidth="1"/>
    <col min="7435" max="7435" width="9.875" style="2" customWidth="1"/>
    <col min="7436" max="7436" width="9.125" style="2" customWidth="1"/>
    <col min="7437" max="7437" width="10.625" style="2" customWidth="1"/>
    <col min="7438" max="7440" width="9.125" style="2" customWidth="1"/>
    <col min="7441" max="7441" width="10.625" style="2" customWidth="1"/>
    <col min="7442" max="7443" width="9.125" style="2" customWidth="1"/>
    <col min="7444" max="7444" width="10.375" style="2" customWidth="1"/>
    <col min="7445" max="7650" width="9.125" style="2" customWidth="1"/>
    <col min="7651" max="7651" width="9.25390625" style="2" customWidth="1"/>
    <col min="7652" max="7652" width="9.375" style="2" customWidth="1"/>
    <col min="7653" max="7653" width="44.625" style="2" customWidth="1"/>
    <col min="7654" max="7654" width="10.375" style="2" customWidth="1"/>
    <col min="7655" max="7660" width="9.125" style="2" customWidth="1"/>
    <col min="7661" max="7661" width="9.25390625" style="2" bestFit="1" customWidth="1"/>
    <col min="7662" max="7662" width="10.875" style="2" customWidth="1"/>
    <col min="7663" max="7663" width="10.25390625" style="2" customWidth="1"/>
    <col min="7664" max="7664" width="9.875" style="2" customWidth="1"/>
    <col min="7665" max="7671" width="9.125" style="2" customWidth="1"/>
    <col min="7672" max="7672" width="9.00390625" style="2" customWidth="1"/>
    <col min="7673" max="7673" width="11.00390625" style="2" customWidth="1"/>
    <col min="7674" max="7678" width="9.125" style="2" customWidth="1"/>
    <col min="7679" max="7680" width="11.25390625" style="2" customWidth="1"/>
    <col min="7681" max="7681" width="9.125" style="2" customWidth="1"/>
    <col min="7682" max="7682" width="12.75390625" style="2" customWidth="1"/>
    <col min="7683" max="7683" width="11.75390625" style="2" customWidth="1"/>
    <col min="7684" max="7684" width="11.875" style="2" customWidth="1"/>
    <col min="7685" max="7685" width="13.375" style="2" customWidth="1"/>
    <col min="7686" max="7686" width="11.25390625" style="2" customWidth="1"/>
    <col min="7687" max="7687" width="9.125" style="2" customWidth="1"/>
    <col min="7688" max="7688" width="10.00390625" style="2" bestFit="1" customWidth="1"/>
    <col min="7689" max="7689" width="11.625" style="2" customWidth="1"/>
    <col min="7690" max="7690" width="9.75390625" style="2" customWidth="1"/>
    <col min="7691" max="7691" width="9.875" style="2" customWidth="1"/>
    <col min="7692" max="7692" width="9.125" style="2" customWidth="1"/>
    <col min="7693" max="7693" width="10.625" style="2" customWidth="1"/>
    <col min="7694" max="7696" width="9.125" style="2" customWidth="1"/>
    <col min="7697" max="7697" width="10.625" style="2" customWidth="1"/>
    <col min="7698" max="7699" width="9.125" style="2" customWidth="1"/>
    <col min="7700" max="7700" width="10.375" style="2" customWidth="1"/>
    <col min="7701" max="7906" width="9.125" style="2" customWidth="1"/>
    <col min="7907" max="7907" width="9.25390625" style="2" customWidth="1"/>
    <col min="7908" max="7908" width="9.375" style="2" customWidth="1"/>
    <col min="7909" max="7909" width="44.625" style="2" customWidth="1"/>
    <col min="7910" max="7910" width="10.375" style="2" customWidth="1"/>
    <col min="7911" max="7916" width="9.125" style="2" customWidth="1"/>
    <col min="7917" max="7917" width="9.25390625" style="2" bestFit="1" customWidth="1"/>
    <col min="7918" max="7918" width="10.875" style="2" customWidth="1"/>
    <col min="7919" max="7919" width="10.25390625" style="2" customWidth="1"/>
    <col min="7920" max="7920" width="9.875" style="2" customWidth="1"/>
    <col min="7921" max="7927" width="9.125" style="2" customWidth="1"/>
    <col min="7928" max="7928" width="9.00390625" style="2" customWidth="1"/>
    <col min="7929" max="7929" width="11.00390625" style="2" customWidth="1"/>
    <col min="7930" max="7934" width="9.125" style="2" customWidth="1"/>
    <col min="7935" max="7936" width="11.25390625" style="2" customWidth="1"/>
    <col min="7937" max="7937" width="9.125" style="2" customWidth="1"/>
    <col min="7938" max="7938" width="12.75390625" style="2" customWidth="1"/>
    <col min="7939" max="7939" width="11.75390625" style="2" customWidth="1"/>
    <col min="7940" max="7940" width="11.875" style="2" customWidth="1"/>
    <col min="7941" max="7941" width="13.375" style="2" customWidth="1"/>
    <col min="7942" max="7942" width="11.25390625" style="2" customWidth="1"/>
    <col min="7943" max="7943" width="9.125" style="2" customWidth="1"/>
    <col min="7944" max="7944" width="10.00390625" style="2" bestFit="1" customWidth="1"/>
    <col min="7945" max="7945" width="11.625" style="2" customWidth="1"/>
    <col min="7946" max="7946" width="9.75390625" style="2" customWidth="1"/>
    <col min="7947" max="7947" width="9.875" style="2" customWidth="1"/>
    <col min="7948" max="7948" width="9.125" style="2" customWidth="1"/>
    <col min="7949" max="7949" width="10.625" style="2" customWidth="1"/>
    <col min="7950" max="7952" width="9.125" style="2" customWidth="1"/>
    <col min="7953" max="7953" width="10.625" style="2" customWidth="1"/>
    <col min="7954" max="7955" width="9.125" style="2" customWidth="1"/>
    <col min="7956" max="7956" width="10.375" style="2" customWidth="1"/>
    <col min="7957" max="8162" width="9.125" style="2" customWidth="1"/>
    <col min="8163" max="8163" width="9.25390625" style="2" customWidth="1"/>
    <col min="8164" max="8164" width="9.375" style="2" customWidth="1"/>
    <col min="8165" max="8165" width="44.625" style="2" customWidth="1"/>
    <col min="8166" max="8166" width="10.375" style="2" customWidth="1"/>
    <col min="8167" max="8172" width="9.125" style="2" customWidth="1"/>
    <col min="8173" max="8173" width="9.25390625" style="2" bestFit="1" customWidth="1"/>
    <col min="8174" max="8174" width="10.875" style="2" customWidth="1"/>
    <col min="8175" max="8175" width="10.25390625" style="2" customWidth="1"/>
    <col min="8176" max="8176" width="9.875" style="2" customWidth="1"/>
    <col min="8177" max="8183" width="9.125" style="2" customWidth="1"/>
    <col min="8184" max="8184" width="9.00390625" style="2" customWidth="1"/>
    <col min="8185" max="8185" width="11.00390625" style="2" customWidth="1"/>
    <col min="8186" max="8190" width="9.125" style="2" customWidth="1"/>
    <col min="8191" max="8192" width="11.25390625" style="2" customWidth="1"/>
    <col min="8193" max="8193" width="9.125" style="2" customWidth="1"/>
    <col min="8194" max="8194" width="12.75390625" style="2" customWidth="1"/>
    <col min="8195" max="8195" width="11.75390625" style="2" customWidth="1"/>
    <col min="8196" max="8196" width="11.875" style="2" customWidth="1"/>
    <col min="8197" max="8197" width="13.375" style="2" customWidth="1"/>
    <col min="8198" max="8198" width="11.25390625" style="2" customWidth="1"/>
    <col min="8199" max="8199" width="9.125" style="2" customWidth="1"/>
    <col min="8200" max="8200" width="10.00390625" style="2" bestFit="1" customWidth="1"/>
    <col min="8201" max="8201" width="11.625" style="2" customWidth="1"/>
    <col min="8202" max="8202" width="9.75390625" style="2" customWidth="1"/>
    <col min="8203" max="8203" width="9.875" style="2" customWidth="1"/>
    <col min="8204" max="8204" width="9.125" style="2" customWidth="1"/>
    <col min="8205" max="8205" width="10.625" style="2" customWidth="1"/>
    <col min="8206" max="8208" width="9.125" style="2" customWidth="1"/>
    <col min="8209" max="8209" width="10.625" style="2" customWidth="1"/>
    <col min="8210" max="8211" width="9.125" style="2" customWidth="1"/>
    <col min="8212" max="8212" width="10.375" style="2" customWidth="1"/>
    <col min="8213" max="8418" width="9.125" style="2" customWidth="1"/>
    <col min="8419" max="8419" width="9.25390625" style="2" customWidth="1"/>
    <col min="8420" max="8420" width="9.375" style="2" customWidth="1"/>
    <col min="8421" max="8421" width="44.625" style="2" customWidth="1"/>
    <col min="8422" max="8422" width="10.375" style="2" customWidth="1"/>
    <col min="8423" max="8428" width="9.125" style="2" customWidth="1"/>
    <col min="8429" max="8429" width="9.25390625" style="2" bestFit="1" customWidth="1"/>
    <col min="8430" max="8430" width="10.875" style="2" customWidth="1"/>
    <col min="8431" max="8431" width="10.25390625" style="2" customWidth="1"/>
    <col min="8432" max="8432" width="9.875" style="2" customWidth="1"/>
    <col min="8433" max="8439" width="9.125" style="2" customWidth="1"/>
    <col min="8440" max="8440" width="9.00390625" style="2" customWidth="1"/>
    <col min="8441" max="8441" width="11.00390625" style="2" customWidth="1"/>
    <col min="8442" max="8446" width="9.125" style="2" customWidth="1"/>
    <col min="8447" max="8448" width="11.25390625" style="2" customWidth="1"/>
    <col min="8449" max="8449" width="9.125" style="2" customWidth="1"/>
    <col min="8450" max="8450" width="12.75390625" style="2" customWidth="1"/>
    <col min="8451" max="8451" width="11.75390625" style="2" customWidth="1"/>
    <col min="8452" max="8452" width="11.875" style="2" customWidth="1"/>
    <col min="8453" max="8453" width="13.375" style="2" customWidth="1"/>
    <col min="8454" max="8454" width="11.25390625" style="2" customWidth="1"/>
    <col min="8455" max="8455" width="9.125" style="2" customWidth="1"/>
    <col min="8456" max="8456" width="10.00390625" style="2" bestFit="1" customWidth="1"/>
    <col min="8457" max="8457" width="11.625" style="2" customWidth="1"/>
    <col min="8458" max="8458" width="9.75390625" style="2" customWidth="1"/>
    <col min="8459" max="8459" width="9.875" style="2" customWidth="1"/>
    <col min="8460" max="8460" width="9.125" style="2" customWidth="1"/>
    <col min="8461" max="8461" width="10.625" style="2" customWidth="1"/>
    <col min="8462" max="8464" width="9.125" style="2" customWidth="1"/>
    <col min="8465" max="8465" width="10.625" style="2" customWidth="1"/>
    <col min="8466" max="8467" width="9.125" style="2" customWidth="1"/>
    <col min="8468" max="8468" width="10.375" style="2" customWidth="1"/>
    <col min="8469" max="8674" width="9.125" style="2" customWidth="1"/>
    <col min="8675" max="8675" width="9.25390625" style="2" customWidth="1"/>
    <col min="8676" max="8676" width="9.375" style="2" customWidth="1"/>
    <col min="8677" max="8677" width="44.625" style="2" customWidth="1"/>
    <col min="8678" max="8678" width="10.375" style="2" customWidth="1"/>
    <col min="8679" max="8684" width="9.125" style="2" customWidth="1"/>
    <col min="8685" max="8685" width="9.25390625" style="2" bestFit="1" customWidth="1"/>
    <col min="8686" max="8686" width="10.875" style="2" customWidth="1"/>
    <col min="8687" max="8687" width="10.25390625" style="2" customWidth="1"/>
    <col min="8688" max="8688" width="9.875" style="2" customWidth="1"/>
    <col min="8689" max="8695" width="9.125" style="2" customWidth="1"/>
    <col min="8696" max="8696" width="9.00390625" style="2" customWidth="1"/>
    <col min="8697" max="8697" width="11.00390625" style="2" customWidth="1"/>
    <col min="8698" max="8702" width="9.125" style="2" customWidth="1"/>
    <col min="8703" max="8704" width="11.25390625" style="2" customWidth="1"/>
    <col min="8705" max="8705" width="9.125" style="2" customWidth="1"/>
    <col min="8706" max="8706" width="12.75390625" style="2" customWidth="1"/>
    <col min="8707" max="8707" width="11.75390625" style="2" customWidth="1"/>
    <col min="8708" max="8708" width="11.875" style="2" customWidth="1"/>
    <col min="8709" max="8709" width="13.375" style="2" customWidth="1"/>
    <col min="8710" max="8710" width="11.25390625" style="2" customWidth="1"/>
    <col min="8711" max="8711" width="9.125" style="2" customWidth="1"/>
    <col min="8712" max="8712" width="10.00390625" style="2" bestFit="1" customWidth="1"/>
    <col min="8713" max="8713" width="11.625" style="2" customWidth="1"/>
    <col min="8714" max="8714" width="9.75390625" style="2" customWidth="1"/>
    <col min="8715" max="8715" width="9.875" style="2" customWidth="1"/>
    <col min="8716" max="8716" width="9.125" style="2" customWidth="1"/>
    <col min="8717" max="8717" width="10.625" style="2" customWidth="1"/>
    <col min="8718" max="8720" width="9.125" style="2" customWidth="1"/>
    <col min="8721" max="8721" width="10.625" style="2" customWidth="1"/>
    <col min="8722" max="8723" width="9.125" style="2" customWidth="1"/>
    <col min="8724" max="8724" width="10.375" style="2" customWidth="1"/>
    <col min="8725" max="8930" width="9.125" style="2" customWidth="1"/>
    <col min="8931" max="8931" width="9.25390625" style="2" customWidth="1"/>
    <col min="8932" max="8932" width="9.375" style="2" customWidth="1"/>
    <col min="8933" max="8933" width="44.625" style="2" customWidth="1"/>
    <col min="8934" max="8934" width="10.375" style="2" customWidth="1"/>
    <col min="8935" max="8940" width="9.125" style="2" customWidth="1"/>
    <col min="8941" max="8941" width="9.25390625" style="2" bestFit="1" customWidth="1"/>
    <col min="8942" max="8942" width="10.875" style="2" customWidth="1"/>
    <col min="8943" max="8943" width="10.25390625" style="2" customWidth="1"/>
    <col min="8944" max="8944" width="9.875" style="2" customWidth="1"/>
    <col min="8945" max="8951" width="9.125" style="2" customWidth="1"/>
    <col min="8952" max="8952" width="9.00390625" style="2" customWidth="1"/>
    <col min="8953" max="8953" width="11.00390625" style="2" customWidth="1"/>
    <col min="8954" max="8958" width="9.125" style="2" customWidth="1"/>
    <col min="8959" max="8960" width="11.25390625" style="2" customWidth="1"/>
    <col min="8961" max="8961" width="9.125" style="2" customWidth="1"/>
    <col min="8962" max="8962" width="12.75390625" style="2" customWidth="1"/>
    <col min="8963" max="8963" width="11.75390625" style="2" customWidth="1"/>
    <col min="8964" max="8964" width="11.875" style="2" customWidth="1"/>
    <col min="8965" max="8965" width="13.375" style="2" customWidth="1"/>
    <col min="8966" max="8966" width="11.25390625" style="2" customWidth="1"/>
    <col min="8967" max="8967" width="9.125" style="2" customWidth="1"/>
    <col min="8968" max="8968" width="10.00390625" style="2" bestFit="1" customWidth="1"/>
    <col min="8969" max="8969" width="11.625" style="2" customWidth="1"/>
    <col min="8970" max="8970" width="9.75390625" style="2" customWidth="1"/>
    <col min="8971" max="8971" width="9.875" style="2" customWidth="1"/>
    <col min="8972" max="8972" width="9.125" style="2" customWidth="1"/>
    <col min="8973" max="8973" width="10.625" style="2" customWidth="1"/>
    <col min="8974" max="8976" width="9.125" style="2" customWidth="1"/>
    <col min="8977" max="8977" width="10.625" style="2" customWidth="1"/>
    <col min="8978" max="8979" width="9.125" style="2" customWidth="1"/>
    <col min="8980" max="8980" width="10.375" style="2" customWidth="1"/>
    <col min="8981" max="9186" width="9.125" style="2" customWidth="1"/>
    <col min="9187" max="9187" width="9.25390625" style="2" customWidth="1"/>
    <col min="9188" max="9188" width="9.375" style="2" customWidth="1"/>
    <col min="9189" max="9189" width="44.625" style="2" customWidth="1"/>
    <col min="9190" max="9190" width="10.375" style="2" customWidth="1"/>
    <col min="9191" max="9196" width="9.125" style="2" customWidth="1"/>
    <col min="9197" max="9197" width="9.25390625" style="2" bestFit="1" customWidth="1"/>
    <col min="9198" max="9198" width="10.875" style="2" customWidth="1"/>
    <col min="9199" max="9199" width="10.25390625" style="2" customWidth="1"/>
    <col min="9200" max="9200" width="9.875" style="2" customWidth="1"/>
    <col min="9201" max="9207" width="9.125" style="2" customWidth="1"/>
    <col min="9208" max="9208" width="9.00390625" style="2" customWidth="1"/>
    <col min="9209" max="9209" width="11.00390625" style="2" customWidth="1"/>
    <col min="9210" max="9214" width="9.125" style="2" customWidth="1"/>
    <col min="9215" max="9216" width="11.25390625" style="2" customWidth="1"/>
    <col min="9217" max="9217" width="9.125" style="2" customWidth="1"/>
    <col min="9218" max="9218" width="12.75390625" style="2" customWidth="1"/>
    <col min="9219" max="9219" width="11.75390625" style="2" customWidth="1"/>
    <col min="9220" max="9220" width="11.875" style="2" customWidth="1"/>
    <col min="9221" max="9221" width="13.375" style="2" customWidth="1"/>
    <col min="9222" max="9222" width="11.25390625" style="2" customWidth="1"/>
    <col min="9223" max="9223" width="9.125" style="2" customWidth="1"/>
    <col min="9224" max="9224" width="10.00390625" style="2" bestFit="1" customWidth="1"/>
    <col min="9225" max="9225" width="11.625" style="2" customWidth="1"/>
    <col min="9226" max="9226" width="9.75390625" style="2" customWidth="1"/>
    <col min="9227" max="9227" width="9.875" style="2" customWidth="1"/>
    <col min="9228" max="9228" width="9.125" style="2" customWidth="1"/>
    <col min="9229" max="9229" width="10.625" style="2" customWidth="1"/>
    <col min="9230" max="9232" width="9.125" style="2" customWidth="1"/>
    <col min="9233" max="9233" width="10.625" style="2" customWidth="1"/>
    <col min="9234" max="9235" width="9.125" style="2" customWidth="1"/>
    <col min="9236" max="9236" width="10.375" style="2" customWidth="1"/>
    <col min="9237" max="9442" width="9.125" style="2" customWidth="1"/>
    <col min="9443" max="9443" width="9.25390625" style="2" customWidth="1"/>
    <col min="9444" max="9444" width="9.375" style="2" customWidth="1"/>
    <col min="9445" max="9445" width="44.625" style="2" customWidth="1"/>
    <col min="9446" max="9446" width="10.375" style="2" customWidth="1"/>
    <col min="9447" max="9452" width="9.125" style="2" customWidth="1"/>
    <col min="9453" max="9453" width="9.25390625" style="2" bestFit="1" customWidth="1"/>
    <col min="9454" max="9454" width="10.875" style="2" customWidth="1"/>
    <col min="9455" max="9455" width="10.25390625" style="2" customWidth="1"/>
    <col min="9456" max="9456" width="9.875" style="2" customWidth="1"/>
    <col min="9457" max="9463" width="9.125" style="2" customWidth="1"/>
    <col min="9464" max="9464" width="9.00390625" style="2" customWidth="1"/>
    <col min="9465" max="9465" width="11.00390625" style="2" customWidth="1"/>
    <col min="9466" max="9470" width="9.125" style="2" customWidth="1"/>
    <col min="9471" max="9472" width="11.25390625" style="2" customWidth="1"/>
    <col min="9473" max="9473" width="9.125" style="2" customWidth="1"/>
    <col min="9474" max="9474" width="12.75390625" style="2" customWidth="1"/>
    <col min="9475" max="9475" width="11.75390625" style="2" customWidth="1"/>
    <col min="9476" max="9476" width="11.875" style="2" customWidth="1"/>
    <col min="9477" max="9477" width="13.375" style="2" customWidth="1"/>
    <col min="9478" max="9478" width="11.25390625" style="2" customWidth="1"/>
    <col min="9479" max="9479" width="9.125" style="2" customWidth="1"/>
    <col min="9480" max="9480" width="10.00390625" style="2" bestFit="1" customWidth="1"/>
    <col min="9481" max="9481" width="11.625" style="2" customWidth="1"/>
    <col min="9482" max="9482" width="9.75390625" style="2" customWidth="1"/>
    <col min="9483" max="9483" width="9.875" style="2" customWidth="1"/>
    <col min="9484" max="9484" width="9.125" style="2" customWidth="1"/>
    <col min="9485" max="9485" width="10.625" style="2" customWidth="1"/>
    <col min="9486" max="9488" width="9.125" style="2" customWidth="1"/>
    <col min="9489" max="9489" width="10.625" style="2" customWidth="1"/>
    <col min="9490" max="9491" width="9.125" style="2" customWidth="1"/>
    <col min="9492" max="9492" width="10.375" style="2" customWidth="1"/>
    <col min="9493" max="9698" width="9.125" style="2" customWidth="1"/>
    <col min="9699" max="9699" width="9.25390625" style="2" customWidth="1"/>
    <col min="9700" max="9700" width="9.375" style="2" customWidth="1"/>
    <col min="9701" max="9701" width="44.625" style="2" customWidth="1"/>
    <col min="9702" max="9702" width="10.375" style="2" customWidth="1"/>
    <col min="9703" max="9708" width="9.125" style="2" customWidth="1"/>
    <col min="9709" max="9709" width="9.25390625" style="2" bestFit="1" customWidth="1"/>
    <col min="9710" max="9710" width="10.875" style="2" customWidth="1"/>
    <col min="9711" max="9711" width="10.25390625" style="2" customWidth="1"/>
    <col min="9712" max="9712" width="9.875" style="2" customWidth="1"/>
    <col min="9713" max="9719" width="9.125" style="2" customWidth="1"/>
    <col min="9720" max="9720" width="9.00390625" style="2" customWidth="1"/>
    <col min="9721" max="9721" width="11.00390625" style="2" customWidth="1"/>
    <col min="9722" max="9726" width="9.125" style="2" customWidth="1"/>
    <col min="9727" max="9728" width="11.25390625" style="2" customWidth="1"/>
    <col min="9729" max="9729" width="9.125" style="2" customWidth="1"/>
    <col min="9730" max="9730" width="12.75390625" style="2" customWidth="1"/>
    <col min="9731" max="9731" width="11.75390625" style="2" customWidth="1"/>
    <col min="9732" max="9732" width="11.875" style="2" customWidth="1"/>
    <col min="9733" max="9733" width="13.375" style="2" customWidth="1"/>
    <col min="9734" max="9734" width="11.25390625" style="2" customWidth="1"/>
    <col min="9735" max="9735" width="9.125" style="2" customWidth="1"/>
    <col min="9736" max="9736" width="10.00390625" style="2" bestFit="1" customWidth="1"/>
    <col min="9737" max="9737" width="11.625" style="2" customWidth="1"/>
    <col min="9738" max="9738" width="9.75390625" style="2" customWidth="1"/>
    <col min="9739" max="9739" width="9.875" style="2" customWidth="1"/>
    <col min="9740" max="9740" width="9.125" style="2" customWidth="1"/>
    <col min="9741" max="9741" width="10.625" style="2" customWidth="1"/>
    <col min="9742" max="9744" width="9.125" style="2" customWidth="1"/>
    <col min="9745" max="9745" width="10.625" style="2" customWidth="1"/>
    <col min="9746" max="9747" width="9.125" style="2" customWidth="1"/>
    <col min="9748" max="9748" width="10.375" style="2" customWidth="1"/>
    <col min="9749" max="9954" width="9.125" style="2" customWidth="1"/>
    <col min="9955" max="9955" width="9.25390625" style="2" customWidth="1"/>
    <col min="9956" max="9956" width="9.375" style="2" customWidth="1"/>
    <col min="9957" max="9957" width="44.625" style="2" customWidth="1"/>
    <col min="9958" max="9958" width="10.375" style="2" customWidth="1"/>
    <col min="9959" max="9964" width="9.125" style="2" customWidth="1"/>
    <col min="9965" max="9965" width="9.25390625" style="2" bestFit="1" customWidth="1"/>
    <col min="9966" max="9966" width="10.875" style="2" customWidth="1"/>
    <col min="9967" max="9967" width="10.25390625" style="2" customWidth="1"/>
    <col min="9968" max="9968" width="9.875" style="2" customWidth="1"/>
    <col min="9969" max="9975" width="9.125" style="2" customWidth="1"/>
    <col min="9976" max="9976" width="9.00390625" style="2" customWidth="1"/>
    <col min="9977" max="9977" width="11.00390625" style="2" customWidth="1"/>
    <col min="9978" max="9982" width="9.125" style="2" customWidth="1"/>
    <col min="9983" max="9984" width="11.25390625" style="2" customWidth="1"/>
    <col min="9985" max="9985" width="9.125" style="2" customWidth="1"/>
    <col min="9986" max="9986" width="12.75390625" style="2" customWidth="1"/>
    <col min="9987" max="9987" width="11.75390625" style="2" customWidth="1"/>
    <col min="9988" max="9988" width="11.875" style="2" customWidth="1"/>
    <col min="9989" max="9989" width="13.375" style="2" customWidth="1"/>
    <col min="9990" max="9990" width="11.25390625" style="2" customWidth="1"/>
    <col min="9991" max="9991" width="9.125" style="2" customWidth="1"/>
    <col min="9992" max="9992" width="10.00390625" style="2" bestFit="1" customWidth="1"/>
    <col min="9993" max="9993" width="11.625" style="2" customWidth="1"/>
    <col min="9994" max="9994" width="9.75390625" style="2" customWidth="1"/>
    <col min="9995" max="9995" width="9.875" style="2" customWidth="1"/>
    <col min="9996" max="9996" width="9.125" style="2" customWidth="1"/>
    <col min="9997" max="9997" width="10.625" style="2" customWidth="1"/>
    <col min="9998" max="10000" width="9.125" style="2" customWidth="1"/>
    <col min="10001" max="10001" width="10.625" style="2" customWidth="1"/>
    <col min="10002" max="10003" width="9.125" style="2" customWidth="1"/>
    <col min="10004" max="10004" width="10.375" style="2" customWidth="1"/>
    <col min="10005" max="10210" width="9.125" style="2" customWidth="1"/>
    <col min="10211" max="10211" width="9.25390625" style="2" customWidth="1"/>
    <col min="10212" max="10212" width="9.375" style="2" customWidth="1"/>
    <col min="10213" max="10213" width="44.625" style="2" customWidth="1"/>
    <col min="10214" max="10214" width="10.375" style="2" customWidth="1"/>
    <col min="10215" max="10220" width="9.125" style="2" customWidth="1"/>
    <col min="10221" max="10221" width="9.25390625" style="2" bestFit="1" customWidth="1"/>
    <col min="10222" max="10222" width="10.875" style="2" customWidth="1"/>
    <col min="10223" max="10223" width="10.25390625" style="2" customWidth="1"/>
    <col min="10224" max="10224" width="9.875" style="2" customWidth="1"/>
    <col min="10225" max="10231" width="9.125" style="2" customWidth="1"/>
    <col min="10232" max="10232" width="9.00390625" style="2" customWidth="1"/>
    <col min="10233" max="10233" width="11.00390625" style="2" customWidth="1"/>
    <col min="10234" max="10238" width="9.125" style="2" customWidth="1"/>
    <col min="10239" max="10240" width="11.25390625" style="2" customWidth="1"/>
    <col min="10241" max="10241" width="9.125" style="2" customWidth="1"/>
    <col min="10242" max="10242" width="12.75390625" style="2" customWidth="1"/>
    <col min="10243" max="10243" width="11.75390625" style="2" customWidth="1"/>
    <col min="10244" max="10244" width="11.875" style="2" customWidth="1"/>
    <col min="10245" max="10245" width="13.375" style="2" customWidth="1"/>
    <col min="10246" max="10246" width="11.25390625" style="2" customWidth="1"/>
    <col min="10247" max="10247" width="9.125" style="2" customWidth="1"/>
    <col min="10248" max="10248" width="10.00390625" style="2" bestFit="1" customWidth="1"/>
    <col min="10249" max="10249" width="11.625" style="2" customWidth="1"/>
    <col min="10250" max="10250" width="9.75390625" style="2" customWidth="1"/>
    <col min="10251" max="10251" width="9.875" style="2" customWidth="1"/>
    <col min="10252" max="10252" width="9.125" style="2" customWidth="1"/>
    <col min="10253" max="10253" width="10.625" style="2" customWidth="1"/>
    <col min="10254" max="10256" width="9.125" style="2" customWidth="1"/>
    <col min="10257" max="10257" width="10.625" style="2" customWidth="1"/>
    <col min="10258" max="10259" width="9.125" style="2" customWidth="1"/>
    <col min="10260" max="10260" width="10.375" style="2" customWidth="1"/>
    <col min="10261" max="10466" width="9.125" style="2" customWidth="1"/>
    <col min="10467" max="10467" width="9.25390625" style="2" customWidth="1"/>
    <col min="10468" max="10468" width="9.375" style="2" customWidth="1"/>
    <col min="10469" max="10469" width="44.625" style="2" customWidth="1"/>
    <col min="10470" max="10470" width="10.375" style="2" customWidth="1"/>
    <col min="10471" max="10476" width="9.125" style="2" customWidth="1"/>
    <col min="10477" max="10477" width="9.25390625" style="2" bestFit="1" customWidth="1"/>
    <col min="10478" max="10478" width="10.875" style="2" customWidth="1"/>
    <col min="10479" max="10479" width="10.25390625" style="2" customWidth="1"/>
    <col min="10480" max="10480" width="9.875" style="2" customWidth="1"/>
    <col min="10481" max="10487" width="9.125" style="2" customWidth="1"/>
    <col min="10488" max="10488" width="9.00390625" style="2" customWidth="1"/>
    <col min="10489" max="10489" width="11.00390625" style="2" customWidth="1"/>
    <col min="10490" max="10494" width="9.125" style="2" customWidth="1"/>
    <col min="10495" max="10496" width="11.25390625" style="2" customWidth="1"/>
    <col min="10497" max="10497" width="9.125" style="2" customWidth="1"/>
    <col min="10498" max="10498" width="12.75390625" style="2" customWidth="1"/>
    <col min="10499" max="10499" width="11.75390625" style="2" customWidth="1"/>
    <col min="10500" max="10500" width="11.875" style="2" customWidth="1"/>
    <col min="10501" max="10501" width="13.375" style="2" customWidth="1"/>
    <col min="10502" max="10502" width="11.25390625" style="2" customWidth="1"/>
    <col min="10503" max="10503" width="9.125" style="2" customWidth="1"/>
    <col min="10504" max="10504" width="10.00390625" style="2" bestFit="1" customWidth="1"/>
    <col min="10505" max="10505" width="11.625" style="2" customWidth="1"/>
    <col min="10506" max="10506" width="9.75390625" style="2" customWidth="1"/>
    <col min="10507" max="10507" width="9.875" style="2" customWidth="1"/>
    <col min="10508" max="10508" width="9.125" style="2" customWidth="1"/>
    <col min="10509" max="10509" width="10.625" style="2" customWidth="1"/>
    <col min="10510" max="10512" width="9.125" style="2" customWidth="1"/>
    <col min="10513" max="10513" width="10.625" style="2" customWidth="1"/>
    <col min="10514" max="10515" width="9.125" style="2" customWidth="1"/>
    <col min="10516" max="10516" width="10.375" style="2" customWidth="1"/>
    <col min="10517" max="10722" width="9.125" style="2" customWidth="1"/>
    <col min="10723" max="10723" width="9.25390625" style="2" customWidth="1"/>
    <col min="10724" max="10724" width="9.375" style="2" customWidth="1"/>
    <col min="10725" max="10725" width="44.625" style="2" customWidth="1"/>
    <col min="10726" max="10726" width="10.375" style="2" customWidth="1"/>
    <col min="10727" max="10732" width="9.125" style="2" customWidth="1"/>
    <col min="10733" max="10733" width="9.25390625" style="2" bestFit="1" customWidth="1"/>
    <col min="10734" max="10734" width="10.875" style="2" customWidth="1"/>
    <col min="10735" max="10735" width="10.25390625" style="2" customWidth="1"/>
    <col min="10736" max="10736" width="9.875" style="2" customWidth="1"/>
    <col min="10737" max="10743" width="9.125" style="2" customWidth="1"/>
    <col min="10744" max="10744" width="9.00390625" style="2" customWidth="1"/>
    <col min="10745" max="10745" width="11.00390625" style="2" customWidth="1"/>
    <col min="10746" max="10750" width="9.125" style="2" customWidth="1"/>
    <col min="10751" max="10752" width="11.25390625" style="2" customWidth="1"/>
    <col min="10753" max="10753" width="9.125" style="2" customWidth="1"/>
    <col min="10754" max="10754" width="12.75390625" style="2" customWidth="1"/>
    <col min="10755" max="10755" width="11.75390625" style="2" customWidth="1"/>
    <col min="10756" max="10756" width="11.875" style="2" customWidth="1"/>
    <col min="10757" max="10757" width="13.375" style="2" customWidth="1"/>
    <col min="10758" max="10758" width="11.25390625" style="2" customWidth="1"/>
    <col min="10759" max="10759" width="9.125" style="2" customWidth="1"/>
    <col min="10760" max="10760" width="10.00390625" style="2" bestFit="1" customWidth="1"/>
    <col min="10761" max="10761" width="11.625" style="2" customWidth="1"/>
    <col min="10762" max="10762" width="9.75390625" style="2" customWidth="1"/>
    <col min="10763" max="10763" width="9.875" style="2" customWidth="1"/>
    <col min="10764" max="10764" width="9.125" style="2" customWidth="1"/>
    <col min="10765" max="10765" width="10.625" style="2" customWidth="1"/>
    <col min="10766" max="10768" width="9.125" style="2" customWidth="1"/>
    <col min="10769" max="10769" width="10.625" style="2" customWidth="1"/>
    <col min="10770" max="10771" width="9.125" style="2" customWidth="1"/>
    <col min="10772" max="10772" width="10.375" style="2" customWidth="1"/>
    <col min="10773" max="10978" width="9.125" style="2" customWidth="1"/>
    <col min="10979" max="10979" width="9.25390625" style="2" customWidth="1"/>
    <col min="10980" max="10980" width="9.375" style="2" customWidth="1"/>
    <col min="10981" max="10981" width="44.625" style="2" customWidth="1"/>
    <col min="10982" max="10982" width="10.375" style="2" customWidth="1"/>
    <col min="10983" max="10988" width="9.125" style="2" customWidth="1"/>
    <col min="10989" max="10989" width="9.25390625" style="2" bestFit="1" customWidth="1"/>
    <col min="10990" max="10990" width="10.875" style="2" customWidth="1"/>
    <col min="10991" max="10991" width="10.25390625" style="2" customWidth="1"/>
    <col min="10992" max="10992" width="9.875" style="2" customWidth="1"/>
    <col min="10993" max="10999" width="9.125" style="2" customWidth="1"/>
    <col min="11000" max="11000" width="9.00390625" style="2" customWidth="1"/>
    <col min="11001" max="11001" width="11.00390625" style="2" customWidth="1"/>
    <col min="11002" max="11006" width="9.125" style="2" customWidth="1"/>
    <col min="11007" max="11008" width="11.25390625" style="2" customWidth="1"/>
    <col min="11009" max="11009" width="9.125" style="2" customWidth="1"/>
    <col min="11010" max="11010" width="12.75390625" style="2" customWidth="1"/>
    <col min="11011" max="11011" width="11.75390625" style="2" customWidth="1"/>
    <col min="11012" max="11012" width="11.875" style="2" customWidth="1"/>
    <col min="11013" max="11013" width="13.375" style="2" customWidth="1"/>
    <col min="11014" max="11014" width="11.25390625" style="2" customWidth="1"/>
    <col min="11015" max="11015" width="9.125" style="2" customWidth="1"/>
    <col min="11016" max="11016" width="10.00390625" style="2" bestFit="1" customWidth="1"/>
    <col min="11017" max="11017" width="11.625" style="2" customWidth="1"/>
    <col min="11018" max="11018" width="9.75390625" style="2" customWidth="1"/>
    <col min="11019" max="11019" width="9.875" style="2" customWidth="1"/>
    <col min="11020" max="11020" width="9.125" style="2" customWidth="1"/>
    <col min="11021" max="11021" width="10.625" style="2" customWidth="1"/>
    <col min="11022" max="11024" width="9.125" style="2" customWidth="1"/>
    <col min="11025" max="11025" width="10.625" style="2" customWidth="1"/>
    <col min="11026" max="11027" width="9.125" style="2" customWidth="1"/>
    <col min="11028" max="11028" width="10.375" style="2" customWidth="1"/>
    <col min="11029" max="11234" width="9.125" style="2" customWidth="1"/>
    <col min="11235" max="11235" width="9.25390625" style="2" customWidth="1"/>
    <col min="11236" max="11236" width="9.375" style="2" customWidth="1"/>
    <col min="11237" max="11237" width="44.625" style="2" customWidth="1"/>
    <col min="11238" max="11238" width="10.375" style="2" customWidth="1"/>
    <col min="11239" max="11244" width="9.125" style="2" customWidth="1"/>
    <col min="11245" max="11245" width="9.25390625" style="2" bestFit="1" customWidth="1"/>
    <col min="11246" max="11246" width="10.875" style="2" customWidth="1"/>
    <col min="11247" max="11247" width="10.25390625" style="2" customWidth="1"/>
    <col min="11248" max="11248" width="9.875" style="2" customWidth="1"/>
    <col min="11249" max="11255" width="9.125" style="2" customWidth="1"/>
    <col min="11256" max="11256" width="9.00390625" style="2" customWidth="1"/>
    <col min="11257" max="11257" width="11.00390625" style="2" customWidth="1"/>
    <col min="11258" max="11262" width="9.125" style="2" customWidth="1"/>
    <col min="11263" max="11264" width="11.25390625" style="2" customWidth="1"/>
    <col min="11265" max="11265" width="9.125" style="2" customWidth="1"/>
    <col min="11266" max="11266" width="12.75390625" style="2" customWidth="1"/>
    <col min="11267" max="11267" width="11.75390625" style="2" customWidth="1"/>
    <col min="11268" max="11268" width="11.875" style="2" customWidth="1"/>
    <col min="11269" max="11269" width="13.375" style="2" customWidth="1"/>
    <col min="11270" max="11270" width="11.25390625" style="2" customWidth="1"/>
    <col min="11271" max="11271" width="9.125" style="2" customWidth="1"/>
    <col min="11272" max="11272" width="10.00390625" style="2" bestFit="1" customWidth="1"/>
    <col min="11273" max="11273" width="11.625" style="2" customWidth="1"/>
    <col min="11274" max="11274" width="9.75390625" style="2" customWidth="1"/>
    <col min="11275" max="11275" width="9.875" style="2" customWidth="1"/>
    <col min="11276" max="11276" width="9.125" style="2" customWidth="1"/>
    <col min="11277" max="11277" width="10.625" style="2" customWidth="1"/>
    <col min="11278" max="11280" width="9.125" style="2" customWidth="1"/>
    <col min="11281" max="11281" width="10.625" style="2" customWidth="1"/>
    <col min="11282" max="11283" width="9.125" style="2" customWidth="1"/>
    <col min="11284" max="11284" width="10.375" style="2" customWidth="1"/>
    <col min="11285" max="11490" width="9.125" style="2" customWidth="1"/>
    <col min="11491" max="11491" width="9.25390625" style="2" customWidth="1"/>
    <col min="11492" max="11492" width="9.375" style="2" customWidth="1"/>
    <col min="11493" max="11493" width="44.625" style="2" customWidth="1"/>
    <col min="11494" max="11494" width="10.375" style="2" customWidth="1"/>
    <col min="11495" max="11500" width="9.125" style="2" customWidth="1"/>
    <col min="11501" max="11501" width="9.25390625" style="2" bestFit="1" customWidth="1"/>
    <col min="11502" max="11502" width="10.875" style="2" customWidth="1"/>
    <col min="11503" max="11503" width="10.25390625" style="2" customWidth="1"/>
    <col min="11504" max="11504" width="9.875" style="2" customWidth="1"/>
    <col min="11505" max="11511" width="9.125" style="2" customWidth="1"/>
    <col min="11512" max="11512" width="9.00390625" style="2" customWidth="1"/>
    <col min="11513" max="11513" width="11.00390625" style="2" customWidth="1"/>
    <col min="11514" max="11518" width="9.125" style="2" customWidth="1"/>
    <col min="11519" max="11520" width="11.25390625" style="2" customWidth="1"/>
    <col min="11521" max="11521" width="9.125" style="2" customWidth="1"/>
    <col min="11522" max="11522" width="12.75390625" style="2" customWidth="1"/>
    <col min="11523" max="11523" width="11.75390625" style="2" customWidth="1"/>
    <col min="11524" max="11524" width="11.875" style="2" customWidth="1"/>
    <col min="11525" max="11525" width="13.375" style="2" customWidth="1"/>
    <col min="11526" max="11526" width="11.25390625" style="2" customWidth="1"/>
    <col min="11527" max="11527" width="9.125" style="2" customWidth="1"/>
    <col min="11528" max="11528" width="10.00390625" style="2" bestFit="1" customWidth="1"/>
    <col min="11529" max="11529" width="11.625" style="2" customWidth="1"/>
    <col min="11530" max="11530" width="9.75390625" style="2" customWidth="1"/>
    <col min="11531" max="11531" width="9.875" style="2" customWidth="1"/>
    <col min="11532" max="11532" width="9.125" style="2" customWidth="1"/>
    <col min="11533" max="11533" width="10.625" style="2" customWidth="1"/>
    <col min="11534" max="11536" width="9.125" style="2" customWidth="1"/>
    <col min="11537" max="11537" width="10.625" style="2" customWidth="1"/>
    <col min="11538" max="11539" width="9.125" style="2" customWidth="1"/>
    <col min="11540" max="11540" width="10.375" style="2" customWidth="1"/>
    <col min="11541" max="11746" width="9.125" style="2" customWidth="1"/>
    <col min="11747" max="11747" width="9.25390625" style="2" customWidth="1"/>
    <col min="11748" max="11748" width="9.375" style="2" customWidth="1"/>
    <col min="11749" max="11749" width="44.625" style="2" customWidth="1"/>
    <col min="11750" max="11750" width="10.375" style="2" customWidth="1"/>
    <col min="11751" max="11756" width="9.125" style="2" customWidth="1"/>
    <col min="11757" max="11757" width="9.25390625" style="2" bestFit="1" customWidth="1"/>
    <col min="11758" max="11758" width="10.875" style="2" customWidth="1"/>
    <col min="11759" max="11759" width="10.25390625" style="2" customWidth="1"/>
    <col min="11760" max="11760" width="9.875" style="2" customWidth="1"/>
    <col min="11761" max="11767" width="9.125" style="2" customWidth="1"/>
    <col min="11768" max="11768" width="9.00390625" style="2" customWidth="1"/>
    <col min="11769" max="11769" width="11.00390625" style="2" customWidth="1"/>
    <col min="11770" max="11774" width="9.125" style="2" customWidth="1"/>
    <col min="11775" max="11776" width="11.25390625" style="2" customWidth="1"/>
    <col min="11777" max="11777" width="9.125" style="2" customWidth="1"/>
    <col min="11778" max="11778" width="12.75390625" style="2" customWidth="1"/>
    <col min="11779" max="11779" width="11.75390625" style="2" customWidth="1"/>
    <col min="11780" max="11780" width="11.875" style="2" customWidth="1"/>
    <col min="11781" max="11781" width="13.375" style="2" customWidth="1"/>
    <col min="11782" max="11782" width="11.25390625" style="2" customWidth="1"/>
    <col min="11783" max="11783" width="9.125" style="2" customWidth="1"/>
    <col min="11784" max="11784" width="10.00390625" style="2" bestFit="1" customWidth="1"/>
    <col min="11785" max="11785" width="11.625" style="2" customWidth="1"/>
    <col min="11786" max="11786" width="9.75390625" style="2" customWidth="1"/>
    <col min="11787" max="11787" width="9.875" style="2" customWidth="1"/>
    <col min="11788" max="11788" width="9.125" style="2" customWidth="1"/>
    <col min="11789" max="11789" width="10.625" style="2" customWidth="1"/>
    <col min="11790" max="11792" width="9.125" style="2" customWidth="1"/>
    <col min="11793" max="11793" width="10.625" style="2" customWidth="1"/>
    <col min="11794" max="11795" width="9.125" style="2" customWidth="1"/>
    <col min="11796" max="11796" width="10.375" style="2" customWidth="1"/>
    <col min="11797" max="12002" width="9.125" style="2" customWidth="1"/>
    <col min="12003" max="12003" width="9.25390625" style="2" customWidth="1"/>
    <col min="12004" max="12004" width="9.375" style="2" customWidth="1"/>
    <col min="12005" max="12005" width="44.625" style="2" customWidth="1"/>
    <col min="12006" max="12006" width="10.375" style="2" customWidth="1"/>
    <col min="12007" max="12012" width="9.125" style="2" customWidth="1"/>
    <col min="12013" max="12013" width="9.25390625" style="2" bestFit="1" customWidth="1"/>
    <col min="12014" max="12014" width="10.875" style="2" customWidth="1"/>
    <col min="12015" max="12015" width="10.25390625" style="2" customWidth="1"/>
    <col min="12016" max="12016" width="9.875" style="2" customWidth="1"/>
    <col min="12017" max="12023" width="9.125" style="2" customWidth="1"/>
    <col min="12024" max="12024" width="9.00390625" style="2" customWidth="1"/>
    <col min="12025" max="12025" width="11.00390625" style="2" customWidth="1"/>
    <col min="12026" max="12030" width="9.125" style="2" customWidth="1"/>
    <col min="12031" max="12032" width="11.25390625" style="2" customWidth="1"/>
    <col min="12033" max="12033" width="9.125" style="2" customWidth="1"/>
    <col min="12034" max="12034" width="12.75390625" style="2" customWidth="1"/>
    <col min="12035" max="12035" width="11.75390625" style="2" customWidth="1"/>
    <col min="12036" max="12036" width="11.875" style="2" customWidth="1"/>
    <col min="12037" max="12037" width="13.375" style="2" customWidth="1"/>
    <col min="12038" max="12038" width="11.25390625" style="2" customWidth="1"/>
    <col min="12039" max="12039" width="9.125" style="2" customWidth="1"/>
    <col min="12040" max="12040" width="10.00390625" style="2" bestFit="1" customWidth="1"/>
    <col min="12041" max="12041" width="11.625" style="2" customWidth="1"/>
    <col min="12042" max="12042" width="9.75390625" style="2" customWidth="1"/>
    <col min="12043" max="12043" width="9.875" style="2" customWidth="1"/>
    <col min="12044" max="12044" width="9.125" style="2" customWidth="1"/>
    <col min="12045" max="12045" width="10.625" style="2" customWidth="1"/>
    <col min="12046" max="12048" width="9.125" style="2" customWidth="1"/>
    <col min="12049" max="12049" width="10.625" style="2" customWidth="1"/>
    <col min="12050" max="12051" width="9.125" style="2" customWidth="1"/>
    <col min="12052" max="12052" width="10.375" style="2" customWidth="1"/>
    <col min="12053" max="12258" width="9.125" style="2" customWidth="1"/>
    <col min="12259" max="12259" width="9.25390625" style="2" customWidth="1"/>
    <col min="12260" max="12260" width="9.375" style="2" customWidth="1"/>
    <col min="12261" max="12261" width="44.625" style="2" customWidth="1"/>
    <col min="12262" max="12262" width="10.375" style="2" customWidth="1"/>
    <col min="12263" max="12268" width="9.125" style="2" customWidth="1"/>
    <col min="12269" max="12269" width="9.25390625" style="2" bestFit="1" customWidth="1"/>
    <col min="12270" max="12270" width="10.875" style="2" customWidth="1"/>
    <col min="12271" max="12271" width="10.25390625" style="2" customWidth="1"/>
    <col min="12272" max="12272" width="9.875" style="2" customWidth="1"/>
    <col min="12273" max="12279" width="9.125" style="2" customWidth="1"/>
    <col min="12280" max="12280" width="9.00390625" style="2" customWidth="1"/>
    <col min="12281" max="12281" width="11.00390625" style="2" customWidth="1"/>
    <col min="12282" max="12286" width="9.125" style="2" customWidth="1"/>
    <col min="12287" max="12288" width="11.25390625" style="2" customWidth="1"/>
    <col min="12289" max="12289" width="9.125" style="2" customWidth="1"/>
    <col min="12290" max="12290" width="12.75390625" style="2" customWidth="1"/>
    <col min="12291" max="12291" width="11.75390625" style="2" customWidth="1"/>
    <col min="12292" max="12292" width="11.875" style="2" customWidth="1"/>
    <col min="12293" max="12293" width="13.375" style="2" customWidth="1"/>
    <col min="12294" max="12294" width="11.25390625" style="2" customWidth="1"/>
    <col min="12295" max="12295" width="9.125" style="2" customWidth="1"/>
    <col min="12296" max="12296" width="10.00390625" style="2" bestFit="1" customWidth="1"/>
    <col min="12297" max="12297" width="11.625" style="2" customWidth="1"/>
    <col min="12298" max="12298" width="9.75390625" style="2" customWidth="1"/>
    <col min="12299" max="12299" width="9.875" style="2" customWidth="1"/>
    <col min="12300" max="12300" width="9.125" style="2" customWidth="1"/>
    <col min="12301" max="12301" width="10.625" style="2" customWidth="1"/>
    <col min="12302" max="12304" width="9.125" style="2" customWidth="1"/>
    <col min="12305" max="12305" width="10.625" style="2" customWidth="1"/>
    <col min="12306" max="12307" width="9.125" style="2" customWidth="1"/>
    <col min="12308" max="12308" width="10.375" style="2" customWidth="1"/>
    <col min="12309" max="12514" width="9.125" style="2" customWidth="1"/>
    <col min="12515" max="12515" width="9.25390625" style="2" customWidth="1"/>
    <col min="12516" max="12516" width="9.375" style="2" customWidth="1"/>
    <col min="12517" max="12517" width="44.625" style="2" customWidth="1"/>
    <col min="12518" max="12518" width="10.375" style="2" customWidth="1"/>
    <col min="12519" max="12524" width="9.125" style="2" customWidth="1"/>
    <col min="12525" max="12525" width="9.25390625" style="2" bestFit="1" customWidth="1"/>
    <col min="12526" max="12526" width="10.875" style="2" customWidth="1"/>
    <col min="12527" max="12527" width="10.25390625" style="2" customWidth="1"/>
    <col min="12528" max="12528" width="9.875" style="2" customWidth="1"/>
    <col min="12529" max="12535" width="9.125" style="2" customWidth="1"/>
    <col min="12536" max="12536" width="9.00390625" style="2" customWidth="1"/>
    <col min="12537" max="12537" width="11.00390625" style="2" customWidth="1"/>
    <col min="12538" max="12542" width="9.125" style="2" customWidth="1"/>
    <col min="12543" max="12544" width="11.25390625" style="2" customWidth="1"/>
    <col min="12545" max="12545" width="9.125" style="2" customWidth="1"/>
    <col min="12546" max="12546" width="12.75390625" style="2" customWidth="1"/>
    <col min="12547" max="12547" width="11.75390625" style="2" customWidth="1"/>
    <col min="12548" max="12548" width="11.875" style="2" customWidth="1"/>
    <col min="12549" max="12549" width="13.375" style="2" customWidth="1"/>
    <col min="12550" max="12550" width="11.25390625" style="2" customWidth="1"/>
    <col min="12551" max="12551" width="9.125" style="2" customWidth="1"/>
    <col min="12552" max="12552" width="10.00390625" style="2" bestFit="1" customWidth="1"/>
    <col min="12553" max="12553" width="11.625" style="2" customWidth="1"/>
    <col min="12554" max="12554" width="9.75390625" style="2" customWidth="1"/>
    <col min="12555" max="12555" width="9.875" style="2" customWidth="1"/>
    <col min="12556" max="12556" width="9.125" style="2" customWidth="1"/>
    <col min="12557" max="12557" width="10.625" style="2" customWidth="1"/>
    <col min="12558" max="12560" width="9.125" style="2" customWidth="1"/>
    <col min="12561" max="12561" width="10.625" style="2" customWidth="1"/>
    <col min="12562" max="12563" width="9.125" style="2" customWidth="1"/>
    <col min="12564" max="12564" width="10.375" style="2" customWidth="1"/>
    <col min="12565" max="12770" width="9.125" style="2" customWidth="1"/>
    <col min="12771" max="12771" width="9.25390625" style="2" customWidth="1"/>
    <col min="12772" max="12772" width="9.375" style="2" customWidth="1"/>
    <col min="12773" max="12773" width="44.625" style="2" customWidth="1"/>
    <col min="12774" max="12774" width="10.375" style="2" customWidth="1"/>
    <col min="12775" max="12780" width="9.125" style="2" customWidth="1"/>
    <col min="12781" max="12781" width="9.25390625" style="2" bestFit="1" customWidth="1"/>
    <col min="12782" max="12782" width="10.875" style="2" customWidth="1"/>
    <col min="12783" max="12783" width="10.25390625" style="2" customWidth="1"/>
    <col min="12784" max="12784" width="9.875" style="2" customWidth="1"/>
    <col min="12785" max="12791" width="9.125" style="2" customWidth="1"/>
    <col min="12792" max="12792" width="9.00390625" style="2" customWidth="1"/>
    <col min="12793" max="12793" width="11.00390625" style="2" customWidth="1"/>
    <col min="12794" max="12798" width="9.125" style="2" customWidth="1"/>
    <col min="12799" max="12800" width="11.25390625" style="2" customWidth="1"/>
    <col min="12801" max="12801" width="9.125" style="2" customWidth="1"/>
    <col min="12802" max="12802" width="12.75390625" style="2" customWidth="1"/>
    <col min="12803" max="12803" width="11.75390625" style="2" customWidth="1"/>
    <col min="12804" max="12804" width="11.875" style="2" customWidth="1"/>
    <col min="12805" max="12805" width="13.375" style="2" customWidth="1"/>
    <col min="12806" max="12806" width="11.25390625" style="2" customWidth="1"/>
    <col min="12807" max="12807" width="9.125" style="2" customWidth="1"/>
    <col min="12808" max="12808" width="10.00390625" style="2" bestFit="1" customWidth="1"/>
    <col min="12809" max="12809" width="11.625" style="2" customWidth="1"/>
    <col min="12810" max="12810" width="9.75390625" style="2" customWidth="1"/>
    <col min="12811" max="12811" width="9.875" style="2" customWidth="1"/>
    <col min="12812" max="12812" width="9.125" style="2" customWidth="1"/>
    <col min="12813" max="12813" width="10.625" style="2" customWidth="1"/>
    <col min="12814" max="12816" width="9.125" style="2" customWidth="1"/>
    <col min="12817" max="12817" width="10.625" style="2" customWidth="1"/>
    <col min="12818" max="12819" width="9.125" style="2" customWidth="1"/>
    <col min="12820" max="12820" width="10.375" style="2" customWidth="1"/>
    <col min="12821" max="13026" width="9.125" style="2" customWidth="1"/>
    <col min="13027" max="13027" width="9.25390625" style="2" customWidth="1"/>
    <col min="13028" max="13028" width="9.375" style="2" customWidth="1"/>
    <col min="13029" max="13029" width="44.625" style="2" customWidth="1"/>
    <col min="13030" max="13030" width="10.375" style="2" customWidth="1"/>
    <col min="13031" max="13036" width="9.125" style="2" customWidth="1"/>
    <col min="13037" max="13037" width="9.25390625" style="2" bestFit="1" customWidth="1"/>
    <col min="13038" max="13038" width="10.875" style="2" customWidth="1"/>
    <col min="13039" max="13039" width="10.25390625" style="2" customWidth="1"/>
    <col min="13040" max="13040" width="9.875" style="2" customWidth="1"/>
    <col min="13041" max="13047" width="9.125" style="2" customWidth="1"/>
    <col min="13048" max="13048" width="9.00390625" style="2" customWidth="1"/>
    <col min="13049" max="13049" width="11.00390625" style="2" customWidth="1"/>
    <col min="13050" max="13054" width="9.125" style="2" customWidth="1"/>
    <col min="13055" max="13056" width="11.25390625" style="2" customWidth="1"/>
    <col min="13057" max="13057" width="9.125" style="2" customWidth="1"/>
    <col min="13058" max="13058" width="12.75390625" style="2" customWidth="1"/>
    <col min="13059" max="13059" width="11.75390625" style="2" customWidth="1"/>
    <col min="13060" max="13060" width="11.875" style="2" customWidth="1"/>
    <col min="13061" max="13061" width="13.375" style="2" customWidth="1"/>
    <col min="13062" max="13062" width="11.25390625" style="2" customWidth="1"/>
    <col min="13063" max="13063" width="9.125" style="2" customWidth="1"/>
    <col min="13064" max="13064" width="10.00390625" style="2" bestFit="1" customWidth="1"/>
    <col min="13065" max="13065" width="11.625" style="2" customWidth="1"/>
    <col min="13066" max="13066" width="9.75390625" style="2" customWidth="1"/>
    <col min="13067" max="13067" width="9.875" style="2" customWidth="1"/>
    <col min="13068" max="13068" width="9.125" style="2" customWidth="1"/>
    <col min="13069" max="13069" width="10.625" style="2" customWidth="1"/>
    <col min="13070" max="13072" width="9.125" style="2" customWidth="1"/>
    <col min="13073" max="13073" width="10.625" style="2" customWidth="1"/>
    <col min="13074" max="13075" width="9.125" style="2" customWidth="1"/>
    <col min="13076" max="13076" width="10.375" style="2" customWidth="1"/>
    <col min="13077" max="13282" width="9.125" style="2" customWidth="1"/>
    <col min="13283" max="13283" width="9.25390625" style="2" customWidth="1"/>
    <col min="13284" max="13284" width="9.375" style="2" customWidth="1"/>
    <col min="13285" max="13285" width="44.625" style="2" customWidth="1"/>
    <col min="13286" max="13286" width="10.375" style="2" customWidth="1"/>
    <col min="13287" max="13292" width="9.125" style="2" customWidth="1"/>
    <col min="13293" max="13293" width="9.25390625" style="2" bestFit="1" customWidth="1"/>
    <col min="13294" max="13294" width="10.875" style="2" customWidth="1"/>
    <col min="13295" max="13295" width="10.25390625" style="2" customWidth="1"/>
    <col min="13296" max="13296" width="9.875" style="2" customWidth="1"/>
    <col min="13297" max="13303" width="9.125" style="2" customWidth="1"/>
    <col min="13304" max="13304" width="9.00390625" style="2" customWidth="1"/>
    <col min="13305" max="13305" width="11.00390625" style="2" customWidth="1"/>
    <col min="13306" max="13310" width="9.125" style="2" customWidth="1"/>
    <col min="13311" max="13312" width="11.25390625" style="2" customWidth="1"/>
    <col min="13313" max="13313" width="9.125" style="2" customWidth="1"/>
    <col min="13314" max="13314" width="12.75390625" style="2" customWidth="1"/>
    <col min="13315" max="13315" width="11.75390625" style="2" customWidth="1"/>
    <col min="13316" max="13316" width="11.875" style="2" customWidth="1"/>
    <col min="13317" max="13317" width="13.375" style="2" customWidth="1"/>
    <col min="13318" max="13318" width="11.25390625" style="2" customWidth="1"/>
    <col min="13319" max="13319" width="9.125" style="2" customWidth="1"/>
    <col min="13320" max="13320" width="10.00390625" style="2" bestFit="1" customWidth="1"/>
    <col min="13321" max="13321" width="11.625" style="2" customWidth="1"/>
    <col min="13322" max="13322" width="9.75390625" style="2" customWidth="1"/>
    <col min="13323" max="13323" width="9.875" style="2" customWidth="1"/>
    <col min="13324" max="13324" width="9.125" style="2" customWidth="1"/>
    <col min="13325" max="13325" width="10.625" style="2" customWidth="1"/>
    <col min="13326" max="13328" width="9.125" style="2" customWidth="1"/>
    <col min="13329" max="13329" width="10.625" style="2" customWidth="1"/>
    <col min="13330" max="13331" width="9.125" style="2" customWidth="1"/>
    <col min="13332" max="13332" width="10.375" style="2" customWidth="1"/>
    <col min="13333" max="13538" width="9.125" style="2" customWidth="1"/>
    <col min="13539" max="13539" width="9.25390625" style="2" customWidth="1"/>
    <col min="13540" max="13540" width="9.375" style="2" customWidth="1"/>
    <col min="13541" max="13541" width="44.625" style="2" customWidth="1"/>
    <col min="13542" max="13542" width="10.375" style="2" customWidth="1"/>
    <col min="13543" max="13548" width="9.125" style="2" customWidth="1"/>
    <col min="13549" max="13549" width="9.25390625" style="2" bestFit="1" customWidth="1"/>
    <col min="13550" max="13550" width="10.875" style="2" customWidth="1"/>
    <col min="13551" max="13551" width="10.25390625" style="2" customWidth="1"/>
    <col min="13552" max="13552" width="9.875" style="2" customWidth="1"/>
    <col min="13553" max="13559" width="9.125" style="2" customWidth="1"/>
    <col min="13560" max="13560" width="9.00390625" style="2" customWidth="1"/>
    <col min="13561" max="13561" width="11.00390625" style="2" customWidth="1"/>
    <col min="13562" max="13566" width="9.125" style="2" customWidth="1"/>
    <col min="13567" max="13568" width="11.25390625" style="2" customWidth="1"/>
    <col min="13569" max="13569" width="9.125" style="2" customWidth="1"/>
    <col min="13570" max="13570" width="12.75390625" style="2" customWidth="1"/>
    <col min="13571" max="13571" width="11.75390625" style="2" customWidth="1"/>
    <col min="13572" max="13572" width="11.875" style="2" customWidth="1"/>
    <col min="13573" max="13573" width="13.375" style="2" customWidth="1"/>
    <col min="13574" max="13574" width="11.25390625" style="2" customWidth="1"/>
    <col min="13575" max="13575" width="9.125" style="2" customWidth="1"/>
    <col min="13576" max="13576" width="10.00390625" style="2" bestFit="1" customWidth="1"/>
    <col min="13577" max="13577" width="11.625" style="2" customWidth="1"/>
    <col min="13578" max="13578" width="9.75390625" style="2" customWidth="1"/>
    <col min="13579" max="13579" width="9.875" style="2" customWidth="1"/>
    <col min="13580" max="13580" width="9.125" style="2" customWidth="1"/>
    <col min="13581" max="13581" width="10.625" style="2" customWidth="1"/>
    <col min="13582" max="13584" width="9.125" style="2" customWidth="1"/>
    <col min="13585" max="13585" width="10.625" style="2" customWidth="1"/>
    <col min="13586" max="13587" width="9.125" style="2" customWidth="1"/>
    <col min="13588" max="13588" width="10.375" style="2" customWidth="1"/>
    <col min="13589" max="13794" width="9.125" style="2" customWidth="1"/>
    <col min="13795" max="13795" width="9.25390625" style="2" customWidth="1"/>
    <col min="13796" max="13796" width="9.375" style="2" customWidth="1"/>
    <col min="13797" max="13797" width="44.625" style="2" customWidth="1"/>
    <col min="13798" max="13798" width="10.375" style="2" customWidth="1"/>
    <col min="13799" max="13804" width="9.125" style="2" customWidth="1"/>
    <col min="13805" max="13805" width="9.25390625" style="2" bestFit="1" customWidth="1"/>
    <col min="13806" max="13806" width="10.875" style="2" customWidth="1"/>
    <col min="13807" max="13807" width="10.25390625" style="2" customWidth="1"/>
    <col min="13808" max="13808" width="9.875" style="2" customWidth="1"/>
    <col min="13809" max="13815" width="9.125" style="2" customWidth="1"/>
    <col min="13816" max="13816" width="9.00390625" style="2" customWidth="1"/>
    <col min="13817" max="13817" width="11.00390625" style="2" customWidth="1"/>
    <col min="13818" max="13822" width="9.125" style="2" customWidth="1"/>
    <col min="13823" max="13824" width="11.25390625" style="2" customWidth="1"/>
    <col min="13825" max="13825" width="9.125" style="2" customWidth="1"/>
    <col min="13826" max="13826" width="12.75390625" style="2" customWidth="1"/>
    <col min="13827" max="13827" width="11.75390625" style="2" customWidth="1"/>
    <col min="13828" max="13828" width="11.875" style="2" customWidth="1"/>
    <col min="13829" max="13829" width="13.375" style="2" customWidth="1"/>
    <col min="13830" max="13830" width="11.25390625" style="2" customWidth="1"/>
    <col min="13831" max="13831" width="9.125" style="2" customWidth="1"/>
    <col min="13832" max="13832" width="10.00390625" style="2" bestFit="1" customWidth="1"/>
    <col min="13833" max="13833" width="11.625" style="2" customWidth="1"/>
    <col min="13834" max="13834" width="9.75390625" style="2" customWidth="1"/>
    <col min="13835" max="13835" width="9.875" style="2" customWidth="1"/>
    <col min="13836" max="13836" width="9.125" style="2" customWidth="1"/>
    <col min="13837" max="13837" width="10.625" style="2" customWidth="1"/>
    <col min="13838" max="13840" width="9.125" style="2" customWidth="1"/>
    <col min="13841" max="13841" width="10.625" style="2" customWidth="1"/>
    <col min="13842" max="13843" width="9.125" style="2" customWidth="1"/>
    <col min="13844" max="13844" width="10.375" style="2" customWidth="1"/>
    <col min="13845" max="14050" width="9.125" style="2" customWidth="1"/>
    <col min="14051" max="14051" width="9.25390625" style="2" customWidth="1"/>
    <col min="14052" max="14052" width="9.375" style="2" customWidth="1"/>
    <col min="14053" max="14053" width="44.625" style="2" customWidth="1"/>
    <col min="14054" max="14054" width="10.375" style="2" customWidth="1"/>
    <col min="14055" max="14060" width="9.125" style="2" customWidth="1"/>
    <col min="14061" max="14061" width="9.25390625" style="2" bestFit="1" customWidth="1"/>
    <col min="14062" max="14062" width="10.875" style="2" customWidth="1"/>
    <col min="14063" max="14063" width="10.25390625" style="2" customWidth="1"/>
    <col min="14064" max="14064" width="9.875" style="2" customWidth="1"/>
    <col min="14065" max="14071" width="9.125" style="2" customWidth="1"/>
    <col min="14072" max="14072" width="9.00390625" style="2" customWidth="1"/>
    <col min="14073" max="14073" width="11.00390625" style="2" customWidth="1"/>
    <col min="14074" max="14078" width="9.125" style="2" customWidth="1"/>
    <col min="14079" max="14080" width="11.25390625" style="2" customWidth="1"/>
    <col min="14081" max="14081" width="9.125" style="2" customWidth="1"/>
    <col min="14082" max="14082" width="12.75390625" style="2" customWidth="1"/>
    <col min="14083" max="14083" width="11.75390625" style="2" customWidth="1"/>
    <col min="14084" max="14084" width="11.875" style="2" customWidth="1"/>
    <col min="14085" max="14085" width="13.375" style="2" customWidth="1"/>
    <col min="14086" max="14086" width="11.25390625" style="2" customWidth="1"/>
    <col min="14087" max="14087" width="9.125" style="2" customWidth="1"/>
    <col min="14088" max="14088" width="10.00390625" style="2" bestFit="1" customWidth="1"/>
    <col min="14089" max="14089" width="11.625" style="2" customWidth="1"/>
    <col min="14090" max="14090" width="9.75390625" style="2" customWidth="1"/>
    <col min="14091" max="14091" width="9.875" style="2" customWidth="1"/>
    <col min="14092" max="14092" width="9.125" style="2" customWidth="1"/>
    <col min="14093" max="14093" width="10.625" style="2" customWidth="1"/>
    <col min="14094" max="14096" width="9.125" style="2" customWidth="1"/>
    <col min="14097" max="14097" width="10.625" style="2" customWidth="1"/>
    <col min="14098" max="14099" width="9.125" style="2" customWidth="1"/>
    <col min="14100" max="14100" width="10.375" style="2" customWidth="1"/>
    <col min="14101" max="14306" width="9.125" style="2" customWidth="1"/>
    <col min="14307" max="14307" width="9.25390625" style="2" customWidth="1"/>
    <col min="14308" max="14308" width="9.375" style="2" customWidth="1"/>
    <col min="14309" max="14309" width="44.625" style="2" customWidth="1"/>
    <col min="14310" max="14310" width="10.375" style="2" customWidth="1"/>
    <col min="14311" max="14316" width="9.125" style="2" customWidth="1"/>
    <col min="14317" max="14317" width="9.25390625" style="2" bestFit="1" customWidth="1"/>
    <col min="14318" max="14318" width="10.875" style="2" customWidth="1"/>
    <col min="14319" max="14319" width="10.25390625" style="2" customWidth="1"/>
    <col min="14320" max="14320" width="9.875" style="2" customWidth="1"/>
    <col min="14321" max="14327" width="9.125" style="2" customWidth="1"/>
    <col min="14328" max="14328" width="9.00390625" style="2" customWidth="1"/>
    <col min="14329" max="14329" width="11.00390625" style="2" customWidth="1"/>
    <col min="14330" max="14334" width="9.125" style="2" customWidth="1"/>
    <col min="14335" max="14336" width="11.25390625" style="2" customWidth="1"/>
    <col min="14337" max="14337" width="9.125" style="2" customWidth="1"/>
    <col min="14338" max="14338" width="12.75390625" style="2" customWidth="1"/>
    <col min="14339" max="14339" width="11.75390625" style="2" customWidth="1"/>
    <col min="14340" max="14340" width="11.875" style="2" customWidth="1"/>
    <col min="14341" max="14341" width="13.375" style="2" customWidth="1"/>
    <col min="14342" max="14342" width="11.25390625" style="2" customWidth="1"/>
    <col min="14343" max="14343" width="9.125" style="2" customWidth="1"/>
    <col min="14344" max="14344" width="10.00390625" style="2" bestFit="1" customWidth="1"/>
    <col min="14345" max="14345" width="11.625" style="2" customWidth="1"/>
    <col min="14346" max="14346" width="9.75390625" style="2" customWidth="1"/>
    <col min="14347" max="14347" width="9.875" style="2" customWidth="1"/>
    <col min="14348" max="14348" width="9.125" style="2" customWidth="1"/>
    <col min="14349" max="14349" width="10.625" style="2" customWidth="1"/>
    <col min="14350" max="14352" width="9.125" style="2" customWidth="1"/>
    <col min="14353" max="14353" width="10.625" style="2" customWidth="1"/>
    <col min="14354" max="14355" width="9.125" style="2" customWidth="1"/>
    <col min="14356" max="14356" width="10.375" style="2" customWidth="1"/>
    <col min="14357" max="14562" width="9.125" style="2" customWidth="1"/>
    <col min="14563" max="14563" width="9.25390625" style="2" customWidth="1"/>
    <col min="14564" max="14564" width="9.375" style="2" customWidth="1"/>
    <col min="14565" max="14565" width="44.625" style="2" customWidth="1"/>
    <col min="14566" max="14566" width="10.375" style="2" customWidth="1"/>
    <col min="14567" max="14572" width="9.125" style="2" customWidth="1"/>
    <col min="14573" max="14573" width="9.25390625" style="2" bestFit="1" customWidth="1"/>
    <col min="14574" max="14574" width="10.875" style="2" customWidth="1"/>
    <col min="14575" max="14575" width="10.25390625" style="2" customWidth="1"/>
    <col min="14576" max="14576" width="9.875" style="2" customWidth="1"/>
    <col min="14577" max="14583" width="9.125" style="2" customWidth="1"/>
    <col min="14584" max="14584" width="9.00390625" style="2" customWidth="1"/>
    <col min="14585" max="14585" width="11.00390625" style="2" customWidth="1"/>
    <col min="14586" max="14590" width="9.125" style="2" customWidth="1"/>
    <col min="14591" max="14592" width="11.25390625" style="2" customWidth="1"/>
    <col min="14593" max="14593" width="9.125" style="2" customWidth="1"/>
    <col min="14594" max="14594" width="12.75390625" style="2" customWidth="1"/>
    <col min="14595" max="14595" width="11.75390625" style="2" customWidth="1"/>
    <col min="14596" max="14596" width="11.875" style="2" customWidth="1"/>
    <col min="14597" max="14597" width="13.375" style="2" customWidth="1"/>
    <col min="14598" max="14598" width="11.25390625" style="2" customWidth="1"/>
    <col min="14599" max="14599" width="9.125" style="2" customWidth="1"/>
    <col min="14600" max="14600" width="10.00390625" style="2" bestFit="1" customWidth="1"/>
    <col min="14601" max="14601" width="11.625" style="2" customWidth="1"/>
    <col min="14602" max="14602" width="9.75390625" style="2" customWidth="1"/>
    <col min="14603" max="14603" width="9.875" style="2" customWidth="1"/>
    <col min="14604" max="14604" width="9.125" style="2" customWidth="1"/>
    <col min="14605" max="14605" width="10.625" style="2" customWidth="1"/>
    <col min="14606" max="14608" width="9.125" style="2" customWidth="1"/>
    <col min="14609" max="14609" width="10.625" style="2" customWidth="1"/>
    <col min="14610" max="14611" width="9.125" style="2" customWidth="1"/>
    <col min="14612" max="14612" width="10.375" style="2" customWidth="1"/>
    <col min="14613" max="14818" width="9.125" style="2" customWidth="1"/>
    <col min="14819" max="14819" width="9.25390625" style="2" customWidth="1"/>
    <col min="14820" max="14820" width="9.375" style="2" customWidth="1"/>
    <col min="14821" max="14821" width="44.625" style="2" customWidth="1"/>
    <col min="14822" max="14822" width="10.375" style="2" customWidth="1"/>
    <col min="14823" max="14828" width="9.125" style="2" customWidth="1"/>
    <col min="14829" max="14829" width="9.25390625" style="2" bestFit="1" customWidth="1"/>
    <col min="14830" max="14830" width="10.875" style="2" customWidth="1"/>
    <col min="14831" max="14831" width="10.25390625" style="2" customWidth="1"/>
    <col min="14832" max="14832" width="9.875" style="2" customWidth="1"/>
    <col min="14833" max="14839" width="9.125" style="2" customWidth="1"/>
    <col min="14840" max="14840" width="9.00390625" style="2" customWidth="1"/>
    <col min="14841" max="14841" width="11.00390625" style="2" customWidth="1"/>
    <col min="14842" max="14846" width="9.125" style="2" customWidth="1"/>
    <col min="14847" max="14848" width="11.25390625" style="2" customWidth="1"/>
    <col min="14849" max="14849" width="9.125" style="2" customWidth="1"/>
    <col min="14850" max="14850" width="12.75390625" style="2" customWidth="1"/>
    <col min="14851" max="14851" width="11.75390625" style="2" customWidth="1"/>
    <col min="14852" max="14852" width="11.875" style="2" customWidth="1"/>
    <col min="14853" max="14853" width="13.375" style="2" customWidth="1"/>
    <col min="14854" max="14854" width="11.25390625" style="2" customWidth="1"/>
    <col min="14855" max="14855" width="9.125" style="2" customWidth="1"/>
    <col min="14856" max="14856" width="10.00390625" style="2" bestFit="1" customWidth="1"/>
    <col min="14857" max="14857" width="11.625" style="2" customWidth="1"/>
    <col min="14858" max="14858" width="9.75390625" style="2" customWidth="1"/>
    <col min="14859" max="14859" width="9.875" style="2" customWidth="1"/>
    <col min="14860" max="14860" width="9.125" style="2" customWidth="1"/>
    <col min="14861" max="14861" width="10.625" style="2" customWidth="1"/>
    <col min="14862" max="14864" width="9.125" style="2" customWidth="1"/>
    <col min="14865" max="14865" width="10.625" style="2" customWidth="1"/>
    <col min="14866" max="14867" width="9.125" style="2" customWidth="1"/>
    <col min="14868" max="14868" width="10.375" style="2" customWidth="1"/>
    <col min="14869" max="15074" width="9.125" style="2" customWidth="1"/>
    <col min="15075" max="15075" width="9.25390625" style="2" customWidth="1"/>
    <col min="15076" max="15076" width="9.375" style="2" customWidth="1"/>
    <col min="15077" max="15077" width="44.625" style="2" customWidth="1"/>
    <col min="15078" max="15078" width="10.375" style="2" customWidth="1"/>
    <col min="15079" max="15084" width="9.125" style="2" customWidth="1"/>
    <col min="15085" max="15085" width="9.25390625" style="2" bestFit="1" customWidth="1"/>
    <col min="15086" max="15086" width="10.875" style="2" customWidth="1"/>
    <col min="15087" max="15087" width="10.25390625" style="2" customWidth="1"/>
    <col min="15088" max="15088" width="9.875" style="2" customWidth="1"/>
    <col min="15089" max="15095" width="9.125" style="2" customWidth="1"/>
    <col min="15096" max="15096" width="9.00390625" style="2" customWidth="1"/>
    <col min="15097" max="15097" width="11.00390625" style="2" customWidth="1"/>
    <col min="15098" max="15102" width="9.125" style="2" customWidth="1"/>
    <col min="15103" max="15104" width="11.25390625" style="2" customWidth="1"/>
    <col min="15105" max="15105" width="9.125" style="2" customWidth="1"/>
    <col min="15106" max="15106" width="12.75390625" style="2" customWidth="1"/>
    <col min="15107" max="15107" width="11.75390625" style="2" customWidth="1"/>
    <col min="15108" max="15108" width="11.875" style="2" customWidth="1"/>
    <col min="15109" max="15109" width="13.375" style="2" customWidth="1"/>
    <col min="15110" max="15110" width="11.25390625" style="2" customWidth="1"/>
    <col min="15111" max="15111" width="9.125" style="2" customWidth="1"/>
    <col min="15112" max="15112" width="10.00390625" style="2" bestFit="1" customWidth="1"/>
    <col min="15113" max="15113" width="11.625" style="2" customWidth="1"/>
    <col min="15114" max="15114" width="9.75390625" style="2" customWidth="1"/>
    <col min="15115" max="15115" width="9.875" style="2" customWidth="1"/>
    <col min="15116" max="15116" width="9.125" style="2" customWidth="1"/>
    <col min="15117" max="15117" width="10.625" style="2" customWidth="1"/>
    <col min="15118" max="15120" width="9.125" style="2" customWidth="1"/>
    <col min="15121" max="15121" width="10.625" style="2" customWidth="1"/>
    <col min="15122" max="15123" width="9.125" style="2" customWidth="1"/>
    <col min="15124" max="15124" width="10.375" style="2" customWidth="1"/>
    <col min="15125" max="15330" width="9.125" style="2" customWidth="1"/>
    <col min="15331" max="15331" width="9.25390625" style="2" customWidth="1"/>
    <col min="15332" max="15332" width="9.375" style="2" customWidth="1"/>
    <col min="15333" max="15333" width="44.625" style="2" customWidth="1"/>
    <col min="15334" max="15334" width="10.375" style="2" customWidth="1"/>
    <col min="15335" max="15340" width="9.125" style="2" customWidth="1"/>
    <col min="15341" max="15341" width="9.25390625" style="2" bestFit="1" customWidth="1"/>
    <col min="15342" max="15342" width="10.875" style="2" customWidth="1"/>
    <col min="15343" max="15343" width="10.25390625" style="2" customWidth="1"/>
    <col min="15344" max="15344" width="9.875" style="2" customWidth="1"/>
    <col min="15345" max="15351" width="9.125" style="2" customWidth="1"/>
    <col min="15352" max="15352" width="9.00390625" style="2" customWidth="1"/>
    <col min="15353" max="15353" width="11.00390625" style="2" customWidth="1"/>
    <col min="15354" max="15358" width="9.125" style="2" customWidth="1"/>
    <col min="15359" max="15360" width="11.25390625" style="2" customWidth="1"/>
    <col min="15361" max="15361" width="9.125" style="2" customWidth="1"/>
    <col min="15362" max="15362" width="12.75390625" style="2" customWidth="1"/>
    <col min="15363" max="15363" width="11.75390625" style="2" customWidth="1"/>
    <col min="15364" max="15364" width="11.875" style="2" customWidth="1"/>
    <col min="15365" max="15365" width="13.375" style="2" customWidth="1"/>
    <col min="15366" max="15366" width="11.25390625" style="2" customWidth="1"/>
    <col min="15367" max="15367" width="9.125" style="2" customWidth="1"/>
    <col min="15368" max="15368" width="10.00390625" style="2" bestFit="1" customWidth="1"/>
    <col min="15369" max="15369" width="11.625" style="2" customWidth="1"/>
    <col min="15370" max="15370" width="9.75390625" style="2" customWidth="1"/>
    <col min="15371" max="15371" width="9.875" style="2" customWidth="1"/>
    <col min="15372" max="15372" width="9.125" style="2" customWidth="1"/>
    <col min="15373" max="15373" width="10.625" style="2" customWidth="1"/>
    <col min="15374" max="15376" width="9.125" style="2" customWidth="1"/>
    <col min="15377" max="15377" width="10.625" style="2" customWidth="1"/>
    <col min="15378" max="15379" width="9.125" style="2" customWidth="1"/>
    <col min="15380" max="15380" width="10.375" style="2" customWidth="1"/>
    <col min="15381" max="15586" width="9.125" style="2" customWidth="1"/>
    <col min="15587" max="15587" width="9.25390625" style="2" customWidth="1"/>
    <col min="15588" max="15588" width="9.375" style="2" customWidth="1"/>
    <col min="15589" max="15589" width="44.625" style="2" customWidth="1"/>
    <col min="15590" max="15590" width="10.375" style="2" customWidth="1"/>
    <col min="15591" max="15596" width="9.125" style="2" customWidth="1"/>
    <col min="15597" max="15597" width="9.25390625" style="2" bestFit="1" customWidth="1"/>
    <col min="15598" max="15598" width="10.875" style="2" customWidth="1"/>
    <col min="15599" max="15599" width="10.25390625" style="2" customWidth="1"/>
    <col min="15600" max="15600" width="9.875" style="2" customWidth="1"/>
    <col min="15601" max="15607" width="9.125" style="2" customWidth="1"/>
    <col min="15608" max="15608" width="9.00390625" style="2" customWidth="1"/>
    <col min="15609" max="15609" width="11.00390625" style="2" customWidth="1"/>
    <col min="15610" max="15614" width="9.125" style="2" customWidth="1"/>
    <col min="15615" max="15616" width="11.25390625" style="2" customWidth="1"/>
    <col min="15617" max="15617" width="9.125" style="2" customWidth="1"/>
    <col min="15618" max="15618" width="12.75390625" style="2" customWidth="1"/>
    <col min="15619" max="15619" width="11.75390625" style="2" customWidth="1"/>
    <col min="15620" max="15620" width="11.875" style="2" customWidth="1"/>
    <col min="15621" max="15621" width="13.375" style="2" customWidth="1"/>
    <col min="15622" max="15622" width="11.25390625" style="2" customWidth="1"/>
    <col min="15623" max="15623" width="9.125" style="2" customWidth="1"/>
    <col min="15624" max="15624" width="10.00390625" style="2" bestFit="1" customWidth="1"/>
    <col min="15625" max="15625" width="11.625" style="2" customWidth="1"/>
    <col min="15626" max="15626" width="9.75390625" style="2" customWidth="1"/>
    <col min="15627" max="15627" width="9.875" style="2" customWidth="1"/>
    <col min="15628" max="15628" width="9.125" style="2" customWidth="1"/>
    <col min="15629" max="15629" width="10.625" style="2" customWidth="1"/>
    <col min="15630" max="15632" width="9.125" style="2" customWidth="1"/>
    <col min="15633" max="15633" width="10.625" style="2" customWidth="1"/>
    <col min="15634" max="15635" width="9.125" style="2" customWidth="1"/>
    <col min="15636" max="15636" width="10.375" style="2" customWidth="1"/>
    <col min="15637" max="15842" width="9.125" style="2" customWidth="1"/>
    <col min="15843" max="15843" width="9.25390625" style="2" customWidth="1"/>
    <col min="15844" max="15844" width="9.375" style="2" customWidth="1"/>
    <col min="15845" max="15845" width="44.625" style="2" customWidth="1"/>
    <col min="15846" max="15846" width="10.375" style="2" customWidth="1"/>
    <col min="15847" max="15852" width="9.125" style="2" customWidth="1"/>
    <col min="15853" max="15853" width="9.25390625" style="2" bestFit="1" customWidth="1"/>
    <col min="15854" max="15854" width="10.875" style="2" customWidth="1"/>
    <col min="15855" max="15855" width="10.25390625" style="2" customWidth="1"/>
    <col min="15856" max="15856" width="9.875" style="2" customWidth="1"/>
    <col min="15857" max="15863" width="9.125" style="2" customWidth="1"/>
    <col min="15864" max="15864" width="9.00390625" style="2" customWidth="1"/>
    <col min="15865" max="15865" width="11.00390625" style="2" customWidth="1"/>
    <col min="15866" max="15870" width="9.125" style="2" customWidth="1"/>
    <col min="15871" max="15872" width="11.25390625" style="2" customWidth="1"/>
    <col min="15873" max="15873" width="9.125" style="2" customWidth="1"/>
    <col min="15874" max="15874" width="12.75390625" style="2" customWidth="1"/>
    <col min="15875" max="15875" width="11.75390625" style="2" customWidth="1"/>
    <col min="15876" max="15876" width="11.875" style="2" customWidth="1"/>
    <col min="15877" max="15877" width="13.375" style="2" customWidth="1"/>
    <col min="15878" max="15878" width="11.25390625" style="2" customWidth="1"/>
    <col min="15879" max="15879" width="9.125" style="2" customWidth="1"/>
    <col min="15880" max="15880" width="10.00390625" style="2" bestFit="1" customWidth="1"/>
    <col min="15881" max="15881" width="11.625" style="2" customWidth="1"/>
    <col min="15882" max="15882" width="9.75390625" style="2" customWidth="1"/>
    <col min="15883" max="15883" width="9.875" style="2" customWidth="1"/>
    <col min="15884" max="15884" width="9.125" style="2" customWidth="1"/>
    <col min="15885" max="15885" width="10.625" style="2" customWidth="1"/>
    <col min="15886" max="15888" width="9.125" style="2" customWidth="1"/>
    <col min="15889" max="15889" width="10.625" style="2" customWidth="1"/>
    <col min="15890" max="15891" width="9.125" style="2" customWidth="1"/>
    <col min="15892" max="15892" width="10.375" style="2" customWidth="1"/>
    <col min="15893" max="16098" width="9.125" style="2" customWidth="1"/>
    <col min="16099" max="16099" width="9.25390625" style="2" customWidth="1"/>
    <col min="16100" max="16100" width="9.375" style="2" customWidth="1"/>
    <col min="16101" max="16101" width="44.625" style="2" customWidth="1"/>
    <col min="16102" max="16102" width="10.375" style="2" customWidth="1"/>
    <col min="16103" max="16108" width="9.125" style="2" customWidth="1"/>
    <col min="16109" max="16109" width="9.25390625" style="2" bestFit="1" customWidth="1"/>
    <col min="16110" max="16110" width="10.875" style="2" customWidth="1"/>
    <col min="16111" max="16111" width="10.25390625" style="2" customWidth="1"/>
    <col min="16112" max="16112" width="9.875" style="2" customWidth="1"/>
    <col min="16113" max="16119" width="9.125" style="2" customWidth="1"/>
    <col min="16120" max="16120" width="9.00390625" style="2" customWidth="1"/>
    <col min="16121" max="16121" width="11.00390625" style="2" customWidth="1"/>
    <col min="16122" max="16126" width="9.125" style="2" customWidth="1"/>
    <col min="16127" max="16128" width="11.25390625" style="2" customWidth="1"/>
    <col min="16129" max="16129" width="9.125" style="2" customWidth="1"/>
    <col min="16130" max="16130" width="12.75390625" style="2" customWidth="1"/>
    <col min="16131" max="16131" width="11.75390625" style="2" customWidth="1"/>
    <col min="16132" max="16132" width="11.875" style="2" customWidth="1"/>
    <col min="16133" max="16133" width="13.375" style="2" customWidth="1"/>
    <col min="16134" max="16134" width="11.25390625" style="2" customWidth="1"/>
    <col min="16135" max="16135" width="9.125" style="2" customWidth="1"/>
    <col min="16136" max="16136" width="10.00390625" style="2" bestFit="1" customWidth="1"/>
    <col min="16137" max="16137" width="11.625" style="2" customWidth="1"/>
    <col min="16138" max="16138" width="9.75390625" style="2" customWidth="1"/>
    <col min="16139" max="16139" width="9.875" style="2" customWidth="1"/>
    <col min="16140" max="16140" width="9.125" style="2" customWidth="1"/>
    <col min="16141" max="16141" width="10.625" style="2" customWidth="1"/>
    <col min="16142" max="16144" width="9.125" style="2" customWidth="1"/>
    <col min="16145" max="16145" width="10.625" style="2" customWidth="1"/>
    <col min="16146" max="16147" width="9.125" style="2" customWidth="1"/>
    <col min="16148" max="16148" width="10.375" style="2" customWidth="1"/>
    <col min="16149" max="16384" width="9.125" style="2" customWidth="1"/>
  </cols>
  <sheetData>
    <row r="1" spans="2:4" ht="19.5" thickBot="1">
      <c r="B1" s="79" t="s">
        <v>107</v>
      </c>
      <c r="C1" s="80"/>
      <c r="D1" s="80"/>
    </row>
    <row r="2" spans="2:21" ht="30" customHeight="1" thickBot="1">
      <c r="B2" s="213" t="s">
        <v>123</v>
      </c>
      <c r="C2" s="221" t="s">
        <v>40</v>
      </c>
      <c r="D2" s="224" t="s">
        <v>41</v>
      </c>
      <c r="E2" s="231" t="s">
        <v>42</v>
      </c>
      <c r="F2" s="231"/>
      <c r="G2" s="231"/>
      <c r="H2" s="231"/>
      <c r="I2" s="231"/>
      <c r="J2" s="231"/>
      <c r="K2" s="231"/>
      <c r="L2" s="231"/>
      <c r="M2" s="231"/>
      <c r="N2" s="231" t="s">
        <v>146</v>
      </c>
      <c r="O2" s="231" t="s">
        <v>44</v>
      </c>
      <c r="P2" s="231"/>
      <c r="Q2" s="231"/>
      <c r="R2" s="231"/>
      <c r="S2" s="230" t="s">
        <v>175</v>
      </c>
      <c r="T2" s="230"/>
      <c r="U2" s="231"/>
    </row>
    <row r="3" spans="2:22" ht="15.75" customHeight="1" thickBot="1">
      <c r="B3" s="214"/>
      <c r="C3" s="222"/>
      <c r="D3" s="225"/>
      <c r="E3" s="224" t="s">
        <v>111</v>
      </c>
      <c r="F3" s="239" t="s">
        <v>46</v>
      </c>
      <c r="G3" s="240"/>
      <c r="H3" s="240"/>
      <c r="I3" s="240"/>
      <c r="J3" s="240"/>
      <c r="K3" s="241"/>
      <c r="L3" s="224" t="s">
        <v>109</v>
      </c>
      <c r="M3" s="224" t="s">
        <v>110</v>
      </c>
      <c r="N3" s="231"/>
      <c r="O3" s="234" t="s">
        <v>50</v>
      </c>
      <c r="P3" s="235"/>
      <c r="Q3" s="236"/>
      <c r="R3" s="213" t="s">
        <v>179</v>
      </c>
      <c r="S3" s="232" t="s">
        <v>68</v>
      </c>
      <c r="T3" s="216" t="s">
        <v>176</v>
      </c>
      <c r="U3" s="216" t="s">
        <v>182</v>
      </c>
      <c r="V3" s="216" t="s">
        <v>69</v>
      </c>
    </row>
    <row r="4" spans="2:22" ht="61.5" customHeight="1">
      <c r="B4" s="214"/>
      <c r="C4" s="223"/>
      <c r="D4" s="226"/>
      <c r="E4" s="213"/>
      <c r="F4" s="81" t="s">
        <v>52</v>
      </c>
      <c r="G4" s="218" t="s">
        <v>53</v>
      </c>
      <c r="H4" s="219"/>
      <c r="I4" s="220"/>
      <c r="J4" s="82" t="s">
        <v>61</v>
      </c>
      <c r="K4" s="81" t="s">
        <v>47</v>
      </c>
      <c r="L4" s="213"/>
      <c r="M4" s="213"/>
      <c r="N4" s="238"/>
      <c r="O4" s="81" t="s">
        <v>177</v>
      </c>
      <c r="P4" s="81" t="s">
        <v>119</v>
      </c>
      <c r="Q4" s="81" t="s">
        <v>120</v>
      </c>
      <c r="R4" s="237"/>
      <c r="S4" s="233"/>
      <c r="T4" s="217"/>
      <c r="U4" s="217"/>
      <c r="V4" s="217"/>
    </row>
    <row r="5" spans="2:22" ht="15.75" thickBot="1">
      <c r="B5" s="215"/>
      <c r="C5" s="83"/>
      <c r="D5" s="84" t="s">
        <v>178</v>
      </c>
      <c r="E5" s="84" t="s">
        <v>17</v>
      </c>
      <c r="F5" s="85" t="s">
        <v>54</v>
      </c>
      <c r="G5" s="84" t="s">
        <v>18</v>
      </c>
      <c r="H5" s="85" t="s">
        <v>55</v>
      </c>
      <c r="I5" s="84" t="s">
        <v>70</v>
      </c>
      <c r="J5" s="84" t="s">
        <v>17</v>
      </c>
      <c r="K5" s="85" t="s">
        <v>18</v>
      </c>
      <c r="L5" s="85" t="s">
        <v>56</v>
      </c>
      <c r="M5" s="85" t="s">
        <v>56</v>
      </c>
      <c r="N5" s="85" t="s">
        <v>56</v>
      </c>
      <c r="O5" s="84" t="s">
        <v>56</v>
      </c>
      <c r="P5" s="84" t="s">
        <v>56</v>
      </c>
      <c r="Q5" s="84" t="s">
        <v>56</v>
      </c>
      <c r="R5" s="84" t="s">
        <v>56</v>
      </c>
      <c r="S5" s="86">
        <v>0.2</v>
      </c>
      <c r="T5" s="86">
        <v>0.7</v>
      </c>
      <c r="U5" s="87">
        <v>0.1</v>
      </c>
      <c r="V5" s="87"/>
    </row>
    <row r="6" spans="2:22" s="1" customFormat="1" ht="12.75">
      <c r="B6" s="102" t="str">
        <f>'Rozpočet-informativní příklad'!A10</f>
        <v>1.1.</v>
      </c>
      <c r="C6" s="194" t="str">
        <f>'Rozpočet-informativní příklad'!B10</f>
        <v>Zateplení střešního pláště</v>
      </c>
      <c r="D6" s="119"/>
      <c r="E6" s="117"/>
      <c r="F6" s="117"/>
      <c r="G6" s="117"/>
      <c r="H6" s="117"/>
      <c r="I6" s="117"/>
      <c r="J6" s="117"/>
      <c r="K6" s="117"/>
      <c r="L6" s="117"/>
      <c r="M6" s="117"/>
      <c r="N6" s="88">
        <f aca="true" t="shared" si="0" ref="N6:N16">L6*$C$29</f>
        <v>0</v>
      </c>
      <c r="O6" s="88">
        <f>'Rozpočet-informativní příklad'!F37/1000</f>
        <v>0</v>
      </c>
      <c r="P6" s="88">
        <f>'Rozpočet-informativní příklad'!F34/1000</f>
        <v>0</v>
      </c>
      <c r="Q6" s="88">
        <f>'Rozpočet-informativní příklad'!F35/1000</f>
        <v>0</v>
      </c>
      <c r="R6" s="117"/>
      <c r="S6" s="103"/>
      <c r="T6" s="103"/>
      <c r="U6" s="104"/>
      <c r="V6" s="105"/>
    </row>
    <row r="7" spans="2:22" s="1" customFormat="1" ht="12.75">
      <c r="B7" s="106" t="str">
        <f>'Rozpočet-informativní příklad'!A40</f>
        <v>1.2.</v>
      </c>
      <c r="C7" s="193" t="str">
        <f>'Rozpočet-informativní příklad'!B40</f>
        <v>Zateplení konstrukcí k nevytápěnému prostoru</v>
      </c>
      <c r="D7" s="120"/>
      <c r="E7" s="118"/>
      <c r="F7" s="118"/>
      <c r="G7" s="118"/>
      <c r="H7" s="118"/>
      <c r="I7" s="118"/>
      <c r="J7" s="118"/>
      <c r="K7" s="118"/>
      <c r="L7" s="118"/>
      <c r="M7" s="118"/>
      <c r="N7" s="89">
        <f t="shared" si="0"/>
        <v>0</v>
      </c>
      <c r="O7" s="89">
        <f>'Rozpočet-informativní příklad'!F61/1000</f>
        <v>0</v>
      </c>
      <c r="P7" s="89">
        <f>'Rozpočet-informativní příklad'!F58/1000</f>
        <v>0</v>
      </c>
      <c r="Q7" s="89">
        <f>'Rozpočet-informativní příklad'!F59/1000</f>
        <v>0</v>
      </c>
      <c r="R7" s="118"/>
      <c r="S7" s="109"/>
      <c r="T7" s="109"/>
      <c r="U7" s="110"/>
      <c r="V7" s="105"/>
    </row>
    <row r="8" spans="2:22" s="1" customFormat="1" ht="12.75">
      <c r="B8" s="106" t="str">
        <f>'Rozpočet-informativní příklad'!A64</f>
        <v>1.3.</v>
      </c>
      <c r="C8" s="193" t="str">
        <f>'Rozpočet-informativní příklad'!B64</f>
        <v>Zateplení svislých obvodových konstrukcí</v>
      </c>
      <c r="D8" s="120"/>
      <c r="E8" s="118"/>
      <c r="F8" s="118"/>
      <c r="G8" s="118"/>
      <c r="H8" s="118"/>
      <c r="I8" s="118"/>
      <c r="J8" s="118"/>
      <c r="K8" s="118"/>
      <c r="L8" s="118"/>
      <c r="M8" s="118"/>
      <c r="N8" s="89">
        <f t="shared" si="0"/>
        <v>0</v>
      </c>
      <c r="O8" s="89">
        <f>'Rozpočet-informativní příklad'!F89/1000</f>
        <v>0</v>
      </c>
      <c r="P8" s="89">
        <f>'Rozpočet-informativní příklad'!F86/1000</f>
        <v>0</v>
      </c>
      <c r="Q8" s="89">
        <f>'Rozpočet-informativní příklad'!F87/1000</f>
        <v>0</v>
      </c>
      <c r="R8" s="118"/>
      <c r="S8" s="109"/>
      <c r="T8" s="109"/>
      <c r="U8" s="110"/>
      <c r="V8" s="105"/>
    </row>
    <row r="9" spans="2:22" s="1" customFormat="1" ht="12.75">
      <c r="B9" s="201" t="str">
        <f>'Rozpočet-informativní příklad'!A92</f>
        <v>1.4.</v>
      </c>
      <c r="C9" s="193" t="str">
        <f>'Rozpočet-informativní příklad'!B92</f>
        <v>Protisluneční ochrana</v>
      </c>
      <c r="D9" s="120"/>
      <c r="E9" s="118"/>
      <c r="F9" s="118"/>
      <c r="G9" s="118"/>
      <c r="H9" s="118"/>
      <c r="I9" s="118"/>
      <c r="J9" s="118"/>
      <c r="K9" s="118"/>
      <c r="L9" s="118"/>
      <c r="M9" s="118"/>
      <c r="N9" s="89">
        <f t="shared" si="0"/>
        <v>0</v>
      </c>
      <c r="O9" s="89">
        <f>'Rozpočet-informativní příklad'!F117/1000</f>
        <v>0</v>
      </c>
      <c r="P9" s="89">
        <f>'Rozpočet-informativní příklad'!F114/1000</f>
        <v>0</v>
      </c>
      <c r="Q9" s="89">
        <f>'Rozpočet-informativní příklad'!F115/1000</f>
        <v>0</v>
      </c>
      <c r="R9" s="118"/>
      <c r="S9" s="109"/>
      <c r="T9" s="109"/>
      <c r="U9" s="110"/>
      <c r="V9" s="105"/>
    </row>
    <row r="10" spans="2:22" s="1" customFormat="1" ht="12.75">
      <c r="B10" s="111" t="str">
        <f>'Rozpočet-informativní příklad'!A120</f>
        <v>2.1.</v>
      </c>
      <c r="C10" s="193" t="str">
        <f>'Rozpočet-informativní příklad'!B120</f>
        <v>Modernizace zdroje tepla</v>
      </c>
      <c r="D10" s="120"/>
      <c r="E10" s="118"/>
      <c r="F10" s="118"/>
      <c r="G10" s="118"/>
      <c r="H10" s="118"/>
      <c r="I10" s="118"/>
      <c r="J10" s="118"/>
      <c r="K10" s="118"/>
      <c r="L10" s="118"/>
      <c r="M10" s="118"/>
      <c r="N10" s="89">
        <f t="shared" si="0"/>
        <v>0</v>
      </c>
      <c r="O10" s="89">
        <f>'Rozpočet-informativní příklad'!F144/1000</f>
        <v>0</v>
      </c>
      <c r="P10" s="89">
        <f>'Rozpočet-informativní příklad'!F141/1000</f>
        <v>0</v>
      </c>
      <c r="Q10" s="89">
        <f>'Rozpočet-informativní příklad'!F142/1000</f>
        <v>0</v>
      </c>
      <c r="R10" s="118"/>
      <c r="S10" s="109"/>
      <c r="T10" s="109"/>
      <c r="U10" s="110"/>
      <c r="V10" s="105"/>
    </row>
    <row r="11" spans="2:22" s="1" customFormat="1" ht="25.5">
      <c r="B11" s="106" t="str">
        <f>'Rozpočet-informativní příklad'!A147</f>
        <v>2.2.</v>
      </c>
      <c r="C11" s="195" t="str">
        <f>'Rozpočet-informativní příklad'!B147</f>
        <v>Modernizace systému MaR, instalace systému IRC</v>
      </c>
      <c r="D11" s="120"/>
      <c r="E11" s="118"/>
      <c r="F11" s="118"/>
      <c r="G11" s="118"/>
      <c r="H11" s="118"/>
      <c r="I11" s="118"/>
      <c r="J11" s="118"/>
      <c r="K11" s="118"/>
      <c r="L11" s="118"/>
      <c r="M11" s="118"/>
      <c r="N11" s="89">
        <f t="shared" si="0"/>
        <v>0</v>
      </c>
      <c r="O11" s="89">
        <f>'Rozpočet-informativní příklad'!F168/1000</f>
        <v>0</v>
      </c>
      <c r="P11" s="89">
        <f>'Rozpočet-informativní příklad'!F165/1000</f>
        <v>0</v>
      </c>
      <c r="Q11" s="89">
        <f>'Rozpočet-informativní příklad'!F166/1000</f>
        <v>0</v>
      </c>
      <c r="R11" s="118"/>
      <c r="S11" s="109"/>
      <c r="T11" s="109"/>
      <c r="U11" s="112"/>
      <c r="V11" s="105"/>
    </row>
    <row r="12" spans="2:22" s="1" customFormat="1" ht="12.75">
      <c r="B12" s="106" t="str">
        <f>'Rozpočet-informativní příklad'!A171</f>
        <v>2.3.</v>
      </c>
      <c r="C12" s="195" t="str">
        <f>'Rozpočet-informativní příklad'!B171</f>
        <v>Modernizace osvětlení</v>
      </c>
      <c r="D12" s="120"/>
      <c r="E12" s="118"/>
      <c r="F12" s="118"/>
      <c r="G12" s="118"/>
      <c r="H12" s="118"/>
      <c r="I12" s="118"/>
      <c r="J12" s="118"/>
      <c r="K12" s="118"/>
      <c r="L12" s="118"/>
      <c r="M12" s="118"/>
      <c r="N12" s="89">
        <f t="shared" si="0"/>
        <v>0</v>
      </c>
      <c r="O12" s="89">
        <f>'Rozpočet-informativní příklad'!F192/1000</f>
        <v>0</v>
      </c>
      <c r="P12" s="89">
        <f>'Rozpočet-informativní příklad'!F189/1000</f>
        <v>0</v>
      </c>
      <c r="Q12" s="89">
        <f>'Rozpočet-informativní příklad'!F190/1000</f>
        <v>0</v>
      </c>
      <c r="R12" s="118"/>
      <c r="S12" s="109"/>
      <c r="T12" s="109"/>
      <c r="U12" s="112"/>
      <c r="V12" s="105"/>
    </row>
    <row r="13" spans="2:22" s="1" customFormat="1" ht="12.75">
      <c r="B13" s="111">
        <f>'Rozpočet-informativní příklad'!A195</f>
        <v>3</v>
      </c>
      <c r="C13" s="193" t="str">
        <f>'Rozpočet-informativní příklad'!B195</f>
        <v>Další úsporná opatření navržená účastníkem 1</v>
      </c>
      <c r="D13" s="120"/>
      <c r="E13" s="118"/>
      <c r="F13" s="118"/>
      <c r="G13" s="118"/>
      <c r="H13" s="118"/>
      <c r="I13" s="118"/>
      <c r="J13" s="118"/>
      <c r="K13" s="118"/>
      <c r="L13" s="118"/>
      <c r="M13" s="118"/>
      <c r="N13" s="89">
        <f t="shared" si="0"/>
        <v>0</v>
      </c>
      <c r="O13" s="89">
        <f>'Rozpočet-informativní příklad'!F213/1000</f>
        <v>0</v>
      </c>
      <c r="P13" s="89">
        <f>'Rozpočet-informativní příklad'!F210/1000</f>
        <v>0</v>
      </c>
      <c r="Q13" s="89">
        <f>'Rozpočet-informativní příklad'!F211/1000</f>
        <v>0</v>
      </c>
      <c r="R13" s="118"/>
      <c r="S13" s="109"/>
      <c r="T13" s="109"/>
      <c r="U13" s="110"/>
      <c r="V13" s="105"/>
    </row>
    <row r="14" spans="2:22" s="1" customFormat="1" ht="12.75">
      <c r="B14" s="111">
        <f>'Rozpočet-informativní příklad'!A216</f>
        <v>4</v>
      </c>
      <c r="C14" s="193" t="str">
        <f>'Rozpočet-informativní příklad'!B216</f>
        <v>Další úsporná opatření navržená účastníkem 2</v>
      </c>
      <c r="D14" s="120"/>
      <c r="E14" s="118"/>
      <c r="F14" s="118"/>
      <c r="G14" s="118"/>
      <c r="H14" s="118"/>
      <c r="I14" s="118"/>
      <c r="J14" s="118"/>
      <c r="K14" s="118"/>
      <c r="L14" s="118"/>
      <c r="M14" s="118"/>
      <c r="N14" s="89">
        <f t="shared" si="0"/>
        <v>0</v>
      </c>
      <c r="O14" s="89">
        <f>'Rozpočet-informativní příklad'!F234/1000</f>
        <v>0</v>
      </c>
      <c r="P14" s="89">
        <f>'Rozpočet-informativní příklad'!F231/1000</f>
        <v>0</v>
      </c>
      <c r="Q14" s="89">
        <f>'Rozpočet-informativní příklad'!F232/1000</f>
        <v>0</v>
      </c>
      <c r="R14" s="118"/>
      <c r="S14" s="113"/>
      <c r="T14" s="113"/>
      <c r="U14" s="105"/>
      <c r="V14" s="105"/>
    </row>
    <row r="15" spans="2:22" s="1" customFormat="1" ht="12.75">
      <c r="B15" s="111">
        <f>'Rozpočet-informativní příklad'!A237</f>
        <v>5</v>
      </c>
      <c r="C15" s="193" t="str">
        <f>'Rozpočet-informativní příklad'!B237</f>
        <v>Další úsporná opatření navržená účastníkem 3</v>
      </c>
      <c r="D15" s="120"/>
      <c r="E15" s="118"/>
      <c r="F15" s="118"/>
      <c r="G15" s="118"/>
      <c r="H15" s="118"/>
      <c r="I15" s="118"/>
      <c r="J15" s="118"/>
      <c r="K15" s="118"/>
      <c r="L15" s="118"/>
      <c r="M15" s="118"/>
      <c r="N15" s="89">
        <f t="shared" si="0"/>
        <v>0</v>
      </c>
      <c r="O15" s="89">
        <f>'Rozpočet-informativní příklad'!F255/1000</f>
        <v>0</v>
      </c>
      <c r="P15" s="89">
        <f>'Rozpočet-informativní příklad'!F252/1000</f>
        <v>0</v>
      </c>
      <c r="Q15" s="89">
        <f>'Rozpočet-informativní příklad'!F253/1000</f>
        <v>0</v>
      </c>
      <c r="R15" s="118"/>
      <c r="S15" s="113"/>
      <c r="T15" s="113"/>
      <c r="U15" s="105"/>
      <c r="V15" s="105"/>
    </row>
    <row r="16" spans="2:22" s="1" customFormat="1" ht="12.75">
      <c r="B16" s="111">
        <f>'Rozpočet-informativní příklad'!A258</f>
        <v>6</v>
      </c>
      <c r="C16" s="193" t="str">
        <f>'Rozpočet-informativní příklad'!B258</f>
        <v>Další úsporná opatření navržená účastníkem 4</v>
      </c>
      <c r="D16" s="120"/>
      <c r="E16" s="118"/>
      <c r="F16" s="118"/>
      <c r="G16" s="118"/>
      <c r="H16" s="118"/>
      <c r="I16" s="118"/>
      <c r="J16" s="118"/>
      <c r="K16" s="118"/>
      <c r="L16" s="118"/>
      <c r="M16" s="118"/>
      <c r="N16" s="89">
        <f t="shared" si="0"/>
        <v>0</v>
      </c>
      <c r="O16" s="89">
        <f>'Rozpočet-informativní příklad'!F276/1000</f>
        <v>0</v>
      </c>
      <c r="P16" s="89">
        <f>'Rozpočet-informativní příklad'!F273/1000</f>
        <v>0</v>
      </c>
      <c r="Q16" s="89">
        <f>'Rozpočet-informativní příklad'!F274/1000</f>
        <v>0</v>
      </c>
      <c r="R16" s="118"/>
      <c r="S16" s="113"/>
      <c r="T16" s="113"/>
      <c r="U16" s="105"/>
      <c r="V16" s="105"/>
    </row>
    <row r="17" spans="2:22" s="1" customFormat="1" ht="12.75">
      <c r="B17" s="111"/>
      <c r="C17" s="107"/>
      <c r="D17" s="114"/>
      <c r="E17" s="109"/>
      <c r="F17" s="109"/>
      <c r="G17" s="109"/>
      <c r="H17" s="109"/>
      <c r="I17" s="109"/>
      <c r="J17" s="109"/>
      <c r="K17" s="109"/>
      <c r="L17" s="109"/>
      <c r="M17" s="113"/>
      <c r="N17" s="89"/>
      <c r="O17" s="89"/>
      <c r="P17" s="89"/>
      <c r="Q17" s="89"/>
      <c r="R17" s="108"/>
      <c r="S17" s="113"/>
      <c r="T17" s="113"/>
      <c r="U17" s="105"/>
      <c r="V17" s="105"/>
    </row>
    <row r="18" spans="2:22" s="1" customFormat="1" ht="12.75">
      <c r="B18" s="111"/>
      <c r="N18" s="2"/>
      <c r="O18" s="2"/>
      <c r="P18" s="2"/>
      <c r="Q18" s="2"/>
      <c r="S18" s="115"/>
      <c r="T18" s="115"/>
      <c r="U18" s="116"/>
      <c r="V18" s="105"/>
    </row>
    <row r="19" spans="2:22" ht="15.75" thickBot="1">
      <c r="B19" s="90"/>
      <c r="C19" s="91" t="s">
        <v>58</v>
      </c>
      <c r="D19" s="92"/>
      <c r="E19" s="93">
        <f>SUM(E6:E18)</f>
        <v>0</v>
      </c>
      <c r="F19" s="93">
        <f>SUM(F6:F18)</f>
        <v>0</v>
      </c>
      <c r="G19" s="93">
        <f aca="true" t="shared" si="1" ref="G19:R19">SUM(G6:G18)</f>
        <v>0</v>
      </c>
      <c r="H19" s="93">
        <f t="shared" si="1"/>
        <v>0</v>
      </c>
      <c r="I19" s="93">
        <f t="shared" si="1"/>
        <v>0</v>
      </c>
      <c r="J19" s="93">
        <f t="shared" si="1"/>
        <v>0</v>
      </c>
      <c r="K19" s="93">
        <f t="shared" si="1"/>
        <v>0</v>
      </c>
      <c r="L19" s="93">
        <f t="shared" si="1"/>
        <v>0</v>
      </c>
      <c r="M19" s="93">
        <f t="shared" si="1"/>
        <v>0</v>
      </c>
      <c r="N19" s="93">
        <f t="shared" si="1"/>
        <v>0</v>
      </c>
      <c r="O19" s="94">
        <f t="shared" si="1"/>
        <v>0</v>
      </c>
      <c r="P19" s="94">
        <f t="shared" si="1"/>
        <v>0</v>
      </c>
      <c r="Q19" s="94">
        <f t="shared" si="1"/>
        <v>0</v>
      </c>
      <c r="R19" s="94">
        <f t="shared" si="1"/>
        <v>0</v>
      </c>
      <c r="S19" s="95"/>
      <c r="T19" s="172"/>
      <c r="U19" s="96"/>
      <c r="V19" s="97">
        <f>SUM(V6:V18)</f>
        <v>0</v>
      </c>
    </row>
    <row r="20" spans="2:18" ht="15.75" thickBot="1">
      <c r="B20" s="2" t="s">
        <v>59</v>
      </c>
      <c r="C20" s="80"/>
      <c r="D20" s="98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227">
        <f>O19+P19+Q19+R19</f>
        <v>0</v>
      </c>
      <c r="P20" s="228"/>
      <c r="Q20" s="228"/>
      <c r="R20" s="229"/>
    </row>
    <row r="21" spans="2:12" ht="12.75">
      <c r="B21" s="2" t="s">
        <v>148</v>
      </c>
      <c r="L21" s="100" t="s">
        <v>121</v>
      </c>
    </row>
    <row r="22" spans="2:3" ht="12.75">
      <c r="B22" s="3" t="s">
        <v>71</v>
      </c>
      <c r="C22" s="2" t="s">
        <v>72</v>
      </c>
    </row>
    <row r="24" ht="12.75">
      <c r="C24" s="53" t="s">
        <v>28</v>
      </c>
    </row>
    <row r="26" ht="12.75">
      <c r="B26" s="2" t="s">
        <v>78</v>
      </c>
    </row>
    <row r="28" ht="12.75">
      <c r="B28" s="2" t="s">
        <v>108</v>
      </c>
    </row>
    <row r="29" spans="2:3" ht="12.75">
      <c r="B29" s="2" t="s">
        <v>147</v>
      </c>
      <c r="C29" s="101">
        <v>8</v>
      </c>
    </row>
  </sheetData>
  <mergeCells count="19">
    <mergeCell ref="O20:R20"/>
    <mergeCell ref="S2:U2"/>
    <mergeCell ref="E3:E4"/>
    <mergeCell ref="L3:L4"/>
    <mergeCell ref="M3:M4"/>
    <mergeCell ref="S3:S4"/>
    <mergeCell ref="U3:U4"/>
    <mergeCell ref="O2:R2"/>
    <mergeCell ref="O3:Q3"/>
    <mergeCell ref="R3:R4"/>
    <mergeCell ref="E2:M2"/>
    <mergeCell ref="N2:N4"/>
    <mergeCell ref="F3:K3"/>
    <mergeCell ref="B2:B5"/>
    <mergeCell ref="V3:V4"/>
    <mergeCell ref="G4:I4"/>
    <mergeCell ref="C2:C4"/>
    <mergeCell ref="D2:D4"/>
    <mergeCell ref="T3:T4"/>
  </mergeCells>
  <printOptions/>
  <pageMargins left="0.7" right="0.7" top="0.787401575" bottom="0.787401575" header="0.3" footer="0.3"/>
  <pageSetup horizontalDpi="600" verticalDpi="600" orientation="landscape" paperSize="9" scale="59" r:id="rId3"/>
  <ignoredErrors>
    <ignoredError sqref="B10:C16 B6:C8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7"/>
  <sheetViews>
    <sheetView workbookViewId="0" topLeftCell="A1">
      <selection activeCell="C15" sqref="C15"/>
    </sheetView>
  </sheetViews>
  <sheetFormatPr defaultColWidth="9.125" defaultRowHeight="12.75"/>
  <cols>
    <col min="1" max="1" width="57.625" style="2" customWidth="1"/>
    <col min="2" max="2" width="7.125" style="2" bestFit="1" customWidth="1"/>
    <col min="3" max="3" width="17.625" style="2" customWidth="1"/>
    <col min="4" max="14" width="11.75390625" style="2" customWidth="1"/>
    <col min="15" max="15" width="11.875" style="2" bestFit="1" customWidth="1"/>
    <col min="16" max="16" width="9.125" style="2" customWidth="1"/>
    <col min="17" max="17" width="25.00390625" style="2" customWidth="1"/>
    <col min="18" max="18" width="18.875" style="2" customWidth="1"/>
    <col min="19" max="19" width="18.25390625" style="2" customWidth="1"/>
    <col min="20" max="20" width="16.375" style="2" customWidth="1"/>
    <col min="21" max="21" width="20.75390625" style="2" customWidth="1"/>
    <col min="22" max="16384" width="9.125" style="2" customWidth="1"/>
  </cols>
  <sheetData>
    <row r="1" spans="1:14" ht="12.75">
      <c r="A1" s="9" t="s">
        <v>16</v>
      </c>
      <c r="B1" s="33">
        <v>8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02"/>
      <c r="N1" s="34"/>
    </row>
    <row r="2" spans="1:14" ht="12.75">
      <c r="A2" s="7" t="s">
        <v>13</v>
      </c>
      <c r="B2" s="8" t="s">
        <v>14</v>
      </c>
      <c r="C2" s="15" t="s">
        <v>26</v>
      </c>
      <c r="D2" s="11">
        <v>2023</v>
      </c>
      <c r="E2" s="11">
        <f>D2+1</f>
        <v>2024</v>
      </c>
      <c r="F2" s="11">
        <f aca="true" t="shared" si="0" ref="F2:M2">E2+1</f>
        <v>2025</v>
      </c>
      <c r="G2" s="11">
        <f t="shared" si="0"/>
        <v>2026</v>
      </c>
      <c r="H2" s="11">
        <f t="shared" si="0"/>
        <v>2027</v>
      </c>
      <c r="I2" s="11">
        <f t="shared" si="0"/>
        <v>2028</v>
      </c>
      <c r="J2" s="11">
        <f t="shared" si="0"/>
        <v>2029</v>
      </c>
      <c r="K2" s="11">
        <f t="shared" si="0"/>
        <v>2030</v>
      </c>
      <c r="L2" s="11">
        <f t="shared" si="0"/>
        <v>2031</v>
      </c>
      <c r="M2" s="11">
        <f t="shared" si="0"/>
        <v>2032</v>
      </c>
      <c r="N2" s="11"/>
    </row>
    <row r="3" spans="1:17" ht="12.75" customHeight="1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Q3" s="3"/>
    </row>
    <row r="4" spans="1:19" ht="13.5" thickBot="1">
      <c r="A4" s="36" t="s">
        <v>37</v>
      </c>
      <c r="B4" s="17">
        <v>1</v>
      </c>
      <c r="C4" s="37"/>
      <c r="D4" s="38">
        <f>C4</f>
        <v>0</v>
      </c>
      <c r="E4" s="38">
        <f aca="true" t="shared" si="1" ref="E4:G4">D4</f>
        <v>0</v>
      </c>
      <c r="F4" s="38">
        <f t="shared" si="1"/>
        <v>0</v>
      </c>
      <c r="G4" s="38">
        <f t="shared" si="1"/>
        <v>0</v>
      </c>
      <c r="H4" s="38">
        <f aca="true" t="shared" si="2" ref="H4:H14">G4</f>
        <v>0</v>
      </c>
      <c r="I4" s="38">
        <f aca="true" t="shared" si="3" ref="I4:I14">H4</f>
        <v>0</v>
      </c>
      <c r="J4" s="38">
        <f aca="true" t="shared" si="4" ref="J4:J14">I4</f>
        <v>0</v>
      </c>
      <c r="K4" s="38">
        <f>J4</f>
        <v>0</v>
      </c>
      <c r="L4" s="38">
        <f>K4</f>
        <v>0</v>
      </c>
      <c r="M4" s="38">
        <f>L4</f>
        <v>0</v>
      </c>
      <c r="N4" s="38"/>
      <c r="P4" s="39"/>
      <c r="Q4" s="40"/>
      <c r="R4" s="40"/>
      <c r="S4" s="39"/>
    </row>
    <row r="5" spans="1:14" ht="13.5" thickBot="1">
      <c r="A5" s="36" t="s">
        <v>31</v>
      </c>
      <c r="B5" s="17">
        <v>2</v>
      </c>
      <c r="C5" s="37">
        <v>293.4779999999999</v>
      </c>
      <c r="D5" s="38">
        <f aca="true" t="shared" si="5" ref="D5:G14">C5</f>
        <v>293.4779999999999</v>
      </c>
      <c r="E5" s="38">
        <f t="shared" si="5"/>
        <v>293.4779999999999</v>
      </c>
      <c r="F5" s="38">
        <f t="shared" si="5"/>
        <v>293.4779999999999</v>
      </c>
      <c r="G5" s="38">
        <f t="shared" si="5"/>
        <v>293.4779999999999</v>
      </c>
      <c r="H5" s="38">
        <f t="shared" si="2"/>
        <v>293.4779999999999</v>
      </c>
      <c r="I5" s="38">
        <f t="shared" si="3"/>
        <v>293.4779999999999</v>
      </c>
      <c r="J5" s="38">
        <f t="shared" si="4"/>
        <v>293.4779999999999</v>
      </c>
      <c r="K5" s="38">
        <f>J5</f>
        <v>293.4779999999999</v>
      </c>
      <c r="L5" s="38">
        <f aca="true" t="shared" si="6" ref="L5:M14">K5</f>
        <v>293.4779999999999</v>
      </c>
      <c r="M5" s="38">
        <f t="shared" si="6"/>
        <v>293.4779999999999</v>
      </c>
      <c r="N5" s="38"/>
    </row>
    <row r="6" spans="1:14" ht="13.5" thickBot="1">
      <c r="A6" s="36" t="s">
        <v>30</v>
      </c>
      <c r="B6" s="17">
        <v>3</v>
      </c>
      <c r="C6" s="37">
        <v>1206.7420566666667</v>
      </c>
      <c r="D6" s="38">
        <f t="shared" si="5"/>
        <v>1206.7420566666667</v>
      </c>
      <c r="E6" s="38">
        <f t="shared" si="5"/>
        <v>1206.7420566666667</v>
      </c>
      <c r="F6" s="38">
        <f t="shared" si="5"/>
        <v>1206.7420566666667</v>
      </c>
      <c r="G6" s="38">
        <f t="shared" si="5"/>
        <v>1206.7420566666667</v>
      </c>
      <c r="H6" s="38">
        <f t="shared" si="2"/>
        <v>1206.7420566666667</v>
      </c>
      <c r="I6" s="38">
        <f t="shared" si="3"/>
        <v>1206.7420566666667</v>
      </c>
      <c r="J6" s="38">
        <f t="shared" si="4"/>
        <v>1206.7420566666667</v>
      </c>
      <c r="K6" s="38">
        <f aca="true" t="shared" si="7" ref="K6:K14">J6</f>
        <v>1206.7420566666667</v>
      </c>
      <c r="L6" s="38">
        <f t="shared" si="6"/>
        <v>1206.7420566666667</v>
      </c>
      <c r="M6" s="38">
        <f t="shared" si="6"/>
        <v>1206.7420566666667</v>
      </c>
      <c r="N6" s="38"/>
    </row>
    <row r="7" spans="1:14" ht="13.5" thickBot="1">
      <c r="A7" s="36" t="s">
        <v>97</v>
      </c>
      <c r="B7" s="17">
        <v>4</v>
      </c>
      <c r="C7" s="37">
        <v>6341.333333333333</v>
      </c>
      <c r="D7" s="38">
        <f t="shared" si="5"/>
        <v>6341.333333333333</v>
      </c>
      <c r="E7" s="38">
        <f t="shared" si="5"/>
        <v>6341.333333333333</v>
      </c>
      <c r="F7" s="38">
        <f t="shared" si="5"/>
        <v>6341.333333333333</v>
      </c>
      <c r="G7" s="38">
        <f t="shared" si="5"/>
        <v>6341.333333333333</v>
      </c>
      <c r="H7" s="38">
        <f t="shared" si="2"/>
        <v>6341.333333333333</v>
      </c>
      <c r="I7" s="38">
        <f t="shared" si="3"/>
        <v>6341.333333333333</v>
      </c>
      <c r="J7" s="38">
        <f t="shared" si="4"/>
        <v>6341.333333333333</v>
      </c>
      <c r="K7" s="38">
        <f t="shared" si="7"/>
        <v>6341.333333333333</v>
      </c>
      <c r="L7" s="38">
        <f t="shared" si="6"/>
        <v>6341.333333333333</v>
      </c>
      <c r="M7" s="38">
        <f t="shared" si="6"/>
        <v>6341.333333333333</v>
      </c>
      <c r="N7" s="38"/>
    </row>
    <row r="8" spans="1:14" ht="13.5" thickBot="1">
      <c r="A8" s="36" t="s">
        <v>98</v>
      </c>
      <c r="B8" s="17">
        <v>5</v>
      </c>
      <c r="C8" s="37">
        <v>6341.333333333333</v>
      </c>
      <c r="D8" s="38">
        <f t="shared" si="5"/>
        <v>6341.333333333333</v>
      </c>
      <c r="E8" s="38">
        <f t="shared" si="5"/>
        <v>6341.333333333333</v>
      </c>
      <c r="F8" s="38">
        <f t="shared" si="5"/>
        <v>6341.333333333333</v>
      </c>
      <c r="G8" s="38">
        <f t="shared" si="5"/>
        <v>6341.333333333333</v>
      </c>
      <c r="H8" s="38">
        <f t="shared" si="2"/>
        <v>6341.333333333333</v>
      </c>
      <c r="I8" s="38">
        <f t="shared" si="3"/>
        <v>6341.333333333333</v>
      </c>
      <c r="J8" s="38">
        <f t="shared" si="4"/>
        <v>6341.333333333333</v>
      </c>
      <c r="K8" s="38">
        <f t="shared" si="7"/>
        <v>6341.333333333333</v>
      </c>
      <c r="L8" s="38">
        <f t="shared" si="6"/>
        <v>6341.333333333333</v>
      </c>
      <c r="M8" s="38">
        <f t="shared" si="6"/>
        <v>6341.333333333333</v>
      </c>
      <c r="N8" s="38"/>
    </row>
    <row r="9" spans="1:14" ht="13.5" thickBot="1">
      <c r="A9" s="36" t="s">
        <v>38</v>
      </c>
      <c r="B9" s="17">
        <v>6</v>
      </c>
      <c r="C9" s="37"/>
      <c r="D9" s="38">
        <f t="shared" si="5"/>
        <v>0</v>
      </c>
      <c r="E9" s="38">
        <f t="shared" si="5"/>
        <v>0</v>
      </c>
      <c r="F9" s="38">
        <f t="shared" si="5"/>
        <v>0</v>
      </c>
      <c r="G9" s="38">
        <f t="shared" si="5"/>
        <v>0</v>
      </c>
      <c r="H9" s="38">
        <f t="shared" si="2"/>
        <v>0</v>
      </c>
      <c r="I9" s="38">
        <f t="shared" si="3"/>
        <v>0</v>
      </c>
      <c r="J9" s="38">
        <f>I9</f>
        <v>0</v>
      </c>
      <c r="K9" s="38">
        <f t="shared" si="7"/>
        <v>0</v>
      </c>
      <c r="L9" s="38">
        <f t="shared" si="6"/>
        <v>0</v>
      </c>
      <c r="M9" s="38">
        <f t="shared" si="6"/>
        <v>0</v>
      </c>
      <c r="N9" s="38"/>
    </row>
    <row r="10" spans="1:14" ht="13.5" thickBot="1">
      <c r="A10" s="36" t="s">
        <v>19</v>
      </c>
      <c r="B10" s="17">
        <f aca="true" t="shared" si="8" ref="B10:B11">B9+1</f>
        <v>7</v>
      </c>
      <c r="C10" s="37">
        <v>1321464.1505737898</v>
      </c>
      <c r="D10" s="38">
        <f t="shared" si="5"/>
        <v>1321464.1505737898</v>
      </c>
      <c r="E10" s="38">
        <f t="shared" si="5"/>
        <v>1321464.1505737898</v>
      </c>
      <c r="F10" s="38">
        <f t="shared" si="5"/>
        <v>1321464.1505737898</v>
      </c>
      <c r="G10" s="38">
        <f t="shared" si="5"/>
        <v>1321464.1505737898</v>
      </c>
      <c r="H10" s="38">
        <f t="shared" si="2"/>
        <v>1321464.1505737898</v>
      </c>
      <c r="I10" s="38">
        <f t="shared" si="3"/>
        <v>1321464.1505737898</v>
      </c>
      <c r="J10" s="38">
        <f t="shared" si="4"/>
        <v>1321464.1505737898</v>
      </c>
      <c r="K10" s="38">
        <f t="shared" si="7"/>
        <v>1321464.1505737898</v>
      </c>
      <c r="L10" s="38">
        <f t="shared" si="6"/>
        <v>1321464.1505737898</v>
      </c>
      <c r="M10" s="38">
        <f t="shared" si="6"/>
        <v>1321464.1505737898</v>
      </c>
      <c r="N10" s="38"/>
    </row>
    <row r="11" spans="1:14" ht="13.5" thickBot="1">
      <c r="A11" s="36" t="s">
        <v>32</v>
      </c>
      <c r="B11" s="17">
        <f t="shared" si="8"/>
        <v>8</v>
      </c>
      <c r="C11" s="37">
        <v>2252222.0640740744</v>
      </c>
      <c r="D11" s="38">
        <f t="shared" si="5"/>
        <v>2252222.0640740744</v>
      </c>
      <c r="E11" s="38">
        <f t="shared" si="5"/>
        <v>2252222.0640740744</v>
      </c>
      <c r="F11" s="38">
        <f t="shared" si="5"/>
        <v>2252222.0640740744</v>
      </c>
      <c r="G11" s="38">
        <f t="shared" si="5"/>
        <v>2252222.0640740744</v>
      </c>
      <c r="H11" s="38">
        <f t="shared" si="2"/>
        <v>2252222.0640740744</v>
      </c>
      <c r="I11" s="38">
        <f t="shared" si="3"/>
        <v>2252222.0640740744</v>
      </c>
      <c r="J11" s="38">
        <f t="shared" si="4"/>
        <v>2252222.0640740744</v>
      </c>
      <c r="K11" s="38">
        <f t="shared" si="7"/>
        <v>2252222.0640740744</v>
      </c>
      <c r="L11" s="38">
        <f t="shared" si="6"/>
        <v>2252222.0640740744</v>
      </c>
      <c r="M11" s="38">
        <f t="shared" si="6"/>
        <v>2252222.0640740744</v>
      </c>
      <c r="N11" s="38"/>
    </row>
    <row r="12" spans="1:14" ht="13.5" thickBot="1">
      <c r="A12" s="36" t="s">
        <v>99</v>
      </c>
      <c r="B12" s="17">
        <f>B11+1</f>
        <v>9</v>
      </c>
      <c r="C12" s="37">
        <v>252493.56666666665</v>
      </c>
      <c r="D12" s="38">
        <f t="shared" si="5"/>
        <v>252493.56666666665</v>
      </c>
      <c r="E12" s="38">
        <f t="shared" si="5"/>
        <v>252493.56666666665</v>
      </c>
      <c r="F12" s="38">
        <f t="shared" si="5"/>
        <v>252493.56666666665</v>
      </c>
      <c r="G12" s="38">
        <f t="shared" si="5"/>
        <v>252493.56666666665</v>
      </c>
      <c r="H12" s="38">
        <f t="shared" si="2"/>
        <v>252493.56666666665</v>
      </c>
      <c r="I12" s="38">
        <f t="shared" si="3"/>
        <v>252493.56666666665</v>
      </c>
      <c r="J12" s="38">
        <f t="shared" si="4"/>
        <v>252493.56666666665</v>
      </c>
      <c r="K12" s="38">
        <f t="shared" si="7"/>
        <v>252493.56666666665</v>
      </c>
      <c r="L12" s="38">
        <f t="shared" si="6"/>
        <v>252493.56666666665</v>
      </c>
      <c r="M12" s="38">
        <f t="shared" si="6"/>
        <v>252493.56666666665</v>
      </c>
      <c r="N12" s="38"/>
    </row>
    <row r="13" spans="1:14" ht="13.5" thickBot="1">
      <c r="A13" s="36" t="s">
        <v>100</v>
      </c>
      <c r="B13" s="17">
        <f>B12+1</f>
        <v>10</v>
      </c>
      <c r="C13" s="37">
        <v>275455.3333333333</v>
      </c>
      <c r="D13" s="38">
        <f t="shared" si="5"/>
        <v>275455.3333333333</v>
      </c>
      <c r="E13" s="38">
        <f t="shared" si="5"/>
        <v>275455.3333333333</v>
      </c>
      <c r="F13" s="38">
        <f t="shared" si="5"/>
        <v>275455.3333333333</v>
      </c>
      <c r="G13" s="38">
        <f t="shared" si="5"/>
        <v>275455.3333333333</v>
      </c>
      <c r="H13" s="38">
        <f t="shared" si="2"/>
        <v>275455.3333333333</v>
      </c>
      <c r="I13" s="38">
        <f t="shared" si="3"/>
        <v>275455.3333333333</v>
      </c>
      <c r="J13" s="38">
        <f t="shared" si="4"/>
        <v>275455.3333333333</v>
      </c>
      <c r="K13" s="38">
        <f t="shared" si="7"/>
        <v>275455.3333333333</v>
      </c>
      <c r="L13" s="38">
        <f t="shared" si="6"/>
        <v>275455.3333333333</v>
      </c>
      <c r="M13" s="38">
        <f t="shared" si="6"/>
        <v>275455.3333333333</v>
      </c>
      <c r="N13" s="38"/>
    </row>
    <row r="14" spans="1:14" ht="13.5" thickBot="1">
      <c r="A14" s="36" t="s">
        <v>73</v>
      </c>
      <c r="B14" s="17">
        <f>B13+1</f>
        <v>11</v>
      </c>
      <c r="C14" s="37">
        <v>0</v>
      </c>
      <c r="D14" s="38">
        <f t="shared" si="5"/>
        <v>0</v>
      </c>
      <c r="E14" s="38">
        <f t="shared" si="5"/>
        <v>0</v>
      </c>
      <c r="F14" s="38">
        <f t="shared" si="5"/>
        <v>0</v>
      </c>
      <c r="G14" s="38">
        <f t="shared" si="5"/>
        <v>0</v>
      </c>
      <c r="H14" s="38">
        <f t="shared" si="2"/>
        <v>0</v>
      </c>
      <c r="I14" s="38">
        <f t="shared" si="3"/>
        <v>0</v>
      </c>
      <c r="J14" s="38">
        <f t="shared" si="4"/>
        <v>0</v>
      </c>
      <c r="K14" s="38">
        <f t="shared" si="7"/>
        <v>0</v>
      </c>
      <c r="L14" s="38">
        <f t="shared" si="6"/>
        <v>0</v>
      </c>
      <c r="M14" s="38">
        <f t="shared" si="6"/>
        <v>0</v>
      </c>
      <c r="N14" s="38"/>
    </row>
    <row r="15" spans="1:15" ht="13.5" thickBot="1">
      <c r="A15" s="18" t="s">
        <v>103</v>
      </c>
      <c r="B15" s="19" t="s">
        <v>15</v>
      </c>
      <c r="C15" s="37">
        <f>C9+C10+C11+C12+C13+C14</f>
        <v>4101635.114647864</v>
      </c>
      <c r="D15" s="41">
        <f>SUM(D9:D14)</f>
        <v>4101635.114647864</v>
      </c>
      <c r="E15" s="41">
        <f aca="true" t="shared" si="9" ref="E15:L15">SUM(E9:E14)</f>
        <v>4101635.114647864</v>
      </c>
      <c r="F15" s="41">
        <f t="shared" si="9"/>
        <v>4101635.114647864</v>
      </c>
      <c r="G15" s="41">
        <f t="shared" si="9"/>
        <v>4101635.114647864</v>
      </c>
      <c r="H15" s="41">
        <f t="shared" si="9"/>
        <v>4101635.114647864</v>
      </c>
      <c r="I15" s="41">
        <f t="shared" si="9"/>
        <v>4101635.114647864</v>
      </c>
      <c r="J15" s="41">
        <f t="shared" si="9"/>
        <v>4101635.114647864</v>
      </c>
      <c r="K15" s="41">
        <f t="shared" si="9"/>
        <v>4101635.114647864</v>
      </c>
      <c r="L15" s="41">
        <f t="shared" si="9"/>
        <v>4101635.114647864</v>
      </c>
      <c r="M15" s="41">
        <f aca="true" t="shared" si="10" ref="M15">SUM(M9:M14)</f>
        <v>4101635.114647864</v>
      </c>
      <c r="N15" s="41"/>
      <c r="O15" s="42"/>
    </row>
    <row r="16" spans="1:19" ht="25.5">
      <c r="A16" s="243" t="s">
        <v>34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03"/>
      <c r="N16" s="32"/>
      <c r="Q16" s="43" t="s">
        <v>62</v>
      </c>
      <c r="R16" s="43" t="s">
        <v>63</v>
      </c>
      <c r="S16" s="43" t="s">
        <v>64</v>
      </c>
    </row>
    <row r="17" spans="1:19" ht="12.75">
      <c r="A17" s="36" t="s">
        <v>37</v>
      </c>
      <c r="B17" s="20">
        <f>B14+1</f>
        <v>12</v>
      </c>
      <c r="C17" s="44" t="s">
        <v>20</v>
      </c>
      <c r="D17" s="16">
        <f>'Úsporná opatření jednotlivě'!J19</f>
        <v>0</v>
      </c>
      <c r="E17" s="16">
        <f>D17</f>
        <v>0</v>
      </c>
      <c r="F17" s="16">
        <f aca="true" t="shared" si="11" ref="F17:G17">E17</f>
        <v>0</v>
      </c>
      <c r="G17" s="16">
        <f t="shared" si="11"/>
        <v>0</v>
      </c>
      <c r="H17" s="16">
        <f aca="true" t="shared" si="12" ref="H17:H21">G17</f>
        <v>0</v>
      </c>
      <c r="I17" s="16">
        <f aca="true" t="shared" si="13" ref="I17:I21">H17</f>
        <v>0</v>
      </c>
      <c r="J17" s="16">
        <f aca="true" t="shared" si="14" ref="J17:J21">I17</f>
        <v>0</v>
      </c>
      <c r="K17" s="16">
        <f>J17</f>
        <v>0</v>
      </c>
      <c r="L17" s="16">
        <f>K17</f>
        <v>0</v>
      </c>
      <c r="M17" s="16">
        <f>L17</f>
        <v>0</v>
      </c>
      <c r="N17" s="189"/>
      <c r="Q17" s="45" t="s">
        <v>65</v>
      </c>
      <c r="R17" s="46">
        <f>IF(C4=0,0,C9/C4)</f>
        <v>0</v>
      </c>
      <c r="S17" s="46">
        <f>R17*1.15</f>
        <v>0</v>
      </c>
    </row>
    <row r="18" spans="1:19" ht="12.75">
      <c r="A18" s="36" t="s">
        <v>31</v>
      </c>
      <c r="B18" s="20">
        <f>B17+1</f>
        <v>13</v>
      </c>
      <c r="C18" s="44" t="s">
        <v>136</v>
      </c>
      <c r="D18" s="16">
        <f>'Úsporná opatření jednotlivě'!F19</f>
        <v>0</v>
      </c>
      <c r="E18" s="16">
        <f aca="true" t="shared" si="15" ref="E18:G21">D18</f>
        <v>0</v>
      </c>
      <c r="F18" s="16">
        <f t="shared" si="15"/>
        <v>0</v>
      </c>
      <c r="G18" s="16">
        <f t="shared" si="15"/>
        <v>0</v>
      </c>
      <c r="H18" s="16">
        <f t="shared" si="12"/>
        <v>0</v>
      </c>
      <c r="I18" s="16">
        <f t="shared" si="13"/>
        <v>0</v>
      </c>
      <c r="J18" s="16">
        <f t="shared" si="14"/>
        <v>0</v>
      </c>
      <c r="K18" s="16"/>
      <c r="L18" s="16">
        <f aca="true" t="shared" si="16" ref="L18:M21">K18</f>
        <v>0</v>
      </c>
      <c r="M18" s="16">
        <f t="shared" si="16"/>
        <v>0</v>
      </c>
      <c r="N18" s="189"/>
      <c r="Q18" s="45" t="s">
        <v>66</v>
      </c>
      <c r="R18" s="46">
        <f>C10/C5</f>
        <v>4502.770737751349</v>
      </c>
      <c r="S18" s="46">
        <f>R18*1.21</f>
        <v>5448.352592679132</v>
      </c>
    </row>
    <row r="19" spans="1:19" ht="12.75">
      <c r="A19" s="36" t="s">
        <v>30</v>
      </c>
      <c r="B19" s="20">
        <f aca="true" t="shared" si="17" ref="B19:B26">B18+1</f>
        <v>14</v>
      </c>
      <c r="C19" s="44" t="s">
        <v>21</v>
      </c>
      <c r="D19" s="16">
        <f>'Úsporná opatření jednotlivě'!H19</f>
        <v>0</v>
      </c>
      <c r="E19" s="16">
        <f t="shared" si="15"/>
        <v>0</v>
      </c>
      <c r="F19" s="16">
        <f t="shared" si="15"/>
        <v>0</v>
      </c>
      <c r="G19" s="16">
        <f t="shared" si="15"/>
        <v>0</v>
      </c>
      <c r="H19" s="16">
        <f t="shared" si="12"/>
        <v>0</v>
      </c>
      <c r="I19" s="16">
        <f t="shared" si="13"/>
        <v>0</v>
      </c>
      <c r="J19" s="16">
        <f t="shared" si="14"/>
        <v>0</v>
      </c>
      <c r="K19" s="16"/>
      <c r="L19" s="16">
        <f t="shared" si="16"/>
        <v>0</v>
      </c>
      <c r="M19" s="16">
        <f t="shared" si="16"/>
        <v>0</v>
      </c>
      <c r="N19" s="189"/>
      <c r="Q19" s="45" t="s">
        <v>67</v>
      </c>
      <c r="R19" s="46">
        <f>IF(C6=0,0,C11/C6)</f>
        <v>1866.36576692727</v>
      </c>
      <c r="S19" s="46">
        <f>R19*1.21</f>
        <v>2258.302577981997</v>
      </c>
    </row>
    <row r="20" spans="1:19" ht="12.75">
      <c r="A20" s="36" t="s">
        <v>97</v>
      </c>
      <c r="B20" s="20">
        <f>B19+1</f>
        <v>15</v>
      </c>
      <c r="C20" s="44" t="s">
        <v>137</v>
      </c>
      <c r="D20" s="16">
        <f>'Úsporná opatření jednotlivě'!K19</f>
        <v>0</v>
      </c>
      <c r="E20" s="16">
        <f t="shared" si="15"/>
        <v>0</v>
      </c>
      <c r="F20" s="16">
        <f t="shared" si="15"/>
        <v>0</v>
      </c>
      <c r="G20" s="16">
        <f t="shared" si="15"/>
        <v>0</v>
      </c>
      <c r="H20" s="16">
        <f t="shared" si="12"/>
        <v>0</v>
      </c>
      <c r="I20" s="16">
        <f t="shared" si="13"/>
        <v>0</v>
      </c>
      <c r="J20" s="16">
        <f t="shared" si="14"/>
        <v>0</v>
      </c>
      <c r="K20" s="16"/>
      <c r="L20" s="16">
        <f t="shared" si="16"/>
        <v>0</v>
      </c>
      <c r="M20" s="16">
        <f t="shared" si="16"/>
        <v>0</v>
      </c>
      <c r="N20" s="189"/>
      <c r="Q20" s="45" t="s">
        <v>101</v>
      </c>
      <c r="R20" s="47">
        <f>C12/C7</f>
        <v>39.81710996635828</v>
      </c>
      <c r="S20" s="46">
        <f>R20*1.15</f>
        <v>45.78967646131202</v>
      </c>
    </row>
    <row r="21" spans="1:19" ht="12.75">
      <c r="A21" s="36" t="s">
        <v>98</v>
      </c>
      <c r="B21" s="20">
        <f>B20+1</f>
        <v>16</v>
      </c>
      <c r="C21" s="44" t="s">
        <v>138</v>
      </c>
      <c r="D21" s="16">
        <f>D20</f>
        <v>0</v>
      </c>
      <c r="E21" s="16">
        <f t="shared" si="15"/>
        <v>0</v>
      </c>
      <c r="F21" s="16">
        <f t="shared" si="15"/>
        <v>0</v>
      </c>
      <c r="G21" s="16">
        <f t="shared" si="15"/>
        <v>0</v>
      </c>
      <c r="H21" s="16">
        <f t="shared" si="12"/>
        <v>0</v>
      </c>
      <c r="I21" s="16">
        <f t="shared" si="13"/>
        <v>0</v>
      </c>
      <c r="J21" s="16">
        <f t="shared" si="14"/>
        <v>0</v>
      </c>
      <c r="K21" s="16"/>
      <c r="L21" s="16">
        <f t="shared" si="16"/>
        <v>0</v>
      </c>
      <c r="M21" s="16">
        <f t="shared" si="16"/>
        <v>0</v>
      </c>
      <c r="N21" s="189"/>
      <c r="Q21" s="45" t="s">
        <v>102</v>
      </c>
      <c r="R21" s="47">
        <f>C13/C8</f>
        <v>43.43807821698906</v>
      </c>
      <c r="S21" s="46">
        <f>R21*1.15</f>
        <v>49.953789949537416</v>
      </c>
    </row>
    <row r="22" spans="1:19" ht="12.75">
      <c r="A22" s="36" t="s">
        <v>38</v>
      </c>
      <c r="B22" s="20">
        <f t="shared" si="17"/>
        <v>17</v>
      </c>
      <c r="C22" s="44" t="s">
        <v>139</v>
      </c>
      <c r="D22" s="38">
        <f aca="true" t="shared" si="18" ref="D22:L22">D17*$R$17</f>
        <v>0</v>
      </c>
      <c r="E22" s="38">
        <f t="shared" si="18"/>
        <v>0</v>
      </c>
      <c r="F22" s="38">
        <f t="shared" si="18"/>
        <v>0</v>
      </c>
      <c r="G22" s="38">
        <f t="shared" si="18"/>
        <v>0</v>
      </c>
      <c r="H22" s="38">
        <f t="shared" si="18"/>
        <v>0</v>
      </c>
      <c r="I22" s="38">
        <f t="shared" si="18"/>
        <v>0</v>
      </c>
      <c r="J22" s="38">
        <f t="shared" si="18"/>
        <v>0</v>
      </c>
      <c r="K22" s="38">
        <f t="shared" si="18"/>
        <v>0</v>
      </c>
      <c r="L22" s="38">
        <f t="shared" si="18"/>
        <v>0</v>
      </c>
      <c r="M22" s="38">
        <f aca="true" t="shared" si="19" ref="M22">M17*$R$17</f>
        <v>0</v>
      </c>
      <c r="N22" s="38"/>
      <c r="Q22" s="48"/>
      <c r="R22" s="48"/>
      <c r="S22" s="48"/>
    </row>
    <row r="23" spans="1:19" ht="12.75">
      <c r="A23" s="36" t="s">
        <v>19</v>
      </c>
      <c r="B23" s="20">
        <f t="shared" si="17"/>
        <v>18</v>
      </c>
      <c r="C23" s="44" t="s">
        <v>140</v>
      </c>
      <c r="D23" s="38">
        <f aca="true" t="shared" si="20" ref="D23:L23">D18*$R$18</f>
        <v>0</v>
      </c>
      <c r="E23" s="38">
        <f t="shared" si="20"/>
        <v>0</v>
      </c>
      <c r="F23" s="38">
        <f t="shared" si="20"/>
        <v>0</v>
      </c>
      <c r="G23" s="38">
        <f t="shared" si="20"/>
        <v>0</v>
      </c>
      <c r="H23" s="38">
        <f t="shared" si="20"/>
        <v>0</v>
      </c>
      <c r="I23" s="38">
        <f t="shared" si="20"/>
        <v>0</v>
      </c>
      <c r="J23" s="38">
        <f aca="true" t="shared" si="21" ref="J23">J18*$R$17</f>
        <v>0</v>
      </c>
      <c r="K23" s="38">
        <f aca="true" t="shared" si="22" ref="K23">K18*$R$17</f>
        <v>0</v>
      </c>
      <c r="L23" s="38">
        <f t="shared" si="20"/>
        <v>0</v>
      </c>
      <c r="M23" s="38">
        <f aca="true" t="shared" si="23" ref="M23">M18*$R$18</f>
        <v>0</v>
      </c>
      <c r="N23" s="38"/>
      <c r="Q23" s="48"/>
      <c r="R23" s="48"/>
      <c r="S23" s="48"/>
    </row>
    <row r="24" spans="1:19" ht="12.75">
      <c r="A24" s="36" t="s">
        <v>32</v>
      </c>
      <c r="B24" s="20">
        <f t="shared" si="17"/>
        <v>19</v>
      </c>
      <c r="C24" s="44" t="s">
        <v>141</v>
      </c>
      <c r="D24" s="38">
        <f aca="true" t="shared" si="24" ref="D24:L24">D19*$R$19</f>
        <v>0</v>
      </c>
      <c r="E24" s="38">
        <f t="shared" si="24"/>
        <v>0</v>
      </c>
      <c r="F24" s="38">
        <f t="shared" si="24"/>
        <v>0</v>
      </c>
      <c r="G24" s="38">
        <f t="shared" si="24"/>
        <v>0</v>
      </c>
      <c r="H24" s="38">
        <f t="shared" si="24"/>
        <v>0</v>
      </c>
      <c r="I24" s="38">
        <f t="shared" si="24"/>
        <v>0</v>
      </c>
      <c r="J24" s="38">
        <f aca="true" t="shared" si="25" ref="J24">J19*$R$17</f>
        <v>0</v>
      </c>
      <c r="K24" s="38">
        <f aca="true" t="shared" si="26" ref="K24">K19*$R$17</f>
        <v>0</v>
      </c>
      <c r="L24" s="38">
        <f t="shared" si="24"/>
        <v>0</v>
      </c>
      <c r="M24" s="38">
        <f aca="true" t="shared" si="27" ref="M24">M19*$R$19</f>
        <v>0</v>
      </c>
      <c r="N24" s="38"/>
      <c r="Q24" s="49"/>
      <c r="R24" s="49"/>
      <c r="S24" s="49"/>
    </row>
    <row r="25" spans="1:19" ht="12.75">
      <c r="A25" s="36" t="s">
        <v>99</v>
      </c>
      <c r="B25" s="20">
        <f t="shared" si="17"/>
        <v>20</v>
      </c>
      <c r="C25" s="44" t="s">
        <v>142</v>
      </c>
      <c r="D25" s="38">
        <f aca="true" t="shared" si="28" ref="D25:L25">D20*$R$20</f>
        <v>0</v>
      </c>
      <c r="E25" s="38">
        <f t="shared" si="28"/>
        <v>0</v>
      </c>
      <c r="F25" s="38">
        <f t="shared" si="28"/>
        <v>0</v>
      </c>
      <c r="G25" s="38">
        <f t="shared" si="28"/>
        <v>0</v>
      </c>
      <c r="H25" s="38">
        <f t="shared" si="28"/>
        <v>0</v>
      </c>
      <c r="I25" s="38">
        <f t="shared" si="28"/>
        <v>0</v>
      </c>
      <c r="J25" s="38">
        <f aca="true" t="shared" si="29" ref="J25">J20*$R$17</f>
        <v>0</v>
      </c>
      <c r="K25" s="38">
        <f aca="true" t="shared" si="30" ref="K25">K20*$R$17</f>
        <v>0</v>
      </c>
      <c r="L25" s="38">
        <f t="shared" si="28"/>
        <v>0</v>
      </c>
      <c r="M25" s="38">
        <f aca="true" t="shared" si="31" ref="M25">M20*$R$20</f>
        <v>0</v>
      </c>
      <c r="N25" s="38"/>
      <c r="Q25" s="49"/>
      <c r="R25" s="49"/>
      <c r="S25" s="49"/>
    </row>
    <row r="26" spans="1:14" ht="12.75">
      <c r="A26" s="36" t="s">
        <v>100</v>
      </c>
      <c r="B26" s="20">
        <f t="shared" si="17"/>
        <v>21</v>
      </c>
      <c r="C26" s="50"/>
      <c r="D26" s="38">
        <f aca="true" t="shared" si="32" ref="D26:L26">D21*$R$21</f>
        <v>0</v>
      </c>
      <c r="E26" s="38">
        <f t="shared" si="32"/>
        <v>0</v>
      </c>
      <c r="F26" s="38">
        <f t="shared" si="32"/>
        <v>0</v>
      </c>
      <c r="G26" s="38">
        <f t="shared" si="32"/>
        <v>0</v>
      </c>
      <c r="H26" s="38">
        <f t="shared" si="32"/>
        <v>0</v>
      </c>
      <c r="I26" s="38">
        <f t="shared" si="32"/>
        <v>0</v>
      </c>
      <c r="J26" s="38">
        <f aca="true" t="shared" si="33" ref="J26">J21*$R$17</f>
        <v>0</v>
      </c>
      <c r="K26" s="38">
        <f aca="true" t="shared" si="34" ref="K26">K21*$R$17</f>
        <v>0</v>
      </c>
      <c r="L26" s="38">
        <f t="shared" si="32"/>
        <v>0</v>
      </c>
      <c r="M26" s="38">
        <f aca="true" t="shared" si="35" ref="M26">M21*$R$21</f>
        <v>0</v>
      </c>
      <c r="N26" s="38"/>
    </row>
    <row r="27" spans="1:14" ht="13.9" customHeight="1">
      <c r="A27" s="36" t="s">
        <v>73</v>
      </c>
      <c r="B27" s="20">
        <f>B26+1</f>
        <v>22</v>
      </c>
      <c r="C27" s="50"/>
      <c r="D27" s="16">
        <f>'Úsporná opatření jednotlivě'!M19*1000</f>
        <v>0</v>
      </c>
      <c r="E27" s="16">
        <f>D27</f>
        <v>0</v>
      </c>
      <c r="F27" s="16">
        <f>E27</f>
        <v>0</v>
      </c>
      <c r="G27" s="16">
        <f>F27</f>
        <v>0</v>
      </c>
      <c r="H27" s="16">
        <f aca="true" t="shared" si="36" ref="H27:J27">G27</f>
        <v>0</v>
      </c>
      <c r="I27" s="16">
        <f t="shared" si="36"/>
        <v>0</v>
      </c>
      <c r="J27" s="16">
        <f t="shared" si="36"/>
        <v>0</v>
      </c>
      <c r="K27" s="16">
        <f>J27</f>
        <v>0</v>
      </c>
      <c r="L27" s="16">
        <f>K27</f>
        <v>0</v>
      </c>
      <c r="M27" s="16">
        <f>L27</f>
        <v>0</v>
      </c>
      <c r="N27" s="189"/>
    </row>
    <row r="28" spans="1:14" ht="12.75">
      <c r="A28" s="4" t="s">
        <v>104</v>
      </c>
      <c r="B28" s="5" t="s">
        <v>0</v>
      </c>
      <c r="C28" s="12"/>
      <c r="D28" s="10">
        <f>SUM(D22:D27)</f>
        <v>0</v>
      </c>
      <c r="E28" s="10">
        <f aca="true" t="shared" si="37" ref="E28:G28">SUM(E22:E27)</f>
        <v>0</v>
      </c>
      <c r="F28" s="10">
        <f t="shared" si="37"/>
        <v>0</v>
      </c>
      <c r="G28" s="10">
        <f t="shared" si="37"/>
        <v>0</v>
      </c>
      <c r="H28" s="10">
        <f aca="true" t="shared" si="38" ref="H28:L28">SUM(H22:H27)</f>
        <v>0</v>
      </c>
      <c r="I28" s="10">
        <f t="shared" si="38"/>
        <v>0</v>
      </c>
      <c r="J28" s="10">
        <f t="shared" si="38"/>
        <v>0</v>
      </c>
      <c r="K28" s="10">
        <f t="shared" si="38"/>
        <v>0</v>
      </c>
      <c r="L28" s="10">
        <f t="shared" si="38"/>
        <v>0</v>
      </c>
      <c r="M28" s="10">
        <f aca="true" t="shared" si="39" ref="M28">SUM(M22:M27)</f>
        <v>0</v>
      </c>
      <c r="N28" s="190"/>
    </row>
    <row r="29" spans="1:21" ht="12.75" customHeight="1">
      <c r="A29" s="243" t="s">
        <v>33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03"/>
      <c r="N29" s="32"/>
      <c r="T29" s="51"/>
      <c r="U29" s="51"/>
    </row>
    <row r="30" spans="1:21" ht="12.75">
      <c r="A30" s="36" t="s">
        <v>37</v>
      </c>
      <c r="B30" s="20">
        <f>B27+1</f>
        <v>23</v>
      </c>
      <c r="C30" s="52"/>
      <c r="D30" s="38">
        <f>D4-D17</f>
        <v>0</v>
      </c>
      <c r="E30" s="38">
        <f aca="true" t="shared" si="40" ref="E30:G30">E4-E17</f>
        <v>0</v>
      </c>
      <c r="F30" s="38">
        <f t="shared" si="40"/>
        <v>0</v>
      </c>
      <c r="G30" s="38">
        <f t="shared" si="40"/>
        <v>0</v>
      </c>
      <c r="H30" s="38">
        <f aca="true" t="shared" si="41" ref="H30:L30">H4-H17</f>
        <v>0</v>
      </c>
      <c r="I30" s="38">
        <f t="shared" si="41"/>
        <v>0</v>
      </c>
      <c r="J30" s="38">
        <f t="shared" si="41"/>
        <v>0</v>
      </c>
      <c r="K30" s="38">
        <f aca="true" t="shared" si="42" ref="K30">K4-K17</f>
        <v>0</v>
      </c>
      <c r="L30" s="38">
        <f t="shared" si="41"/>
        <v>0</v>
      </c>
      <c r="M30" s="38">
        <f aca="true" t="shared" si="43" ref="M30">M4-M17</f>
        <v>0</v>
      </c>
      <c r="N30" s="38"/>
      <c r="T30" s="51"/>
      <c r="U30" s="51"/>
    </row>
    <row r="31" spans="1:21" ht="12.75">
      <c r="A31" s="36" t="s">
        <v>31</v>
      </c>
      <c r="B31" s="20">
        <f>B30+1</f>
        <v>24</v>
      </c>
      <c r="C31" s="44"/>
      <c r="D31" s="38">
        <f aca="true" t="shared" si="44" ref="D31:G40">D5-D18</f>
        <v>293.4779999999999</v>
      </c>
      <c r="E31" s="38">
        <f t="shared" si="44"/>
        <v>293.4779999999999</v>
      </c>
      <c r="F31" s="38">
        <f t="shared" si="44"/>
        <v>293.4779999999999</v>
      </c>
      <c r="G31" s="38">
        <f t="shared" si="44"/>
        <v>293.4779999999999</v>
      </c>
      <c r="H31" s="38">
        <f aca="true" t="shared" si="45" ref="H31:L31">H5-H18</f>
        <v>293.4779999999999</v>
      </c>
      <c r="I31" s="38">
        <f t="shared" si="45"/>
        <v>293.4779999999999</v>
      </c>
      <c r="J31" s="38">
        <f t="shared" si="45"/>
        <v>293.4779999999999</v>
      </c>
      <c r="K31" s="38">
        <f aca="true" t="shared" si="46" ref="K31">K5-K18</f>
        <v>293.4779999999999</v>
      </c>
      <c r="L31" s="38">
        <f t="shared" si="45"/>
        <v>293.4779999999999</v>
      </c>
      <c r="M31" s="38">
        <f aca="true" t="shared" si="47" ref="M31">M5-M18</f>
        <v>293.4779999999999</v>
      </c>
      <c r="N31" s="38"/>
      <c r="T31" s="51"/>
      <c r="U31" s="51"/>
    </row>
    <row r="32" spans="1:21" ht="12.75">
      <c r="A32" s="36" t="s">
        <v>30</v>
      </c>
      <c r="B32" s="20">
        <f aca="true" t="shared" si="48" ref="B32:B40">B31+1</f>
        <v>25</v>
      </c>
      <c r="C32" s="44"/>
      <c r="D32" s="38">
        <f t="shared" si="44"/>
        <v>1206.7420566666667</v>
      </c>
      <c r="E32" s="38">
        <f t="shared" si="44"/>
        <v>1206.7420566666667</v>
      </c>
      <c r="F32" s="38">
        <f t="shared" si="44"/>
        <v>1206.7420566666667</v>
      </c>
      <c r="G32" s="38">
        <f t="shared" si="44"/>
        <v>1206.7420566666667</v>
      </c>
      <c r="H32" s="38">
        <f aca="true" t="shared" si="49" ref="H32:L32">H6-H19</f>
        <v>1206.7420566666667</v>
      </c>
      <c r="I32" s="38">
        <f t="shared" si="49"/>
        <v>1206.7420566666667</v>
      </c>
      <c r="J32" s="38">
        <f t="shared" si="49"/>
        <v>1206.7420566666667</v>
      </c>
      <c r="K32" s="38">
        <f aca="true" t="shared" si="50" ref="K32">K6-K19</f>
        <v>1206.7420566666667</v>
      </c>
      <c r="L32" s="38">
        <f t="shared" si="49"/>
        <v>1206.7420566666667</v>
      </c>
      <c r="M32" s="38">
        <f aca="true" t="shared" si="51" ref="M32">M6-M19</f>
        <v>1206.7420566666667</v>
      </c>
      <c r="N32" s="38"/>
      <c r="T32" s="51"/>
      <c r="U32" s="51"/>
    </row>
    <row r="33" spans="1:14" ht="12.75">
      <c r="A33" s="36" t="s">
        <v>97</v>
      </c>
      <c r="B33" s="20">
        <f t="shared" si="48"/>
        <v>26</v>
      </c>
      <c r="C33" s="44"/>
      <c r="D33" s="38">
        <f t="shared" si="44"/>
        <v>6341.333333333333</v>
      </c>
      <c r="E33" s="38">
        <f t="shared" si="44"/>
        <v>6341.333333333333</v>
      </c>
      <c r="F33" s="38">
        <f t="shared" si="44"/>
        <v>6341.333333333333</v>
      </c>
      <c r="G33" s="38">
        <f t="shared" si="44"/>
        <v>6341.333333333333</v>
      </c>
      <c r="H33" s="38">
        <f aca="true" t="shared" si="52" ref="H33:L33">H7-H20</f>
        <v>6341.333333333333</v>
      </c>
      <c r="I33" s="38">
        <f t="shared" si="52"/>
        <v>6341.333333333333</v>
      </c>
      <c r="J33" s="38">
        <f t="shared" si="52"/>
        <v>6341.333333333333</v>
      </c>
      <c r="K33" s="38">
        <f aca="true" t="shared" si="53" ref="K33">K7-K20</f>
        <v>6341.333333333333</v>
      </c>
      <c r="L33" s="38">
        <f t="shared" si="52"/>
        <v>6341.333333333333</v>
      </c>
      <c r="M33" s="38">
        <f aca="true" t="shared" si="54" ref="M33">M7-M20</f>
        <v>6341.333333333333</v>
      </c>
      <c r="N33" s="38"/>
    </row>
    <row r="34" spans="1:14" ht="12.75">
      <c r="A34" s="36" t="s">
        <v>98</v>
      </c>
      <c r="B34" s="20">
        <f t="shared" si="48"/>
        <v>27</v>
      </c>
      <c r="C34" s="44"/>
      <c r="D34" s="38">
        <f t="shared" si="44"/>
        <v>6341.333333333333</v>
      </c>
      <c r="E34" s="38">
        <f t="shared" si="44"/>
        <v>6341.333333333333</v>
      </c>
      <c r="F34" s="38">
        <f t="shared" si="44"/>
        <v>6341.333333333333</v>
      </c>
      <c r="G34" s="38">
        <f t="shared" si="44"/>
        <v>6341.333333333333</v>
      </c>
      <c r="H34" s="38">
        <f aca="true" t="shared" si="55" ref="H34:L34">H8-H21</f>
        <v>6341.333333333333</v>
      </c>
      <c r="I34" s="38">
        <f t="shared" si="55"/>
        <v>6341.333333333333</v>
      </c>
      <c r="J34" s="38">
        <f t="shared" si="55"/>
        <v>6341.333333333333</v>
      </c>
      <c r="K34" s="38">
        <f aca="true" t="shared" si="56" ref="K34">K8-K21</f>
        <v>6341.333333333333</v>
      </c>
      <c r="L34" s="38">
        <f t="shared" si="55"/>
        <v>6341.333333333333</v>
      </c>
      <c r="M34" s="38">
        <f aca="true" t="shared" si="57" ref="M34">M8-M21</f>
        <v>6341.333333333333</v>
      </c>
      <c r="N34" s="38"/>
    </row>
    <row r="35" spans="1:14" ht="12.75">
      <c r="A35" s="36" t="s">
        <v>38</v>
      </c>
      <c r="B35" s="20">
        <f t="shared" si="48"/>
        <v>28</v>
      </c>
      <c r="C35" s="44"/>
      <c r="D35" s="38">
        <f t="shared" si="44"/>
        <v>0</v>
      </c>
      <c r="E35" s="38">
        <f t="shared" si="44"/>
        <v>0</v>
      </c>
      <c r="F35" s="38">
        <f t="shared" si="44"/>
        <v>0</v>
      </c>
      <c r="G35" s="38">
        <f t="shared" si="44"/>
        <v>0</v>
      </c>
      <c r="H35" s="38">
        <f aca="true" t="shared" si="58" ref="H35:L35">H9-H22</f>
        <v>0</v>
      </c>
      <c r="I35" s="38">
        <f t="shared" si="58"/>
        <v>0</v>
      </c>
      <c r="J35" s="38">
        <f t="shared" si="58"/>
        <v>0</v>
      </c>
      <c r="K35" s="38">
        <f aca="true" t="shared" si="59" ref="K35">K9-K22</f>
        <v>0</v>
      </c>
      <c r="L35" s="38">
        <f t="shared" si="58"/>
        <v>0</v>
      </c>
      <c r="M35" s="38">
        <f aca="true" t="shared" si="60" ref="M35">M9-M22</f>
        <v>0</v>
      </c>
      <c r="N35" s="38"/>
    </row>
    <row r="36" spans="1:14" ht="12.75">
      <c r="A36" s="36" t="s">
        <v>19</v>
      </c>
      <c r="B36" s="20">
        <f t="shared" si="48"/>
        <v>29</v>
      </c>
      <c r="C36" s="44"/>
      <c r="D36" s="38">
        <f t="shared" si="44"/>
        <v>1321464.1505737898</v>
      </c>
      <c r="E36" s="38">
        <f t="shared" si="44"/>
        <v>1321464.1505737898</v>
      </c>
      <c r="F36" s="38">
        <f t="shared" si="44"/>
        <v>1321464.1505737898</v>
      </c>
      <c r="G36" s="38">
        <f t="shared" si="44"/>
        <v>1321464.1505737898</v>
      </c>
      <c r="H36" s="38">
        <f aca="true" t="shared" si="61" ref="H36:L36">H10-H23</f>
        <v>1321464.1505737898</v>
      </c>
      <c r="I36" s="38">
        <f t="shared" si="61"/>
        <v>1321464.1505737898</v>
      </c>
      <c r="J36" s="38">
        <f t="shared" si="61"/>
        <v>1321464.1505737898</v>
      </c>
      <c r="K36" s="38">
        <f aca="true" t="shared" si="62" ref="K36">K10-K23</f>
        <v>1321464.1505737898</v>
      </c>
      <c r="L36" s="38">
        <f t="shared" si="61"/>
        <v>1321464.1505737898</v>
      </c>
      <c r="M36" s="38">
        <f aca="true" t="shared" si="63" ref="M36">M10-M23</f>
        <v>1321464.1505737898</v>
      </c>
      <c r="N36" s="38"/>
    </row>
    <row r="37" spans="1:14" ht="12.75">
      <c r="A37" s="36" t="s">
        <v>32</v>
      </c>
      <c r="B37" s="20">
        <f t="shared" si="48"/>
        <v>30</v>
      </c>
      <c r="C37" s="44"/>
      <c r="D37" s="38">
        <f t="shared" si="44"/>
        <v>2252222.0640740744</v>
      </c>
      <c r="E37" s="38">
        <f t="shared" si="44"/>
        <v>2252222.0640740744</v>
      </c>
      <c r="F37" s="38">
        <f t="shared" si="44"/>
        <v>2252222.0640740744</v>
      </c>
      <c r="G37" s="38">
        <f t="shared" si="44"/>
        <v>2252222.0640740744</v>
      </c>
      <c r="H37" s="38">
        <f aca="true" t="shared" si="64" ref="H37:L37">H11-H24</f>
        <v>2252222.0640740744</v>
      </c>
      <c r="I37" s="38">
        <f t="shared" si="64"/>
        <v>2252222.0640740744</v>
      </c>
      <c r="J37" s="38">
        <f t="shared" si="64"/>
        <v>2252222.0640740744</v>
      </c>
      <c r="K37" s="38">
        <f aca="true" t="shared" si="65" ref="K37">K11-K24</f>
        <v>2252222.0640740744</v>
      </c>
      <c r="L37" s="38">
        <f t="shared" si="64"/>
        <v>2252222.0640740744</v>
      </c>
      <c r="M37" s="38">
        <f aca="true" t="shared" si="66" ref="M37">M11-M24</f>
        <v>2252222.0640740744</v>
      </c>
      <c r="N37" s="38"/>
    </row>
    <row r="38" spans="1:14" ht="12.75">
      <c r="A38" s="36" t="s">
        <v>99</v>
      </c>
      <c r="B38" s="20">
        <f t="shared" si="48"/>
        <v>31</v>
      </c>
      <c r="C38" s="44"/>
      <c r="D38" s="38">
        <f t="shared" si="44"/>
        <v>252493.56666666665</v>
      </c>
      <c r="E38" s="38">
        <f t="shared" si="44"/>
        <v>252493.56666666665</v>
      </c>
      <c r="F38" s="38">
        <f t="shared" si="44"/>
        <v>252493.56666666665</v>
      </c>
      <c r="G38" s="38">
        <f t="shared" si="44"/>
        <v>252493.56666666665</v>
      </c>
      <c r="H38" s="38">
        <f aca="true" t="shared" si="67" ref="H38:L38">H12-H25</f>
        <v>252493.56666666665</v>
      </c>
      <c r="I38" s="38">
        <f t="shared" si="67"/>
        <v>252493.56666666665</v>
      </c>
      <c r="J38" s="38">
        <f t="shared" si="67"/>
        <v>252493.56666666665</v>
      </c>
      <c r="K38" s="38">
        <f aca="true" t="shared" si="68" ref="K38">K12-K25</f>
        <v>252493.56666666665</v>
      </c>
      <c r="L38" s="38">
        <f t="shared" si="67"/>
        <v>252493.56666666665</v>
      </c>
      <c r="M38" s="38">
        <f aca="true" t="shared" si="69" ref="M38">M12-M25</f>
        <v>252493.56666666665</v>
      </c>
      <c r="N38" s="38"/>
    </row>
    <row r="39" spans="1:14" ht="12.75">
      <c r="A39" s="36" t="s">
        <v>100</v>
      </c>
      <c r="B39" s="20">
        <f t="shared" si="48"/>
        <v>32</v>
      </c>
      <c r="C39" s="50"/>
      <c r="D39" s="38">
        <f t="shared" si="44"/>
        <v>275455.3333333333</v>
      </c>
      <c r="E39" s="38">
        <f t="shared" si="44"/>
        <v>275455.3333333333</v>
      </c>
      <c r="F39" s="38">
        <f t="shared" si="44"/>
        <v>275455.3333333333</v>
      </c>
      <c r="G39" s="38">
        <f t="shared" si="44"/>
        <v>275455.3333333333</v>
      </c>
      <c r="H39" s="38">
        <f aca="true" t="shared" si="70" ref="H39:L39">H13-H26</f>
        <v>275455.3333333333</v>
      </c>
      <c r="I39" s="38">
        <f t="shared" si="70"/>
        <v>275455.3333333333</v>
      </c>
      <c r="J39" s="38">
        <f t="shared" si="70"/>
        <v>275455.3333333333</v>
      </c>
      <c r="K39" s="38">
        <f aca="true" t="shared" si="71" ref="K39">K13-K26</f>
        <v>275455.3333333333</v>
      </c>
      <c r="L39" s="38">
        <f t="shared" si="70"/>
        <v>275455.3333333333</v>
      </c>
      <c r="M39" s="38">
        <f aca="true" t="shared" si="72" ref="M39">M13-M26</f>
        <v>275455.3333333333</v>
      </c>
      <c r="N39" s="38"/>
    </row>
    <row r="40" spans="1:14" ht="12.75">
      <c r="A40" s="36" t="s">
        <v>73</v>
      </c>
      <c r="B40" s="20">
        <f t="shared" si="48"/>
        <v>33</v>
      </c>
      <c r="C40" s="50"/>
      <c r="D40" s="38">
        <f t="shared" si="44"/>
        <v>0</v>
      </c>
      <c r="E40" s="38">
        <f t="shared" si="44"/>
        <v>0</v>
      </c>
      <c r="F40" s="38">
        <f t="shared" si="44"/>
        <v>0</v>
      </c>
      <c r="G40" s="38">
        <f t="shared" si="44"/>
        <v>0</v>
      </c>
      <c r="H40" s="38">
        <f aca="true" t="shared" si="73" ref="H40:L40">H14-H27</f>
        <v>0</v>
      </c>
      <c r="I40" s="38">
        <f t="shared" si="73"/>
        <v>0</v>
      </c>
      <c r="J40" s="38">
        <f t="shared" si="73"/>
        <v>0</v>
      </c>
      <c r="K40" s="38">
        <f aca="true" t="shared" si="74" ref="K40">K14-K27</f>
        <v>0</v>
      </c>
      <c r="L40" s="38">
        <f t="shared" si="73"/>
        <v>0</v>
      </c>
      <c r="M40" s="38">
        <f aca="true" t="shared" si="75" ref="M40">M14-M27</f>
        <v>0</v>
      </c>
      <c r="N40" s="38"/>
    </row>
    <row r="41" spans="1:14" ht="12.75">
      <c r="A41" s="4" t="s">
        <v>105</v>
      </c>
      <c r="B41" s="5" t="s">
        <v>1</v>
      </c>
      <c r="C41" s="12"/>
      <c r="D41" s="10">
        <f>SUM(D35:D40)</f>
        <v>4101635.114647864</v>
      </c>
      <c r="E41" s="10">
        <f aca="true" t="shared" si="76" ref="E41:G41">SUM(E35:E40)</f>
        <v>4101635.114647864</v>
      </c>
      <c r="F41" s="10">
        <f t="shared" si="76"/>
        <v>4101635.114647864</v>
      </c>
      <c r="G41" s="10">
        <f t="shared" si="76"/>
        <v>4101635.114647864</v>
      </c>
      <c r="H41" s="10">
        <f aca="true" t="shared" si="77" ref="H41:L41">SUM(H35:H40)</f>
        <v>4101635.114647864</v>
      </c>
      <c r="I41" s="10">
        <f t="shared" si="77"/>
        <v>4101635.114647864</v>
      </c>
      <c r="J41" s="10">
        <f t="shared" si="77"/>
        <v>4101635.114647864</v>
      </c>
      <c r="K41" s="10">
        <f t="shared" si="77"/>
        <v>4101635.114647864</v>
      </c>
      <c r="L41" s="10">
        <f t="shared" si="77"/>
        <v>4101635.114647864</v>
      </c>
      <c r="M41" s="10">
        <f aca="true" t="shared" si="78" ref="M41">SUM(M35:M40)</f>
        <v>4101635.114647864</v>
      </c>
      <c r="N41" s="10"/>
    </row>
    <row r="43" spans="1:4" ht="12.75">
      <c r="A43" s="53" t="s">
        <v>143</v>
      </c>
      <c r="B43" s="53"/>
      <c r="C43" s="53"/>
      <c r="D43" s="53"/>
    </row>
    <row r="44" ht="12.75">
      <c r="B44" s="54"/>
    </row>
    <row r="45" ht="12.75">
      <c r="A45" s="55" t="s">
        <v>35</v>
      </c>
    </row>
    <row r="46" ht="12.75">
      <c r="A46" s="56" t="s">
        <v>95</v>
      </c>
    </row>
    <row r="47" spans="1:13" ht="12.75">
      <c r="A47" s="56" t="s">
        <v>96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</sheetData>
  <mergeCells count="3">
    <mergeCell ref="C1:L1"/>
    <mergeCell ref="A16:L16"/>
    <mergeCell ref="A29:L29"/>
  </mergeCells>
  <conditionalFormatting sqref="B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">
      <formula1>1</formula1>
      <formula2>20</formula2>
    </dataValidation>
  </dataValidations>
  <printOptions/>
  <pageMargins left="0.7" right="0.7" top="0.787401575" bottom="0.787401575" header="0.3" footer="0.3"/>
  <pageSetup horizontalDpi="600" verticalDpi="600" orientation="landscape" paperSize="9" scale="59" r:id="rId1"/>
  <ignoredErrors>
    <ignoredError sqref="D28:G28 D22:G2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R47"/>
  <sheetViews>
    <sheetView showGridLines="0" workbookViewId="0" topLeftCell="A1">
      <selection activeCell="C10" sqref="C10"/>
    </sheetView>
  </sheetViews>
  <sheetFormatPr defaultColWidth="9.125" defaultRowHeight="12.75"/>
  <cols>
    <col min="1" max="1" width="57.625" style="2" customWidth="1"/>
    <col min="2" max="2" width="7.125" style="2" bestFit="1" customWidth="1"/>
    <col min="3" max="3" width="12.625" style="2" bestFit="1" customWidth="1"/>
    <col min="4" max="13" width="11.75390625" style="2" customWidth="1"/>
    <col min="14" max="15" width="9.125" style="2" customWidth="1"/>
    <col min="16" max="16" width="20.75390625" style="2" customWidth="1"/>
    <col min="17" max="17" width="25.25390625" style="2" customWidth="1"/>
    <col min="18" max="18" width="29.125" style="2" customWidth="1"/>
    <col min="19" max="19" width="16.375" style="2" customWidth="1"/>
    <col min="20" max="16384" width="9.125" style="2" customWidth="1"/>
  </cols>
  <sheetData>
    <row r="1" spans="1:13" ht="12.75">
      <c r="A1" s="9" t="s">
        <v>16</v>
      </c>
      <c r="B1" s="33">
        <f>'Úspory celkem'!B1</f>
        <v>8</v>
      </c>
      <c r="C1" s="242"/>
      <c r="D1" s="242"/>
      <c r="E1" s="242"/>
      <c r="F1" s="242"/>
      <c r="G1" s="242"/>
      <c r="H1" s="242"/>
      <c r="I1" s="242"/>
      <c r="J1" s="242"/>
      <c r="K1" s="242"/>
      <c r="L1" s="34"/>
      <c r="M1" s="202"/>
    </row>
    <row r="2" spans="1:13" ht="12.75">
      <c r="A2" s="7" t="s">
        <v>13</v>
      </c>
      <c r="B2" s="8" t="s">
        <v>14</v>
      </c>
      <c r="C2" s="15" t="s">
        <v>26</v>
      </c>
      <c r="D2" s="11">
        <v>2023</v>
      </c>
      <c r="E2" s="11">
        <f>D2+1</f>
        <v>2024</v>
      </c>
      <c r="F2" s="11">
        <f aca="true" t="shared" si="0" ref="F2:M2">E2+1</f>
        <v>2025</v>
      </c>
      <c r="G2" s="11">
        <f t="shared" si="0"/>
        <v>2026</v>
      </c>
      <c r="H2" s="11">
        <f t="shared" si="0"/>
        <v>2027</v>
      </c>
      <c r="I2" s="11">
        <f t="shared" si="0"/>
        <v>2028</v>
      </c>
      <c r="J2" s="11">
        <f t="shared" si="0"/>
        <v>2029</v>
      </c>
      <c r="K2" s="11">
        <f t="shared" si="0"/>
        <v>2030</v>
      </c>
      <c r="L2" s="11">
        <f t="shared" si="0"/>
        <v>2031</v>
      </c>
      <c r="M2" s="11">
        <f t="shared" si="0"/>
        <v>2032</v>
      </c>
    </row>
    <row r="3" spans="1:16" ht="12.75" customHeight="1" thickBot="1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P3" s="3"/>
    </row>
    <row r="4" spans="1:18" ht="13.5" thickBot="1">
      <c r="A4" s="36" t="s">
        <v>37</v>
      </c>
      <c r="B4" s="17">
        <v>1</v>
      </c>
      <c r="C4" s="57">
        <f>'Úspory celkem'!C4</f>
        <v>0</v>
      </c>
      <c r="D4" s="38">
        <f>'Úspory celkem'!D4</f>
        <v>0</v>
      </c>
      <c r="E4" s="38">
        <f>'Úspory celkem'!E4</f>
        <v>0</v>
      </c>
      <c r="F4" s="38">
        <f>'Úspory celkem'!F4</f>
        <v>0</v>
      </c>
      <c r="G4" s="38">
        <f>'Úspory celkem'!G4</f>
        <v>0</v>
      </c>
      <c r="H4" s="38">
        <f>'Úspory celkem'!H4</f>
        <v>0</v>
      </c>
      <c r="I4" s="38">
        <f>'Úspory celkem'!I4</f>
        <v>0</v>
      </c>
      <c r="J4" s="38">
        <f>'Úspory celkem'!J4</f>
        <v>0</v>
      </c>
      <c r="K4" s="38">
        <f>'Úspory celkem'!K4</f>
        <v>0</v>
      </c>
      <c r="L4" s="38">
        <f>'Úspory celkem'!L4</f>
        <v>0</v>
      </c>
      <c r="M4" s="38">
        <f>'Úspory celkem'!M4</f>
        <v>0</v>
      </c>
      <c r="O4" s="39"/>
      <c r="P4" s="40"/>
      <c r="Q4" s="40"/>
      <c r="R4" s="39"/>
    </row>
    <row r="5" spans="1:13" ht="13.5" thickBot="1">
      <c r="A5" s="36" t="s">
        <v>31</v>
      </c>
      <c r="B5" s="17">
        <f aca="true" t="shared" si="1" ref="B5:B9">B4+1</f>
        <v>2</v>
      </c>
      <c r="C5" s="57">
        <f>'Úspory celkem'!C5</f>
        <v>293.4779999999999</v>
      </c>
      <c r="D5" s="38">
        <f>'Úspory celkem'!D5</f>
        <v>293.4779999999999</v>
      </c>
      <c r="E5" s="38">
        <f>'Úspory celkem'!E5</f>
        <v>293.4779999999999</v>
      </c>
      <c r="F5" s="38">
        <f>'Úspory celkem'!F5</f>
        <v>293.4779999999999</v>
      </c>
      <c r="G5" s="38">
        <f>'Úspory celkem'!G5</f>
        <v>293.4779999999999</v>
      </c>
      <c r="H5" s="38">
        <f>'Úspory celkem'!H5</f>
        <v>293.4779999999999</v>
      </c>
      <c r="I5" s="38">
        <f>'Úspory celkem'!I5</f>
        <v>293.4779999999999</v>
      </c>
      <c r="J5" s="38">
        <f>'Úspory celkem'!J5</f>
        <v>293.4779999999999</v>
      </c>
      <c r="K5" s="38">
        <f>'Úspory celkem'!K5</f>
        <v>293.4779999999999</v>
      </c>
      <c r="L5" s="38">
        <f>'Úspory celkem'!L5</f>
        <v>293.4779999999999</v>
      </c>
      <c r="M5" s="38">
        <f>'Úspory celkem'!M5</f>
        <v>293.4779999999999</v>
      </c>
    </row>
    <row r="6" spans="1:13" ht="13.5" thickBot="1">
      <c r="A6" s="36" t="s">
        <v>30</v>
      </c>
      <c r="B6" s="17">
        <f t="shared" si="1"/>
        <v>3</v>
      </c>
      <c r="C6" s="57">
        <f>'Úspory celkem'!C6</f>
        <v>1206.7420566666667</v>
      </c>
      <c r="D6" s="38">
        <f>'Úspory celkem'!D6</f>
        <v>1206.7420566666667</v>
      </c>
      <c r="E6" s="38">
        <f>'Úspory celkem'!E6</f>
        <v>1206.7420566666667</v>
      </c>
      <c r="F6" s="38">
        <f>'Úspory celkem'!F6</f>
        <v>1206.7420566666667</v>
      </c>
      <c r="G6" s="38">
        <f>'Úspory celkem'!G6</f>
        <v>1206.7420566666667</v>
      </c>
      <c r="H6" s="38">
        <f>'Úspory celkem'!H6</f>
        <v>1206.7420566666667</v>
      </c>
      <c r="I6" s="38">
        <f>'Úspory celkem'!I6</f>
        <v>1206.7420566666667</v>
      </c>
      <c r="J6" s="38">
        <f>'Úspory celkem'!J6</f>
        <v>1206.7420566666667</v>
      </c>
      <c r="K6" s="38">
        <f>'Úspory celkem'!K6</f>
        <v>1206.7420566666667</v>
      </c>
      <c r="L6" s="38">
        <f>'Úspory celkem'!L6</f>
        <v>1206.7420566666667</v>
      </c>
      <c r="M6" s="38">
        <f>'Úspory celkem'!M6</f>
        <v>1206.7420566666667</v>
      </c>
    </row>
    <row r="7" spans="1:13" ht="13.5" thickBot="1">
      <c r="A7" s="36" t="s">
        <v>97</v>
      </c>
      <c r="B7" s="17">
        <f t="shared" si="1"/>
        <v>4</v>
      </c>
      <c r="C7" s="57">
        <f>'Úspory celkem'!C7</f>
        <v>6341.333333333333</v>
      </c>
      <c r="D7" s="38">
        <f>'Úspory celkem'!D7</f>
        <v>6341.333333333333</v>
      </c>
      <c r="E7" s="38">
        <f>'Úspory celkem'!E7</f>
        <v>6341.333333333333</v>
      </c>
      <c r="F7" s="38">
        <f>'Úspory celkem'!F7</f>
        <v>6341.333333333333</v>
      </c>
      <c r="G7" s="38">
        <f>'Úspory celkem'!G7</f>
        <v>6341.333333333333</v>
      </c>
      <c r="H7" s="38">
        <f>'Úspory celkem'!H7</f>
        <v>6341.333333333333</v>
      </c>
      <c r="I7" s="38">
        <f>'Úspory celkem'!I7</f>
        <v>6341.333333333333</v>
      </c>
      <c r="J7" s="38">
        <f>'Úspory celkem'!J7</f>
        <v>6341.333333333333</v>
      </c>
      <c r="K7" s="38">
        <f>'Úspory celkem'!K7</f>
        <v>6341.333333333333</v>
      </c>
      <c r="L7" s="38">
        <f>'Úspory celkem'!L7</f>
        <v>6341.333333333333</v>
      </c>
      <c r="M7" s="38">
        <f>'Úspory celkem'!M7</f>
        <v>6341.333333333333</v>
      </c>
    </row>
    <row r="8" spans="1:13" ht="13.5" thickBot="1">
      <c r="A8" s="36" t="s">
        <v>98</v>
      </c>
      <c r="B8" s="17">
        <f t="shared" si="1"/>
        <v>5</v>
      </c>
      <c r="C8" s="57">
        <f>'Úspory celkem'!C8</f>
        <v>6341.333333333333</v>
      </c>
      <c r="D8" s="38">
        <f>'Úspory celkem'!D8</f>
        <v>6341.333333333333</v>
      </c>
      <c r="E8" s="38">
        <f>'Úspory celkem'!E8</f>
        <v>6341.333333333333</v>
      </c>
      <c r="F8" s="38">
        <f>'Úspory celkem'!F8</f>
        <v>6341.333333333333</v>
      </c>
      <c r="G8" s="38">
        <f>'Úspory celkem'!G8</f>
        <v>6341.333333333333</v>
      </c>
      <c r="H8" s="38">
        <f>'Úspory celkem'!H8</f>
        <v>6341.333333333333</v>
      </c>
      <c r="I8" s="38">
        <f>'Úspory celkem'!I8</f>
        <v>6341.333333333333</v>
      </c>
      <c r="J8" s="38">
        <f>'Úspory celkem'!J8</f>
        <v>6341.333333333333</v>
      </c>
      <c r="K8" s="38">
        <f>'Úspory celkem'!K8</f>
        <v>6341.333333333333</v>
      </c>
      <c r="L8" s="38">
        <f>'Úspory celkem'!L8</f>
        <v>6341.333333333333</v>
      </c>
      <c r="M8" s="38">
        <f>'Úspory celkem'!M8</f>
        <v>6341.333333333333</v>
      </c>
    </row>
    <row r="9" spans="1:18" ht="15.75" customHeight="1" thickBot="1">
      <c r="A9" s="36" t="s">
        <v>38</v>
      </c>
      <c r="B9" s="17">
        <f t="shared" si="1"/>
        <v>6</v>
      </c>
      <c r="C9" s="57">
        <f>'Úspory celkem'!C9</f>
        <v>0</v>
      </c>
      <c r="D9" s="38">
        <f>'Úspory celkem'!D9</f>
        <v>0</v>
      </c>
      <c r="E9" s="38">
        <f>'Úspory celkem'!E9</f>
        <v>0</v>
      </c>
      <c r="F9" s="38">
        <f>'Úspory celkem'!F9</f>
        <v>0</v>
      </c>
      <c r="G9" s="38">
        <f>'Úspory celkem'!G9</f>
        <v>0</v>
      </c>
      <c r="H9" s="38">
        <f>'Úspory celkem'!H9</f>
        <v>0</v>
      </c>
      <c r="I9" s="38">
        <f>'Úspory celkem'!I9</f>
        <v>0</v>
      </c>
      <c r="J9" s="38">
        <f>'Úspory celkem'!J9</f>
        <v>0</v>
      </c>
      <c r="K9" s="38">
        <f>'Úspory celkem'!K9</f>
        <v>0</v>
      </c>
      <c r="L9" s="38">
        <f>'Úspory celkem'!L9</f>
        <v>0</v>
      </c>
      <c r="M9" s="38">
        <f>'Úspory celkem'!M9</f>
        <v>0</v>
      </c>
      <c r="P9" s="43" t="s">
        <v>62</v>
      </c>
      <c r="Q9" s="43" t="s">
        <v>63</v>
      </c>
      <c r="R9" s="43" t="s">
        <v>64</v>
      </c>
    </row>
    <row r="10" spans="1:18" ht="13.5" thickBot="1">
      <c r="A10" s="36" t="s">
        <v>19</v>
      </c>
      <c r="B10" s="17">
        <f aca="true" t="shared" si="2" ref="B10:B14">B9+1</f>
        <v>7</v>
      </c>
      <c r="C10" s="57">
        <f>'Úspory celkem'!C10</f>
        <v>1321464.1505737898</v>
      </c>
      <c r="D10" s="38">
        <f>'Úspory celkem'!D10</f>
        <v>1321464.1505737898</v>
      </c>
      <c r="E10" s="38">
        <f>'Úspory celkem'!E10</f>
        <v>1321464.1505737898</v>
      </c>
      <c r="F10" s="38">
        <f>'Úspory celkem'!F10</f>
        <v>1321464.1505737898</v>
      </c>
      <c r="G10" s="38">
        <f>'Úspory celkem'!G10</f>
        <v>1321464.1505737898</v>
      </c>
      <c r="H10" s="38">
        <f>'Úspory celkem'!H10</f>
        <v>1321464.1505737898</v>
      </c>
      <c r="I10" s="38">
        <f>'Úspory celkem'!I10</f>
        <v>1321464.1505737898</v>
      </c>
      <c r="J10" s="38">
        <f>'Úspory celkem'!J10</f>
        <v>1321464.1505737898</v>
      </c>
      <c r="K10" s="38">
        <f>'Úspory celkem'!K10</f>
        <v>1321464.1505737898</v>
      </c>
      <c r="L10" s="38">
        <f>'Úspory celkem'!L10</f>
        <v>1321464.1505737898</v>
      </c>
      <c r="M10" s="38">
        <f>'Úspory celkem'!M10</f>
        <v>1321464.1505737898</v>
      </c>
      <c r="P10" s="58" t="s">
        <v>65</v>
      </c>
      <c r="Q10" s="46">
        <f>IF(C4=0,0,C9/C4)</f>
        <v>0</v>
      </c>
      <c r="R10" s="46">
        <f>Q10*1.15</f>
        <v>0</v>
      </c>
    </row>
    <row r="11" spans="1:18" ht="13.5" thickBot="1">
      <c r="A11" s="36" t="s">
        <v>32</v>
      </c>
      <c r="B11" s="17">
        <f t="shared" si="2"/>
        <v>8</v>
      </c>
      <c r="C11" s="57">
        <f>'Úspory celkem'!C11</f>
        <v>2252222.0640740744</v>
      </c>
      <c r="D11" s="38">
        <f>'Úspory celkem'!D11</f>
        <v>2252222.0640740744</v>
      </c>
      <c r="E11" s="38">
        <f>'Úspory celkem'!E11</f>
        <v>2252222.0640740744</v>
      </c>
      <c r="F11" s="38">
        <f>'Úspory celkem'!F11</f>
        <v>2252222.0640740744</v>
      </c>
      <c r="G11" s="38">
        <f>'Úspory celkem'!G11</f>
        <v>2252222.0640740744</v>
      </c>
      <c r="H11" s="38">
        <f>'Úspory celkem'!H11</f>
        <v>2252222.0640740744</v>
      </c>
      <c r="I11" s="38">
        <f>'Úspory celkem'!I11</f>
        <v>2252222.0640740744</v>
      </c>
      <c r="J11" s="38">
        <f>'Úspory celkem'!J11</f>
        <v>2252222.0640740744</v>
      </c>
      <c r="K11" s="38">
        <f>'Úspory celkem'!K11</f>
        <v>2252222.0640740744</v>
      </c>
      <c r="L11" s="38">
        <f>'Úspory celkem'!L11</f>
        <v>2252222.0640740744</v>
      </c>
      <c r="M11" s="38">
        <f>'Úspory celkem'!M11</f>
        <v>2252222.0640740744</v>
      </c>
      <c r="P11" s="58" t="s">
        <v>66</v>
      </c>
      <c r="Q11" s="46">
        <f>C10/C5</f>
        <v>4502.770737751349</v>
      </c>
      <c r="R11" s="46">
        <f>Q11*1.21</f>
        <v>5448.352592679132</v>
      </c>
    </row>
    <row r="12" spans="1:18" ht="13.5" thickBot="1">
      <c r="A12" s="36" t="s">
        <v>99</v>
      </c>
      <c r="B12" s="17">
        <f t="shared" si="2"/>
        <v>9</v>
      </c>
      <c r="C12" s="57">
        <f>'Úspory celkem'!C12</f>
        <v>252493.56666666665</v>
      </c>
      <c r="D12" s="38">
        <f>'Úspory celkem'!D12</f>
        <v>252493.56666666665</v>
      </c>
      <c r="E12" s="38">
        <f>'Úspory celkem'!E12</f>
        <v>252493.56666666665</v>
      </c>
      <c r="F12" s="38">
        <f>'Úspory celkem'!F12</f>
        <v>252493.56666666665</v>
      </c>
      <c r="G12" s="38">
        <f>'Úspory celkem'!G12</f>
        <v>252493.56666666665</v>
      </c>
      <c r="H12" s="38">
        <f>'Úspory celkem'!H12</f>
        <v>252493.56666666665</v>
      </c>
      <c r="I12" s="38">
        <f>'Úspory celkem'!I12</f>
        <v>252493.56666666665</v>
      </c>
      <c r="J12" s="38">
        <f>'Úspory celkem'!J12</f>
        <v>252493.56666666665</v>
      </c>
      <c r="K12" s="38">
        <f>'Úspory celkem'!K12</f>
        <v>252493.56666666665</v>
      </c>
      <c r="L12" s="38">
        <f>'Úspory celkem'!L12</f>
        <v>252493.56666666665</v>
      </c>
      <c r="M12" s="38">
        <f>'Úspory celkem'!M12</f>
        <v>252493.56666666665</v>
      </c>
      <c r="P12" s="58" t="s">
        <v>67</v>
      </c>
      <c r="Q12" s="46">
        <f>IF(C6=0,0,C11/C6)</f>
        <v>1866.36576692727</v>
      </c>
      <c r="R12" s="46">
        <f>Q12*1.21</f>
        <v>2258.302577981997</v>
      </c>
    </row>
    <row r="13" spans="1:18" ht="13.5" thickBot="1">
      <c r="A13" s="36" t="s">
        <v>100</v>
      </c>
      <c r="B13" s="17">
        <f t="shared" si="2"/>
        <v>10</v>
      </c>
      <c r="C13" s="57">
        <f>'Úspory celkem'!C13</f>
        <v>275455.3333333333</v>
      </c>
      <c r="D13" s="38">
        <f>'Úspory celkem'!D13</f>
        <v>275455.3333333333</v>
      </c>
      <c r="E13" s="38">
        <f>'Úspory celkem'!E13</f>
        <v>275455.3333333333</v>
      </c>
      <c r="F13" s="38">
        <f>'Úspory celkem'!F13</f>
        <v>275455.3333333333</v>
      </c>
      <c r="G13" s="38">
        <f>'Úspory celkem'!G13</f>
        <v>275455.3333333333</v>
      </c>
      <c r="H13" s="38">
        <f>'Úspory celkem'!H13</f>
        <v>275455.3333333333</v>
      </c>
      <c r="I13" s="38">
        <f>'Úspory celkem'!I13</f>
        <v>275455.3333333333</v>
      </c>
      <c r="J13" s="38">
        <f>'Úspory celkem'!J13</f>
        <v>275455.3333333333</v>
      </c>
      <c r="K13" s="38">
        <f>'Úspory celkem'!K13</f>
        <v>275455.3333333333</v>
      </c>
      <c r="L13" s="38">
        <f>'Úspory celkem'!L13</f>
        <v>275455.3333333333</v>
      </c>
      <c r="M13" s="38">
        <f>'Úspory celkem'!M13</f>
        <v>275455.3333333333</v>
      </c>
      <c r="P13" s="58" t="s">
        <v>101</v>
      </c>
      <c r="Q13" s="47">
        <f>C12/C7</f>
        <v>39.81710996635828</v>
      </c>
      <c r="R13" s="46">
        <f>Q13*1.15</f>
        <v>45.78967646131202</v>
      </c>
    </row>
    <row r="14" spans="1:18" ht="13.5" thickBot="1">
      <c r="A14" s="36" t="s">
        <v>73</v>
      </c>
      <c r="B14" s="17">
        <f t="shared" si="2"/>
        <v>11</v>
      </c>
      <c r="C14" s="57">
        <f>'Úspory celkem'!C14</f>
        <v>0</v>
      </c>
      <c r="D14" s="38">
        <f>'Úspory celkem'!D14</f>
        <v>0</v>
      </c>
      <c r="E14" s="38">
        <f>'Úspory celkem'!E14</f>
        <v>0</v>
      </c>
      <c r="F14" s="38">
        <f>'Úspory celkem'!F14</f>
        <v>0</v>
      </c>
      <c r="G14" s="38">
        <f>'Úspory celkem'!G14</f>
        <v>0</v>
      </c>
      <c r="H14" s="38">
        <f>'Úspory celkem'!H14</f>
        <v>0</v>
      </c>
      <c r="I14" s="38">
        <f>'Úspory celkem'!I14</f>
        <v>0</v>
      </c>
      <c r="J14" s="38">
        <f>'Úspory celkem'!J14</f>
        <v>0</v>
      </c>
      <c r="K14" s="38">
        <f>'Úspory celkem'!K14</f>
        <v>0</v>
      </c>
      <c r="L14" s="38">
        <f>'Úspory celkem'!L14</f>
        <v>0</v>
      </c>
      <c r="M14" s="38">
        <f>'Úspory celkem'!M14</f>
        <v>0</v>
      </c>
      <c r="P14" s="58" t="s">
        <v>102</v>
      </c>
      <c r="Q14" s="47">
        <f>C13/C8</f>
        <v>43.43807821698906</v>
      </c>
      <c r="R14" s="46">
        <f>Q14*1.15</f>
        <v>49.953789949537416</v>
      </c>
    </row>
    <row r="15" spans="1:13" ht="13.5" thickBot="1">
      <c r="A15" s="18" t="s">
        <v>103</v>
      </c>
      <c r="B15" s="19" t="s">
        <v>15</v>
      </c>
      <c r="C15" s="57">
        <f>'Úspory celkem'!C15</f>
        <v>4101635.114647864</v>
      </c>
      <c r="D15" s="41">
        <f>'Úspory celkem'!D15</f>
        <v>4101635.114647864</v>
      </c>
      <c r="E15" s="41">
        <f>'Úspory celkem'!E15</f>
        <v>4101635.114647864</v>
      </c>
      <c r="F15" s="41">
        <f>'Úspory celkem'!F15</f>
        <v>4101635.114647864</v>
      </c>
      <c r="G15" s="41">
        <f>'Úspory celkem'!G15</f>
        <v>4101635.114647864</v>
      </c>
      <c r="H15" s="41">
        <f>'Úspory celkem'!H15</f>
        <v>4101635.114647864</v>
      </c>
      <c r="I15" s="41">
        <f>'Úspory celkem'!I15</f>
        <v>4101635.114647864</v>
      </c>
      <c r="J15" s="41">
        <f>'Úspory celkem'!J15</f>
        <v>4101635.114647864</v>
      </c>
      <c r="K15" s="41">
        <f>'Úspory celkem'!K15</f>
        <v>4101635.114647864</v>
      </c>
      <c r="L15" s="41">
        <f>'Úspory celkem'!L15</f>
        <v>4101635.114647864</v>
      </c>
      <c r="M15" s="41">
        <f>'Úspory celkem'!M15</f>
        <v>4101635.114647864</v>
      </c>
    </row>
    <row r="16" spans="1:13" ht="12.75">
      <c r="A16" s="243" t="s">
        <v>34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32"/>
      <c r="M16" s="203"/>
    </row>
    <row r="17" spans="1:13" ht="12.75">
      <c r="A17" s="36" t="s">
        <v>37</v>
      </c>
      <c r="B17" s="20">
        <f>B14+1</f>
        <v>12</v>
      </c>
      <c r="C17" s="44"/>
      <c r="D17" s="38">
        <f>'Úspory celkem'!D17</f>
        <v>0</v>
      </c>
      <c r="E17" s="38">
        <f>'Úspory celkem'!E17</f>
        <v>0</v>
      </c>
      <c r="F17" s="38">
        <f>'Úspory celkem'!F17</f>
        <v>0</v>
      </c>
      <c r="G17" s="38">
        <f>'Úspory celkem'!G17</f>
        <v>0</v>
      </c>
      <c r="H17" s="38">
        <f>'Úspory celkem'!H17</f>
        <v>0</v>
      </c>
      <c r="I17" s="38">
        <f>'Úspory celkem'!I17</f>
        <v>0</v>
      </c>
      <c r="J17" s="38">
        <f>'Úspory celkem'!J17</f>
        <v>0</v>
      </c>
      <c r="K17" s="38">
        <f>'Úspory celkem'!K17</f>
        <v>0</v>
      </c>
      <c r="L17" s="38">
        <f>'Úspory celkem'!L17</f>
        <v>0</v>
      </c>
      <c r="M17" s="38">
        <f>'Úspory celkem'!M17</f>
        <v>0</v>
      </c>
    </row>
    <row r="18" spans="1:13" ht="12.75">
      <c r="A18" s="36" t="s">
        <v>31</v>
      </c>
      <c r="B18" s="20">
        <f>B17+1</f>
        <v>13</v>
      </c>
      <c r="C18" s="44"/>
      <c r="D18" s="38">
        <f>'Úspory celkem'!D18</f>
        <v>0</v>
      </c>
      <c r="E18" s="38">
        <f>'Úspory celkem'!E18</f>
        <v>0</v>
      </c>
      <c r="F18" s="38">
        <f>'Úspory celkem'!F18</f>
        <v>0</v>
      </c>
      <c r="G18" s="38">
        <f>'Úspory celkem'!G18</f>
        <v>0</v>
      </c>
      <c r="H18" s="38">
        <f>'Úspory celkem'!H18</f>
        <v>0</v>
      </c>
      <c r="I18" s="38">
        <f>'Úspory celkem'!I18</f>
        <v>0</v>
      </c>
      <c r="J18" s="38">
        <f>'Úspory celkem'!J18</f>
        <v>0</v>
      </c>
      <c r="K18" s="38">
        <f>'Úspory celkem'!K18</f>
        <v>0</v>
      </c>
      <c r="L18" s="38">
        <f>'Úspory celkem'!L18</f>
        <v>0</v>
      </c>
      <c r="M18" s="38">
        <f>'Úspory celkem'!M18</f>
        <v>0</v>
      </c>
    </row>
    <row r="19" spans="1:13" ht="12.75">
      <c r="A19" s="36" t="s">
        <v>30</v>
      </c>
      <c r="B19" s="20">
        <f aca="true" t="shared" si="3" ref="B19:B27">B18+1</f>
        <v>14</v>
      </c>
      <c r="C19" s="44"/>
      <c r="D19" s="38">
        <f>'Úspory celkem'!D19</f>
        <v>0</v>
      </c>
      <c r="E19" s="38">
        <f>'Úspory celkem'!E19</f>
        <v>0</v>
      </c>
      <c r="F19" s="38">
        <f>'Úspory celkem'!F19</f>
        <v>0</v>
      </c>
      <c r="G19" s="38">
        <f>'Úspory celkem'!G19</f>
        <v>0</v>
      </c>
      <c r="H19" s="38">
        <f>'Úspory celkem'!H19</f>
        <v>0</v>
      </c>
      <c r="I19" s="38">
        <f>'Úspory celkem'!I19</f>
        <v>0</v>
      </c>
      <c r="J19" s="38">
        <f>'Úspory celkem'!J19</f>
        <v>0</v>
      </c>
      <c r="K19" s="38">
        <f>'Úspory celkem'!K19</f>
        <v>0</v>
      </c>
      <c r="L19" s="38">
        <f>'Úspory celkem'!L19</f>
        <v>0</v>
      </c>
      <c r="M19" s="38">
        <f>'Úspory celkem'!M19</f>
        <v>0</v>
      </c>
    </row>
    <row r="20" spans="1:13" ht="12.75">
      <c r="A20" s="36" t="s">
        <v>97</v>
      </c>
      <c r="B20" s="20">
        <f t="shared" si="3"/>
        <v>15</v>
      </c>
      <c r="C20" s="44"/>
      <c r="D20" s="38">
        <f>'Úspory celkem'!D20</f>
        <v>0</v>
      </c>
      <c r="E20" s="38">
        <f>'Úspory celkem'!E20</f>
        <v>0</v>
      </c>
      <c r="F20" s="38">
        <f>'Úspory celkem'!F20</f>
        <v>0</v>
      </c>
      <c r="G20" s="38">
        <f>'Úspory celkem'!G20</f>
        <v>0</v>
      </c>
      <c r="H20" s="38">
        <f>'Úspory celkem'!H20</f>
        <v>0</v>
      </c>
      <c r="I20" s="38">
        <f>'Úspory celkem'!I20</f>
        <v>0</v>
      </c>
      <c r="J20" s="38">
        <f>'Úspory celkem'!J20</f>
        <v>0</v>
      </c>
      <c r="K20" s="38">
        <f>'Úspory celkem'!K20</f>
        <v>0</v>
      </c>
      <c r="L20" s="38">
        <f>'Úspory celkem'!L20</f>
        <v>0</v>
      </c>
      <c r="M20" s="38">
        <f>'Úspory celkem'!M20</f>
        <v>0</v>
      </c>
    </row>
    <row r="21" spans="1:13" ht="12.75">
      <c r="A21" s="36" t="s">
        <v>98</v>
      </c>
      <c r="B21" s="20">
        <f t="shared" si="3"/>
        <v>16</v>
      </c>
      <c r="C21" s="44"/>
      <c r="D21" s="38">
        <f>'Úspory celkem'!D21</f>
        <v>0</v>
      </c>
      <c r="E21" s="38">
        <f>'Úspory celkem'!E21</f>
        <v>0</v>
      </c>
      <c r="F21" s="38">
        <f>'Úspory celkem'!F21</f>
        <v>0</v>
      </c>
      <c r="G21" s="38">
        <f>'Úspory celkem'!G21</f>
        <v>0</v>
      </c>
      <c r="H21" s="38">
        <f>'Úspory celkem'!H21</f>
        <v>0</v>
      </c>
      <c r="I21" s="38">
        <f>'Úspory celkem'!I21</f>
        <v>0</v>
      </c>
      <c r="J21" s="38">
        <f>'Úspory celkem'!J21</f>
        <v>0</v>
      </c>
      <c r="K21" s="38">
        <f>'Úspory celkem'!K21</f>
        <v>0</v>
      </c>
      <c r="L21" s="38">
        <f>'Úspory celkem'!L21</f>
        <v>0</v>
      </c>
      <c r="M21" s="38">
        <f>'Úspory celkem'!M21</f>
        <v>0</v>
      </c>
    </row>
    <row r="22" spans="1:18" ht="12.75">
      <c r="A22" s="36" t="s">
        <v>38</v>
      </c>
      <c r="B22" s="20">
        <f t="shared" si="3"/>
        <v>17</v>
      </c>
      <c r="C22" s="44"/>
      <c r="D22" s="38">
        <f>'Úspory celkem'!D22</f>
        <v>0</v>
      </c>
      <c r="E22" s="38">
        <f>'Úspory celkem'!E22</f>
        <v>0</v>
      </c>
      <c r="F22" s="38">
        <f>'Úspory celkem'!F22</f>
        <v>0</v>
      </c>
      <c r="G22" s="38">
        <f>'Úspory celkem'!G22</f>
        <v>0</v>
      </c>
      <c r="H22" s="38">
        <f>'Úspory celkem'!H22</f>
        <v>0</v>
      </c>
      <c r="I22" s="38">
        <f>'Úspory celkem'!I22</f>
        <v>0</v>
      </c>
      <c r="J22" s="38">
        <f>'Úspory celkem'!J22</f>
        <v>0</v>
      </c>
      <c r="K22" s="38">
        <f>'Úspory celkem'!K22</f>
        <v>0</v>
      </c>
      <c r="L22" s="38">
        <f>'Úspory celkem'!L22</f>
        <v>0</v>
      </c>
      <c r="M22" s="38">
        <f>'Úspory celkem'!M22</f>
        <v>0</v>
      </c>
      <c r="P22" s="48"/>
      <c r="Q22" s="48"/>
      <c r="R22" s="48"/>
    </row>
    <row r="23" spans="1:18" ht="12.75">
      <c r="A23" s="36" t="s">
        <v>19</v>
      </c>
      <c r="B23" s="20">
        <f t="shared" si="3"/>
        <v>18</v>
      </c>
      <c r="C23" s="44"/>
      <c r="D23" s="38">
        <f>'Úspory celkem'!D23</f>
        <v>0</v>
      </c>
      <c r="E23" s="38">
        <f>'Úspory celkem'!E23</f>
        <v>0</v>
      </c>
      <c r="F23" s="38">
        <f>'Úspory celkem'!F23</f>
        <v>0</v>
      </c>
      <c r="G23" s="38">
        <f>'Úspory celkem'!G23</f>
        <v>0</v>
      </c>
      <c r="H23" s="38">
        <f>'Úspory celkem'!H23</f>
        <v>0</v>
      </c>
      <c r="I23" s="38">
        <f>'Úspory celkem'!I23</f>
        <v>0</v>
      </c>
      <c r="J23" s="38">
        <f>'Úspory celkem'!J23</f>
        <v>0</v>
      </c>
      <c r="K23" s="38">
        <f>'Úspory celkem'!K23</f>
        <v>0</v>
      </c>
      <c r="L23" s="38">
        <f>'Úspory celkem'!L23</f>
        <v>0</v>
      </c>
      <c r="M23" s="38">
        <f>'Úspory celkem'!M23</f>
        <v>0</v>
      </c>
      <c r="P23" s="48"/>
      <c r="Q23" s="48"/>
      <c r="R23" s="48"/>
    </row>
    <row r="24" spans="1:18" ht="12.75">
      <c r="A24" s="36" t="s">
        <v>32</v>
      </c>
      <c r="B24" s="20">
        <f t="shared" si="3"/>
        <v>19</v>
      </c>
      <c r="C24" s="44"/>
      <c r="D24" s="38">
        <f>'Úspory celkem'!D24</f>
        <v>0</v>
      </c>
      <c r="E24" s="38">
        <f>'Úspory celkem'!E24</f>
        <v>0</v>
      </c>
      <c r="F24" s="38">
        <f>'Úspory celkem'!F24</f>
        <v>0</v>
      </c>
      <c r="G24" s="38">
        <f>'Úspory celkem'!G24</f>
        <v>0</v>
      </c>
      <c r="H24" s="38">
        <f>'Úspory celkem'!H24</f>
        <v>0</v>
      </c>
      <c r="I24" s="38">
        <f>'Úspory celkem'!I24</f>
        <v>0</v>
      </c>
      <c r="J24" s="38">
        <f>'Úspory celkem'!J24</f>
        <v>0</v>
      </c>
      <c r="K24" s="38">
        <f>'Úspory celkem'!K24</f>
        <v>0</v>
      </c>
      <c r="L24" s="38">
        <f>'Úspory celkem'!L24</f>
        <v>0</v>
      </c>
      <c r="M24" s="38">
        <f>'Úspory celkem'!M24</f>
        <v>0</v>
      </c>
      <c r="P24" s="49"/>
      <c r="Q24" s="49"/>
      <c r="R24" s="49"/>
    </row>
    <row r="25" spans="1:18" ht="12.75">
      <c r="A25" s="36" t="s">
        <v>99</v>
      </c>
      <c r="B25" s="20">
        <f t="shared" si="3"/>
        <v>20</v>
      </c>
      <c r="C25" s="44"/>
      <c r="D25" s="38">
        <f>'Úspory celkem'!D25</f>
        <v>0</v>
      </c>
      <c r="E25" s="38">
        <f>'Úspory celkem'!E25</f>
        <v>0</v>
      </c>
      <c r="F25" s="38">
        <f>'Úspory celkem'!F25</f>
        <v>0</v>
      </c>
      <c r="G25" s="38">
        <f>'Úspory celkem'!G25</f>
        <v>0</v>
      </c>
      <c r="H25" s="38">
        <f>'Úspory celkem'!H25</f>
        <v>0</v>
      </c>
      <c r="I25" s="38">
        <f>'Úspory celkem'!I25</f>
        <v>0</v>
      </c>
      <c r="J25" s="38">
        <f>'Úspory celkem'!J25</f>
        <v>0</v>
      </c>
      <c r="K25" s="38">
        <f>'Úspory celkem'!K25</f>
        <v>0</v>
      </c>
      <c r="L25" s="38">
        <f>'Úspory celkem'!L25</f>
        <v>0</v>
      </c>
      <c r="M25" s="38">
        <f>'Úspory celkem'!M25</f>
        <v>0</v>
      </c>
      <c r="P25" s="49"/>
      <c r="Q25" s="49"/>
      <c r="R25" s="49"/>
    </row>
    <row r="26" spans="1:13" ht="12.75">
      <c r="A26" s="36" t="s">
        <v>100</v>
      </c>
      <c r="B26" s="20">
        <f t="shared" si="3"/>
        <v>21</v>
      </c>
      <c r="C26" s="50"/>
      <c r="D26" s="38">
        <f>'Úspory celkem'!D26</f>
        <v>0</v>
      </c>
      <c r="E26" s="38">
        <f>'Úspory celkem'!E26</f>
        <v>0</v>
      </c>
      <c r="F26" s="38">
        <f>'Úspory celkem'!F26</f>
        <v>0</v>
      </c>
      <c r="G26" s="38">
        <f>'Úspory celkem'!G26</f>
        <v>0</v>
      </c>
      <c r="H26" s="38">
        <f>'Úspory celkem'!H26</f>
        <v>0</v>
      </c>
      <c r="I26" s="38">
        <f>'Úspory celkem'!I26</f>
        <v>0</v>
      </c>
      <c r="J26" s="38">
        <f>'Úspory celkem'!J26</f>
        <v>0</v>
      </c>
      <c r="K26" s="38">
        <f>'Úspory celkem'!K26</f>
        <v>0</v>
      </c>
      <c r="L26" s="38">
        <f>'Úspory celkem'!L26</f>
        <v>0</v>
      </c>
      <c r="M26" s="38">
        <f>'Úspory celkem'!M26</f>
        <v>0</v>
      </c>
    </row>
    <row r="27" spans="1:13" ht="12.75">
      <c r="A27" s="36" t="s">
        <v>73</v>
      </c>
      <c r="B27" s="20">
        <f t="shared" si="3"/>
        <v>22</v>
      </c>
      <c r="C27" s="50"/>
      <c r="D27" s="38">
        <f>'Úspory celkem'!D27</f>
        <v>0</v>
      </c>
      <c r="E27" s="38">
        <f>'Úspory celkem'!E27</f>
        <v>0</v>
      </c>
      <c r="F27" s="38">
        <f>'Úspory celkem'!F27</f>
        <v>0</v>
      </c>
      <c r="G27" s="38">
        <f>'Úspory celkem'!G27</f>
        <v>0</v>
      </c>
      <c r="H27" s="38">
        <f>'Úspory celkem'!H27</f>
        <v>0</v>
      </c>
      <c r="I27" s="38">
        <f>'Úspory celkem'!I27</f>
        <v>0</v>
      </c>
      <c r="J27" s="38">
        <f>'Úspory celkem'!J27</f>
        <v>0</v>
      </c>
      <c r="K27" s="38">
        <f>'Úspory celkem'!K27</f>
        <v>0</v>
      </c>
      <c r="L27" s="38">
        <f>'Úspory celkem'!L27</f>
        <v>0</v>
      </c>
      <c r="M27" s="38">
        <f>'Úspory celkem'!M27</f>
        <v>0</v>
      </c>
    </row>
    <row r="28" spans="1:13" ht="12.75">
      <c r="A28" s="4" t="s">
        <v>104</v>
      </c>
      <c r="B28" s="5" t="s">
        <v>0</v>
      </c>
      <c r="C28" s="12"/>
      <c r="D28" s="41">
        <f>'Úspory celkem'!D28</f>
        <v>0</v>
      </c>
      <c r="E28" s="41">
        <f>'Úspory celkem'!E28</f>
        <v>0</v>
      </c>
      <c r="F28" s="41">
        <f>'Úspory celkem'!F28</f>
        <v>0</v>
      </c>
      <c r="G28" s="41">
        <f>'Úspory celkem'!G28</f>
        <v>0</v>
      </c>
      <c r="H28" s="41">
        <f>'Úspory celkem'!H28</f>
        <v>0</v>
      </c>
      <c r="I28" s="41">
        <f>'Úspory celkem'!I28</f>
        <v>0</v>
      </c>
      <c r="J28" s="41">
        <f>'Úspory celkem'!J28</f>
        <v>0</v>
      </c>
      <c r="K28" s="192">
        <f>'Úspory celkem'!K28</f>
        <v>0</v>
      </c>
      <c r="L28" s="192">
        <f>'Úspory celkem'!L28</f>
        <v>0</v>
      </c>
      <c r="M28" s="192">
        <f>'Úspory celkem'!M28</f>
        <v>0</v>
      </c>
    </row>
    <row r="29" spans="1:13" ht="12.75" customHeight="1">
      <c r="A29" s="243" t="s">
        <v>33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32"/>
      <c r="M29" s="203"/>
    </row>
    <row r="30" spans="1:13" ht="12.75">
      <c r="A30" s="36" t="s">
        <v>37</v>
      </c>
      <c r="B30" s="20">
        <f>B27+1</f>
        <v>23</v>
      </c>
      <c r="C30" s="52"/>
      <c r="D30" s="38">
        <f>'Úspory celkem'!D30</f>
        <v>0</v>
      </c>
      <c r="E30" s="38">
        <f>'Úspory celkem'!E30</f>
        <v>0</v>
      </c>
      <c r="F30" s="38">
        <f>'Úspory celkem'!F30</f>
        <v>0</v>
      </c>
      <c r="G30" s="38">
        <f>'Úspory celkem'!G30</f>
        <v>0</v>
      </c>
      <c r="H30" s="38">
        <f>'Úspory celkem'!H30</f>
        <v>0</v>
      </c>
      <c r="I30" s="38">
        <f>'Úspory celkem'!I30</f>
        <v>0</v>
      </c>
      <c r="J30" s="38">
        <f>'Úspory celkem'!J30</f>
        <v>0</v>
      </c>
      <c r="K30" s="38">
        <f>'Úspory celkem'!K30</f>
        <v>0</v>
      </c>
      <c r="L30" s="38">
        <f>'Úspory celkem'!L30</f>
        <v>0</v>
      </c>
      <c r="M30" s="38">
        <f>'Úspory celkem'!M30</f>
        <v>0</v>
      </c>
    </row>
    <row r="31" spans="1:13" ht="12.75">
      <c r="A31" s="36" t="s">
        <v>31</v>
      </c>
      <c r="B31" s="20">
        <f>B30+1</f>
        <v>24</v>
      </c>
      <c r="C31" s="44"/>
      <c r="D31" s="38">
        <f>'Úspory celkem'!D31</f>
        <v>293.4779999999999</v>
      </c>
      <c r="E31" s="38">
        <f>'Úspory celkem'!E31</f>
        <v>293.4779999999999</v>
      </c>
      <c r="F31" s="38">
        <f>'Úspory celkem'!F31</f>
        <v>293.4779999999999</v>
      </c>
      <c r="G31" s="38">
        <f>'Úspory celkem'!G31</f>
        <v>293.4779999999999</v>
      </c>
      <c r="H31" s="38">
        <f>'Úspory celkem'!H31</f>
        <v>293.4779999999999</v>
      </c>
      <c r="I31" s="38">
        <f>'Úspory celkem'!I31</f>
        <v>293.4779999999999</v>
      </c>
      <c r="J31" s="38">
        <f>'Úspory celkem'!J31</f>
        <v>293.4779999999999</v>
      </c>
      <c r="K31" s="38">
        <f>'Úspory celkem'!K31</f>
        <v>293.4779999999999</v>
      </c>
      <c r="L31" s="38">
        <f>'Úspory celkem'!L31</f>
        <v>293.4779999999999</v>
      </c>
      <c r="M31" s="38">
        <f>'Úspory celkem'!M31</f>
        <v>293.4779999999999</v>
      </c>
    </row>
    <row r="32" spans="1:13" ht="12.75">
      <c r="A32" s="36" t="s">
        <v>30</v>
      </c>
      <c r="B32" s="20">
        <f aca="true" t="shared" si="4" ref="B32:B40">B31+1</f>
        <v>25</v>
      </c>
      <c r="C32" s="44"/>
      <c r="D32" s="38">
        <f>'Úspory celkem'!D32</f>
        <v>1206.7420566666667</v>
      </c>
      <c r="E32" s="38">
        <f>'Úspory celkem'!E32</f>
        <v>1206.7420566666667</v>
      </c>
      <c r="F32" s="38">
        <f>'Úspory celkem'!F32</f>
        <v>1206.7420566666667</v>
      </c>
      <c r="G32" s="38">
        <f>'Úspory celkem'!G32</f>
        <v>1206.7420566666667</v>
      </c>
      <c r="H32" s="38">
        <f>'Úspory celkem'!H32</f>
        <v>1206.7420566666667</v>
      </c>
      <c r="I32" s="38">
        <f>'Úspory celkem'!I32</f>
        <v>1206.7420566666667</v>
      </c>
      <c r="J32" s="38">
        <f>'Úspory celkem'!J32</f>
        <v>1206.7420566666667</v>
      </c>
      <c r="K32" s="38">
        <f>'Úspory celkem'!K32</f>
        <v>1206.7420566666667</v>
      </c>
      <c r="L32" s="38">
        <f>'Úspory celkem'!L32</f>
        <v>1206.7420566666667</v>
      </c>
      <c r="M32" s="38">
        <f>'Úspory celkem'!M32</f>
        <v>1206.7420566666667</v>
      </c>
    </row>
    <row r="33" spans="1:13" ht="12.75">
      <c r="A33" s="36" t="s">
        <v>97</v>
      </c>
      <c r="B33" s="20">
        <f t="shared" si="4"/>
        <v>26</v>
      </c>
      <c r="C33" s="44"/>
      <c r="D33" s="38">
        <f>'Úspory celkem'!D33</f>
        <v>6341.333333333333</v>
      </c>
      <c r="E33" s="38">
        <f>'Úspory celkem'!E33</f>
        <v>6341.333333333333</v>
      </c>
      <c r="F33" s="38">
        <f>'Úspory celkem'!F33</f>
        <v>6341.333333333333</v>
      </c>
      <c r="G33" s="38">
        <f>'Úspory celkem'!G33</f>
        <v>6341.333333333333</v>
      </c>
      <c r="H33" s="38">
        <f>'Úspory celkem'!H33</f>
        <v>6341.333333333333</v>
      </c>
      <c r="I33" s="38">
        <f>'Úspory celkem'!I33</f>
        <v>6341.333333333333</v>
      </c>
      <c r="J33" s="38">
        <f>'Úspory celkem'!J33</f>
        <v>6341.333333333333</v>
      </c>
      <c r="K33" s="38">
        <f>'Úspory celkem'!K33</f>
        <v>6341.333333333333</v>
      </c>
      <c r="L33" s="38">
        <f>'Úspory celkem'!L33</f>
        <v>6341.333333333333</v>
      </c>
      <c r="M33" s="38">
        <f>'Úspory celkem'!M33</f>
        <v>6341.333333333333</v>
      </c>
    </row>
    <row r="34" spans="1:13" ht="12.75">
      <c r="A34" s="36" t="s">
        <v>98</v>
      </c>
      <c r="B34" s="20">
        <f t="shared" si="4"/>
        <v>27</v>
      </c>
      <c r="C34" s="44"/>
      <c r="D34" s="38">
        <f>'Úspory celkem'!D34</f>
        <v>6341.333333333333</v>
      </c>
      <c r="E34" s="38">
        <f>'Úspory celkem'!E34</f>
        <v>6341.333333333333</v>
      </c>
      <c r="F34" s="38">
        <f>'Úspory celkem'!F34</f>
        <v>6341.333333333333</v>
      </c>
      <c r="G34" s="38">
        <f>'Úspory celkem'!G34</f>
        <v>6341.333333333333</v>
      </c>
      <c r="H34" s="38">
        <f>'Úspory celkem'!H34</f>
        <v>6341.333333333333</v>
      </c>
      <c r="I34" s="38">
        <f>'Úspory celkem'!I34</f>
        <v>6341.333333333333</v>
      </c>
      <c r="J34" s="38">
        <f>'Úspory celkem'!J34</f>
        <v>6341.333333333333</v>
      </c>
      <c r="K34" s="38">
        <f>'Úspory celkem'!K34</f>
        <v>6341.333333333333</v>
      </c>
      <c r="L34" s="38">
        <f>'Úspory celkem'!L34</f>
        <v>6341.333333333333</v>
      </c>
      <c r="M34" s="38">
        <f>'Úspory celkem'!M34</f>
        <v>6341.333333333333</v>
      </c>
    </row>
    <row r="35" spans="1:18" ht="14.45" customHeight="1">
      <c r="A35" s="36" t="s">
        <v>38</v>
      </c>
      <c r="B35" s="20">
        <f t="shared" si="4"/>
        <v>28</v>
      </c>
      <c r="C35" s="44"/>
      <c r="D35" s="38">
        <f>'Úspory celkem'!D35</f>
        <v>0</v>
      </c>
      <c r="E35" s="38">
        <f>'Úspory celkem'!E35</f>
        <v>0</v>
      </c>
      <c r="F35" s="38">
        <f>'Úspory celkem'!F35</f>
        <v>0</v>
      </c>
      <c r="G35" s="38">
        <f>'Úspory celkem'!G35</f>
        <v>0</v>
      </c>
      <c r="H35" s="38">
        <f>'Úspory celkem'!H35</f>
        <v>0</v>
      </c>
      <c r="I35" s="38">
        <f>'Úspory celkem'!I35</f>
        <v>0</v>
      </c>
      <c r="J35" s="38">
        <f>'Úspory celkem'!J35</f>
        <v>0</v>
      </c>
      <c r="K35" s="38">
        <f>'Úspory celkem'!K35</f>
        <v>0</v>
      </c>
      <c r="L35" s="38">
        <f>'Úspory celkem'!L35</f>
        <v>0</v>
      </c>
      <c r="M35" s="38">
        <f>'Úspory celkem'!M35</f>
        <v>0</v>
      </c>
      <c r="P35" s="43" t="s">
        <v>62</v>
      </c>
      <c r="Q35" s="43" t="s">
        <v>79</v>
      </c>
      <c r="R35" s="43" t="s">
        <v>80</v>
      </c>
    </row>
    <row r="36" spans="1:18" ht="12.75">
      <c r="A36" s="36" t="s">
        <v>19</v>
      </c>
      <c r="B36" s="20">
        <f t="shared" si="4"/>
        <v>29</v>
      </c>
      <c r="C36" s="44"/>
      <c r="D36" s="38">
        <f>'Úspory celkem'!D36</f>
        <v>1321464.1505737898</v>
      </c>
      <c r="E36" s="38">
        <f>'Úspory celkem'!E36</f>
        <v>1321464.1505737898</v>
      </c>
      <c r="F36" s="38">
        <f>'Úspory celkem'!F36</f>
        <v>1321464.1505737898</v>
      </c>
      <c r="G36" s="38">
        <f>'Úspory celkem'!G36</f>
        <v>1321464.1505737898</v>
      </c>
      <c r="H36" s="38">
        <f>'Úspory celkem'!H36</f>
        <v>1321464.1505737898</v>
      </c>
      <c r="I36" s="38">
        <f>'Úspory celkem'!I36</f>
        <v>1321464.1505737898</v>
      </c>
      <c r="J36" s="38">
        <f>'Úspory celkem'!J36</f>
        <v>1321464.1505737898</v>
      </c>
      <c r="K36" s="38">
        <f>'Úspory celkem'!K36</f>
        <v>1321464.1505737898</v>
      </c>
      <c r="L36" s="38">
        <f>'Úspory celkem'!L36</f>
        <v>1321464.1505737898</v>
      </c>
      <c r="M36" s="38">
        <f>'Úspory celkem'!M36</f>
        <v>1321464.1505737898</v>
      </c>
      <c r="P36" s="58" t="s">
        <v>65</v>
      </c>
      <c r="Q36" s="46">
        <f>IF(D30=0,0,D30/D35)</f>
        <v>0</v>
      </c>
      <c r="R36" s="46">
        <f>Q36*1.15</f>
        <v>0</v>
      </c>
    </row>
    <row r="37" spans="1:18" ht="12.75">
      <c r="A37" s="36" t="s">
        <v>32</v>
      </c>
      <c r="B37" s="20">
        <f t="shared" si="4"/>
        <v>30</v>
      </c>
      <c r="C37" s="44"/>
      <c r="D37" s="38">
        <f>'Úspory celkem'!D37</f>
        <v>2252222.0640740744</v>
      </c>
      <c r="E37" s="38">
        <f>'Úspory celkem'!E37</f>
        <v>2252222.0640740744</v>
      </c>
      <c r="F37" s="38">
        <f>'Úspory celkem'!F37</f>
        <v>2252222.0640740744</v>
      </c>
      <c r="G37" s="38">
        <f>'Úspory celkem'!G37</f>
        <v>2252222.0640740744</v>
      </c>
      <c r="H37" s="38">
        <f>'Úspory celkem'!H37</f>
        <v>2252222.0640740744</v>
      </c>
      <c r="I37" s="38">
        <f>'Úspory celkem'!I37</f>
        <v>2252222.0640740744</v>
      </c>
      <c r="J37" s="38">
        <f>'Úspory celkem'!J37</f>
        <v>2252222.0640740744</v>
      </c>
      <c r="K37" s="38">
        <f>'Úspory celkem'!K37</f>
        <v>2252222.0640740744</v>
      </c>
      <c r="L37" s="38">
        <f>'Úspory celkem'!L37</f>
        <v>2252222.0640740744</v>
      </c>
      <c r="M37" s="38">
        <f>'Úspory celkem'!M37</f>
        <v>2252222.0640740744</v>
      </c>
      <c r="P37" s="58" t="s">
        <v>66</v>
      </c>
      <c r="Q37" s="46">
        <f>D36/D31</f>
        <v>4502.770737751349</v>
      </c>
      <c r="R37" s="46">
        <f>Q37*1.21</f>
        <v>5448.352592679132</v>
      </c>
    </row>
    <row r="38" spans="1:18" ht="12.75">
      <c r="A38" s="36" t="s">
        <v>99</v>
      </c>
      <c r="B38" s="20">
        <f t="shared" si="4"/>
        <v>31</v>
      </c>
      <c r="C38" s="44"/>
      <c r="D38" s="38">
        <f>'Úspory celkem'!D38</f>
        <v>252493.56666666665</v>
      </c>
      <c r="E38" s="38">
        <f>'Úspory celkem'!E38</f>
        <v>252493.56666666665</v>
      </c>
      <c r="F38" s="38">
        <f>'Úspory celkem'!F38</f>
        <v>252493.56666666665</v>
      </c>
      <c r="G38" s="38">
        <f>'Úspory celkem'!G38</f>
        <v>252493.56666666665</v>
      </c>
      <c r="H38" s="38">
        <f>'Úspory celkem'!H38</f>
        <v>252493.56666666665</v>
      </c>
      <c r="I38" s="38">
        <f>'Úspory celkem'!I38</f>
        <v>252493.56666666665</v>
      </c>
      <c r="J38" s="38">
        <f>'Úspory celkem'!J38</f>
        <v>252493.56666666665</v>
      </c>
      <c r="K38" s="38">
        <f>'Úspory celkem'!K38</f>
        <v>252493.56666666665</v>
      </c>
      <c r="L38" s="38">
        <f>'Úspory celkem'!L38</f>
        <v>252493.56666666665</v>
      </c>
      <c r="M38" s="38">
        <f>'Úspory celkem'!M38</f>
        <v>252493.56666666665</v>
      </c>
      <c r="P38" s="58" t="s">
        <v>67</v>
      </c>
      <c r="Q38" s="46">
        <f>IF(D32=0,0,D37/D32)</f>
        <v>1866.36576692727</v>
      </c>
      <c r="R38" s="46">
        <f>Q38*1.21</f>
        <v>2258.302577981997</v>
      </c>
    </row>
    <row r="39" spans="1:18" ht="12.75">
      <c r="A39" s="36" t="s">
        <v>100</v>
      </c>
      <c r="B39" s="20">
        <f t="shared" si="4"/>
        <v>32</v>
      </c>
      <c r="C39" s="50"/>
      <c r="D39" s="38">
        <f>'Úspory celkem'!D39</f>
        <v>275455.3333333333</v>
      </c>
      <c r="E39" s="38">
        <f>'Úspory celkem'!E39</f>
        <v>275455.3333333333</v>
      </c>
      <c r="F39" s="38">
        <f>'Úspory celkem'!F39</f>
        <v>275455.3333333333</v>
      </c>
      <c r="G39" s="38">
        <f>'Úspory celkem'!G39</f>
        <v>275455.3333333333</v>
      </c>
      <c r="H39" s="38">
        <f>'Úspory celkem'!H39</f>
        <v>275455.3333333333</v>
      </c>
      <c r="I39" s="38">
        <f>'Úspory celkem'!I39</f>
        <v>275455.3333333333</v>
      </c>
      <c r="J39" s="38">
        <f>'Úspory celkem'!J39</f>
        <v>275455.3333333333</v>
      </c>
      <c r="K39" s="38">
        <f>'Úspory celkem'!K39</f>
        <v>275455.3333333333</v>
      </c>
      <c r="L39" s="38">
        <f>'Úspory celkem'!L39</f>
        <v>275455.3333333333</v>
      </c>
      <c r="M39" s="38">
        <f>'Úspory celkem'!M39</f>
        <v>275455.3333333333</v>
      </c>
      <c r="P39" s="58" t="s">
        <v>101</v>
      </c>
      <c r="Q39" s="47">
        <f>D38/D33</f>
        <v>39.81710996635828</v>
      </c>
      <c r="R39" s="46">
        <f>Q39*1.15</f>
        <v>45.78967646131202</v>
      </c>
    </row>
    <row r="40" spans="1:18" ht="12.75">
      <c r="A40" s="36" t="s">
        <v>73</v>
      </c>
      <c r="B40" s="20">
        <f t="shared" si="4"/>
        <v>33</v>
      </c>
      <c r="C40" s="50"/>
      <c r="D40" s="38">
        <f>'Úspory celkem'!D40</f>
        <v>0</v>
      </c>
      <c r="E40" s="38">
        <f>'Úspory celkem'!E40</f>
        <v>0</v>
      </c>
      <c r="F40" s="38">
        <f>'Úspory celkem'!F40</f>
        <v>0</v>
      </c>
      <c r="G40" s="38">
        <f>'Úspory celkem'!G40</f>
        <v>0</v>
      </c>
      <c r="H40" s="38">
        <f>'Úspory celkem'!H40</f>
        <v>0</v>
      </c>
      <c r="I40" s="38">
        <f>'Úspory celkem'!I40</f>
        <v>0</v>
      </c>
      <c r="J40" s="38">
        <f>'Úspory celkem'!J40</f>
        <v>0</v>
      </c>
      <c r="K40" s="38">
        <f>'Úspory celkem'!K40</f>
        <v>0</v>
      </c>
      <c r="L40" s="38">
        <f>'Úspory celkem'!L40</f>
        <v>0</v>
      </c>
      <c r="M40" s="38">
        <f>'Úspory celkem'!M40</f>
        <v>0</v>
      </c>
      <c r="P40" s="58" t="s">
        <v>102</v>
      </c>
      <c r="Q40" s="47">
        <f>D39/D34</f>
        <v>43.43807821698906</v>
      </c>
      <c r="R40" s="46">
        <f>Q40*1.15</f>
        <v>49.953789949537416</v>
      </c>
    </row>
    <row r="41" spans="1:13" ht="12.75">
      <c r="A41" s="4" t="s">
        <v>106</v>
      </c>
      <c r="B41" s="5" t="s">
        <v>1</v>
      </c>
      <c r="C41" s="12"/>
      <c r="D41" s="41">
        <f>'Úspory celkem'!D41</f>
        <v>4101635.114647864</v>
      </c>
      <c r="E41" s="41">
        <f>'Úspory celkem'!E41</f>
        <v>4101635.114647864</v>
      </c>
      <c r="F41" s="41">
        <f>'Úspory celkem'!F41</f>
        <v>4101635.114647864</v>
      </c>
      <c r="G41" s="41">
        <f>'Úspory celkem'!G41</f>
        <v>4101635.114647864</v>
      </c>
      <c r="H41" s="41">
        <f>'Úspory celkem'!H41</f>
        <v>4101635.114647864</v>
      </c>
      <c r="I41" s="41">
        <f>'Úspory celkem'!I41</f>
        <v>4101635.114647864</v>
      </c>
      <c r="J41" s="41">
        <f>'Úspory celkem'!J41</f>
        <v>4101635.114647864</v>
      </c>
      <c r="K41" s="192">
        <f>'Úspory celkem'!K41</f>
        <v>4101635.114647864</v>
      </c>
      <c r="L41" s="192">
        <f>'Úspory celkem'!L41</f>
        <v>4101635.114647864</v>
      </c>
      <c r="M41" s="192">
        <f>'Úspory celkem'!M41</f>
        <v>4101635.114647864</v>
      </c>
    </row>
    <row r="43" spans="1:2" ht="12.75">
      <c r="A43" s="7" t="s">
        <v>81</v>
      </c>
      <c r="B43" s="22"/>
    </row>
    <row r="44" ht="12.75">
      <c r="B44" s="54"/>
    </row>
    <row r="45" ht="12.75">
      <c r="A45" s="55" t="s">
        <v>35</v>
      </c>
    </row>
    <row r="46" ht="12.75">
      <c r="A46" s="56" t="s">
        <v>36</v>
      </c>
    </row>
    <row r="47" spans="2:11" ht="12.75">
      <c r="B47" s="54"/>
      <c r="C47" s="54"/>
      <c r="D47" s="54"/>
      <c r="E47" s="54"/>
      <c r="F47" s="54"/>
      <c r="G47" s="54"/>
      <c r="H47" s="54"/>
      <c r="I47" s="54"/>
      <c r="J47" s="54"/>
      <c r="K47" s="54"/>
    </row>
  </sheetData>
  <mergeCells count="3">
    <mergeCell ref="C1:K1"/>
    <mergeCell ref="A29:K29"/>
    <mergeCell ref="A16:K16"/>
  </mergeCells>
  <conditionalFormatting sqref="B1">
    <cfRule type="cellIs" priority="2" operator="between" stopIfTrue="1">
      <formula>1</formula>
      <formula>15</formula>
    </cfRule>
  </conditionalFormatting>
  <dataValidations count="1" disablePrompts="1">
    <dataValidation type="decimal" allowBlank="1" showInputMessage="1" showErrorMessage="1" promptTitle="Počet roků záruky" prompt="Vložte počet roků záruky (kontraktu) " errorTitle="neplatný údaj" error="zadejte dobu 1 - 20 let" sqref="B1">
      <formula1>1</formula1>
      <formula2>20</formula2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A1:S64"/>
  <sheetViews>
    <sheetView showGridLines="0" zoomScale="85" zoomScaleNormal="85" workbookViewId="0" topLeftCell="A1">
      <selection activeCell="L45" sqref="L45:M45"/>
    </sheetView>
  </sheetViews>
  <sheetFormatPr defaultColWidth="9.125" defaultRowHeight="12.75"/>
  <cols>
    <col min="1" max="1" width="32.125" style="2" customWidth="1"/>
    <col min="2" max="2" width="5.75390625" style="2" customWidth="1"/>
    <col min="3" max="3" width="12.375" style="2" customWidth="1"/>
    <col min="4" max="4" width="16.875" style="2" customWidth="1"/>
    <col min="5" max="15" width="11.75390625" style="2" customWidth="1"/>
    <col min="16" max="16" width="25.875" style="2" bestFit="1" customWidth="1"/>
    <col min="17" max="17" width="5.75390625" style="2" customWidth="1"/>
    <col min="18" max="18" width="14.125" style="2" bestFit="1" customWidth="1"/>
    <col min="19" max="19" width="15.125" style="2" customWidth="1"/>
    <col min="20" max="16384" width="9.125" style="2" customWidth="1"/>
  </cols>
  <sheetData>
    <row r="1" spans="1:14" ht="12.75" customHeight="1">
      <c r="A1" s="9" t="s">
        <v>16</v>
      </c>
      <c r="B1" s="59">
        <f>'Referenční spotřeby a GÚ'!B1</f>
        <v>8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9" ht="15" customHeight="1">
      <c r="A2" s="7" t="s">
        <v>13</v>
      </c>
      <c r="B2" s="8" t="s">
        <v>14</v>
      </c>
      <c r="C2" s="15" t="s">
        <v>26</v>
      </c>
      <c r="D2" s="11">
        <v>2023</v>
      </c>
      <c r="E2" s="11">
        <f>D2+1</f>
        <v>2024</v>
      </c>
      <c r="F2" s="11">
        <f aca="true" t="shared" si="0" ref="F2:M2">E2+1</f>
        <v>2025</v>
      </c>
      <c r="G2" s="11">
        <f t="shared" si="0"/>
        <v>2026</v>
      </c>
      <c r="H2" s="11">
        <f t="shared" si="0"/>
        <v>2027</v>
      </c>
      <c r="I2" s="11">
        <f t="shared" si="0"/>
        <v>2028</v>
      </c>
      <c r="J2" s="11">
        <f t="shared" si="0"/>
        <v>2029</v>
      </c>
      <c r="K2" s="11">
        <f t="shared" si="0"/>
        <v>2030</v>
      </c>
      <c r="L2" s="11">
        <f t="shared" si="0"/>
        <v>2031</v>
      </c>
      <c r="M2" s="11">
        <f t="shared" si="0"/>
        <v>2032</v>
      </c>
      <c r="N2" s="11"/>
      <c r="O2" s="60" t="s">
        <v>118</v>
      </c>
      <c r="P2" s="60"/>
      <c r="Q2" s="60"/>
      <c r="R2" s="61" t="s">
        <v>149</v>
      </c>
      <c r="S2" s="62"/>
    </row>
    <row r="3" spans="1:19" ht="12.75" customHeight="1">
      <c r="A3" s="243" t="s">
        <v>29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61" t="s">
        <v>116</v>
      </c>
      <c r="P3" s="62"/>
      <c r="Q3" s="62"/>
      <c r="R3" s="63" t="s">
        <v>17</v>
      </c>
      <c r="S3" s="63" t="s">
        <v>54</v>
      </c>
    </row>
    <row r="4" spans="1:19" ht="12.75">
      <c r="A4" s="2" t="str">
        <f>'Referenční spotřeby a GÚ'!A4</f>
        <v>Teplo [GJ]</v>
      </c>
      <c r="B4" s="3">
        <f>'Referenční spotřeby a GÚ'!B4</f>
        <v>1</v>
      </c>
      <c r="C4" s="64">
        <f>'Referenční spotřeby a GÚ'!C4</f>
        <v>0</v>
      </c>
      <c r="D4" s="38">
        <f>'Referenční spotřeby a GÚ'!D4</f>
        <v>0</v>
      </c>
      <c r="E4" s="38">
        <f>'Referenční spotřeby a GÚ'!E4</f>
        <v>0</v>
      </c>
      <c r="F4" s="38">
        <f>'Referenční spotřeby a GÚ'!F4</f>
        <v>0</v>
      </c>
      <c r="G4" s="38">
        <f>'Referenční spotřeby a GÚ'!G4</f>
        <v>0</v>
      </c>
      <c r="H4" s="38">
        <f>'Referenční spotřeby a GÚ'!H4</f>
        <v>0</v>
      </c>
      <c r="I4" s="38">
        <f>'Referenční spotřeby a GÚ'!I4</f>
        <v>0</v>
      </c>
      <c r="J4" s="38">
        <f>'Referenční spotřeby a GÚ'!J4</f>
        <v>0</v>
      </c>
      <c r="K4" s="38">
        <f>'Referenční spotřeby a GÚ'!K4</f>
        <v>0</v>
      </c>
      <c r="L4" s="38">
        <f>'Referenční spotřeby a GÚ'!L4</f>
        <v>0</v>
      </c>
      <c r="M4" s="38">
        <f>'Referenční spotřeby a GÚ'!M4</f>
        <v>0</v>
      </c>
      <c r="N4" s="38"/>
      <c r="O4" s="65">
        <f aca="true" t="shared" si="1" ref="O4:O15">SUM(D4:N4)</f>
        <v>0</v>
      </c>
      <c r="P4" s="62" t="s">
        <v>37</v>
      </c>
      <c r="Q4" s="66"/>
      <c r="R4" s="67">
        <f>O4*1</f>
        <v>0</v>
      </c>
      <c r="S4" s="67">
        <f>O4/3.6</f>
        <v>0</v>
      </c>
    </row>
    <row r="5" spans="1:19" ht="12.75">
      <c r="A5" s="2" t="str">
        <f>'Referenční spotřeby a GÚ'!A5</f>
        <v>Elektrická energie [MWh]</v>
      </c>
      <c r="B5" s="3">
        <f>'Referenční spotřeby a GÚ'!B5</f>
        <v>2</v>
      </c>
      <c r="C5" s="64">
        <f>'Referenční spotřeby a GÚ'!C5</f>
        <v>293.4779999999999</v>
      </c>
      <c r="D5" s="38">
        <f>'Referenční spotřeby a GÚ'!D5</f>
        <v>293.4779999999999</v>
      </c>
      <c r="E5" s="38">
        <f>'Referenční spotřeby a GÚ'!E5</f>
        <v>293.4779999999999</v>
      </c>
      <c r="F5" s="38">
        <f>'Referenční spotřeby a GÚ'!F5</f>
        <v>293.4779999999999</v>
      </c>
      <c r="G5" s="38">
        <f>'Referenční spotřeby a GÚ'!G5</f>
        <v>293.4779999999999</v>
      </c>
      <c r="H5" s="38">
        <f>'Referenční spotřeby a GÚ'!H5</f>
        <v>293.4779999999999</v>
      </c>
      <c r="I5" s="38">
        <f>'Referenční spotřeby a GÚ'!I5</f>
        <v>293.4779999999999</v>
      </c>
      <c r="J5" s="38">
        <f>'Referenční spotřeby a GÚ'!J5</f>
        <v>293.4779999999999</v>
      </c>
      <c r="K5" s="38">
        <f>'Referenční spotřeby a GÚ'!K5</f>
        <v>293.4779999999999</v>
      </c>
      <c r="L5" s="38">
        <f>'Referenční spotřeby a GÚ'!K5</f>
        <v>293.4779999999999</v>
      </c>
      <c r="M5" s="38">
        <f>'Referenční spotřeby a GÚ'!L5</f>
        <v>293.4779999999999</v>
      </c>
      <c r="N5" s="38"/>
      <c r="O5" s="65">
        <f t="shared" si="1"/>
        <v>2934.7799999999993</v>
      </c>
      <c r="P5" s="62" t="s">
        <v>31</v>
      </c>
      <c r="Q5" s="66"/>
      <c r="R5" s="67">
        <f>O5*3.6</f>
        <v>10565.207999999997</v>
      </c>
      <c r="S5" s="67">
        <f>O5*1</f>
        <v>2934.7799999999993</v>
      </c>
    </row>
    <row r="6" spans="1:19" ht="12.75">
      <c r="A6" s="2" t="str">
        <f>'Referenční spotřeby a GÚ'!A6</f>
        <v>Zemní plyn [MWh]</v>
      </c>
      <c r="B6" s="3">
        <f>'Referenční spotřeby a GÚ'!B6</f>
        <v>3</v>
      </c>
      <c r="C6" s="64">
        <f>'Referenční spotřeby a GÚ'!C6</f>
        <v>1206.7420566666667</v>
      </c>
      <c r="D6" s="38">
        <f>'Referenční spotřeby a GÚ'!D6</f>
        <v>1206.7420566666667</v>
      </c>
      <c r="E6" s="38">
        <f>'Referenční spotřeby a GÚ'!E6</f>
        <v>1206.7420566666667</v>
      </c>
      <c r="F6" s="38">
        <f>'Referenční spotřeby a GÚ'!F6</f>
        <v>1206.7420566666667</v>
      </c>
      <c r="G6" s="38">
        <f>'Referenční spotřeby a GÚ'!G6</f>
        <v>1206.7420566666667</v>
      </c>
      <c r="H6" s="38">
        <f>'Referenční spotřeby a GÚ'!H6</f>
        <v>1206.7420566666667</v>
      </c>
      <c r="I6" s="38">
        <f>'Referenční spotřeby a GÚ'!I6</f>
        <v>1206.7420566666667</v>
      </c>
      <c r="J6" s="38">
        <f>'Referenční spotřeby a GÚ'!J6</f>
        <v>1206.7420566666667</v>
      </c>
      <c r="K6" s="38">
        <f>'Referenční spotřeby a GÚ'!K6</f>
        <v>1206.7420566666667</v>
      </c>
      <c r="L6" s="38">
        <f>'Referenční spotřeby a GÚ'!K6</f>
        <v>1206.7420566666667</v>
      </c>
      <c r="M6" s="38">
        <f>'Referenční spotřeby a GÚ'!L6</f>
        <v>1206.7420566666667</v>
      </c>
      <c r="N6" s="38"/>
      <c r="O6" s="65">
        <f t="shared" si="1"/>
        <v>12067.420566666666</v>
      </c>
      <c r="P6" s="62" t="s">
        <v>30</v>
      </c>
      <c r="Q6" s="66"/>
      <c r="R6" s="67">
        <f>O6*3.6</f>
        <v>43442.71404</v>
      </c>
      <c r="S6" s="67">
        <f>O6*1</f>
        <v>12067.420566666666</v>
      </c>
    </row>
    <row r="7" spans="1:19" ht="12.75">
      <c r="A7" s="2" t="str">
        <f>'Referenční spotřeby a GÚ'!A7</f>
        <v>Vodné [m3]</v>
      </c>
      <c r="B7" s="3">
        <f>'Referenční spotřeby a GÚ'!B7</f>
        <v>4</v>
      </c>
      <c r="C7" s="64">
        <f>'Referenční spotřeby a GÚ'!C7</f>
        <v>6341.333333333333</v>
      </c>
      <c r="D7" s="38">
        <f>'Referenční spotřeby a GÚ'!D7</f>
        <v>6341.333333333333</v>
      </c>
      <c r="E7" s="38">
        <f>'Referenční spotřeby a GÚ'!E7</f>
        <v>6341.333333333333</v>
      </c>
      <c r="F7" s="38">
        <f>'Referenční spotřeby a GÚ'!F7</f>
        <v>6341.333333333333</v>
      </c>
      <c r="G7" s="38">
        <f>'Referenční spotřeby a GÚ'!G7</f>
        <v>6341.333333333333</v>
      </c>
      <c r="H7" s="38">
        <f>'Referenční spotřeby a GÚ'!H7</f>
        <v>6341.333333333333</v>
      </c>
      <c r="I7" s="38">
        <f>'Referenční spotřeby a GÚ'!I7</f>
        <v>6341.333333333333</v>
      </c>
      <c r="J7" s="38">
        <f>'Referenční spotřeby a GÚ'!J7</f>
        <v>6341.333333333333</v>
      </c>
      <c r="K7" s="38">
        <f>'Referenční spotřeby a GÚ'!K7</f>
        <v>6341.333333333333</v>
      </c>
      <c r="L7" s="38">
        <f>'Referenční spotřeby a GÚ'!K7</f>
        <v>6341.333333333333</v>
      </c>
      <c r="M7" s="38">
        <f>'Referenční spotřeby a GÚ'!L7</f>
        <v>6341.333333333333</v>
      </c>
      <c r="N7" s="38"/>
      <c r="O7" s="65">
        <f t="shared" si="1"/>
        <v>63413.33333333334</v>
      </c>
      <c r="P7" s="62" t="s">
        <v>97</v>
      </c>
      <c r="Q7" s="66"/>
      <c r="R7" s="67">
        <f>SUM(R4:R6)</f>
        <v>54007.92204</v>
      </c>
      <c r="S7" s="67">
        <f>SUM(S4:S6)</f>
        <v>15002.200566666665</v>
      </c>
    </row>
    <row r="8" spans="1:19" ht="12.75">
      <c r="A8" s="2" t="str">
        <f>'Referenční spotřeby a GÚ'!A8</f>
        <v>Stočné [m3]</v>
      </c>
      <c r="B8" s="3">
        <f>'Referenční spotřeby a GÚ'!B8</f>
        <v>5</v>
      </c>
      <c r="C8" s="64">
        <f>'Referenční spotřeby a GÚ'!C8</f>
        <v>6341.333333333333</v>
      </c>
      <c r="D8" s="38">
        <f>'Referenční spotřeby a GÚ'!D8</f>
        <v>6341.333333333333</v>
      </c>
      <c r="E8" s="38">
        <f>'Referenční spotřeby a GÚ'!E8</f>
        <v>6341.333333333333</v>
      </c>
      <c r="F8" s="38">
        <f>'Referenční spotřeby a GÚ'!F8</f>
        <v>6341.333333333333</v>
      </c>
      <c r="G8" s="38">
        <f>'Referenční spotřeby a GÚ'!G8</f>
        <v>6341.333333333333</v>
      </c>
      <c r="H8" s="38">
        <f>'Referenční spotřeby a GÚ'!H8</f>
        <v>6341.333333333333</v>
      </c>
      <c r="I8" s="38">
        <f>'Referenční spotřeby a GÚ'!I8</f>
        <v>6341.333333333333</v>
      </c>
      <c r="J8" s="38">
        <f>'Referenční spotřeby a GÚ'!J8</f>
        <v>6341.333333333333</v>
      </c>
      <c r="K8" s="38">
        <f>'Referenční spotřeby a GÚ'!K8</f>
        <v>6341.333333333333</v>
      </c>
      <c r="L8" s="38">
        <f>'Referenční spotřeby a GÚ'!K8</f>
        <v>6341.333333333333</v>
      </c>
      <c r="M8" s="38">
        <f>'Referenční spotřeby a GÚ'!L8</f>
        <v>6341.333333333333</v>
      </c>
      <c r="N8" s="38"/>
      <c r="O8" s="65">
        <f t="shared" si="1"/>
        <v>63413.33333333334</v>
      </c>
      <c r="P8" s="62" t="s">
        <v>98</v>
      </c>
      <c r="Q8" s="66"/>
      <c r="R8" s="62"/>
      <c r="S8" s="62"/>
    </row>
    <row r="9" spans="1:19" ht="12.75">
      <c r="A9" s="2" t="str">
        <f>'Referenční spotřeby a GÚ'!A9</f>
        <v>Teplo [Kč]</v>
      </c>
      <c r="B9" s="3">
        <f>'Referenční spotřeby a GÚ'!B9</f>
        <v>6</v>
      </c>
      <c r="C9" s="64">
        <f>'Referenční spotřeby a GÚ'!C9</f>
        <v>0</v>
      </c>
      <c r="D9" s="38">
        <f>'Referenční spotřeby a GÚ'!D9</f>
        <v>0</v>
      </c>
      <c r="E9" s="38">
        <f>'Referenční spotřeby a GÚ'!E9</f>
        <v>0</v>
      </c>
      <c r="F9" s="38">
        <f>'Referenční spotřeby a GÚ'!F9</f>
        <v>0</v>
      </c>
      <c r="G9" s="38">
        <f>'Referenční spotřeby a GÚ'!G9</f>
        <v>0</v>
      </c>
      <c r="H9" s="38">
        <f>'Referenční spotřeby a GÚ'!H9</f>
        <v>0</v>
      </c>
      <c r="I9" s="38">
        <f>'Referenční spotřeby a GÚ'!I9</f>
        <v>0</v>
      </c>
      <c r="J9" s="38">
        <f>'Referenční spotřeby a GÚ'!J9</f>
        <v>0</v>
      </c>
      <c r="K9" s="38">
        <f>'Referenční spotřeby a GÚ'!K9</f>
        <v>0</v>
      </c>
      <c r="L9" s="38">
        <f>'Referenční spotřeby a GÚ'!K9</f>
        <v>0</v>
      </c>
      <c r="M9" s="38">
        <f>'Referenční spotřeby a GÚ'!L9</f>
        <v>0</v>
      </c>
      <c r="N9" s="38"/>
      <c r="O9" s="65">
        <f t="shared" si="1"/>
        <v>0</v>
      </c>
      <c r="P9" s="62" t="s">
        <v>38</v>
      </c>
      <c r="Q9" s="66"/>
      <c r="R9" s="62"/>
      <c r="S9" s="65"/>
    </row>
    <row r="10" spans="1:19" ht="12.75">
      <c r="A10" s="2" t="str">
        <f>'Referenční spotřeby a GÚ'!A10</f>
        <v>Elektrická energie [Kč]</v>
      </c>
      <c r="B10" s="3">
        <f>'Referenční spotřeby a GÚ'!B10</f>
        <v>7</v>
      </c>
      <c r="C10" s="64">
        <f>'Referenční spotřeby a GÚ'!C10</f>
        <v>1321464.1505737898</v>
      </c>
      <c r="D10" s="38">
        <f>'Referenční spotřeby a GÚ'!D10</f>
        <v>1321464.1505737898</v>
      </c>
      <c r="E10" s="38">
        <f>'Referenční spotřeby a GÚ'!E10</f>
        <v>1321464.1505737898</v>
      </c>
      <c r="F10" s="38">
        <f>'Referenční spotřeby a GÚ'!F10</f>
        <v>1321464.1505737898</v>
      </c>
      <c r="G10" s="38">
        <f>'Referenční spotřeby a GÚ'!G10</f>
        <v>1321464.1505737898</v>
      </c>
      <c r="H10" s="38">
        <f>'Referenční spotřeby a GÚ'!H10</f>
        <v>1321464.1505737898</v>
      </c>
      <c r="I10" s="38">
        <f>'Referenční spotřeby a GÚ'!I10</f>
        <v>1321464.1505737898</v>
      </c>
      <c r="J10" s="38">
        <f>'Referenční spotřeby a GÚ'!J10</f>
        <v>1321464.1505737898</v>
      </c>
      <c r="K10" s="38">
        <f>'Referenční spotřeby a GÚ'!K10</f>
        <v>1321464.1505737898</v>
      </c>
      <c r="L10" s="38">
        <f>'Referenční spotřeby a GÚ'!K10</f>
        <v>1321464.1505737898</v>
      </c>
      <c r="M10" s="38">
        <f>'Referenční spotřeby a GÚ'!L10</f>
        <v>1321464.1505737898</v>
      </c>
      <c r="N10" s="38"/>
      <c r="O10" s="65">
        <f t="shared" si="1"/>
        <v>13214641.505737899</v>
      </c>
      <c r="P10" s="62" t="s">
        <v>19</v>
      </c>
      <c r="Q10" s="66"/>
      <c r="R10" s="62"/>
      <c r="S10" s="65"/>
    </row>
    <row r="11" spans="1:19" ht="12.75">
      <c r="A11" s="2" t="str">
        <f>'Referenční spotřeby a GÚ'!A11</f>
        <v>Zemní plyn [Kč]</v>
      </c>
      <c r="B11" s="3">
        <f>'Referenční spotřeby a GÚ'!B11</f>
        <v>8</v>
      </c>
      <c r="C11" s="64">
        <f>'Referenční spotřeby a GÚ'!C11</f>
        <v>2252222.0640740744</v>
      </c>
      <c r="D11" s="38">
        <f>'Referenční spotřeby a GÚ'!D11</f>
        <v>2252222.0640740744</v>
      </c>
      <c r="E11" s="38">
        <f>'Referenční spotřeby a GÚ'!E11</f>
        <v>2252222.0640740744</v>
      </c>
      <c r="F11" s="38">
        <f>'Referenční spotřeby a GÚ'!F11</f>
        <v>2252222.0640740744</v>
      </c>
      <c r="G11" s="38">
        <f>'Referenční spotřeby a GÚ'!G11</f>
        <v>2252222.0640740744</v>
      </c>
      <c r="H11" s="38">
        <f>'Referenční spotřeby a GÚ'!H11</f>
        <v>2252222.0640740744</v>
      </c>
      <c r="I11" s="38">
        <f>'Referenční spotřeby a GÚ'!I11</f>
        <v>2252222.0640740744</v>
      </c>
      <c r="J11" s="38">
        <f>'Referenční spotřeby a GÚ'!J11</f>
        <v>2252222.0640740744</v>
      </c>
      <c r="K11" s="38">
        <f>'Referenční spotřeby a GÚ'!K11</f>
        <v>2252222.0640740744</v>
      </c>
      <c r="L11" s="38">
        <f>'Referenční spotřeby a GÚ'!K11</f>
        <v>2252222.0640740744</v>
      </c>
      <c r="M11" s="38">
        <f>'Referenční spotřeby a GÚ'!L11</f>
        <v>2252222.0640740744</v>
      </c>
      <c r="N11" s="38"/>
      <c r="O11" s="65">
        <f t="shared" si="1"/>
        <v>22522220.64074074</v>
      </c>
      <c r="P11" s="62" t="s">
        <v>32</v>
      </c>
      <c r="Q11" s="66"/>
      <c r="R11" s="62"/>
      <c r="S11" s="62"/>
    </row>
    <row r="12" spans="1:19" ht="12.75">
      <c r="A12" s="2" t="str">
        <f>'Referenční spotřeby a GÚ'!A12</f>
        <v>Vodné [Kč]</v>
      </c>
      <c r="B12" s="3">
        <f>'Referenční spotřeby a GÚ'!B12</f>
        <v>9</v>
      </c>
      <c r="C12" s="64">
        <f>'Referenční spotřeby a GÚ'!C12</f>
        <v>252493.56666666665</v>
      </c>
      <c r="D12" s="38">
        <f>'Referenční spotřeby a GÚ'!D12</f>
        <v>252493.56666666665</v>
      </c>
      <c r="E12" s="38">
        <f>'Referenční spotřeby a GÚ'!E12</f>
        <v>252493.56666666665</v>
      </c>
      <c r="F12" s="38">
        <f>'Referenční spotřeby a GÚ'!F12</f>
        <v>252493.56666666665</v>
      </c>
      <c r="G12" s="38">
        <f>'Referenční spotřeby a GÚ'!G12</f>
        <v>252493.56666666665</v>
      </c>
      <c r="H12" s="38">
        <f>'Referenční spotřeby a GÚ'!H12</f>
        <v>252493.56666666665</v>
      </c>
      <c r="I12" s="38">
        <f>'Referenční spotřeby a GÚ'!I12</f>
        <v>252493.56666666665</v>
      </c>
      <c r="J12" s="38">
        <f>'Referenční spotřeby a GÚ'!J12</f>
        <v>252493.56666666665</v>
      </c>
      <c r="K12" s="38">
        <f>'Referenční spotřeby a GÚ'!K12</f>
        <v>252493.56666666665</v>
      </c>
      <c r="L12" s="38">
        <f>'Referenční spotřeby a GÚ'!K12</f>
        <v>252493.56666666665</v>
      </c>
      <c r="M12" s="38">
        <f>'Referenční spotřeby a GÚ'!L12</f>
        <v>252493.56666666665</v>
      </c>
      <c r="N12" s="38"/>
      <c r="O12" s="65">
        <f t="shared" si="1"/>
        <v>2524935.666666666</v>
      </c>
      <c r="P12" s="62" t="s">
        <v>99</v>
      </c>
      <c r="Q12" s="66"/>
      <c r="R12" s="62"/>
      <c r="S12" s="62"/>
    </row>
    <row r="13" spans="1:19" ht="12.75">
      <c r="A13" s="2" t="str">
        <f>'Referenční spotřeby a GÚ'!A13</f>
        <v>Stočné [Kč]</v>
      </c>
      <c r="B13" s="3">
        <f>'Referenční spotřeby a GÚ'!B13</f>
        <v>10</v>
      </c>
      <c r="C13" s="64">
        <f>'Referenční spotřeby a GÚ'!C13</f>
        <v>275455.3333333333</v>
      </c>
      <c r="D13" s="38">
        <f>'Referenční spotřeby a GÚ'!D13</f>
        <v>275455.3333333333</v>
      </c>
      <c r="E13" s="38">
        <f>'Referenční spotřeby a GÚ'!E13</f>
        <v>275455.3333333333</v>
      </c>
      <c r="F13" s="38">
        <f>'Referenční spotřeby a GÚ'!F13</f>
        <v>275455.3333333333</v>
      </c>
      <c r="G13" s="38">
        <f>'Referenční spotřeby a GÚ'!G13</f>
        <v>275455.3333333333</v>
      </c>
      <c r="H13" s="38">
        <f>'Referenční spotřeby a GÚ'!H13</f>
        <v>275455.3333333333</v>
      </c>
      <c r="I13" s="38">
        <f>'Referenční spotřeby a GÚ'!I13</f>
        <v>275455.3333333333</v>
      </c>
      <c r="J13" s="38">
        <f>'Referenční spotřeby a GÚ'!J13</f>
        <v>275455.3333333333</v>
      </c>
      <c r="K13" s="38">
        <f>'Referenční spotřeby a GÚ'!K13</f>
        <v>275455.3333333333</v>
      </c>
      <c r="L13" s="38">
        <f>'Referenční spotřeby a GÚ'!K13</f>
        <v>275455.3333333333</v>
      </c>
      <c r="M13" s="38">
        <f>'Referenční spotřeby a GÚ'!L13</f>
        <v>275455.3333333333</v>
      </c>
      <c r="N13" s="38"/>
      <c r="O13" s="65">
        <f t="shared" si="1"/>
        <v>2754553.3333333335</v>
      </c>
      <c r="P13" s="62" t="s">
        <v>100</v>
      </c>
      <c r="Q13" s="66"/>
      <c r="R13" s="62"/>
      <c r="S13" s="62"/>
    </row>
    <row r="14" spans="1:19" ht="12.75">
      <c r="A14" s="2" t="str">
        <f>'Referenční spotřeby a GÚ'!A14</f>
        <v>Ostatní provozní náklady [Kč]</v>
      </c>
      <c r="B14" s="3">
        <f>'Referenční spotřeby a GÚ'!B14</f>
        <v>11</v>
      </c>
      <c r="C14" s="64">
        <f>'Referenční spotřeby a GÚ'!C14</f>
        <v>0</v>
      </c>
      <c r="D14" s="38">
        <f>'Referenční spotřeby a GÚ'!D14</f>
        <v>0</v>
      </c>
      <c r="E14" s="38">
        <f>'Referenční spotřeby a GÚ'!E14</f>
        <v>0</v>
      </c>
      <c r="F14" s="38">
        <f>'Referenční spotřeby a GÚ'!F14</f>
        <v>0</v>
      </c>
      <c r="G14" s="38">
        <f>'Referenční spotřeby a GÚ'!G14</f>
        <v>0</v>
      </c>
      <c r="H14" s="38">
        <f>'Referenční spotřeby a GÚ'!H14</f>
        <v>0</v>
      </c>
      <c r="I14" s="38">
        <f>'Referenční spotřeby a GÚ'!I14</f>
        <v>0</v>
      </c>
      <c r="J14" s="38">
        <f>'Referenční spotřeby a GÚ'!J14</f>
        <v>0</v>
      </c>
      <c r="K14" s="38">
        <f>'Referenční spotřeby a GÚ'!K14</f>
        <v>0</v>
      </c>
      <c r="L14" s="38">
        <f>'Referenční spotřeby a GÚ'!K14</f>
        <v>0</v>
      </c>
      <c r="M14" s="38">
        <f>'Referenční spotřeby a GÚ'!L14</f>
        <v>0</v>
      </c>
      <c r="N14" s="38"/>
      <c r="O14" s="65">
        <f t="shared" si="1"/>
        <v>0</v>
      </c>
      <c r="P14" s="62" t="s">
        <v>73</v>
      </c>
      <c r="Q14" s="66"/>
      <c r="R14" s="62"/>
      <c r="S14" s="62"/>
    </row>
    <row r="15" spans="1:19" ht="12.75">
      <c r="A15" s="4" t="str">
        <f>'Referenční spotřeby a GÚ'!A15</f>
        <v>A = 6+7+8+9+10+11</v>
      </c>
      <c r="B15" s="5" t="s">
        <v>15</v>
      </c>
      <c r="C15" s="68">
        <f>'Referenční spotřeby a GÚ'!C15</f>
        <v>4101635.114647864</v>
      </c>
      <c r="D15" s="68">
        <f>SUM(D9:D14)</f>
        <v>4101635.114647864</v>
      </c>
      <c r="E15" s="68">
        <f aca="true" t="shared" si="2" ref="E15:L15">SUM(E9:E14)</f>
        <v>4101635.114647864</v>
      </c>
      <c r="F15" s="68">
        <f t="shared" si="2"/>
        <v>4101635.114647864</v>
      </c>
      <c r="G15" s="68">
        <f t="shared" si="2"/>
        <v>4101635.114647864</v>
      </c>
      <c r="H15" s="68">
        <f t="shared" si="2"/>
        <v>4101635.114647864</v>
      </c>
      <c r="I15" s="68">
        <f t="shared" si="2"/>
        <v>4101635.114647864</v>
      </c>
      <c r="J15" s="68">
        <f t="shared" si="2"/>
        <v>4101635.114647864</v>
      </c>
      <c r="K15" s="68">
        <f t="shared" si="2"/>
        <v>4101635.114647864</v>
      </c>
      <c r="L15" s="68">
        <f t="shared" si="2"/>
        <v>4101635.114647864</v>
      </c>
      <c r="M15" s="68">
        <f aca="true" t="shared" si="3" ref="M15">SUM(M9:M14)</f>
        <v>4101635.114647864</v>
      </c>
      <c r="N15" s="68"/>
      <c r="O15" s="69">
        <f t="shared" si="1"/>
        <v>41016351.146478646</v>
      </c>
      <c r="P15" s="66"/>
      <c r="Q15" s="66"/>
      <c r="R15" s="61" t="s">
        <v>150</v>
      </c>
      <c r="S15" s="62"/>
    </row>
    <row r="16" spans="1:19" ht="12.75" customHeight="1">
      <c r="A16" s="243" t="s">
        <v>7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70"/>
      <c r="P16" s="71" t="s">
        <v>117</v>
      </c>
      <c r="Q16" s="66"/>
      <c r="R16" s="63" t="s">
        <v>17</v>
      </c>
      <c r="S16" s="63" t="s">
        <v>54</v>
      </c>
    </row>
    <row r="17" spans="1:19" ht="12.75">
      <c r="A17" s="2" t="str">
        <f>'Referenční spotřeby a GÚ'!A17</f>
        <v>Teplo [GJ]</v>
      </c>
      <c r="B17" s="3">
        <f>'Referenční spotřeby a GÚ'!B17</f>
        <v>12</v>
      </c>
      <c r="C17" s="50"/>
      <c r="D17" s="38">
        <f>'Referenční spotřeby a GÚ'!D30</f>
        <v>0</v>
      </c>
      <c r="E17" s="38">
        <f>'Referenční spotřeby a GÚ'!E30</f>
        <v>0</v>
      </c>
      <c r="F17" s="38">
        <f>'Referenční spotřeby a GÚ'!F30</f>
        <v>0</v>
      </c>
      <c r="G17" s="38">
        <f>'Referenční spotřeby a GÚ'!G30</f>
        <v>0</v>
      </c>
      <c r="H17" s="38">
        <f>'Referenční spotřeby a GÚ'!H30</f>
        <v>0</v>
      </c>
      <c r="I17" s="38">
        <f>'Referenční spotřeby a GÚ'!I30</f>
        <v>0</v>
      </c>
      <c r="J17" s="38">
        <f>'Referenční spotřeby a GÚ'!J30</f>
        <v>0</v>
      </c>
      <c r="K17" s="38">
        <f>'Referenční spotřeby a GÚ'!K30</f>
        <v>0</v>
      </c>
      <c r="L17" s="38">
        <f>'Referenční spotřeby a GÚ'!L30</f>
        <v>0</v>
      </c>
      <c r="M17" s="38">
        <f>'Referenční spotřeby a GÚ'!M30</f>
        <v>0</v>
      </c>
      <c r="N17" s="38"/>
      <c r="O17" s="65">
        <f aca="true" t="shared" si="4" ref="O17:O28">SUM(D17:N17)</f>
        <v>0</v>
      </c>
      <c r="P17" s="72">
        <f>O4-O17</f>
        <v>0</v>
      </c>
      <c r="Q17" s="73" t="s">
        <v>17</v>
      </c>
      <c r="R17" s="67">
        <f>O17*1</f>
        <v>0</v>
      </c>
      <c r="S17" s="67">
        <f>O17/3.6</f>
        <v>0</v>
      </c>
    </row>
    <row r="18" spans="1:19" ht="12.75">
      <c r="A18" s="2" t="str">
        <f>'Referenční spotřeby a GÚ'!A18</f>
        <v>Elektrická energie [MWh]</v>
      </c>
      <c r="B18" s="3">
        <f>'Referenční spotřeby a GÚ'!B18</f>
        <v>13</v>
      </c>
      <c r="C18" s="50"/>
      <c r="D18" s="38">
        <f>'Referenční spotřeby a GÚ'!D31</f>
        <v>293.4779999999999</v>
      </c>
      <c r="E18" s="38">
        <f>'Referenční spotřeby a GÚ'!E31</f>
        <v>293.4779999999999</v>
      </c>
      <c r="F18" s="38">
        <f>'Referenční spotřeby a GÚ'!F31</f>
        <v>293.4779999999999</v>
      </c>
      <c r="G18" s="38">
        <f>'Referenční spotřeby a GÚ'!G31</f>
        <v>293.4779999999999</v>
      </c>
      <c r="H18" s="38">
        <f>'Referenční spotřeby a GÚ'!H31</f>
        <v>293.4779999999999</v>
      </c>
      <c r="I18" s="38">
        <f>'Referenční spotřeby a GÚ'!I31</f>
        <v>293.4779999999999</v>
      </c>
      <c r="J18" s="38">
        <f>'Referenční spotřeby a GÚ'!J31</f>
        <v>293.4779999999999</v>
      </c>
      <c r="K18" s="38">
        <f>'Referenční spotřeby a GÚ'!K31</f>
        <v>293.4779999999999</v>
      </c>
      <c r="L18" s="38">
        <f>'Referenční spotřeby a GÚ'!L31</f>
        <v>293.4779999999999</v>
      </c>
      <c r="M18" s="38">
        <f>'Referenční spotřeby a GÚ'!M31</f>
        <v>293.4779999999999</v>
      </c>
      <c r="N18" s="38"/>
      <c r="O18" s="65">
        <f t="shared" si="4"/>
        <v>2934.7799999999993</v>
      </c>
      <c r="P18" s="72">
        <f aca="true" t="shared" si="5" ref="P18:P28">O5-O18</f>
        <v>0</v>
      </c>
      <c r="Q18" s="73" t="s">
        <v>54</v>
      </c>
      <c r="R18" s="67">
        <f>O18*3.6</f>
        <v>10565.207999999997</v>
      </c>
      <c r="S18" s="67">
        <f>O18*1</f>
        <v>2934.7799999999993</v>
      </c>
    </row>
    <row r="19" spans="1:19" ht="12.75">
      <c r="A19" s="2" t="str">
        <f>'Referenční spotřeby a GÚ'!A19</f>
        <v>Zemní plyn [MWh]</v>
      </c>
      <c r="B19" s="3">
        <f>'Referenční spotřeby a GÚ'!B19</f>
        <v>14</v>
      </c>
      <c r="C19" s="50"/>
      <c r="D19" s="38">
        <f>'Referenční spotřeby a GÚ'!D32</f>
        <v>1206.7420566666667</v>
      </c>
      <c r="E19" s="38">
        <f>'Referenční spotřeby a GÚ'!E32</f>
        <v>1206.7420566666667</v>
      </c>
      <c r="F19" s="38">
        <f>'Referenční spotřeby a GÚ'!F32</f>
        <v>1206.7420566666667</v>
      </c>
      <c r="G19" s="38">
        <f>'Referenční spotřeby a GÚ'!G32</f>
        <v>1206.7420566666667</v>
      </c>
      <c r="H19" s="38">
        <f>'Referenční spotřeby a GÚ'!H32</f>
        <v>1206.7420566666667</v>
      </c>
      <c r="I19" s="38">
        <f>'Referenční spotřeby a GÚ'!I32</f>
        <v>1206.7420566666667</v>
      </c>
      <c r="J19" s="38">
        <f>'Referenční spotřeby a GÚ'!J32</f>
        <v>1206.7420566666667</v>
      </c>
      <c r="K19" s="38">
        <f>'Referenční spotřeby a GÚ'!K32</f>
        <v>1206.7420566666667</v>
      </c>
      <c r="L19" s="38">
        <f>'Referenční spotřeby a GÚ'!L32</f>
        <v>1206.7420566666667</v>
      </c>
      <c r="M19" s="38">
        <f>'Referenční spotřeby a GÚ'!M32</f>
        <v>1206.7420566666667</v>
      </c>
      <c r="N19" s="38"/>
      <c r="O19" s="65">
        <f t="shared" si="4"/>
        <v>12067.420566666666</v>
      </c>
      <c r="P19" s="72">
        <f t="shared" si="5"/>
        <v>0</v>
      </c>
      <c r="Q19" s="73" t="s">
        <v>54</v>
      </c>
      <c r="R19" s="67">
        <f>O19*3.6</f>
        <v>43442.71404</v>
      </c>
      <c r="S19" s="67">
        <f>O19*1</f>
        <v>12067.420566666666</v>
      </c>
    </row>
    <row r="20" spans="1:19" ht="12.75">
      <c r="A20" s="2" t="str">
        <f>'Referenční spotřeby a GÚ'!A20</f>
        <v>Vodné [m3]</v>
      </c>
      <c r="B20" s="3">
        <f>'Referenční spotřeby a GÚ'!B20</f>
        <v>15</v>
      </c>
      <c r="C20" s="50"/>
      <c r="D20" s="38">
        <f>'Referenční spotřeby a GÚ'!D33</f>
        <v>6341.333333333333</v>
      </c>
      <c r="E20" s="38">
        <f>'Referenční spotřeby a GÚ'!E33</f>
        <v>6341.333333333333</v>
      </c>
      <c r="F20" s="38">
        <f>'Referenční spotřeby a GÚ'!F33</f>
        <v>6341.333333333333</v>
      </c>
      <c r="G20" s="38">
        <f>'Referenční spotřeby a GÚ'!G33</f>
        <v>6341.333333333333</v>
      </c>
      <c r="H20" s="38">
        <f>'Referenční spotřeby a GÚ'!H33</f>
        <v>6341.333333333333</v>
      </c>
      <c r="I20" s="38">
        <f>'Referenční spotřeby a GÚ'!I33</f>
        <v>6341.333333333333</v>
      </c>
      <c r="J20" s="38">
        <f>'Referenční spotřeby a GÚ'!J33</f>
        <v>6341.333333333333</v>
      </c>
      <c r="K20" s="38">
        <f>'Referenční spotřeby a GÚ'!K33</f>
        <v>6341.333333333333</v>
      </c>
      <c r="L20" s="38">
        <f>'Referenční spotřeby a GÚ'!L33</f>
        <v>6341.333333333333</v>
      </c>
      <c r="M20" s="38">
        <f>'Referenční spotřeby a GÚ'!M33</f>
        <v>6341.333333333333</v>
      </c>
      <c r="N20" s="38"/>
      <c r="O20" s="65">
        <f t="shared" si="4"/>
        <v>63413.33333333334</v>
      </c>
      <c r="P20" s="72">
        <f t="shared" si="5"/>
        <v>0</v>
      </c>
      <c r="Q20" s="73" t="s">
        <v>18</v>
      </c>
      <c r="R20" s="67">
        <f>SUM(R17:R19)</f>
        <v>54007.92204</v>
      </c>
      <c r="S20" s="67">
        <f>SUM(S17:S19)</f>
        <v>15002.200566666665</v>
      </c>
    </row>
    <row r="21" spans="1:19" ht="12.75">
      <c r="A21" s="2" t="str">
        <f>'Referenční spotřeby a GÚ'!A21</f>
        <v>Stočné [m3]</v>
      </c>
      <c r="B21" s="3">
        <f>'Referenční spotřeby a GÚ'!B21</f>
        <v>16</v>
      </c>
      <c r="C21" s="50"/>
      <c r="D21" s="38">
        <f>'Referenční spotřeby a GÚ'!D34</f>
        <v>6341.333333333333</v>
      </c>
      <c r="E21" s="38">
        <f>'Referenční spotřeby a GÚ'!E34</f>
        <v>6341.333333333333</v>
      </c>
      <c r="F21" s="38">
        <f>'Referenční spotřeby a GÚ'!F34</f>
        <v>6341.333333333333</v>
      </c>
      <c r="G21" s="38">
        <f>'Referenční spotřeby a GÚ'!G34</f>
        <v>6341.333333333333</v>
      </c>
      <c r="H21" s="38">
        <f>'Referenční spotřeby a GÚ'!H34</f>
        <v>6341.333333333333</v>
      </c>
      <c r="I21" s="38">
        <f>'Referenční spotřeby a GÚ'!I34</f>
        <v>6341.333333333333</v>
      </c>
      <c r="J21" s="38">
        <f>'Referenční spotřeby a GÚ'!J34</f>
        <v>6341.333333333333</v>
      </c>
      <c r="K21" s="38">
        <f>'Referenční spotřeby a GÚ'!K34</f>
        <v>6341.333333333333</v>
      </c>
      <c r="L21" s="38">
        <f>'Referenční spotřeby a GÚ'!L34</f>
        <v>6341.333333333333</v>
      </c>
      <c r="M21" s="38">
        <f>'Referenční spotřeby a GÚ'!M34</f>
        <v>6341.333333333333</v>
      </c>
      <c r="N21" s="38"/>
      <c r="O21" s="65">
        <f t="shared" si="4"/>
        <v>63413.33333333334</v>
      </c>
      <c r="P21" s="72">
        <f t="shared" si="5"/>
        <v>0</v>
      </c>
      <c r="Q21" s="73" t="s">
        <v>18</v>
      </c>
      <c r="R21" s="62"/>
      <c r="S21" s="62"/>
    </row>
    <row r="22" spans="1:19" ht="12.75">
      <c r="A22" s="2" t="str">
        <f>'Referenční spotřeby a GÚ'!A22</f>
        <v>Teplo [Kč]</v>
      </c>
      <c r="B22" s="3">
        <f>'Referenční spotřeby a GÚ'!B22</f>
        <v>17</v>
      </c>
      <c r="C22" s="50"/>
      <c r="D22" s="38">
        <f>'Referenční spotřeby a GÚ'!D35</f>
        <v>0</v>
      </c>
      <c r="E22" s="38">
        <f>'Referenční spotřeby a GÚ'!E35</f>
        <v>0</v>
      </c>
      <c r="F22" s="38">
        <f>'Referenční spotřeby a GÚ'!F35</f>
        <v>0</v>
      </c>
      <c r="G22" s="38">
        <f>'Referenční spotřeby a GÚ'!G35</f>
        <v>0</v>
      </c>
      <c r="H22" s="38">
        <f>'Referenční spotřeby a GÚ'!H35</f>
        <v>0</v>
      </c>
      <c r="I22" s="38">
        <f>'Referenční spotřeby a GÚ'!I35</f>
        <v>0</v>
      </c>
      <c r="J22" s="38">
        <f>'Referenční spotřeby a GÚ'!J35</f>
        <v>0</v>
      </c>
      <c r="K22" s="38">
        <f>'Referenční spotřeby a GÚ'!K35</f>
        <v>0</v>
      </c>
      <c r="L22" s="38">
        <f>'Referenční spotřeby a GÚ'!L35</f>
        <v>0</v>
      </c>
      <c r="M22" s="38">
        <f>'Referenční spotřeby a GÚ'!M35</f>
        <v>0</v>
      </c>
      <c r="N22" s="38"/>
      <c r="O22" s="65">
        <f t="shared" si="4"/>
        <v>0</v>
      </c>
      <c r="P22" s="72">
        <f t="shared" si="5"/>
        <v>0</v>
      </c>
      <c r="Q22" s="73" t="s">
        <v>25</v>
      </c>
      <c r="R22" s="62"/>
      <c r="S22" s="62"/>
    </row>
    <row r="23" spans="1:19" ht="12.75">
      <c r="A23" s="2" t="str">
        <f>'Referenční spotřeby a GÚ'!A23</f>
        <v>Elektrická energie [Kč]</v>
      </c>
      <c r="B23" s="3">
        <f>'Referenční spotřeby a GÚ'!B23</f>
        <v>18</v>
      </c>
      <c r="C23" s="50"/>
      <c r="D23" s="38">
        <f>'Referenční spotřeby a GÚ'!D36</f>
        <v>1321464.1505737898</v>
      </c>
      <c r="E23" s="38">
        <f>'Referenční spotřeby a GÚ'!E36</f>
        <v>1321464.1505737898</v>
      </c>
      <c r="F23" s="38">
        <f>'Referenční spotřeby a GÚ'!F36</f>
        <v>1321464.1505737898</v>
      </c>
      <c r="G23" s="38">
        <f>'Referenční spotřeby a GÚ'!G36</f>
        <v>1321464.1505737898</v>
      </c>
      <c r="H23" s="38">
        <f>'Referenční spotřeby a GÚ'!H36</f>
        <v>1321464.1505737898</v>
      </c>
      <c r="I23" s="38">
        <f>'Referenční spotřeby a GÚ'!I36</f>
        <v>1321464.1505737898</v>
      </c>
      <c r="J23" s="38">
        <f>'Referenční spotřeby a GÚ'!J36</f>
        <v>1321464.1505737898</v>
      </c>
      <c r="K23" s="38">
        <f>'Referenční spotřeby a GÚ'!K36</f>
        <v>1321464.1505737898</v>
      </c>
      <c r="L23" s="38">
        <f>'Referenční spotřeby a GÚ'!L36</f>
        <v>1321464.1505737898</v>
      </c>
      <c r="M23" s="38">
        <f>'Referenční spotřeby a GÚ'!M36</f>
        <v>1321464.1505737898</v>
      </c>
      <c r="N23" s="38"/>
      <c r="O23" s="65">
        <f t="shared" si="4"/>
        <v>13214641.505737899</v>
      </c>
      <c r="P23" s="72">
        <f t="shared" si="5"/>
        <v>0</v>
      </c>
      <c r="Q23" s="73" t="s">
        <v>25</v>
      </c>
      <c r="R23" s="61" t="s">
        <v>151</v>
      </c>
      <c r="S23" s="62"/>
    </row>
    <row r="24" spans="1:19" ht="12.75">
      <c r="A24" s="2" t="str">
        <f>'Referenční spotřeby a GÚ'!A24</f>
        <v>Zemní plyn [Kč]</v>
      </c>
      <c r="B24" s="3">
        <f>'Referenční spotřeby a GÚ'!B24</f>
        <v>19</v>
      </c>
      <c r="C24" s="50"/>
      <c r="D24" s="38">
        <f>'Referenční spotřeby a GÚ'!D37</f>
        <v>2252222.0640740744</v>
      </c>
      <c r="E24" s="38">
        <f>'Referenční spotřeby a GÚ'!E37</f>
        <v>2252222.0640740744</v>
      </c>
      <c r="F24" s="38">
        <f>'Referenční spotřeby a GÚ'!F37</f>
        <v>2252222.0640740744</v>
      </c>
      <c r="G24" s="38">
        <f>'Referenční spotřeby a GÚ'!G37</f>
        <v>2252222.0640740744</v>
      </c>
      <c r="H24" s="38">
        <f>'Referenční spotřeby a GÚ'!H37</f>
        <v>2252222.0640740744</v>
      </c>
      <c r="I24" s="38">
        <f>'Referenční spotřeby a GÚ'!I37</f>
        <v>2252222.0640740744</v>
      </c>
      <c r="J24" s="38">
        <f>'Referenční spotřeby a GÚ'!J37</f>
        <v>2252222.0640740744</v>
      </c>
      <c r="K24" s="38">
        <f>'Referenční spotřeby a GÚ'!K37</f>
        <v>2252222.0640740744</v>
      </c>
      <c r="L24" s="38">
        <f>'Referenční spotřeby a GÚ'!L37</f>
        <v>2252222.0640740744</v>
      </c>
      <c r="M24" s="38">
        <f>'Referenční spotřeby a GÚ'!M37</f>
        <v>2252222.0640740744</v>
      </c>
      <c r="N24" s="38"/>
      <c r="O24" s="65">
        <f t="shared" si="4"/>
        <v>22522220.64074074</v>
      </c>
      <c r="P24" s="72">
        <f t="shared" si="5"/>
        <v>0</v>
      </c>
      <c r="Q24" s="73" t="s">
        <v>25</v>
      </c>
      <c r="R24" s="63" t="s">
        <v>17</v>
      </c>
      <c r="S24" s="63" t="s">
        <v>54</v>
      </c>
    </row>
    <row r="25" spans="1:19" ht="12.75">
      <c r="A25" s="2" t="str">
        <f>'Referenční spotřeby a GÚ'!A25</f>
        <v>Vodné [Kč]</v>
      </c>
      <c r="B25" s="3">
        <f>'Referenční spotřeby a GÚ'!B25</f>
        <v>20</v>
      </c>
      <c r="C25" s="50"/>
      <c r="D25" s="38">
        <f>'Referenční spotřeby a GÚ'!D38</f>
        <v>252493.56666666665</v>
      </c>
      <c r="E25" s="38">
        <f>'Referenční spotřeby a GÚ'!E38</f>
        <v>252493.56666666665</v>
      </c>
      <c r="F25" s="38">
        <f>'Referenční spotřeby a GÚ'!F38</f>
        <v>252493.56666666665</v>
      </c>
      <c r="G25" s="38">
        <f>'Referenční spotřeby a GÚ'!G38</f>
        <v>252493.56666666665</v>
      </c>
      <c r="H25" s="38">
        <f>'Referenční spotřeby a GÚ'!H38</f>
        <v>252493.56666666665</v>
      </c>
      <c r="I25" s="38">
        <f>'Referenční spotřeby a GÚ'!I38</f>
        <v>252493.56666666665</v>
      </c>
      <c r="J25" s="38">
        <f>'Referenční spotřeby a GÚ'!J38</f>
        <v>252493.56666666665</v>
      </c>
      <c r="K25" s="38">
        <f>'Referenční spotřeby a GÚ'!K38</f>
        <v>252493.56666666665</v>
      </c>
      <c r="L25" s="38">
        <f>'Referenční spotřeby a GÚ'!L38</f>
        <v>252493.56666666665</v>
      </c>
      <c r="M25" s="38">
        <f>'Referenční spotřeby a GÚ'!M38</f>
        <v>252493.56666666665</v>
      </c>
      <c r="N25" s="38"/>
      <c r="O25" s="65">
        <f t="shared" si="4"/>
        <v>2524935.666666666</v>
      </c>
      <c r="P25" s="72">
        <f t="shared" si="5"/>
        <v>0</v>
      </c>
      <c r="Q25" s="73" t="s">
        <v>25</v>
      </c>
      <c r="R25" s="67">
        <f>R4-R17</f>
        <v>0</v>
      </c>
      <c r="S25" s="67">
        <f>S4-S17</f>
        <v>0</v>
      </c>
    </row>
    <row r="26" spans="1:19" ht="12.75">
      <c r="A26" s="2" t="str">
        <f>'Referenční spotřeby a GÚ'!A26</f>
        <v>Stočné [Kč]</v>
      </c>
      <c r="B26" s="3">
        <f>'Referenční spotřeby a GÚ'!B26</f>
        <v>21</v>
      </c>
      <c r="C26" s="50"/>
      <c r="D26" s="38">
        <f>'Referenční spotřeby a GÚ'!D39</f>
        <v>275455.3333333333</v>
      </c>
      <c r="E26" s="38">
        <f>'Referenční spotřeby a GÚ'!E39</f>
        <v>275455.3333333333</v>
      </c>
      <c r="F26" s="38">
        <f>'Referenční spotřeby a GÚ'!F39</f>
        <v>275455.3333333333</v>
      </c>
      <c r="G26" s="38">
        <f>'Referenční spotřeby a GÚ'!G39</f>
        <v>275455.3333333333</v>
      </c>
      <c r="H26" s="38">
        <f>'Referenční spotřeby a GÚ'!H39</f>
        <v>275455.3333333333</v>
      </c>
      <c r="I26" s="38">
        <f>'Referenční spotřeby a GÚ'!I39</f>
        <v>275455.3333333333</v>
      </c>
      <c r="J26" s="38">
        <f>'Referenční spotřeby a GÚ'!J39</f>
        <v>275455.3333333333</v>
      </c>
      <c r="K26" s="38">
        <f>'Referenční spotřeby a GÚ'!K39</f>
        <v>275455.3333333333</v>
      </c>
      <c r="L26" s="38">
        <f>'Referenční spotřeby a GÚ'!L39</f>
        <v>275455.3333333333</v>
      </c>
      <c r="M26" s="38">
        <f>'Referenční spotřeby a GÚ'!M39</f>
        <v>275455.3333333333</v>
      </c>
      <c r="N26" s="38"/>
      <c r="O26" s="65">
        <f t="shared" si="4"/>
        <v>2754553.3333333335</v>
      </c>
      <c r="P26" s="72">
        <f t="shared" si="5"/>
        <v>0</v>
      </c>
      <c r="Q26" s="73" t="s">
        <v>25</v>
      </c>
      <c r="R26" s="67">
        <f aca="true" t="shared" si="6" ref="R26:S26">R5-R18</f>
        <v>0</v>
      </c>
      <c r="S26" s="67">
        <f t="shared" si="6"/>
        <v>0</v>
      </c>
    </row>
    <row r="27" spans="1:19" ht="12.75">
      <c r="A27" s="2" t="str">
        <f>'Referenční spotřeby a GÚ'!A27</f>
        <v>Ostatní provozní náklady [Kč]</v>
      </c>
      <c r="B27" s="3">
        <f>'Referenční spotřeby a GÚ'!B27</f>
        <v>22</v>
      </c>
      <c r="C27" s="50"/>
      <c r="D27" s="38">
        <f>'Referenční spotřeby a GÚ'!D40</f>
        <v>0</v>
      </c>
      <c r="E27" s="38">
        <f>'Referenční spotřeby a GÚ'!E40</f>
        <v>0</v>
      </c>
      <c r="F27" s="38">
        <f>'Referenční spotřeby a GÚ'!F40</f>
        <v>0</v>
      </c>
      <c r="G27" s="38">
        <f>'Referenční spotřeby a GÚ'!G40</f>
        <v>0</v>
      </c>
      <c r="H27" s="38">
        <f>'Referenční spotřeby a GÚ'!H40</f>
        <v>0</v>
      </c>
      <c r="I27" s="38">
        <f>'Referenční spotřeby a GÚ'!I40</f>
        <v>0</v>
      </c>
      <c r="J27" s="38">
        <f>'Referenční spotřeby a GÚ'!J40</f>
        <v>0</v>
      </c>
      <c r="K27" s="38">
        <f>'Referenční spotřeby a GÚ'!K40</f>
        <v>0</v>
      </c>
      <c r="L27" s="38">
        <f>'Referenční spotřeby a GÚ'!L40</f>
        <v>0</v>
      </c>
      <c r="M27" s="38">
        <f>'Referenční spotřeby a GÚ'!M40</f>
        <v>0</v>
      </c>
      <c r="N27" s="38"/>
      <c r="O27" s="65">
        <f t="shared" si="4"/>
        <v>0</v>
      </c>
      <c r="P27" s="72">
        <f t="shared" si="5"/>
        <v>0</v>
      </c>
      <c r="Q27" s="73" t="s">
        <v>25</v>
      </c>
      <c r="R27" s="67">
        <f aca="true" t="shared" si="7" ref="R27:S27">R6-R19</f>
        <v>0</v>
      </c>
      <c r="S27" s="67">
        <f t="shared" si="7"/>
        <v>0</v>
      </c>
    </row>
    <row r="28" spans="1:19" ht="12.75">
      <c r="A28" s="4" t="str">
        <f>'Referenční spotřeby a GÚ'!A28</f>
        <v>B = 17+18+19+20+21+22</v>
      </c>
      <c r="B28" s="5" t="s">
        <v>0</v>
      </c>
      <c r="C28" s="50"/>
      <c r="D28" s="41">
        <f>SUM(D22:D27)</f>
        <v>4101635.114647864</v>
      </c>
      <c r="E28" s="41">
        <f aca="true" t="shared" si="8" ref="E28:L28">SUM(E22:E27)</f>
        <v>4101635.114647864</v>
      </c>
      <c r="F28" s="41">
        <f t="shared" si="8"/>
        <v>4101635.114647864</v>
      </c>
      <c r="G28" s="41">
        <f t="shared" si="8"/>
        <v>4101635.114647864</v>
      </c>
      <c r="H28" s="41">
        <f t="shared" si="8"/>
        <v>4101635.114647864</v>
      </c>
      <c r="I28" s="41">
        <f t="shared" si="8"/>
        <v>4101635.114647864</v>
      </c>
      <c r="J28" s="41">
        <f t="shared" si="8"/>
        <v>4101635.114647864</v>
      </c>
      <c r="K28" s="41">
        <f t="shared" si="8"/>
        <v>4101635.114647864</v>
      </c>
      <c r="L28" s="41">
        <f t="shared" si="8"/>
        <v>4101635.114647864</v>
      </c>
      <c r="M28" s="41">
        <f aca="true" t="shared" si="9" ref="M28">SUM(M22:M27)</f>
        <v>4101635.114647864</v>
      </c>
      <c r="N28" s="41"/>
      <c r="O28" s="69">
        <f t="shared" si="4"/>
        <v>41016351.146478646</v>
      </c>
      <c r="P28" s="72">
        <f t="shared" si="5"/>
        <v>0</v>
      </c>
      <c r="Q28" s="73" t="s">
        <v>25</v>
      </c>
      <c r="R28" s="67">
        <f>SUM(R25:R27)</f>
        <v>0</v>
      </c>
      <c r="S28" s="67">
        <f>SUM(S25:S27)</f>
        <v>0</v>
      </c>
    </row>
    <row r="29" spans="1:17" ht="12.75">
      <c r="A29" s="243" t="s">
        <v>74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74" t="s">
        <v>75</v>
      </c>
      <c r="P29" s="70"/>
      <c r="Q29" s="66"/>
    </row>
    <row r="30" spans="1:17" ht="12.75">
      <c r="A30" s="2" t="s">
        <v>86</v>
      </c>
      <c r="B30" s="20">
        <f>B27+1</f>
        <v>23</v>
      </c>
      <c r="C30" s="44" t="s">
        <v>24</v>
      </c>
      <c r="D30" s="16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/>
      <c r="O30" s="69">
        <f>SUM(D30:N30)</f>
        <v>0</v>
      </c>
      <c r="P30" s="70"/>
      <c r="Q30" s="66"/>
    </row>
    <row r="31" spans="1:17" ht="12.75">
      <c r="A31" s="2" t="s">
        <v>85</v>
      </c>
      <c r="B31" s="20">
        <f>B30+1</f>
        <v>24</v>
      </c>
      <c r="C31" s="44" t="s">
        <v>22</v>
      </c>
      <c r="D31" s="16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  <c r="N31" s="189"/>
      <c r="O31" s="69">
        <f>SUM(D31:N31)</f>
        <v>0</v>
      </c>
      <c r="P31" s="70"/>
      <c r="Q31" s="66"/>
    </row>
    <row r="32" spans="1:17" ht="12.75">
      <c r="A32" s="2" t="s">
        <v>84</v>
      </c>
      <c r="B32" s="29" t="s">
        <v>1</v>
      </c>
      <c r="C32" s="44" t="s">
        <v>23</v>
      </c>
      <c r="D32" s="38">
        <f>D30+D31</f>
        <v>0</v>
      </c>
      <c r="E32" s="38">
        <f aca="true" t="shared" si="10" ref="E32:L32">E30+E31</f>
        <v>0</v>
      </c>
      <c r="F32" s="38">
        <f t="shared" si="10"/>
        <v>0</v>
      </c>
      <c r="G32" s="38">
        <f t="shared" si="10"/>
        <v>0</v>
      </c>
      <c r="H32" s="38">
        <f t="shared" si="10"/>
        <v>0</v>
      </c>
      <c r="I32" s="38">
        <f t="shared" si="10"/>
        <v>0</v>
      </c>
      <c r="J32" s="38">
        <f t="shared" si="10"/>
        <v>0</v>
      </c>
      <c r="K32" s="38">
        <f t="shared" si="10"/>
        <v>0</v>
      </c>
      <c r="L32" s="38">
        <f t="shared" si="10"/>
        <v>0</v>
      </c>
      <c r="M32" s="38">
        <f aca="true" t="shared" si="11" ref="M32">M30+M31</f>
        <v>0</v>
      </c>
      <c r="N32" s="38"/>
      <c r="O32" s="69">
        <f>SUM(D32:N32)</f>
        <v>0</v>
      </c>
      <c r="P32" s="70"/>
      <c r="Q32" s="66"/>
    </row>
    <row r="33" spans="1:17" ht="12.75">
      <c r="A33" s="243" t="s">
        <v>2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65"/>
      <c r="P33" s="70"/>
      <c r="Q33" s="66"/>
    </row>
    <row r="34" spans="1:17" ht="12.75">
      <c r="A34" s="2" t="s">
        <v>3</v>
      </c>
      <c r="B34" s="3">
        <f>B31+1</f>
        <v>25</v>
      </c>
      <c r="C34" s="44" t="s">
        <v>24</v>
      </c>
      <c r="D34" s="16">
        <v>0</v>
      </c>
      <c r="E34" s="189">
        <v>0</v>
      </c>
      <c r="F34" s="189">
        <v>0</v>
      </c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0</v>
      </c>
      <c r="N34" s="189"/>
      <c r="O34" s="65">
        <f>SUM(D34:N34)</f>
        <v>0</v>
      </c>
      <c r="P34" s="70"/>
      <c r="Q34" s="66"/>
    </row>
    <row r="35" spans="1:17" ht="12.75">
      <c r="A35" s="2" t="s">
        <v>27</v>
      </c>
      <c r="B35" s="3">
        <f aca="true" t="shared" si="12" ref="B35:B36">B34+1</f>
        <v>26</v>
      </c>
      <c r="C35" s="44" t="s">
        <v>22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89"/>
      <c r="O35" s="65">
        <f>SUM(D35:N35)</f>
        <v>0</v>
      </c>
      <c r="P35" s="70"/>
      <c r="Q35" s="66"/>
    </row>
    <row r="36" spans="1:17" ht="12.75">
      <c r="A36" s="2" t="s">
        <v>83</v>
      </c>
      <c r="B36" s="3">
        <f t="shared" si="12"/>
        <v>27</v>
      </c>
      <c r="C36" s="44" t="s">
        <v>23</v>
      </c>
      <c r="D36" s="38">
        <f>-D55*O30</f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/>
      <c r="O36" s="65">
        <f>SUM(D36:N36)</f>
        <v>0</v>
      </c>
      <c r="P36" s="65"/>
      <c r="Q36" s="66"/>
    </row>
    <row r="37" spans="1:17" ht="12.75">
      <c r="A37" s="4" t="s">
        <v>112</v>
      </c>
      <c r="B37" s="5" t="s">
        <v>4</v>
      </c>
      <c r="C37" s="12"/>
      <c r="D37" s="10">
        <f aca="true" t="shared" si="13" ref="D37:L37">D34+D35+D36</f>
        <v>0</v>
      </c>
      <c r="E37" s="10">
        <f t="shared" si="13"/>
        <v>0</v>
      </c>
      <c r="F37" s="10">
        <f t="shared" si="13"/>
        <v>0</v>
      </c>
      <c r="G37" s="10">
        <f t="shared" si="13"/>
        <v>0</v>
      </c>
      <c r="H37" s="10">
        <f t="shared" si="13"/>
        <v>0</v>
      </c>
      <c r="I37" s="10">
        <f t="shared" si="13"/>
        <v>0</v>
      </c>
      <c r="J37" s="10">
        <f t="shared" si="13"/>
        <v>0</v>
      </c>
      <c r="K37" s="10">
        <f aca="true" t="shared" si="14" ref="K37">K34+K35+K36</f>
        <v>0</v>
      </c>
      <c r="L37" s="10">
        <f t="shared" si="13"/>
        <v>0</v>
      </c>
      <c r="M37" s="10">
        <f aca="true" t="shared" si="15" ref="M37">M34+M35+M36</f>
        <v>0</v>
      </c>
      <c r="N37" s="190"/>
      <c r="O37" s="69">
        <f>SUM(D37:N37)</f>
        <v>0</v>
      </c>
      <c r="P37" s="75"/>
      <c r="Q37" s="66"/>
    </row>
    <row r="38" spans="1:17" ht="12.75">
      <c r="A38" s="243" t="s">
        <v>8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74" t="s">
        <v>152</v>
      </c>
      <c r="P38" s="75"/>
      <c r="Q38" s="66"/>
    </row>
    <row r="39" spans="1:17" ht="12.75">
      <c r="A39" s="4" t="s">
        <v>9</v>
      </c>
      <c r="B39" s="5" t="s">
        <v>5</v>
      </c>
      <c r="C39" s="14"/>
      <c r="D39" s="10">
        <f>D28+D32+D37</f>
        <v>4101635.114647864</v>
      </c>
      <c r="E39" s="10">
        <f aca="true" t="shared" si="16" ref="E39:L39">E28+E32+E37</f>
        <v>4101635.114647864</v>
      </c>
      <c r="F39" s="10">
        <f t="shared" si="16"/>
        <v>4101635.114647864</v>
      </c>
      <c r="G39" s="10">
        <f t="shared" si="16"/>
        <v>4101635.114647864</v>
      </c>
      <c r="H39" s="10">
        <f t="shared" si="16"/>
        <v>4101635.114647864</v>
      </c>
      <c r="I39" s="10">
        <f t="shared" si="16"/>
        <v>4101635.114647864</v>
      </c>
      <c r="J39" s="10">
        <f t="shared" si="16"/>
        <v>4101635.114647864</v>
      </c>
      <c r="K39" s="10">
        <f aca="true" t="shared" si="17" ref="K39">K28+K32+K37</f>
        <v>4101635.114647864</v>
      </c>
      <c r="L39" s="10">
        <f t="shared" si="16"/>
        <v>4101635.114647864</v>
      </c>
      <c r="M39" s="10">
        <f aca="true" t="shared" si="18" ref="M39">M28+M32+M37</f>
        <v>4101635.114647864</v>
      </c>
      <c r="N39" s="10"/>
      <c r="O39" s="69">
        <f>SUM(D39:N39)</f>
        <v>41016351.146478646</v>
      </c>
      <c r="P39" s="75"/>
      <c r="Q39" s="66"/>
    </row>
    <row r="40" spans="1:17" ht="12.75">
      <c r="A40" s="2" t="s">
        <v>114</v>
      </c>
      <c r="B40" s="30">
        <f>'Nabídková cena'!B9</f>
        <v>0</v>
      </c>
      <c r="C40" s="13"/>
      <c r="D40" s="6">
        <v>1</v>
      </c>
      <c r="E40" s="6">
        <f>D40*(1+$B$40)</f>
        <v>1</v>
      </c>
      <c r="F40" s="6">
        <f>E40*(1+$B$40)</f>
        <v>1</v>
      </c>
      <c r="G40" s="6">
        <f aca="true" t="shared" si="19" ref="G40">F40*(1+$B$40)</f>
        <v>1</v>
      </c>
      <c r="H40" s="6">
        <f aca="true" t="shared" si="20" ref="H40">G40*(1+$B$40)</f>
        <v>1</v>
      </c>
      <c r="I40" s="6">
        <f aca="true" t="shared" si="21" ref="I40">H40*(1+$B$40)</f>
        <v>1</v>
      </c>
      <c r="J40" s="6">
        <f aca="true" t="shared" si="22" ref="J40:K40">I40*(1+$B$40)</f>
        <v>1</v>
      </c>
      <c r="K40" s="6">
        <f t="shared" si="22"/>
        <v>1</v>
      </c>
      <c r="L40" s="6">
        <f aca="true" t="shared" si="23" ref="L40:M40">J40*(1+$B$40)</f>
        <v>1</v>
      </c>
      <c r="M40" s="6">
        <f t="shared" si="23"/>
        <v>1</v>
      </c>
      <c r="N40" s="6"/>
      <c r="O40" s="75"/>
      <c r="P40" s="75"/>
      <c r="Q40" s="66"/>
    </row>
    <row r="41" spans="1:17" ht="12.75">
      <c r="A41" s="243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74" t="s">
        <v>153</v>
      </c>
      <c r="P41" s="66"/>
      <c r="Q41" s="66"/>
    </row>
    <row r="42" spans="1:17" ht="12.75">
      <c r="A42" s="26" t="s">
        <v>113</v>
      </c>
      <c r="B42" s="20" t="s">
        <v>6</v>
      </c>
      <c r="C42" s="27"/>
      <c r="D42" s="23">
        <f>D39/D40</f>
        <v>4101635.114647864</v>
      </c>
      <c r="E42" s="23">
        <f aca="true" t="shared" si="24" ref="E42:M42">E39/E40</f>
        <v>4101635.114647864</v>
      </c>
      <c r="F42" s="23">
        <f t="shared" si="24"/>
        <v>4101635.114647864</v>
      </c>
      <c r="G42" s="23">
        <f t="shared" si="24"/>
        <v>4101635.114647864</v>
      </c>
      <c r="H42" s="23">
        <f t="shared" si="24"/>
        <v>4101635.114647864</v>
      </c>
      <c r="I42" s="23">
        <f t="shared" si="24"/>
        <v>4101635.114647864</v>
      </c>
      <c r="J42" s="23">
        <f t="shared" si="24"/>
        <v>4101635.114647864</v>
      </c>
      <c r="K42" s="23">
        <f t="shared" si="24"/>
        <v>4101635.114647864</v>
      </c>
      <c r="L42" s="23">
        <f t="shared" si="24"/>
        <v>4101635.114647864</v>
      </c>
      <c r="M42" s="23">
        <f t="shared" si="24"/>
        <v>4101635.114647864</v>
      </c>
      <c r="N42" s="23"/>
      <c r="O42" s="69">
        <f>SUM(D42:N42)</f>
        <v>41016351.146478646</v>
      </c>
      <c r="P42" s="66"/>
      <c r="Q42" s="66"/>
    </row>
    <row r="43" spans="1:17" ht="12.75">
      <c r="A43" s="244" t="s">
        <v>88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66"/>
      <c r="P43" s="66"/>
      <c r="Q43" s="66"/>
    </row>
    <row r="44" spans="2:17" ht="12.75">
      <c r="B44" s="20" t="s">
        <v>10</v>
      </c>
      <c r="D44" s="25">
        <f>SUM(D42:N42)/B1</f>
        <v>5127043.893309831</v>
      </c>
      <c r="E44" s="26"/>
      <c r="F44" s="26"/>
      <c r="G44" s="26"/>
      <c r="H44" s="170"/>
      <c r="I44" s="170"/>
      <c r="J44" s="170"/>
      <c r="K44" s="191"/>
      <c r="L44" s="170"/>
      <c r="M44" s="204"/>
      <c r="N44" s="26"/>
      <c r="O44" s="66"/>
      <c r="P44" s="66"/>
      <c r="Q44" s="66"/>
    </row>
    <row r="45" spans="1:17" ht="12.75">
      <c r="A45" s="26"/>
      <c r="B45" s="20" t="s">
        <v>11</v>
      </c>
      <c r="C45" s="12"/>
      <c r="D45" s="23">
        <f>(D15-D39)/D40</f>
        <v>0</v>
      </c>
      <c r="E45" s="23">
        <f aca="true" t="shared" si="25" ref="E45:M45">(E15-E39)/E40</f>
        <v>0</v>
      </c>
      <c r="F45" s="23">
        <f t="shared" si="25"/>
        <v>0</v>
      </c>
      <c r="G45" s="23">
        <f t="shared" si="25"/>
        <v>0</v>
      </c>
      <c r="H45" s="23">
        <f t="shared" si="25"/>
        <v>0</v>
      </c>
      <c r="I45" s="23">
        <f t="shared" si="25"/>
        <v>0</v>
      </c>
      <c r="J45" s="23">
        <f t="shared" si="25"/>
        <v>0</v>
      </c>
      <c r="K45" s="23">
        <f t="shared" si="25"/>
        <v>0</v>
      </c>
      <c r="L45" s="23">
        <f t="shared" si="25"/>
        <v>0</v>
      </c>
      <c r="M45" s="23">
        <f t="shared" si="25"/>
        <v>0</v>
      </c>
      <c r="N45" s="23"/>
      <c r="O45" s="66"/>
      <c r="P45" s="66"/>
      <c r="Q45" s="66"/>
    </row>
    <row r="46" ht="12.75">
      <c r="B46" s="26"/>
    </row>
    <row r="47" spans="1:6" ht="12.75">
      <c r="A47" s="26" t="s">
        <v>89</v>
      </c>
      <c r="B47" s="26"/>
      <c r="C47" s="26"/>
      <c r="D47" s="26"/>
      <c r="E47" s="26"/>
      <c r="F47" s="26"/>
    </row>
    <row r="48" spans="2:4" ht="12.75">
      <c r="B48" s="20" t="s">
        <v>12</v>
      </c>
      <c r="D48" s="28">
        <f>SUM(D45:N45)/B5</f>
        <v>0</v>
      </c>
    </row>
    <row r="49" spans="2:4" ht="12.75">
      <c r="B49" s="5"/>
      <c r="D49" s="14"/>
    </row>
    <row r="50" spans="1:14" ht="12.75">
      <c r="A50" s="2" t="s">
        <v>82</v>
      </c>
      <c r="B50" s="5"/>
      <c r="D50" s="23">
        <f>D4+D5*3.6+D6*3.6-D17-D18*3.6-D19*3.6</f>
        <v>0</v>
      </c>
      <c r="E50" s="23">
        <f aca="true" t="shared" si="26" ref="E50:G50">E4+E5*3.6+E6*3.6-E17-E18*3.6-E19*3.6</f>
        <v>0</v>
      </c>
      <c r="F50" s="23">
        <f t="shared" si="26"/>
        <v>0</v>
      </c>
      <c r="G50" s="23">
        <f t="shared" si="26"/>
        <v>0</v>
      </c>
      <c r="H50" s="23"/>
      <c r="I50" s="23"/>
      <c r="J50" s="23"/>
      <c r="K50" s="23"/>
      <c r="L50" s="23"/>
      <c r="M50" s="23"/>
      <c r="N50" s="23"/>
    </row>
    <row r="51" spans="1:14" ht="12.75">
      <c r="A51" s="2" t="s">
        <v>90</v>
      </c>
      <c r="B51" s="5"/>
      <c r="D51" s="24">
        <f>D50/(D4+D5*3.6+D6*3.6)</f>
        <v>0</v>
      </c>
      <c r="E51" s="24">
        <f aca="true" t="shared" si="27" ref="E51:G51">E50/(E4+E5*3.6+E6*3.6)</f>
        <v>0</v>
      </c>
      <c r="F51" s="24">
        <f t="shared" si="27"/>
        <v>0</v>
      </c>
      <c r="G51" s="24">
        <f t="shared" si="27"/>
        <v>0</v>
      </c>
      <c r="H51" s="24"/>
      <c r="I51" s="24"/>
      <c r="J51" s="24"/>
      <c r="K51" s="24"/>
      <c r="L51" s="24"/>
      <c r="M51" s="24"/>
      <c r="N51" s="24"/>
    </row>
    <row r="52" spans="1:14" ht="12.75">
      <c r="A52" s="2" t="s">
        <v>115</v>
      </c>
      <c r="B52" s="5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ht="12.75">
      <c r="D53" s="28">
        <f>AVERAGE(D51:N51)</f>
        <v>0</v>
      </c>
    </row>
    <row r="55" spans="1:4" ht="12.75">
      <c r="A55" s="4" t="s">
        <v>76</v>
      </c>
      <c r="B55" s="5" t="s">
        <v>77</v>
      </c>
      <c r="C55" s="12"/>
      <c r="D55" s="21"/>
    </row>
    <row r="56" spans="1:14" ht="12.75">
      <c r="A56" s="2" t="s">
        <v>93</v>
      </c>
      <c r="D56" s="23"/>
      <c r="F56" s="2" t="s">
        <v>94</v>
      </c>
      <c r="N56" s="76">
        <f>D56-D36</f>
        <v>0</v>
      </c>
    </row>
    <row r="57" spans="5:14" ht="12.75"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6" ht="12.75">
      <c r="A58" s="77" t="s">
        <v>87</v>
      </c>
      <c r="B58" s="56"/>
      <c r="C58" s="78"/>
      <c r="D58" s="78"/>
      <c r="E58" s="56"/>
      <c r="F58" s="56"/>
    </row>
    <row r="59" spans="1:6" ht="12.75">
      <c r="A59" s="56" t="s">
        <v>92</v>
      </c>
      <c r="B59" s="56"/>
      <c r="C59" s="56"/>
      <c r="D59" s="56"/>
      <c r="E59" s="56"/>
      <c r="F59" s="56"/>
    </row>
    <row r="60" spans="1:6" ht="12.75">
      <c r="A60" s="56" t="s">
        <v>91</v>
      </c>
      <c r="B60" s="56"/>
      <c r="C60" s="56"/>
      <c r="D60" s="56"/>
      <c r="E60" s="56"/>
      <c r="F60" s="56"/>
    </row>
    <row r="61" spans="1:6" ht="12.75">
      <c r="A61" s="56" t="s">
        <v>181</v>
      </c>
      <c r="B61" s="56"/>
      <c r="C61" s="56"/>
      <c r="D61" s="56"/>
      <c r="E61" s="56"/>
      <c r="F61" s="56"/>
    </row>
    <row r="62" spans="2:6" ht="12.75">
      <c r="B62" s="56"/>
      <c r="C62" s="56"/>
      <c r="D62" s="56"/>
      <c r="E62" s="56"/>
      <c r="F62" s="56"/>
    </row>
    <row r="63" spans="1:6" ht="12.75">
      <c r="A63" s="56"/>
      <c r="B63" s="56"/>
      <c r="C63" s="56"/>
      <c r="D63" s="56"/>
      <c r="E63" s="56"/>
      <c r="F63" s="56"/>
    </row>
    <row r="64" spans="1:2" ht="12.75">
      <c r="A64" s="53" t="s">
        <v>28</v>
      </c>
      <c r="B64" s="53"/>
    </row>
  </sheetData>
  <mergeCells count="8">
    <mergeCell ref="C1:N1"/>
    <mergeCell ref="A43:N43"/>
    <mergeCell ref="A3:N3"/>
    <mergeCell ref="A16:N16"/>
    <mergeCell ref="A29:N29"/>
    <mergeCell ref="A33:N33"/>
    <mergeCell ref="A38:N38"/>
    <mergeCell ref="A41:N41"/>
  </mergeCells>
  <conditionalFormatting sqref="B1">
    <cfRule type="cellIs" priority="1" operator="between" stopIfTrue="1">
      <formula>1</formula>
      <formula>15</formula>
    </cfRule>
  </conditionalFormatting>
  <dataValidations count="1" disablePrompts="1" xWindow="291" yWindow="133">
    <dataValidation type="decimal" allowBlank="1" showInputMessage="1" showErrorMessage="1" promptTitle="Počet roků záruky" prompt="Vložte počet roků záruky (kontraktu) " errorTitle="neplatný údaj" error="zadejte dobu 1 - 20 let" sqref="B1">
      <formula1>1</formula1>
      <formula2>20</formula2>
    </dataValidation>
  </dataValidations>
  <printOptions gridLines="1"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8" scale="91" copies="5" r:id="rId1"/>
  <ignoredErrors>
    <ignoredError sqref="D36:G36 D32:G3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  <pageSetUpPr fitToPage="1"/>
  </sheetPr>
  <dimension ref="A1:K20"/>
  <sheetViews>
    <sheetView showGridLines="0" zoomScale="85" zoomScaleNormal="85" workbookViewId="0" topLeftCell="A1">
      <selection activeCell="K1" sqref="K1"/>
    </sheetView>
  </sheetViews>
  <sheetFormatPr defaultColWidth="9.125" defaultRowHeight="12.75"/>
  <cols>
    <col min="1" max="1" width="16.625" style="175" customWidth="1"/>
    <col min="2" max="2" width="15.75390625" style="175" customWidth="1"/>
    <col min="3" max="11" width="13.75390625" style="175" customWidth="1"/>
    <col min="12" max="16384" width="9.125" style="175" customWidth="1"/>
  </cols>
  <sheetData>
    <row r="1" spans="1:11" ht="12.75">
      <c r="A1" s="173"/>
      <c r="B1" s="174" t="s">
        <v>183</v>
      </c>
      <c r="C1" s="174">
        <f>'Výpočet nákladů a úspor'!D2</f>
        <v>2023</v>
      </c>
      <c r="D1" s="174">
        <f>'Výpočet nákladů a úspor'!E2</f>
        <v>2024</v>
      </c>
      <c r="E1" s="174">
        <f>'Výpočet nákladů a úspor'!F2</f>
        <v>2025</v>
      </c>
      <c r="F1" s="174">
        <f>'Výpočet nákladů a úspor'!G2</f>
        <v>2026</v>
      </c>
      <c r="G1" s="174">
        <f>'Výpočet nákladů a úspor'!H2</f>
        <v>2027</v>
      </c>
      <c r="H1" s="174">
        <f>'Výpočet nákladů a úspor'!I2</f>
        <v>2028</v>
      </c>
      <c r="I1" s="174">
        <f>'Výpočet nákladů a úspor'!J2</f>
        <v>2029</v>
      </c>
      <c r="J1" s="174">
        <f>'Výpočet nákladů a úspor'!L2</f>
        <v>2031</v>
      </c>
      <c r="K1" s="174">
        <f>'Výpočet nákladů a úspor'!M2</f>
        <v>2032</v>
      </c>
    </row>
    <row r="2" spans="1:11" ht="18.75">
      <c r="A2" s="176" t="s">
        <v>184</v>
      </c>
      <c r="B2" s="177">
        <f>NPV($B$9,C2:J2)</f>
        <v>32813080.917182915</v>
      </c>
      <c r="C2" s="178">
        <f>'Výpočet nákladů a úspor'!D15</f>
        <v>4101635.114647864</v>
      </c>
      <c r="D2" s="178">
        <f>'Výpočet nákladů a úspor'!E15</f>
        <v>4101635.114647864</v>
      </c>
      <c r="E2" s="178">
        <f>'Výpočet nákladů a úspor'!F15</f>
        <v>4101635.114647864</v>
      </c>
      <c r="F2" s="178">
        <f>'Výpočet nákladů a úspor'!G15</f>
        <v>4101635.114647864</v>
      </c>
      <c r="G2" s="178">
        <f>'Výpočet nákladů a úspor'!H15</f>
        <v>4101635.114647864</v>
      </c>
      <c r="H2" s="178">
        <f>'Výpočet nákladů a úspor'!I15</f>
        <v>4101635.114647864</v>
      </c>
      <c r="I2" s="178">
        <f>'Výpočet nákladů a úspor'!J15</f>
        <v>4101635.114647864</v>
      </c>
      <c r="J2" s="178">
        <f>'Výpočet nákladů a úspor'!L15</f>
        <v>4101635.114647864</v>
      </c>
      <c r="K2" s="178">
        <f>'Výpočet nákladů a úspor'!M15</f>
        <v>4101635.114647864</v>
      </c>
    </row>
    <row r="3" spans="1:11" ht="18.75">
      <c r="A3" s="176" t="s">
        <v>185</v>
      </c>
      <c r="B3" s="177">
        <f>NPV($B$9,C3:J3)</f>
        <v>0</v>
      </c>
      <c r="C3" s="178">
        <f>'Výpočet nákladů a úspor'!D15-'Výpočet nákladů a úspor'!D39</f>
        <v>0</v>
      </c>
      <c r="D3" s="178">
        <f>'Výpočet nákladů a úspor'!E15-'Výpočet nákladů a úspor'!E39</f>
        <v>0</v>
      </c>
      <c r="E3" s="178">
        <f>'Výpočet nákladů a úspor'!F15-'Výpočet nákladů a úspor'!F39</f>
        <v>0</v>
      </c>
      <c r="F3" s="178">
        <f>'Výpočet nákladů a úspor'!G15-'Výpočet nákladů a úspor'!G39</f>
        <v>0</v>
      </c>
      <c r="G3" s="178">
        <f>'Výpočet nákladů a úspor'!H15-'Výpočet nákladů a úspor'!H39</f>
        <v>0</v>
      </c>
      <c r="H3" s="178">
        <f>'Výpočet nákladů a úspor'!I15-'Výpočet nákladů a úspor'!I39</f>
        <v>0</v>
      </c>
      <c r="I3" s="178">
        <f>'Výpočet nákladů a úspor'!J15-'Výpočet nákladů a úspor'!J39</f>
        <v>0</v>
      </c>
      <c r="J3" s="178">
        <f>'Výpočet nákladů a úspor'!L15-'Výpočet nákladů a úspor'!L39</f>
        <v>0</v>
      </c>
      <c r="K3" s="178">
        <f>'Výpočet nákladů a úspor'!M15-'Výpočet nákladů a úspor'!M39</f>
        <v>0</v>
      </c>
    </row>
    <row r="4" spans="1:11" ht="18.75">
      <c r="A4" s="176" t="s">
        <v>186</v>
      </c>
      <c r="B4" s="177">
        <f>NPV($B$9,C4:J4)</f>
        <v>32813080.917182915</v>
      </c>
      <c r="C4" s="178">
        <f>'Výpočet nákladů a úspor'!D28</f>
        <v>4101635.114647864</v>
      </c>
      <c r="D4" s="178">
        <f>'Výpočet nákladů a úspor'!E28</f>
        <v>4101635.114647864</v>
      </c>
      <c r="E4" s="178">
        <f>'Výpočet nákladů a úspor'!F28</f>
        <v>4101635.114647864</v>
      </c>
      <c r="F4" s="178">
        <f>'Výpočet nákladů a úspor'!G28</f>
        <v>4101635.114647864</v>
      </c>
      <c r="G4" s="178">
        <f>'Výpočet nákladů a úspor'!H28</f>
        <v>4101635.114647864</v>
      </c>
      <c r="H4" s="178">
        <f>'Výpočet nákladů a úspor'!I28</f>
        <v>4101635.114647864</v>
      </c>
      <c r="I4" s="178">
        <f>'Výpočet nákladů a úspor'!J28</f>
        <v>4101635.114647864</v>
      </c>
      <c r="J4" s="178">
        <f>'Výpočet nákladů a úspor'!L28</f>
        <v>4101635.114647864</v>
      </c>
      <c r="K4" s="178">
        <f>'Výpočet nákladů a úspor'!M28</f>
        <v>4101635.114647864</v>
      </c>
    </row>
    <row r="5" spans="1:11" ht="15">
      <c r="A5" s="179" t="s">
        <v>187</v>
      </c>
      <c r="B5" s="180">
        <f>NPV($B$9,C5:J5)</f>
        <v>0</v>
      </c>
      <c r="C5" s="180">
        <f aca="true" t="shared" si="0" ref="C5:J5">C2-C3-C4</f>
        <v>0</v>
      </c>
      <c r="D5" s="180">
        <f t="shared" si="0"/>
        <v>0</v>
      </c>
      <c r="E5" s="180">
        <f>E2-E3-E4</f>
        <v>0</v>
      </c>
      <c r="F5" s="180">
        <f t="shared" si="0"/>
        <v>0</v>
      </c>
      <c r="G5" s="180">
        <f t="shared" si="0"/>
        <v>0</v>
      </c>
      <c r="H5" s="180">
        <f t="shared" si="0"/>
        <v>0</v>
      </c>
      <c r="I5" s="180">
        <f t="shared" si="0"/>
        <v>0</v>
      </c>
      <c r="J5" s="180">
        <f t="shared" si="0"/>
        <v>0</v>
      </c>
      <c r="K5" s="180">
        <f aca="true" t="shared" si="1" ref="K5">K2-K3-K4</f>
        <v>0</v>
      </c>
    </row>
    <row r="6" spans="1:11" ht="12.75">
      <c r="A6" s="175" t="s">
        <v>188</v>
      </c>
      <c r="B6" s="181">
        <f>NPV($B$9,D6:J6)</f>
        <v>0</v>
      </c>
      <c r="C6" s="181">
        <f>C5*1.21</f>
        <v>0</v>
      </c>
      <c r="D6" s="181">
        <f aca="true" t="shared" si="2" ref="D6:J6">D5*1.21</f>
        <v>0</v>
      </c>
      <c r="E6" s="181">
        <f t="shared" si="2"/>
        <v>0</v>
      </c>
      <c r="F6" s="181">
        <f t="shared" si="2"/>
        <v>0</v>
      </c>
      <c r="G6" s="181">
        <f t="shared" si="2"/>
        <v>0</v>
      </c>
      <c r="H6" s="181">
        <f t="shared" si="2"/>
        <v>0</v>
      </c>
      <c r="I6" s="181">
        <f t="shared" si="2"/>
        <v>0</v>
      </c>
      <c r="J6" s="181">
        <f t="shared" si="2"/>
        <v>0</v>
      </c>
      <c r="K6" s="181">
        <f aca="true" t="shared" si="3" ref="K6">K5*1.21</f>
        <v>0</v>
      </c>
    </row>
    <row r="7" spans="2:9" ht="12.75">
      <c r="B7" s="182"/>
      <c r="C7" s="182"/>
      <c r="D7" s="182"/>
      <c r="E7" s="182"/>
      <c r="F7" s="182"/>
      <c r="G7" s="182"/>
      <c r="H7" s="182"/>
      <c r="I7" s="182"/>
    </row>
    <row r="8" spans="2:9" ht="12.75">
      <c r="B8" s="182"/>
      <c r="C8" s="182"/>
      <c r="D8" s="182"/>
      <c r="E8" s="182"/>
      <c r="F8" s="182"/>
      <c r="G8" s="182"/>
      <c r="H8" s="182"/>
      <c r="I8" s="182"/>
    </row>
    <row r="9" spans="1:9" ht="12.75">
      <c r="A9" s="183" t="s">
        <v>189</v>
      </c>
      <c r="B9" s="184"/>
      <c r="E9" s="185"/>
      <c r="F9" s="182"/>
      <c r="G9" s="182"/>
      <c r="H9" s="182"/>
      <c r="I9" s="182"/>
    </row>
    <row r="11" ht="12.75">
      <c r="A11" s="175" t="s">
        <v>190</v>
      </c>
    </row>
    <row r="12" spans="1:2" ht="18.75">
      <c r="A12" s="176" t="s">
        <v>184</v>
      </c>
      <c r="B12" s="175" t="s">
        <v>191</v>
      </c>
    </row>
    <row r="13" spans="1:2" ht="18.75">
      <c r="A13" s="176" t="s">
        <v>185</v>
      </c>
      <c r="B13" s="175" t="s">
        <v>192</v>
      </c>
    </row>
    <row r="14" spans="1:2" ht="18.75">
      <c r="A14" s="176" t="s">
        <v>186</v>
      </c>
      <c r="B14" s="175" t="s">
        <v>193</v>
      </c>
    </row>
    <row r="15" spans="1:2" ht="12.75">
      <c r="A15" s="175" t="s">
        <v>194</v>
      </c>
      <c r="B15" s="175" t="s">
        <v>195</v>
      </c>
    </row>
    <row r="16" spans="1:2" ht="12.75">
      <c r="A16" s="175" t="s">
        <v>196</v>
      </c>
      <c r="B16" s="175" t="s">
        <v>197</v>
      </c>
    </row>
    <row r="20" spans="1:11" ht="15">
      <c r="A20" s="186" t="s">
        <v>198</v>
      </c>
      <c r="B20" s="187">
        <f>NPV($B$9,C20:J20)</f>
        <v>0</v>
      </c>
      <c r="C20" s="188">
        <f>'Výpočet nákladů a úspor'!D32+'Výpočet nákladů a úspor'!D34+'Výpočet nákladů a úspor'!D35</f>
        <v>0</v>
      </c>
      <c r="D20" s="188">
        <f>'Výpočet nákladů a úspor'!E32+'Výpočet nákladů a úspor'!E34+'Výpočet nákladů a úspor'!E35</f>
        <v>0</v>
      </c>
      <c r="E20" s="188">
        <f>'Výpočet nákladů a úspor'!F32+'Výpočet nákladů a úspor'!F34+'Výpočet nákladů a úspor'!F35</f>
        <v>0</v>
      </c>
      <c r="F20" s="188">
        <f>'Výpočet nákladů a úspor'!G32+'Výpočet nákladů a úspor'!G34+'Výpočet nákladů a úspor'!G35</f>
        <v>0</v>
      </c>
      <c r="G20" s="188">
        <f>'Výpočet nákladů a úspor'!H32+'Výpočet nákladů a úspor'!H34+'Výpočet nákladů a úspor'!H35</f>
        <v>0</v>
      </c>
      <c r="H20" s="188">
        <f>'Výpočet nákladů a úspor'!I32+'Výpočet nákladů a úspor'!I34+'Výpočet nákladů a úspor'!I35</f>
        <v>0</v>
      </c>
      <c r="I20" s="188">
        <f>'Výpočet nákladů a úspor'!J32+'Výpočet nákladů a úspor'!J34+'Výpočet nákladů a úspor'!J35</f>
        <v>0</v>
      </c>
      <c r="J20" s="188">
        <f>'Výpočet nákladů a úspor'!L32+'Výpočet nákladů a úspor'!L34+'Výpočet nákladů a úspor'!L35</f>
        <v>0</v>
      </c>
      <c r="K20" s="205"/>
    </row>
  </sheetData>
  <sheetProtection objects="1" scenarios="1"/>
  <printOptions/>
  <pageMargins left="0.7480314960629921" right="0.7480314960629921" top="1.1811023622047245" bottom="0.984251968503937" header="0.5118110236220472" footer="0.5118110236220472"/>
  <pageSetup fitToHeight="1" fitToWidth="1" horizontalDpi="600" verticalDpi="600" orientation="landscape" paperSize="9" scale="73" r:id="rId1"/>
  <headerFooter alignWithMargins="0">
    <oddHeader>&amp;LPříloha č. 2 k námitkám proti úkonům zadavatele a proti rozhodnutí o výběru nejvhodnější nabídky
Evidenční číslo veřejné zakázky: 642618&amp;C&amp;12Tabulka č. 2</oddHeader>
    <oddFooter>&amp;C&amp;12Kalkulace nabídkové ceny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R25"/>
  <sheetViews>
    <sheetView tabSelected="1" workbookViewId="0" topLeftCell="A1">
      <selection activeCell="P1" sqref="P1"/>
    </sheetView>
  </sheetViews>
  <sheetFormatPr defaultColWidth="9.125" defaultRowHeight="12.75"/>
  <cols>
    <col min="1" max="1" width="9.25390625" style="144" customWidth="1"/>
    <col min="2" max="2" width="9.375" style="144" customWidth="1"/>
    <col min="3" max="3" width="44.625" style="144" customWidth="1"/>
    <col min="4" max="4" width="10.375" style="144" customWidth="1"/>
    <col min="5" max="12" width="9.125" style="144" customWidth="1"/>
    <col min="13" max="13" width="10.875" style="144" customWidth="1"/>
    <col min="14" max="14" width="10.25390625" style="144" customWidth="1"/>
    <col min="15" max="15" width="9.875" style="144" customWidth="1"/>
    <col min="16" max="17" width="15.125" style="144" customWidth="1"/>
    <col min="18" max="16384" width="9.125" style="144" customWidth="1"/>
  </cols>
  <sheetData>
    <row r="1" spans="3:4" ht="33.75" customHeight="1" thickBot="1">
      <c r="C1" s="145"/>
      <c r="D1" s="145"/>
    </row>
    <row r="2" spans="2:18" ht="27.75" customHeight="1" thickBot="1" thickTop="1">
      <c r="B2" s="256" t="s">
        <v>39</v>
      </c>
      <c r="C2" s="259" t="s">
        <v>40</v>
      </c>
      <c r="D2" s="256" t="s">
        <v>41</v>
      </c>
      <c r="E2" s="248" t="s">
        <v>42</v>
      </c>
      <c r="F2" s="248"/>
      <c r="G2" s="248"/>
      <c r="H2" s="248"/>
      <c r="I2" s="248"/>
      <c r="J2" s="248"/>
      <c r="K2" s="248"/>
      <c r="L2" s="248"/>
      <c r="M2" s="248"/>
      <c r="N2" s="248" t="s">
        <v>43</v>
      </c>
      <c r="O2" s="262" t="s">
        <v>44</v>
      </c>
      <c r="P2" s="263"/>
      <c r="Q2" s="263"/>
      <c r="R2" s="264"/>
    </row>
    <row r="3" spans="2:18" ht="15.75" customHeight="1" thickBot="1">
      <c r="B3" s="257"/>
      <c r="C3" s="260"/>
      <c r="D3" s="257"/>
      <c r="E3" s="251" t="s">
        <v>45</v>
      </c>
      <c r="F3" s="253" t="s">
        <v>46</v>
      </c>
      <c r="G3" s="253"/>
      <c r="H3" s="253"/>
      <c r="I3" s="253"/>
      <c r="J3" s="146"/>
      <c r="K3" s="147" t="s">
        <v>47</v>
      </c>
      <c r="L3" s="251" t="s">
        <v>48</v>
      </c>
      <c r="M3" s="251" t="s">
        <v>49</v>
      </c>
      <c r="N3" s="249"/>
      <c r="O3" s="265" t="s">
        <v>50</v>
      </c>
      <c r="P3" s="266"/>
      <c r="Q3" s="267"/>
      <c r="R3" s="148" t="s">
        <v>51</v>
      </c>
    </row>
    <row r="4" spans="2:18" ht="63.75" customHeight="1">
      <c r="B4" s="258"/>
      <c r="C4" s="261"/>
      <c r="D4" s="258"/>
      <c r="E4" s="252"/>
      <c r="F4" s="149" t="s">
        <v>52</v>
      </c>
      <c r="G4" s="150" t="s">
        <v>61</v>
      </c>
      <c r="H4" s="254" t="s">
        <v>53</v>
      </c>
      <c r="I4" s="255"/>
      <c r="J4" s="151"/>
      <c r="K4" s="149"/>
      <c r="L4" s="252"/>
      <c r="M4" s="252"/>
      <c r="N4" s="250"/>
      <c r="O4" s="149" t="s">
        <v>177</v>
      </c>
      <c r="P4" s="149" t="s">
        <v>119</v>
      </c>
      <c r="Q4" s="149" t="s">
        <v>120</v>
      </c>
      <c r="R4" s="152"/>
    </row>
    <row r="5" spans="2:18" ht="15.75" customHeight="1" thickBot="1">
      <c r="B5" s="153"/>
      <c r="C5" s="154"/>
      <c r="D5" s="155"/>
      <c r="E5" s="156" t="s">
        <v>17</v>
      </c>
      <c r="F5" s="156" t="s">
        <v>54</v>
      </c>
      <c r="G5" s="156" t="s">
        <v>17</v>
      </c>
      <c r="H5" s="157" t="s">
        <v>18</v>
      </c>
      <c r="I5" s="156" t="s">
        <v>55</v>
      </c>
      <c r="J5" s="156" t="s">
        <v>70</v>
      </c>
      <c r="K5" s="156" t="s">
        <v>18</v>
      </c>
      <c r="L5" s="156" t="s">
        <v>56</v>
      </c>
      <c r="M5" s="156" t="s">
        <v>56</v>
      </c>
      <c r="N5" s="156" t="s">
        <v>56</v>
      </c>
      <c r="O5" s="156" t="s">
        <v>56</v>
      </c>
      <c r="P5" s="156" t="s">
        <v>56</v>
      </c>
      <c r="Q5" s="156" t="s">
        <v>56</v>
      </c>
      <c r="R5" s="156" t="s">
        <v>56</v>
      </c>
    </row>
    <row r="6" spans="2:18" ht="12.75">
      <c r="B6" s="158">
        <v>1</v>
      </c>
      <c r="C6" s="159"/>
      <c r="D6" s="160"/>
      <c r="E6" s="161">
        <f>(F6+I6)*3.6</f>
        <v>3960</v>
      </c>
      <c r="F6" s="161">
        <v>100</v>
      </c>
      <c r="G6" s="161">
        <v>12</v>
      </c>
      <c r="H6" s="161">
        <v>1</v>
      </c>
      <c r="I6" s="161">
        <v>1000</v>
      </c>
      <c r="J6" s="161"/>
      <c r="K6" s="161">
        <v>1000</v>
      </c>
      <c r="L6" s="161">
        <f>(68*K6+F6*2214+I6*915)/1000</f>
        <v>1204.4</v>
      </c>
      <c r="M6" s="161">
        <v>100</v>
      </c>
      <c r="N6" s="161">
        <f>10*(L6+M6)</f>
        <v>13044</v>
      </c>
      <c r="O6" s="161">
        <v>1000</v>
      </c>
      <c r="P6" s="161">
        <v>200</v>
      </c>
      <c r="Q6" s="161">
        <v>100</v>
      </c>
      <c r="R6" s="161">
        <v>100</v>
      </c>
    </row>
    <row r="7" spans="2:18" ht="12.75">
      <c r="B7" s="158">
        <v>2</v>
      </c>
      <c r="C7" s="145"/>
      <c r="D7" s="160"/>
      <c r="E7" s="161">
        <f>(F7+I7)*3.6</f>
        <v>3960</v>
      </c>
      <c r="F7" s="161">
        <v>100</v>
      </c>
      <c r="G7" s="161"/>
      <c r="H7" s="161"/>
      <c r="I7" s="161">
        <v>1000</v>
      </c>
      <c r="J7" s="161"/>
      <c r="K7" s="161">
        <v>1000</v>
      </c>
      <c r="L7" s="161">
        <f>(68*K7+F7*2214+I7*915)/1000</f>
        <v>1204.4</v>
      </c>
      <c r="M7" s="144">
        <v>0</v>
      </c>
      <c r="N7" s="161">
        <f>10*(L7+M7)</f>
        <v>12044</v>
      </c>
      <c r="O7" s="161"/>
      <c r="R7" s="161">
        <v>1000</v>
      </c>
    </row>
    <row r="8" spans="2:18" ht="12.75">
      <c r="B8" s="158"/>
      <c r="C8" s="145"/>
      <c r="D8" s="160"/>
      <c r="E8" s="161"/>
      <c r="F8" s="161"/>
      <c r="G8" s="161"/>
      <c r="H8" s="161"/>
      <c r="I8" s="161"/>
      <c r="J8" s="161"/>
      <c r="K8" s="161"/>
      <c r="L8" s="161"/>
      <c r="N8" s="161"/>
      <c r="O8" s="161"/>
      <c r="R8" s="161"/>
    </row>
    <row r="9" spans="2:18" ht="12.75">
      <c r="B9" s="158"/>
      <c r="C9" s="145"/>
      <c r="D9" s="160"/>
      <c r="E9" s="161"/>
      <c r="F9" s="161"/>
      <c r="G9" s="161"/>
      <c r="H9" s="161"/>
      <c r="I9" s="161"/>
      <c r="J9" s="161"/>
      <c r="K9" s="161"/>
      <c r="L9" s="161"/>
      <c r="N9" s="161"/>
      <c r="O9" s="161"/>
      <c r="R9" s="161"/>
    </row>
    <row r="10" spans="2:18" ht="12.75">
      <c r="B10" s="158"/>
      <c r="C10" s="145"/>
      <c r="D10" s="160"/>
      <c r="E10" s="161"/>
      <c r="F10" s="161"/>
      <c r="G10" s="161"/>
      <c r="H10" s="161"/>
      <c r="I10" s="161"/>
      <c r="J10" s="161"/>
      <c r="K10" s="161"/>
      <c r="L10" s="161"/>
      <c r="N10" s="161"/>
      <c r="O10" s="161"/>
      <c r="R10" s="161"/>
    </row>
    <row r="11" spans="2:18" ht="12.75">
      <c r="B11" s="158"/>
      <c r="C11" s="145"/>
      <c r="D11" s="160"/>
      <c r="E11" s="161"/>
      <c r="F11" s="161"/>
      <c r="G11" s="161"/>
      <c r="H11" s="161"/>
      <c r="I11" s="161"/>
      <c r="J11" s="161"/>
      <c r="K11" s="161"/>
      <c r="L11" s="161"/>
      <c r="N11" s="161"/>
      <c r="O11" s="161"/>
      <c r="R11" s="161"/>
    </row>
    <row r="12" spans="2:18" ht="12.75">
      <c r="B12" s="158"/>
      <c r="C12" s="162" t="s">
        <v>57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R12" s="161"/>
    </row>
    <row r="13" spans="2:18" ht="15.75" thickBot="1">
      <c r="B13" s="163"/>
      <c r="C13" s="164" t="s">
        <v>58</v>
      </c>
      <c r="D13" s="165">
        <f aca="true" t="shared" si="0" ref="D13:M13">SUM(D6:D12)</f>
        <v>0</v>
      </c>
      <c r="E13" s="166">
        <f t="shared" si="0"/>
        <v>7920</v>
      </c>
      <c r="F13" s="166">
        <f t="shared" si="0"/>
        <v>200</v>
      </c>
      <c r="G13" s="166">
        <f t="shared" si="0"/>
        <v>12</v>
      </c>
      <c r="H13" s="166">
        <f t="shared" si="0"/>
        <v>1</v>
      </c>
      <c r="I13" s="166">
        <f t="shared" si="0"/>
        <v>2000</v>
      </c>
      <c r="J13" s="166">
        <f t="shared" si="0"/>
        <v>0</v>
      </c>
      <c r="K13" s="166">
        <f t="shared" si="0"/>
        <v>2000</v>
      </c>
      <c r="L13" s="166">
        <f t="shared" si="0"/>
        <v>2408.8</v>
      </c>
      <c r="M13" s="166">
        <f t="shared" si="0"/>
        <v>100</v>
      </c>
      <c r="N13" s="166">
        <f>SUM(N6:N12)</f>
        <v>25088</v>
      </c>
      <c r="O13" s="167">
        <f>SUM(O6:O12)</f>
        <v>1000</v>
      </c>
      <c r="P13" s="168">
        <f aca="true" t="shared" si="1" ref="P13:Q13">SUM(P6:P12)</f>
        <v>200</v>
      </c>
      <c r="Q13" s="168">
        <f t="shared" si="1"/>
        <v>100</v>
      </c>
      <c r="R13" s="168">
        <f>SUM(R6:R12)</f>
        <v>1100</v>
      </c>
    </row>
    <row r="14" spans="3:18" ht="16.5" thickBot="1" thickTop="1">
      <c r="C14" s="145"/>
      <c r="D14" s="160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245">
        <f>O13+R13+P13+Q13</f>
        <v>2400</v>
      </c>
      <c r="P14" s="246"/>
      <c r="Q14" s="246"/>
      <c r="R14" s="247"/>
    </row>
    <row r="15" ht="12.75">
      <c r="B15" s="144" t="s">
        <v>59</v>
      </c>
    </row>
    <row r="16" ht="15"/>
    <row r="17" ht="15"/>
    <row r="21" ht="15"/>
    <row r="25" ht="12.75">
      <c r="C25" s="169" t="s">
        <v>60</v>
      </c>
    </row>
  </sheetData>
  <mergeCells count="13">
    <mergeCell ref="B2:B4"/>
    <mergeCell ref="C2:C4"/>
    <mergeCell ref="D2:D4"/>
    <mergeCell ref="E2:M2"/>
    <mergeCell ref="O2:R2"/>
    <mergeCell ref="O3:Q3"/>
    <mergeCell ref="O14:R14"/>
    <mergeCell ref="N2:N4"/>
    <mergeCell ref="E3:E4"/>
    <mergeCell ref="F3:I3"/>
    <mergeCell ref="L3:L4"/>
    <mergeCell ref="M3:M4"/>
    <mergeCell ref="H4:I4"/>
  </mergeCells>
  <printOptions/>
  <pageMargins left="0.7" right="0.7" top="0.787401575" bottom="0.787401575" header="0.3" footer="0.3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Říha Roman</cp:lastModifiedBy>
  <cp:lastPrinted>2021-03-29T07:42:23Z</cp:lastPrinted>
  <dcterms:created xsi:type="dcterms:W3CDTF">2001-09-11T07:59:13Z</dcterms:created>
  <dcterms:modified xsi:type="dcterms:W3CDTF">2022-02-08T12:08:08Z</dcterms:modified>
  <cp:category/>
  <cp:version/>
  <cp:contentType/>
  <cp:contentStatus/>
</cp:coreProperties>
</file>