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pan\Documents\BRUS\AKCE\VOS BOSKOVICE\2022\PD FVE\PD FVE FIN\PDFVE v pdf FIN\Rozpocet\"/>
    </mc:Choice>
  </mc:AlternateContent>
  <xr:revisionPtr revIDLastSave="0" documentId="13_ncr:1_{D97E7A9D-0EA6-4AF8-984A-07B3F96DD542}" xr6:coauthVersionLast="47" xr6:coauthVersionMax="47" xr10:uidLastSave="{00000000-0000-0000-0000-000000000000}"/>
  <bookViews>
    <workbookView xWindow="-108" yWindow="-108" windowWidth="19416" windowHeight="10416" firstSheet="1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RN 01 Naklady" sheetId="12" r:id="rId4"/>
    <sheet name="D4 D.4.1 Pol" sheetId="13" r:id="rId5"/>
    <sheet name="D4 D.4.2 Pol" sheetId="14" r:id="rId6"/>
    <sheet name="D4 D.4.3 Pol" sheetId="15" r:id="rId7"/>
    <sheet name="D4 D.4.4 Pol" sheetId="16" r:id="rId8"/>
  </sheets>
  <externalReferences>
    <externalReference r:id="rId9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'D4 D.4.1 Pol'!$1:$7</definedName>
    <definedName name="_xlnm.Print_Titles" localSheetId="5">'D4 D.4.2 Pol'!$1:$7</definedName>
    <definedName name="_xlnm.Print_Titles" localSheetId="6">'D4 D.4.3 Pol'!$1:$7</definedName>
    <definedName name="_xlnm.Print_Titles" localSheetId="7">'D4 D.4.4 Pol'!$1:$7</definedName>
    <definedName name="_xlnm.Print_Titles" localSheetId="3">'VRN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'D4 D.4.1 Pol'!$A$1:$X$99</definedName>
    <definedName name="_xlnm.Print_Area" localSheetId="5">'D4 D.4.2 Pol'!$A$1:$X$50</definedName>
    <definedName name="_xlnm.Print_Area" localSheetId="6">'D4 D.4.3 Pol'!$A$1:$X$42</definedName>
    <definedName name="_xlnm.Print_Area" localSheetId="7">'D4 D.4.4 Pol'!$A$1:$X$25</definedName>
    <definedName name="_xlnm.Print_Area" localSheetId="1">Stavba!$A$1:$J$76</definedName>
    <definedName name="_xlnm.Print_Area" localSheetId="3">'VRN 01 Naklady'!$A$1:$X$26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90" i="13" l="1"/>
  <c r="V89" i="13" s="1"/>
  <c r="Q90" i="13"/>
  <c r="Q89" i="13" s="1"/>
  <c r="O90" i="13"/>
  <c r="K90" i="13"/>
  <c r="I90" i="13"/>
  <c r="I89" i="13" s="1"/>
  <c r="G90" i="13"/>
  <c r="G89" i="13" s="1"/>
  <c r="G98" i="13" s="1"/>
  <c r="O89" i="13"/>
  <c r="K89" i="13"/>
  <c r="G14" i="13"/>
  <c r="M14" i="13" s="1"/>
  <c r="I14" i="13"/>
  <c r="K14" i="13"/>
  <c r="O14" i="13"/>
  <c r="Q14" i="13"/>
  <c r="I75" i="1"/>
  <c r="I74" i="1"/>
  <c r="I73" i="1"/>
  <c r="I72" i="1"/>
  <c r="I70" i="1"/>
  <c r="I68" i="1"/>
  <c r="I64" i="1"/>
  <c r="I63" i="1"/>
  <c r="I61" i="1"/>
  <c r="I60" i="1"/>
  <c r="I59" i="1"/>
  <c r="I58" i="1"/>
  <c r="I57" i="1"/>
  <c r="I56" i="1"/>
  <c r="I55" i="1"/>
  <c r="G47" i="1"/>
  <c r="F47" i="1"/>
  <c r="H47" i="1" s="1"/>
  <c r="I47" i="1" s="1"/>
  <c r="G46" i="1"/>
  <c r="F46" i="1"/>
  <c r="G45" i="1"/>
  <c r="F45" i="1"/>
  <c r="H45" i="1" s="1"/>
  <c r="I45" i="1" s="1"/>
  <c r="G41" i="1"/>
  <c r="H41" i="1" s="1"/>
  <c r="I41" i="1" s="1"/>
  <c r="F41" i="1"/>
  <c r="G40" i="1"/>
  <c r="F40" i="1"/>
  <c r="G24" i="16"/>
  <c r="G9" i="16"/>
  <c r="G8" i="16" s="1"/>
  <c r="I9" i="16"/>
  <c r="I8" i="16" s="1"/>
  <c r="K9" i="16"/>
  <c r="K8" i="16" s="1"/>
  <c r="O9" i="16"/>
  <c r="O8" i="16" s="1"/>
  <c r="Q9" i="16"/>
  <c r="V9" i="16"/>
  <c r="G10" i="16"/>
  <c r="M10" i="16" s="1"/>
  <c r="I10" i="16"/>
  <c r="K10" i="16"/>
  <c r="O10" i="16"/>
  <c r="Q10" i="16"/>
  <c r="Q8" i="16" s="1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V8" i="16" s="1"/>
  <c r="G15" i="16"/>
  <c r="I15" i="16"/>
  <c r="K15" i="16"/>
  <c r="M15" i="16"/>
  <c r="O15" i="16"/>
  <c r="Q15" i="16"/>
  <c r="V15" i="16"/>
  <c r="G16" i="16"/>
  <c r="AF24" i="16" s="1"/>
  <c r="I16" i="16"/>
  <c r="K16" i="16"/>
  <c r="O16" i="16"/>
  <c r="Q16" i="16"/>
  <c r="V16" i="16"/>
  <c r="G17" i="16"/>
  <c r="G18" i="16"/>
  <c r="M18" i="16" s="1"/>
  <c r="M17" i="16" s="1"/>
  <c r="I18" i="16"/>
  <c r="I17" i="16" s="1"/>
  <c r="K18" i="16"/>
  <c r="K17" i="16" s="1"/>
  <c r="O18" i="16"/>
  <c r="Q18" i="16"/>
  <c r="Q17" i="16" s="1"/>
  <c r="V18" i="16"/>
  <c r="G19" i="16"/>
  <c r="I19" i="16"/>
  <c r="K19" i="16"/>
  <c r="M19" i="16"/>
  <c r="O19" i="16"/>
  <c r="Q19" i="16"/>
  <c r="V19" i="16"/>
  <c r="V17" i="16" s="1"/>
  <c r="G20" i="16"/>
  <c r="I20" i="16"/>
  <c r="K20" i="16"/>
  <c r="M20" i="16"/>
  <c r="O20" i="16"/>
  <c r="O17" i="16" s="1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AE24" i="16"/>
  <c r="G41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V8" i="15" s="1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9" i="15"/>
  <c r="M19" i="15" s="1"/>
  <c r="I19" i="15"/>
  <c r="K19" i="15"/>
  <c r="O19" i="15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1" i="15"/>
  <c r="O31" i="15"/>
  <c r="V31" i="15"/>
  <c r="G32" i="15"/>
  <c r="I32" i="15"/>
  <c r="I31" i="15" s="1"/>
  <c r="K32" i="15"/>
  <c r="K31" i="15" s="1"/>
  <c r="M32" i="15"/>
  <c r="M31" i="15" s="1"/>
  <c r="O32" i="15"/>
  <c r="Q32" i="15"/>
  <c r="Q31" i="15" s="1"/>
  <c r="V32" i="15"/>
  <c r="G33" i="15"/>
  <c r="G34" i="15"/>
  <c r="I34" i="15"/>
  <c r="I33" i="15" s="1"/>
  <c r="K34" i="15"/>
  <c r="M34" i="15"/>
  <c r="O34" i="15"/>
  <c r="O33" i="15" s="1"/>
  <c r="Q34" i="15"/>
  <c r="Q33" i="15" s="1"/>
  <c r="V34" i="15"/>
  <c r="G35" i="15"/>
  <c r="M35" i="15" s="1"/>
  <c r="I35" i="15"/>
  <c r="K35" i="15"/>
  <c r="K33" i="15" s="1"/>
  <c r="O35" i="15"/>
  <c r="Q35" i="15"/>
  <c r="V35" i="15"/>
  <c r="G36" i="15"/>
  <c r="I36" i="15"/>
  <c r="K36" i="15"/>
  <c r="M36" i="15"/>
  <c r="O36" i="15"/>
  <c r="Q36" i="15"/>
  <c r="V36" i="15"/>
  <c r="G38" i="15"/>
  <c r="I38" i="15"/>
  <c r="K38" i="15"/>
  <c r="M38" i="15"/>
  <c r="O38" i="15"/>
  <c r="Q38" i="15"/>
  <c r="V38" i="15"/>
  <c r="V33" i="15" s="1"/>
  <c r="G39" i="15"/>
  <c r="I39" i="15"/>
  <c r="K39" i="15"/>
  <c r="M39" i="15"/>
  <c r="O39" i="15"/>
  <c r="Q39" i="15"/>
  <c r="V39" i="15"/>
  <c r="AE41" i="15"/>
  <c r="AF41" i="15"/>
  <c r="G49" i="14"/>
  <c r="BA21" i="14"/>
  <c r="BA10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5" i="14"/>
  <c r="I15" i="14"/>
  <c r="K15" i="14"/>
  <c r="M15" i="14"/>
  <c r="O15" i="14"/>
  <c r="O8" i="14" s="1"/>
  <c r="Q15" i="14"/>
  <c r="V15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V19" i="14"/>
  <c r="G20" i="14"/>
  <c r="I20" i="14"/>
  <c r="I19" i="14" s="1"/>
  <c r="K20" i="14"/>
  <c r="M20" i="14"/>
  <c r="O20" i="14"/>
  <c r="O19" i="14" s="1"/>
  <c r="Q20" i="14"/>
  <c r="Q19" i="14" s="1"/>
  <c r="V20" i="14"/>
  <c r="G22" i="14"/>
  <c r="G19" i="14" s="1"/>
  <c r="I22" i="14"/>
  <c r="K22" i="14"/>
  <c r="K19" i="14" s="1"/>
  <c r="O22" i="14"/>
  <c r="Q22" i="14"/>
  <c r="V22" i="14"/>
  <c r="G23" i="14"/>
  <c r="I23" i="14"/>
  <c r="M23" i="14"/>
  <c r="Q23" i="14"/>
  <c r="G24" i="14"/>
  <c r="I24" i="14"/>
  <c r="K24" i="14"/>
  <c r="K23" i="14" s="1"/>
  <c r="M24" i="14"/>
  <c r="O24" i="14"/>
  <c r="O23" i="14" s="1"/>
  <c r="Q24" i="14"/>
  <c r="V24" i="14"/>
  <c r="V23" i="14" s="1"/>
  <c r="G25" i="14"/>
  <c r="G26" i="14"/>
  <c r="M26" i="14" s="1"/>
  <c r="I26" i="14"/>
  <c r="I25" i="14" s="1"/>
  <c r="K26" i="14"/>
  <c r="O26" i="14"/>
  <c r="O25" i="14" s="1"/>
  <c r="Q26" i="14"/>
  <c r="V26" i="14"/>
  <c r="V25" i="14" s="1"/>
  <c r="G28" i="14"/>
  <c r="M28" i="14" s="1"/>
  <c r="I28" i="14"/>
  <c r="K28" i="14"/>
  <c r="K25" i="14" s="1"/>
  <c r="O28" i="14"/>
  <c r="Q28" i="14"/>
  <c r="Q25" i="14" s="1"/>
  <c r="V28" i="14"/>
  <c r="G29" i="14"/>
  <c r="I29" i="14"/>
  <c r="K29" i="14"/>
  <c r="M29" i="14"/>
  <c r="O29" i="14"/>
  <c r="Q29" i="14"/>
  <c r="V29" i="14"/>
  <c r="O30" i="14"/>
  <c r="G31" i="14"/>
  <c r="G30" i="14" s="1"/>
  <c r="I31" i="14"/>
  <c r="I30" i="14" s="1"/>
  <c r="K31" i="14"/>
  <c r="K30" i="14" s="1"/>
  <c r="O31" i="14"/>
  <c r="Q31" i="14"/>
  <c r="Q30" i="14" s="1"/>
  <c r="V31" i="14"/>
  <c r="G33" i="14"/>
  <c r="I33" i="14"/>
  <c r="K33" i="14"/>
  <c r="M33" i="14"/>
  <c r="O33" i="14"/>
  <c r="Q33" i="14"/>
  <c r="V33" i="14"/>
  <c r="V30" i="14" s="1"/>
  <c r="I35" i="14"/>
  <c r="K35" i="14"/>
  <c r="V35" i="14"/>
  <c r="G36" i="14"/>
  <c r="G35" i="14" s="1"/>
  <c r="I36" i="14"/>
  <c r="K36" i="14"/>
  <c r="O36" i="14"/>
  <c r="O35" i="14" s="1"/>
  <c r="Q36" i="14"/>
  <c r="Q35" i="14" s="1"/>
  <c r="V36" i="14"/>
  <c r="G38" i="14"/>
  <c r="I38" i="14"/>
  <c r="G39" i="14"/>
  <c r="I39" i="14"/>
  <c r="K39" i="14"/>
  <c r="K38" i="14" s="1"/>
  <c r="M39" i="14"/>
  <c r="O39" i="14"/>
  <c r="Q39" i="14"/>
  <c r="V39" i="14"/>
  <c r="V38" i="14" s="1"/>
  <c r="G40" i="14"/>
  <c r="I40" i="14"/>
  <c r="K40" i="14"/>
  <c r="M40" i="14"/>
  <c r="M38" i="14" s="1"/>
  <c r="O40" i="14"/>
  <c r="Q40" i="14"/>
  <c r="V40" i="14"/>
  <c r="G41" i="14"/>
  <c r="I41" i="14"/>
  <c r="K41" i="14"/>
  <c r="M41" i="14"/>
  <c r="O41" i="14"/>
  <c r="O38" i="14" s="1"/>
  <c r="Q41" i="14"/>
  <c r="V41" i="14"/>
  <c r="G42" i="14"/>
  <c r="M42" i="14" s="1"/>
  <c r="I42" i="14"/>
  <c r="K42" i="14"/>
  <c r="O42" i="14"/>
  <c r="Q42" i="14"/>
  <c r="Q38" i="14" s="1"/>
  <c r="V42" i="14"/>
  <c r="G43" i="14"/>
  <c r="I43" i="14"/>
  <c r="K43" i="14"/>
  <c r="M43" i="14"/>
  <c r="O43" i="14"/>
  <c r="Q43" i="14"/>
  <c r="V43" i="14"/>
  <c r="K45" i="14"/>
  <c r="V45" i="14"/>
  <c r="G46" i="14"/>
  <c r="G45" i="14" s="1"/>
  <c r="I46" i="14"/>
  <c r="I45" i="14" s="1"/>
  <c r="K46" i="14"/>
  <c r="O46" i="14"/>
  <c r="O45" i="14" s="1"/>
  <c r="Q46" i="14"/>
  <c r="Q45" i="14" s="1"/>
  <c r="V46" i="14"/>
  <c r="AE49" i="14"/>
  <c r="AF49" i="14"/>
  <c r="BA10" i="13"/>
  <c r="G9" i="13"/>
  <c r="M9" i="13" s="1"/>
  <c r="I9" i="13"/>
  <c r="K9" i="13"/>
  <c r="O9" i="13"/>
  <c r="Q9" i="13"/>
  <c r="V9" i="13"/>
  <c r="G11" i="13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O18" i="13"/>
  <c r="Q18" i="13"/>
  <c r="V18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8" i="13"/>
  <c r="M58" i="13" s="1"/>
  <c r="I58" i="13"/>
  <c r="K58" i="13"/>
  <c r="O58" i="13"/>
  <c r="Q58" i="13"/>
  <c r="V58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4" i="13"/>
  <c r="M74" i="13" s="1"/>
  <c r="I74" i="13"/>
  <c r="K74" i="13"/>
  <c r="O74" i="13"/>
  <c r="Q74" i="13"/>
  <c r="V74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78" i="13"/>
  <c r="M78" i="13" s="1"/>
  <c r="I78" i="13"/>
  <c r="K78" i="13"/>
  <c r="O78" i="13"/>
  <c r="Q78" i="13"/>
  <c r="V78" i="13"/>
  <c r="G79" i="13"/>
  <c r="M79" i="13" s="1"/>
  <c r="I79" i="13"/>
  <c r="K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G87" i="13"/>
  <c r="M87" i="13" s="1"/>
  <c r="I87" i="13"/>
  <c r="K87" i="13"/>
  <c r="O87" i="13"/>
  <c r="Q87" i="13"/>
  <c r="V87" i="13"/>
  <c r="G88" i="13"/>
  <c r="I88" i="13"/>
  <c r="K88" i="13"/>
  <c r="O88" i="13"/>
  <c r="Q88" i="13"/>
  <c r="V88" i="13"/>
  <c r="G92" i="13"/>
  <c r="M92" i="13" s="1"/>
  <c r="I92" i="13"/>
  <c r="K92" i="13"/>
  <c r="O92" i="13"/>
  <c r="Q92" i="13"/>
  <c r="V92" i="13"/>
  <c r="G93" i="13"/>
  <c r="M93" i="13" s="1"/>
  <c r="I93" i="13"/>
  <c r="K93" i="13"/>
  <c r="O93" i="13"/>
  <c r="Q93" i="13"/>
  <c r="V93" i="13"/>
  <c r="G94" i="13"/>
  <c r="M94" i="13" s="1"/>
  <c r="I94" i="13"/>
  <c r="K94" i="13"/>
  <c r="O94" i="13"/>
  <c r="Q94" i="13"/>
  <c r="V94" i="13"/>
  <c r="G95" i="13"/>
  <c r="M95" i="13" s="1"/>
  <c r="I95" i="13"/>
  <c r="K95" i="13"/>
  <c r="O95" i="13"/>
  <c r="Q95" i="13"/>
  <c r="V95" i="13"/>
  <c r="G96" i="13"/>
  <c r="M96" i="13" s="1"/>
  <c r="I96" i="13"/>
  <c r="K96" i="13"/>
  <c r="O96" i="13"/>
  <c r="Q96" i="13"/>
  <c r="V96" i="13"/>
  <c r="AE98" i="13"/>
  <c r="F44" i="1" s="1"/>
  <c r="G25" i="12"/>
  <c r="BA22" i="12"/>
  <c r="BA20" i="12"/>
  <c r="BA17" i="12"/>
  <c r="BA15" i="12"/>
  <c r="G8" i="12"/>
  <c r="G9" i="12"/>
  <c r="I9" i="12"/>
  <c r="I8" i="12" s="1"/>
  <c r="K9" i="12"/>
  <c r="M9" i="12"/>
  <c r="M8" i="12" s="1"/>
  <c r="O9" i="12"/>
  <c r="O8" i="12" s="1"/>
  <c r="Q9" i="12"/>
  <c r="Q8" i="12" s="1"/>
  <c r="V9" i="12"/>
  <c r="V8" i="12" s="1"/>
  <c r="G11" i="12"/>
  <c r="I11" i="12"/>
  <c r="K11" i="12"/>
  <c r="K8" i="12" s="1"/>
  <c r="M11" i="12"/>
  <c r="O11" i="12"/>
  <c r="Q11" i="12"/>
  <c r="V11" i="12"/>
  <c r="G13" i="12"/>
  <c r="G14" i="12"/>
  <c r="I14" i="12"/>
  <c r="I13" i="12" s="1"/>
  <c r="K14" i="12"/>
  <c r="M14" i="12"/>
  <c r="O14" i="12"/>
  <c r="O13" i="12" s="1"/>
  <c r="Q14" i="12"/>
  <c r="V14" i="12"/>
  <c r="V13" i="12" s="1"/>
  <c r="G16" i="12"/>
  <c r="M16" i="12" s="1"/>
  <c r="I16" i="12"/>
  <c r="K16" i="12"/>
  <c r="K13" i="12" s="1"/>
  <c r="O16" i="12"/>
  <c r="Q16" i="12"/>
  <c r="Q13" i="12" s="1"/>
  <c r="V16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AE25" i="12"/>
  <c r="AF25" i="12"/>
  <c r="I20" i="1"/>
  <c r="I19" i="1"/>
  <c r="I16" i="1"/>
  <c r="H46" i="1"/>
  <c r="I46" i="1" s="1"/>
  <c r="H42" i="1"/>
  <c r="H40" i="1"/>
  <c r="I40" i="1" s="1"/>
  <c r="M90" i="13" l="1"/>
  <c r="M89" i="13" s="1"/>
  <c r="V86" i="13"/>
  <c r="G57" i="13"/>
  <c r="I67" i="1" s="1"/>
  <c r="G15" i="13"/>
  <c r="I66" i="1" s="1"/>
  <c r="O8" i="13"/>
  <c r="G8" i="13"/>
  <c r="I65" i="1" s="1"/>
  <c r="Q91" i="13"/>
  <c r="G86" i="13"/>
  <c r="I71" i="1" s="1"/>
  <c r="O86" i="13"/>
  <c r="V75" i="13"/>
  <c r="Q75" i="13"/>
  <c r="V15" i="13"/>
  <c r="Q15" i="13"/>
  <c r="K86" i="13"/>
  <c r="I86" i="13"/>
  <c r="K75" i="13"/>
  <c r="O57" i="13"/>
  <c r="O15" i="13"/>
  <c r="O91" i="13"/>
  <c r="I91" i="13"/>
  <c r="K15" i="13"/>
  <c r="V91" i="13"/>
  <c r="V57" i="13"/>
  <c r="Q57" i="13"/>
  <c r="I15" i="13"/>
  <c r="G91" i="13"/>
  <c r="I62" i="1" s="1"/>
  <c r="I17" i="1" s="1"/>
  <c r="I75" i="13"/>
  <c r="K57" i="13"/>
  <c r="I57" i="13"/>
  <c r="O75" i="13"/>
  <c r="K91" i="13"/>
  <c r="M91" i="13"/>
  <c r="Q86" i="13"/>
  <c r="V8" i="13"/>
  <c r="Q8" i="13"/>
  <c r="K8" i="13"/>
  <c r="I8" i="13"/>
  <c r="F43" i="1"/>
  <c r="F39" i="1"/>
  <c r="M16" i="16"/>
  <c r="M9" i="16"/>
  <c r="M8" i="16" s="1"/>
  <c r="M33" i="15"/>
  <c r="M9" i="15"/>
  <c r="M8" i="15" s="1"/>
  <c r="M25" i="14"/>
  <c r="M8" i="14"/>
  <c r="M31" i="14"/>
  <c r="M30" i="14" s="1"/>
  <c r="M22" i="14"/>
  <c r="M19" i="14" s="1"/>
  <c r="M46" i="14"/>
  <c r="M45" i="14" s="1"/>
  <c r="M36" i="14"/>
  <c r="M35" i="14" s="1"/>
  <c r="G8" i="14"/>
  <c r="M57" i="13"/>
  <c r="M75" i="13"/>
  <c r="G75" i="13"/>
  <c r="I69" i="1" s="1"/>
  <c r="M88" i="13"/>
  <c r="M86" i="13" s="1"/>
  <c r="M18" i="13"/>
  <c r="M15" i="13" s="1"/>
  <c r="AF98" i="13"/>
  <c r="M11" i="13"/>
  <c r="M8" i="13" s="1"/>
  <c r="M13" i="12"/>
  <c r="J28" i="1"/>
  <c r="J26" i="1"/>
  <c r="G38" i="1"/>
  <c r="F38" i="1"/>
  <c r="J23" i="1"/>
  <c r="J24" i="1"/>
  <c r="J25" i="1"/>
  <c r="J27" i="1"/>
  <c r="E24" i="1"/>
  <c r="E26" i="1"/>
  <c r="I18" i="1" l="1"/>
  <c r="I21" i="1" s="1"/>
  <c r="I76" i="1"/>
  <c r="J70" i="1" s="1"/>
  <c r="G44" i="1"/>
  <c r="H44" i="1" s="1"/>
  <c r="I44" i="1" s="1"/>
  <c r="G39" i="1"/>
  <c r="G48" i="1" s="1"/>
  <c r="G25" i="1" s="1"/>
  <c r="A25" i="1" s="1"/>
  <c r="G43" i="1"/>
  <c r="H43" i="1" s="1"/>
  <c r="I43" i="1" s="1"/>
  <c r="F48" i="1"/>
  <c r="J72" i="1"/>
  <c r="J67" i="1"/>
  <c r="J60" i="1" l="1"/>
  <c r="J65" i="1"/>
  <c r="J73" i="1"/>
  <c r="J69" i="1"/>
  <c r="H39" i="1"/>
  <c r="I39" i="1" s="1"/>
  <c r="I48" i="1" s="1"/>
  <c r="J71" i="1"/>
  <c r="J74" i="1"/>
  <c r="J59" i="1"/>
  <c r="J56" i="1"/>
  <c r="J57" i="1"/>
  <c r="J61" i="1"/>
  <c r="J62" i="1"/>
  <c r="J63" i="1"/>
  <c r="J58" i="1"/>
  <c r="J64" i="1"/>
  <c r="J75" i="1"/>
  <c r="J55" i="1"/>
  <c r="J66" i="1"/>
  <c r="J68" i="1"/>
  <c r="G28" i="1"/>
  <c r="G23" i="1"/>
  <c r="A23" i="1" s="1"/>
  <c r="A24" i="1" s="1"/>
  <c r="H48" i="1"/>
  <c r="G26" i="1"/>
  <c r="A26" i="1"/>
  <c r="J76" i="1" l="1"/>
  <c r="G24" i="1"/>
  <c r="A27" i="1" s="1"/>
  <c r="G29" i="1" s="1"/>
  <c r="G27" i="1" s="1"/>
  <c r="J47" i="1"/>
  <c r="J43" i="1"/>
  <c r="J45" i="1"/>
  <c r="J39" i="1"/>
  <c r="J48" i="1" s="1"/>
  <c r="J44" i="1"/>
  <c r="J46" i="1"/>
  <c r="J40" i="1"/>
  <c r="J41" i="1"/>
  <c r="A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273FE4A5-CB6E-4FC6-845C-0BB463ED505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5852BFA-B959-47FE-AB47-56EF2B8B6B1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91D4FF7F-149D-4AB9-8CD8-3BD1E2DE6E0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05F5F5-81D1-442B-B8CF-1298179B800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EFF26C84-123A-450D-B96B-BB6D15CDB02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DADC404-11FC-4DFD-A2DC-78CA8802ACF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34FEC60E-6E13-4283-B0D7-F9319546D3C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3156766-0AFC-4DC3-B911-CE98F825C6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9B77ED05-9AE3-4A08-8B8A-BE63D818C85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E780A75-3CE7-402A-8B9E-36BA3FC78A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<sst xmlns="http://schemas.openxmlformats.org/spreadsheetml/2006/main" count="1539" uniqueCount="493">
  <si>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</si>
  <si>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</si>
  <si>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</si>
  <si>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</si>
  <si>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</si>
  <si>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</si>
  <si>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</si>
  <si>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</si>
  <si>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</si>
  <si>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</si>
  <si>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</si>
  <si>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</si>
  <si>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</si>
  <si>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</si>
  <si>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</si>
  <si>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</si>
  <si>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</si>
  <si>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</si>
  <si>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</si>
  <si>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</si>
  <si>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</si>
  <si>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</si>
  <si>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</si>
  <si>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</si>
  <si>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</si>
  <si>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</si>
  <si>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</si>
  <si>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</si>
  <si>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</si>
  <si>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</si>
  <si>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</si>
  <si>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</si>
  <si>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</si>
  <si>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</si>
  <si>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</si>
  <si>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</si>
  <si>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</si>
  <si>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</si>
  <si>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</si>
  <si>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</si>
  <si>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</si>
  <si>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</si>
  <si>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</si>
  <si>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MX20/06</t>
  </si>
  <si>
    <t>VOŠ a SŠ Boskovice - rekonstrukce kotelny vč. instalace KGJ, optimalizace a vyregulování soustavy ÚT</t>
  </si>
  <si>
    <t>Vyšší odborná škola ekonomická a zdravotnická a Střední škola Boskovice, příspěvková organizace</t>
  </si>
  <si>
    <t>Hybešova 982/53</t>
  </si>
  <si>
    <t>Boskovice</t>
  </si>
  <si>
    <t>68001</t>
  </si>
  <si>
    <t>62073516</t>
  </si>
  <si>
    <t>CZ62073516</t>
  </si>
  <si>
    <t>Stavba</t>
  </si>
  <si>
    <t>Ostatní a vedlejší náklady</t>
  </si>
  <si>
    <t>01</t>
  </si>
  <si>
    <t>Vedlejší a ostatní náklady</t>
  </si>
  <si>
    <t>Provozní soubor</t>
  </si>
  <si>
    <t>D4</t>
  </si>
  <si>
    <t>INSTALACE FVE do 30 kWp</t>
  </si>
  <si>
    <t>D.4.1</t>
  </si>
  <si>
    <t>Instalace FVE</t>
  </si>
  <si>
    <t>D.4.2</t>
  </si>
  <si>
    <t>Stavební úpravy 3. NP</t>
  </si>
  <si>
    <t>D.4.3</t>
  </si>
  <si>
    <t>Elektroinstalace</t>
  </si>
  <si>
    <t>D.4.4</t>
  </si>
  <si>
    <t>Vzduchotechnika</t>
  </si>
  <si>
    <t>Celkem za stavbu</t>
  </si>
  <si>
    <t>CZK</t>
  </si>
  <si>
    <t>Rekapitulace dílů</t>
  </si>
  <si>
    <t>Typ dílu</t>
  </si>
  <si>
    <t>3</t>
  </si>
  <si>
    <t>Svislé a kompletní konstrukce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</si>
  <si>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</si>
  <si>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</si>
  <si>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</si>
  <si>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</si>
  <si>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</si>
  <si>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</si>
  <si>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</si>
  <si>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</si>
  <si>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</si>
  <si>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</si>
  <si>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</si>
  <si>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</si>
  <si>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700</t>
  </si>
  <si>
    <t>HZS - hodinové zúčtovací sazby, zkoušky, revize</t>
  </si>
  <si>
    <t>766</t>
  </si>
  <si>
    <t>Konstrukce truhlářské</t>
  </si>
  <si>
    <t>784</t>
  </si>
  <si>
    <t>Malby</t>
  </si>
  <si>
    <t>_1</t>
  </si>
  <si>
    <t>FVE panely</t>
  </si>
  <si>
    <t>_2</t>
  </si>
  <si>
    <t>ROZVADĚČ RFVE</t>
  </si>
  <si>
    <t>_3</t>
  </si>
  <si>
    <t>KABELOVÉ ŽLABY</t>
  </si>
  <si>
    <t>Zař. č. 3 - Odvod tepla od střídačů FVE</t>
  </si>
  <si>
    <t>_4</t>
  </si>
  <si>
    <t>KABELÁŽ</t>
  </si>
  <si>
    <t>Zař. č. O - Ostatní</t>
  </si>
  <si>
    <t>_5</t>
  </si>
  <si>
    <t>MONTÁŽNÍ KONSTRUKCE FVE</t>
  </si>
  <si>
    <t>M21</t>
  </si>
  <si>
    <t>Elektromontáže</t>
  </si>
  <si>
    <t>M21a</t>
  </si>
  <si>
    <t>Elektroměrové rozvaděče, vybavení</t>
  </si>
  <si>
    <t>VN</t>
  </si>
  <si>
    <t>ON</t>
  </si>
  <si>
    <t>Soupis vedlejších a ostatních nákladů</t>
  </si>
  <si>
    <t>#TypZaznamu#</t>
  </si>
  <si>
    <t>STA</t>
  </si>
  <si>
    <t>VRN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</si>
  <si>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</si>
  <si>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</si>
  <si>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</si>
  <si>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</si>
  <si>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</si>
  <si>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</si>
  <si>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</si>
  <si>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</si>
  <si>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</si>
  <si>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</si>
  <si>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</si>
  <si>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</si>
  <si>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</si>
  <si>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</si>
  <si>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</si>
  <si>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</si>
  <si>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</si>
  <si>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</si>
  <si>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</si>
  <si>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</si>
  <si>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</si>
  <si>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</si>
  <si>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</si>
  <si>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</si>
  <si>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</si>
  <si>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</si>
  <si>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</si>
  <si>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</si>
  <si>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</si>
  <si>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20/ I</t>
  </si>
  <si>
    <t>Indiv</t>
  </si>
  <si>
    <t>POL99_2</t>
  </si>
  <si>
    <t>Veškeré náklady spojené s vybudováním, provozem a odstraněním zařízení staveniště.</t>
  </si>
  <si>
    <t>POP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</si>
  <si>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</si>
  <si>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</si>
  <si>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</si>
  <si>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</si>
  <si>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</si>
  <si>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POL99_8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</si>
  <si>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</si>
  <si>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</si>
  <si>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</si>
  <si>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</si>
  <si>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dokladová část předávaného díla : 1</t>
  </si>
  <si>
    <t>VV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</si>
  <si>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</si>
  <si>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</si>
  <si>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</si>
  <si>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005231030H</t>
  </si>
  <si>
    <t>Zkušební provoz, na výzvu objednatele/provozovatele</t>
  </si>
  <si>
    <t>hod</t>
  </si>
  <si>
    <t>Vlastní</t>
  </si>
  <si>
    <t>Náklady zhotovitele na účast na zkušebním provozu včetně všech rizik vyplývajících z nutnosti zásahu či úprav zkoušeného zařízení.</t>
  </si>
  <si>
    <t>ON4</t>
  </si>
  <si>
    <t>Inženýrská činnost, zajištění podkladů pro kolaudaci</t>
  </si>
  <si>
    <t>SUM</t>
  </si>
  <si>
    <t>END</t>
  </si>
  <si>
    <t>Položkový soupis prací a dodávek</t>
  </si>
  <si>
    <t>PRO</t>
  </si>
  <si>
    <t>738112199MTZ</t>
  </si>
  <si>
    <t>kus</t>
  </si>
  <si>
    <t>Kalkul</t>
  </si>
  <si>
    <t>Práce</t>
  </si>
  <si>
    <t>POL1_</t>
  </si>
  <si>
    <t>včetně montážních a uchycovacích sad, obsahuje zabezpečovací opatření, dopravu kolektorů a montážních systémů na střechu a adaptační práce</t>
  </si>
  <si>
    <t>210-1-01</t>
  </si>
  <si>
    <t>ks</t>
  </si>
  <si>
    <t>Specifikace</t>
  </si>
  <si>
    <t>POL3_</t>
  </si>
  <si>
    <t>210180199</t>
  </si>
  <si>
    <t>Montáž měniče</t>
  </si>
  <si>
    <t>210-1-02</t>
  </si>
  <si>
    <t>210190002MTZ</t>
  </si>
  <si>
    <t>rozvaděče</t>
  </si>
  <si>
    <t>210-2-01</t>
  </si>
  <si>
    <t>ROZVADĚČ  IP44 72M V POŽÁRNÍM BOXU EW30</t>
  </si>
  <si>
    <t>210290321MTZ</t>
  </si>
  <si>
    <t>Osazení vývodek</t>
  </si>
  <si>
    <t>12+4</t>
  </si>
  <si>
    <t>210-2-02</t>
  </si>
  <si>
    <t>vývodka PG16</t>
  </si>
  <si>
    <t>210-2-03</t>
  </si>
  <si>
    <t>vývodka PG21</t>
  </si>
  <si>
    <t>650041211R00</t>
  </si>
  <si>
    <t>Montáž svorkovnice řadové pro vodič do 2,5 mm2</t>
  </si>
  <si>
    <t>210-2-04</t>
  </si>
  <si>
    <t>svorka RSA 1,5</t>
  </si>
  <si>
    <t>650041213R00</t>
  </si>
  <si>
    <t>Montáž svorkovnice řadové pro vodič do 6 mm2</t>
  </si>
  <si>
    <t>345604030001R</t>
  </si>
  <si>
    <t>svornice RSA 6A bílá; typ řadová; jmen.nap. 750 V stříd., 830 V stejnosm.</t>
  </si>
  <si>
    <t>SPCM</t>
  </si>
  <si>
    <t>650041217R00</t>
  </si>
  <si>
    <t>Montáž svorkovnice řadové pro vodič do 16 mm2</t>
  </si>
  <si>
    <t>345604040001R</t>
  </si>
  <si>
    <t>svornice RSA 16A bílá; typ řadová; jmen.nap. 750 V stříd., 830 V stejnosm.</t>
  </si>
  <si>
    <t>650041219R00</t>
  </si>
  <si>
    <t>Montáž svorkovnice řadové pro vodič do 25 mm2</t>
  </si>
  <si>
    <t>210-2-05</t>
  </si>
  <si>
    <t>svorka RSA 25</t>
  </si>
  <si>
    <t>PRO VÁLCOVÉ VLOŽKY 1000V</t>
  </si>
  <si>
    <t>650062632R00</t>
  </si>
  <si>
    <t>Montáž odpínače 2P do 63 A</t>
  </si>
  <si>
    <t>210-2-06</t>
  </si>
  <si>
    <t>POJISTKOVÝ ODPÍNAČ OPVF10/2</t>
  </si>
  <si>
    <t>VÁLCOVÉ 1000V DC</t>
  </si>
  <si>
    <t>650061121R00</t>
  </si>
  <si>
    <t>Montáž pojistky válcové do 25 A</t>
  </si>
  <si>
    <t>210-2-07</t>
  </si>
  <si>
    <t>POJISTKOVÉ VLOŽKY PV10 12A Gr</t>
  </si>
  <si>
    <t>222301431R00</t>
  </si>
  <si>
    <t>Svodič přepětí na DIN lištu</t>
  </si>
  <si>
    <t>1+8</t>
  </si>
  <si>
    <t>210-2-08</t>
  </si>
  <si>
    <t>OCHRANA NAP.VEDENÍ I. STUPEŇ OCHRANNÉ MODULY PRO SÍŤ TN-C A TN-S SALTECH FLP-B+C MAXI V/4</t>
  </si>
  <si>
    <t>210-2-09</t>
  </si>
  <si>
    <t>OCHRANA NAP.VEDENÍ II. STUPEN OCHRANNÉ MODULY PRO SÍŤ TN-C A TN-S SALTECH SLP PV1000V/Y</t>
  </si>
  <si>
    <t>650074666R00</t>
  </si>
  <si>
    <t>Montáž elektroměru třífázového</t>
  </si>
  <si>
    <t>210-2-10</t>
  </si>
  <si>
    <t>ELEKTROMĚR TŘÍFÁZOVÝ PŘÍMÝ DVH 5161- M10/100 CEJCH</t>
  </si>
  <si>
    <t>210-2-11</t>
  </si>
  <si>
    <t>INSTALAČNÍ STYKAČE CÍVKA 230V AC stykač RSI 64-04-A230</t>
  </si>
  <si>
    <t>210-2-12</t>
  </si>
  <si>
    <t>INSTALAČNÍ STYKAČE CÍVKA 230V AC LTE 2B-1</t>
  </si>
  <si>
    <t>650061642R00</t>
  </si>
  <si>
    <t>Montáž jističe modulárního třípólového do 80 A</t>
  </si>
  <si>
    <t>210-2-13</t>
  </si>
  <si>
    <t>JISTIČ FVE LTE-32C</t>
  </si>
  <si>
    <t>222301101R00</t>
  </si>
  <si>
    <t>Konektor RJ45 na kabel UTP</t>
  </si>
  <si>
    <t>20+20</t>
  </si>
  <si>
    <t>210-2-14</t>
  </si>
  <si>
    <t>MC konektor -</t>
  </si>
  <si>
    <t>210-2-15</t>
  </si>
  <si>
    <t>MC konektor +</t>
  </si>
  <si>
    <t>222280501R00</t>
  </si>
  <si>
    <t>UTP,FTP,SEKU,SYKY do 7 mm vně.prům.volně ve žlabu</t>
  </si>
  <si>
    <t>m</t>
  </si>
  <si>
    <t>210-2-16</t>
  </si>
  <si>
    <t>FTP kabel</t>
  </si>
  <si>
    <t>210180204MTZ</t>
  </si>
  <si>
    <t>Montáž solar-logu</t>
  </si>
  <si>
    <t>210-2-17</t>
  </si>
  <si>
    <t>rozhraní měniče solar log</t>
  </si>
  <si>
    <t>210020951R00</t>
  </si>
  <si>
    <t>Montáž výstražné tabulky smaltovaná, formát A3-A4</t>
  </si>
  <si>
    <t>210-2-18</t>
  </si>
  <si>
    <t>výstražné tabulky</t>
  </si>
  <si>
    <t>210-2-19</t>
  </si>
  <si>
    <t>vázací páska černá 290/4,8</t>
  </si>
  <si>
    <t>650011111R00</t>
  </si>
  <si>
    <t>Montáž žlabu kabelového drátěného šířky do 150 mm</t>
  </si>
  <si>
    <t>14*2</t>
  </si>
  <si>
    <t>210-3-01</t>
  </si>
  <si>
    <t>Drátěný žlab 100*50 2m</t>
  </si>
  <si>
    <t>210-3-02</t>
  </si>
  <si>
    <t>spojka dráťěnách žlabů</t>
  </si>
  <si>
    <t>210-3-03</t>
  </si>
  <si>
    <t>stropní držák zlabu</t>
  </si>
  <si>
    <t>5531203111R</t>
  </si>
  <si>
    <t>tyč závitová povrch elektrolytické zinkování; závit M 8; l = 2000,0 mm</t>
  </si>
  <si>
    <t>210-3-04</t>
  </si>
  <si>
    <t>držák dráťěného žlabu</t>
  </si>
  <si>
    <t>650011311R00</t>
  </si>
  <si>
    <t>Montáž žlabu kabelového děrovaného šířky do 150 mm</t>
  </si>
  <si>
    <t>553474981R</t>
  </si>
  <si>
    <t>žlab kabelový plech pozink; děrovaný; l = 2 100,0 mm; š = 125 mm; h = 50,0 mm; tl. 0,70 mm</t>
  </si>
  <si>
    <t>210-3-05</t>
  </si>
  <si>
    <t>víko plechového žlabu</t>
  </si>
  <si>
    <t>210-3-06</t>
  </si>
  <si>
    <t>spojka plechových žlabů</t>
  </si>
  <si>
    <t>210-3-07</t>
  </si>
  <si>
    <t>koleno 125/50</t>
  </si>
  <si>
    <t>210-3-08</t>
  </si>
  <si>
    <t>víko kolena</t>
  </si>
  <si>
    <t>210020922R00</t>
  </si>
  <si>
    <t xml:space="preserve">Montáž požární ucpávky průchodu stěnou,  , tloušťky 30 cm </t>
  </si>
  <si>
    <t>m2</t>
  </si>
  <si>
    <t>210-3-09</t>
  </si>
  <si>
    <t>Požární ucpávky EW 30</t>
  </si>
  <si>
    <t>65001011MTZ</t>
  </si>
  <si>
    <t>Montáž plastového žlabu</t>
  </si>
  <si>
    <t>210-3-10</t>
  </si>
  <si>
    <t>Plastový žlab, 140/70</t>
  </si>
  <si>
    <t>210800397S00</t>
  </si>
  <si>
    <t>Montáž kabelu PRAFlaSafe 5 x 16 mm2 pevně uložený</t>
  </si>
  <si>
    <t>210-4-01</t>
  </si>
  <si>
    <t>KABEL SILOVÝ,IZOLACE PVC PRAFLASAFE 5x16 mm2</t>
  </si>
  <si>
    <t>210800647R00</t>
  </si>
  <si>
    <t xml:space="preserve">Montáž vodiče H07V-K (CYA), 10 mm2, uloženého pevně,  </t>
  </si>
  <si>
    <t>34142158R</t>
  </si>
  <si>
    <t>vodič CYA (H07V-K); silový, propojovací jednožilový; pevné uložení vnitřní; jádro Cu lanované holé; počet žil 1; jmen.průřez jádra 10,00 mm2; vnější průměr max 7,6 mm; izolace PVC; tl. izolace 1,0 mm; odolný proti šíření plamene</t>
  </si>
  <si>
    <t>210800548R00</t>
  </si>
  <si>
    <t xml:space="preserve">Montáž vodiče H07V-U (CY), 10 mm2, uloženého pevně,  </t>
  </si>
  <si>
    <t>210-4-02</t>
  </si>
  <si>
    <t>VODIČ JEDNOŽILOVÝ, IZOLACE PVC CY ZZ10 mm2,, pevně</t>
  </si>
  <si>
    <t>210800327R6</t>
  </si>
  <si>
    <t>Montáž kabelu bezhalogenov. pevně uložený</t>
  </si>
  <si>
    <t>210-4-03</t>
  </si>
  <si>
    <t>Solární kabel 1x6 mm2</t>
  </si>
  <si>
    <t>650123235R00</t>
  </si>
  <si>
    <t>210-4-04</t>
  </si>
  <si>
    <t>210-99-00</t>
  </si>
  <si>
    <t>Montáž konstrukce FVE</t>
  </si>
  <si>
    <t>sbr.</t>
  </si>
  <si>
    <t>210-5-01</t>
  </si>
  <si>
    <t>900      EL</t>
  </si>
  <si>
    <t>HZS - montáž vystrojení, Práce v tarifní třídě 6</t>
  </si>
  <si>
    <t>h</t>
  </si>
  <si>
    <t>HZS</t>
  </si>
  <si>
    <t>POL10_</t>
  </si>
  <si>
    <t>220890301MTZ</t>
  </si>
  <si>
    <t>Oživení a přezkoušení, uvedení do provozu</t>
  </si>
  <si>
    <t>904      R01</t>
  </si>
  <si>
    <t>Hzs-zkousky v ramci montaz.praci, Komplexni vyzkouseni</t>
  </si>
  <si>
    <t>Prav.M</t>
  </si>
  <si>
    <t>910      T01</t>
  </si>
  <si>
    <t>Hzs-nezměřitelné stavební práce a přípomoci</t>
  </si>
  <si>
    <t>905      R01</t>
  </si>
  <si>
    <t>Hzs-revize provoz.souboru a st.obj., Revize</t>
  </si>
  <si>
    <t>342261113RS2</t>
  </si>
  <si>
    <t>Příčky z desek sádrokartonových jednoduché opláštění, jednoduchá konstrukce CW 100 tloušťka příčky 125 mm, desky protipožární, tloušťky 12,5 mm, tloušťka izolace 80 mm</t>
  </si>
  <si>
    <t>801-1</t>
  </si>
  <si>
    <t>zřízení nosné konstrukce příčky, vložení tepelné izolace tl. do 5 cm, montáž desek, tmelení spár Q2 a úprava rohů. Včetně dodávek materiálu.</t>
  </si>
  <si>
    <t>SPI</t>
  </si>
  <si>
    <t>(1,25+0,525*2)*3,0-0,8*2,0</t>
  </si>
  <si>
    <t>342263420R00</t>
  </si>
  <si>
    <t>Úpravy, doplňkové práce a příplatky pro sádrokartonové a sádrovláknité příčky doplňkové práce osazení revizních dvířek do 0,5 m2</t>
  </si>
  <si>
    <t>Včetně vytvoření otvoru a osazení rámu s dvířky a prošroubování.</t>
  </si>
  <si>
    <t>osazení větracích mřížek : 2</t>
  </si>
  <si>
    <t>342264051RT2</t>
  </si>
  <si>
    <t>Podhledy na kovové konstrukci opláštěné deskami sádrokartonovými nosná konstrukce z profilů CD s přímým uchycením 1x deska, tloušťky 12,5 mm, protipožární, bez izolace</t>
  </si>
  <si>
    <t>1,0*0,525</t>
  </si>
  <si>
    <t>342264098RT1</t>
  </si>
  <si>
    <t>Příplatky k podhledům sádrokartonovým příplatek k podhledu sádrokartonovému za plochu do 2 m2</t>
  </si>
  <si>
    <t>VM</t>
  </si>
  <si>
    <t>Mřížka větrací protipožární do sádrokartonu 200x300 mm EI 30 DP1, cena na základě průzkumu na trhu</t>
  </si>
  <si>
    <t>642942213R00</t>
  </si>
  <si>
    <t>Osazení zárubní dveřních ocelových do sádrokartonové příčky_x000D_
 tloušťky 125 mm_x000D_
 šířky 700 mm, bez dodávky zárubně</t>
  </si>
  <si>
    <t>Včetně kotvení rámů do zdiva a platí pro jakýkoliv způsob provádění (např. bodovým přivařením k obnažené výztuži, uklínováním, zalitím pracen apod.).</t>
  </si>
  <si>
    <t>5533300226R</t>
  </si>
  <si>
    <t>zárubeň kovová s těsněním; pro klasické zdění; š profilu 125 mm; š průchodu 800 mm; h průchodu 1 970 mm; L, P; závěsy stavitelné; požární odolnost</t>
  </si>
  <si>
    <t>941955001R00</t>
  </si>
  <si>
    <t>Lešení lehké pracovní pomocné pomocné, o výšce lešeňové podlahy do 1,2 m</t>
  </si>
  <si>
    <t>800-3</t>
  </si>
  <si>
    <t>952901221R00</t>
  </si>
  <si>
    <t>Vyčištění budov a ostatních objektů průmyslových budov a objektů výrobních, skladovacích, garáží, dílen nebo hal apod. s nespalnou podlahou - zametení podlahy, umytí dlažeb nebo keramických podlah v přilehlých místnostech, chodbách a schodištích, umytí obkladů, schodů,vyčištění a umytí oken a dveří s rámy a zárubněmi, umytí a vyčištění jiných zasklených a natíraných ploch a zařizovacích předmětů před předáním do užívání jakékoliv výšky podlaží</t>
  </si>
  <si>
    <t>1,25*0,65</t>
  </si>
  <si>
    <t>953941312R00</t>
  </si>
  <si>
    <t>Osazení předmětů na hmoždinky osazení hasicího přístroje</t>
  </si>
  <si>
    <t>44984102R2</t>
  </si>
  <si>
    <t>Přístroj hasicí práškový 21 A</t>
  </si>
  <si>
    <t>970031018R00</t>
  </si>
  <si>
    <t>Jádrové vrtání, kruhové prostupy v cihelném zdivu jádrové vrtání, d 14-18 mm</t>
  </si>
  <si>
    <t>801-3</t>
  </si>
  <si>
    <t>pro VZT zdivem : 0,3</t>
  </si>
  <si>
    <t>970051018R00</t>
  </si>
  <si>
    <t>Jádrové vrtání, kruhové prostupy v železobetonu jádrové vrtání , d 14-18 mm</t>
  </si>
  <si>
    <t>pro VZT stropem : 0,25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</si>
  <si>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</si>
  <si>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</si>
  <si>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</si>
  <si>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801-4</t>
  </si>
  <si>
    <t>Přesun hmot</t>
  </si>
  <si>
    <t>POL7_</t>
  </si>
  <si>
    <t>oborů 801, 803, 811 a 812</t>
  </si>
  <si>
    <t>766661112R00</t>
  </si>
  <si>
    <t>Montáž dveřních křídel kompletizovaných otevíravých ,  , do ocelové nebo fošnové zárubně, jednokřídlových, šířky do 800 mm</t>
  </si>
  <si>
    <t>800-766</t>
  </si>
  <si>
    <t>766670021R00</t>
  </si>
  <si>
    <t>Montáž kliky a štítku Montáž kliky a štítku</t>
  </si>
  <si>
    <t>54914585R</t>
  </si>
  <si>
    <t>kování stavební - prvek: kliky se štíty mezipokojovými; provedení Cr; pro mezipokojové dveře, zajištění z 1 strany</t>
  </si>
  <si>
    <t>61165192R1</t>
  </si>
  <si>
    <t>Dveře protipožární fóliované 1kř  80x197 cm, EI 30 DP3</t>
  </si>
  <si>
    <t>998766102R00</t>
  </si>
  <si>
    <t>Přesun hmot pro konstrukce truhlářské v objektech výšky do 12 m</t>
  </si>
  <si>
    <t>50 m vodorovně</t>
  </si>
  <si>
    <t>784442021RT2</t>
  </si>
  <si>
    <t>Malby z malířských směsí disperzních, v místnostech do 3,8 m, jednobarevné, jednonásobné + 1x penetrace</t>
  </si>
  <si>
    <t>800-784</t>
  </si>
  <si>
    <t>5,3*2+0,525</t>
  </si>
  <si>
    <t>210800285R00</t>
  </si>
  <si>
    <t xml:space="preserve">Montáž kabelu bezhalogenového CXKH 1 kV, 3 x 1,5 mm2, pevně uloženého,  </t>
  </si>
  <si>
    <t>POL1_9</t>
  </si>
  <si>
    <t>341118515R</t>
  </si>
  <si>
    <t>kabel 1-CXKH-R; bezhalogenový oheňretardující silový; pevné uložení v obyčejném popř.vlhkém prostředí; Cu jádro kulaté jednodrátové (RE); počet a průřez žil 3x1,5mm2; vnější průměr 9,0 mm; teplota použití -15 až 90 °C; max.provoz.teplota při zkratu 250 °C; min.teplota pokládky -5 °C; splňuje požadavky na požární odolnost; barva pláště oranžová</t>
  </si>
  <si>
    <t>210800282R00</t>
  </si>
  <si>
    <t xml:space="preserve">Montáž kabelu bezhalogenového CXKH 1 kV, 2 x 1,5 mm2, pevně uloženého,  </t>
  </si>
  <si>
    <t>341118511O</t>
  </si>
  <si>
    <t>Kabel s Cu jádrem NOPOVIC 1kV 1-CXKH-R-O 2 x 1,5 mm2</t>
  </si>
  <si>
    <t>210800300R00</t>
  </si>
  <si>
    <t xml:space="preserve">Montáž kabelu bezhalogenového CXKH 1 kV, 4 x 1,5 mm2, pevně uloženého,  </t>
  </si>
  <si>
    <t>341118530O</t>
  </si>
  <si>
    <t>Kabel s Cu jádrem NOPOVIC 1kV 1-CXKH-R-O 4 x 1,5 mm2</t>
  </si>
  <si>
    <t>222280102J00</t>
  </si>
  <si>
    <t>Kabel bezhalogenový JXFE 2x2x0,8 mm2 pevně uložený</t>
  </si>
  <si>
    <t>34135012JF</t>
  </si>
  <si>
    <t>Kabel JXFE-V 2x2x0,8 mm2</t>
  </si>
  <si>
    <t>2222612HM00</t>
  </si>
  <si>
    <t>Instalace kovové příchytky vč. hmoždinek</t>
  </si>
  <si>
    <t>100+50+100</t>
  </si>
  <si>
    <t>34571763R</t>
  </si>
  <si>
    <t>příchytka (pro vodiče); typ oboustranná; pozink.plech; rozměr vnitř.pr.10 přích.22,8x10 mm</t>
  </si>
  <si>
    <t>1000 ks</t>
  </si>
  <si>
    <t>345712650000R</t>
  </si>
  <si>
    <t>příchytka typ jednostranná; pozink.ocel; rozměr vnitř.pr.12,5 mm</t>
  </si>
  <si>
    <t>3457171101R</t>
  </si>
  <si>
    <t>příchytka typ jednostranná, kabelová; ocelový pozinkovaný plech; rozměr průměr upevň.otvoru 4,3 mm, rozměr 19,8 x 10 mm, vnitř.průměr 8 mm, pro pr. kabelu 6 mm</t>
  </si>
  <si>
    <t>5531200660R</t>
  </si>
  <si>
    <t>příchytka povrch žárové zinkování Sendzimir; průměr upevňovaného kabelu 18 až 21 mm</t>
  </si>
  <si>
    <t>POL3_0</t>
  </si>
  <si>
    <t>650010111R00</t>
  </si>
  <si>
    <t>Montáž elektroinstalační lišty šířky do 40 mm</t>
  </si>
  <si>
    <t>34572176HF</t>
  </si>
  <si>
    <t>Lišta hranatá LHD 40x20 HF</t>
  </si>
  <si>
    <t>210140650MTZ</t>
  </si>
  <si>
    <t>Instalace a nastavení termostatu</t>
  </si>
  <si>
    <t>405619926R</t>
  </si>
  <si>
    <t>termostat prostorový pokojový,; elektronický; režim vytápění, chlazení; rozsah regulace 6 až 37 °C; programovatelný; napětí 230,0 V; napájení síť; 30; š x v x h 88x88x26 mm</t>
  </si>
  <si>
    <t>222330891MTZ</t>
  </si>
  <si>
    <t>Instalace kouřového čidla</t>
  </si>
  <si>
    <t>4498611R</t>
  </si>
  <si>
    <t>Čidlo kouře  drátové, 12V DC, zapínací kontakt</t>
  </si>
  <si>
    <t>220890202KPL</t>
  </si>
  <si>
    <t>Revize</t>
  </si>
  <si>
    <t>kpl</t>
  </si>
  <si>
    <t>210-003</t>
  </si>
  <si>
    <t>Popisové štítky na kabely</t>
  </si>
  <si>
    <t>357RK</t>
  </si>
  <si>
    <t>Rozvaděč kotelny RK dle výkresu, včetně instalace a zapojení</t>
  </si>
  <si>
    <t>971033161R0T</t>
  </si>
  <si>
    <t>Vybourání otvorů zeď cihel. d=10 cm, tl. 30 cm, MVC včetně zapravení</t>
  </si>
  <si>
    <t>POL1_1</t>
  </si>
  <si>
    <t>974031121R00</t>
  </si>
  <si>
    <t>Vysekání rýh v jakémkoliv zdivu cihelném v ploše_x000D_
 do hloubky 30 mm, šířky do 30 mm</t>
  </si>
  <si>
    <t>612403380R00</t>
  </si>
  <si>
    <t>Hrubá výplň rýh ve stěnách, jakoukoliv maltou maltou ze suchých směsí_x000D_
 30 x 30 mm</t>
  </si>
  <si>
    <t>jakékoliv šířky rýhy,</t>
  </si>
  <si>
    <t>713551161RTP</t>
  </si>
  <si>
    <t>Protipožární trubní ucpávka EI 120 do D 108 mm, utěsnění kabelu v chráničce</t>
  </si>
  <si>
    <t>3.1</t>
  </si>
  <si>
    <t>Diagonální ventilátor do kruhového potrubí, DN 160mm, 400m3/h, 130Pa, tříotáčkový</t>
  </si>
  <si>
    <t>3.2</t>
  </si>
  <si>
    <t>Tlumič hluku kruhový DN160, délka 900mm</t>
  </si>
  <si>
    <t>3.3</t>
  </si>
  <si>
    <t>Nasávací kus se sítem DN 160</t>
  </si>
  <si>
    <t>3.4</t>
  </si>
  <si>
    <t>Požární stěnový uzávěr se servopohonem 230V a termoelektrickým aktivačním zařízení, požární odolnost, EI90S, včetně mřížek z obou stran</t>
  </si>
  <si>
    <t>3.5</t>
  </si>
  <si>
    <t>Výfukový kus se sítem DN 200</t>
  </si>
  <si>
    <t>3.6</t>
  </si>
  <si>
    <t>Potrubí spiro DN 160 včetně 50% tvarovek</t>
  </si>
  <si>
    <t>3.7</t>
  </si>
  <si>
    <t>Hluk tlumící flexibilní potrubí DN 160, tloušťka izolace 25mm, s parozábranou, balení 10m</t>
  </si>
  <si>
    <t>9.3</t>
  </si>
  <si>
    <t>Montážní, těsnící a spojovací materiál</t>
  </si>
  <si>
    <t>O.1</t>
  </si>
  <si>
    <t>Doprava materiálu</t>
  </si>
  <si>
    <t>O.2</t>
  </si>
  <si>
    <t>Montáž VZT zařízení</t>
  </si>
  <si>
    <t>O.3</t>
  </si>
  <si>
    <t>Zkoušky technologie zařízení, uvedení do provozu zařízení VZT vč. zaregulování systému</t>
  </si>
  <si>
    <t>O.4</t>
  </si>
  <si>
    <t>Zaškolení obsluhy pracovníků objednatele</t>
  </si>
  <si>
    <t>O.5</t>
  </si>
  <si>
    <t>Předávací dokumentace včetně dokumentů nutných ke kolaudaci díla a projektové dokumentace skutečného, provedení</t>
  </si>
  <si>
    <t>Montáž panelů na šikmou střechu</t>
  </si>
  <si>
    <t>FOTOVOLTAICKÝ PANEL MONOKRYSTAL 375WP</t>
  </si>
  <si>
    <t>Typová hliníková konstrukce</t>
  </si>
  <si>
    <t>210-1-03</t>
  </si>
  <si>
    <t>MX1 , MX2</t>
  </si>
  <si>
    <t>6</t>
  </si>
  <si>
    <t>Datové rozvody</t>
  </si>
  <si>
    <t>Switch LAN TP-LINK TL-SG105 - 5 portů</t>
  </si>
  <si>
    <t>Uložení šňůry Cu 12 x 1,5 mm2 pevně</t>
  </si>
  <si>
    <t>Datový kabel stíněný LiY-CY 12x1,5mm2</t>
  </si>
  <si>
    <t>210-6-01</t>
  </si>
  <si>
    <t>Střídač do výkonu 17,5 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</si>
</sst>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0" fontId="16" fillId="6" borderId="42" xfId="0" applyFont="1" applyFill="1" applyBorder="1" applyAlignment="1">
      <alignment vertical="top"/>
    </xf>
    <xf numFmtId="49" fontId="16" fillId="6" borderId="43" xfId="0" applyNumberFormat="1" applyFont="1" applyFill="1" applyBorder="1" applyAlignment="1">
      <alignment vertical="top"/>
    </xf>
    <xf numFmtId="49" fontId="16" fillId="6" borderId="43" xfId="0" applyNumberFormat="1" applyFont="1" applyFill="1" applyBorder="1" applyAlignment="1">
      <alignment horizontal="left" vertical="top" wrapText="1"/>
    </xf>
    <xf numFmtId="0" fontId="16" fillId="6" borderId="43" xfId="0" applyFont="1" applyFill="1" applyBorder="1" applyAlignment="1">
      <alignment horizontal="center" vertical="top" shrinkToFit="1"/>
    </xf>
    <xf numFmtId="164" fontId="16" fillId="6" borderId="43" xfId="0" applyNumberFormat="1" applyFont="1" applyFill="1" applyBorder="1" applyAlignment="1">
      <alignment vertical="top" shrinkToFit="1"/>
    </xf>
    <xf numFmtId="4" fontId="16" fillId="6" borderId="43" xfId="0" applyNumberFormat="1" applyFont="1" applyFill="1" applyBorder="1" applyAlignment="1" applyProtection="1">
      <alignment vertical="top" shrinkToFit="1"/>
      <protection locked="0"/>
    </xf>
    <xf numFmtId="4" fontId="16" fillId="6" borderId="43" xfId="0" applyNumberFormat="1" applyFont="1" applyFill="1" applyBorder="1" applyAlignment="1">
      <alignment vertical="top" shrinkToFit="1"/>
    </xf>
    <xf numFmtId="4" fontId="16" fillId="6" borderId="44" xfId="0" applyNumberFormat="1" applyFont="1" applyFill="1" applyBorder="1" applyAlignment="1">
      <alignment vertical="top" shrinkToFit="1"/>
    </xf>
    <xf numFmtId="4" fontId="16" fillId="6" borderId="0" xfId="0" applyNumberFormat="1" applyFont="1" applyFill="1" applyBorder="1" applyAlignment="1">
      <alignment vertical="top" shrinkToFit="1"/>
    </xf>
    <xf numFmtId="0" fontId="16" fillId="6" borderId="0" xfId="0" applyFont="1" applyFill="1"/>
    <xf numFmtId="0" fontId="0" fillId="6" borderId="0" xfId="0" applyFill="1"/>
    <xf numFmtId="49" fontId="5" fillId="3" borderId="18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204" t="s">
        <v>39</v>
      </c>
      <c r="B2" s="204"/>
      <c r="C2" s="204"/>
      <c r="D2" s="204"/>
      <c r="E2" s="204"/>
      <c r="F2" s="204"/>
      <c r="G2" s="204"/>
    </row>
  </sheetData>
  <sheetProtection algorithmName="SHA-512" hashValue="zmujScFnY1BJWgRZ5iVq69OchTru5XoK41CXB0lLrdwqpvsMXixe5JImqIGY0OLPhI2vAlOJOhZPA+fFbaA52w==" saltValue="94oT6DR0u8eAQu1Do+ePR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9"/>
  <sheetViews>
    <sheetView showGridLines="0" topLeftCell="B1" zoomScaleNormal="100" zoomScaleSheetLayoutView="75" workbookViewId="0">
      <selection activeCell="B1" sqref="B1:J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05" t="s">
        <v>41</v>
      </c>
      <c r="C1" s="206"/>
      <c r="D1" s="206"/>
      <c r="E1" s="206"/>
      <c r="F1" s="206"/>
      <c r="G1" s="206"/>
      <c r="H1" s="206"/>
      <c r="I1" s="206"/>
      <c r="J1" s="207"/>
    </row>
    <row r="2" spans="1:15" ht="36" customHeight="1" x14ac:dyDescent="0.25">
      <c r="A2" s="2"/>
      <c r="B2" s="76" t="s">
        <v>22</v>
      </c>
      <c r="C2" s="77"/>
      <c r="D2" s="78" t="s">
        <v>43</v>
      </c>
      <c r="E2" s="214" t="s">
        <v>44</v>
      </c>
      <c r="F2" s="215"/>
      <c r="G2" s="215"/>
      <c r="H2" s="215"/>
      <c r="I2" s="215"/>
      <c r="J2" s="216"/>
      <c r="O2" s="1"/>
    </row>
    <row r="3" spans="1:15" ht="27" hidden="1" customHeight="1" x14ac:dyDescent="0.25">
      <c r="A3" s="2"/>
      <c r="B3" s="79"/>
      <c r="C3" s="77"/>
      <c r="D3" s="80"/>
      <c r="E3" s="217"/>
      <c r="F3" s="218"/>
      <c r="G3" s="218"/>
      <c r="H3" s="218"/>
      <c r="I3" s="218"/>
      <c r="J3" s="219"/>
    </row>
    <row r="4" spans="1:15" ht="23.25" customHeight="1" x14ac:dyDescent="0.25">
      <c r="A4" s="2"/>
      <c r="B4" s="81"/>
      <c r="C4" s="82"/>
      <c r="D4" s="83"/>
      <c r="E4" s="227"/>
      <c r="F4" s="227"/>
      <c r="G4" s="227"/>
      <c r="H4" s="227"/>
      <c r="I4" s="227"/>
      <c r="J4" s="228"/>
    </row>
    <row r="5" spans="1:15" ht="24" customHeight="1" x14ac:dyDescent="0.25">
      <c r="A5" s="2"/>
      <c r="B5" s="31" t="s">
        <v>42</v>
      </c>
      <c r="D5" s="231" t="s">
        <v>45</v>
      </c>
      <c r="E5" s="232"/>
      <c r="F5" s="232"/>
      <c r="G5" s="232"/>
      <c r="H5" s="18" t="s">
        <v>40</v>
      </c>
      <c r="I5" s="85" t="s">
        <v>49</v>
      </c>
      <c r="J5" s="8"/>
    </row>
    <row r="6" spans="1:15" ht="15.75" customHeight="1" x14ac:dyDescent="0.25">
      <c r="A6" s="2"/>
      <c r="B6" s="28"/>
      <c r="C6" s="55"/>
      <c r="D6" s="233" t="s">
        <v>46</v>
      </c>
      <c r="E6" s="234"/>
      <c r="F6" s="234"/>
      <c r="G6" s="234"/>
      <c r="H6" s="18" t="s">
        <v>34</v>
      </c>
      <c r="I6" s="85" t="s">
        <v>50</v>
      </c>
      <c r="J6" s="8"/>
    </row>
    <row r="7" spans="1:15" ht="15.75" customHeight="1" x14ac:dyDescent="0.25">
      <c r="A7" s="2"/>
      <c r="B7" s="29"/>
      <c r="C7" s="56"/>
      <c r="D7" s="84" t="s">
        <v>48</v>
      </c>
      <c r="E7" s="235" t="s">
        <v>47</v>
      </c>
      <c r="F7" s="236"/>
      <c r="G7" s="23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21"/>
      <c r="E11" s="221"/>
      <c r="F11" s="221"/>
      <c r="G11" s="221"/>
      <c r="H11" s="18" t="s">
        <v>40</v>
      </c>
      <c r="I11" s="87"/>
      <c r="J11" s="8"/>
    </row>
    <row r="12" spans="1:15" ht="15.75" customHeight="1" x14ac:dyDescent="0.25">
      <c r="A12" s="2"/>
      <c r="B12" s="28"/>
      <c r="C12" s="55"/>
      <c r="D12" s="226"/>
      <c r="E12" s="226"/>
      <c r="F12" s="226"/>
      <c r="G12" s="226"/>
      <c r="H12" s="18" t="s">
        <v>34</v>
      </c>
      <c r="I12" s="87"/>
      <c r="J12" s="8"/>
    </row>
    <row r="13" spans="1:15" ht="15.75" customHeight="1" x14ac:dyDescent="0.25">
      <c r="A13" s="2"/>
      <c r="B13" s="29"/>
      <c r="C13" s="56"/>
      <c r="D13" s="86"/>
      <c r="E13" s="229"/>
      <c r="F13" s="230"/>
      <c r="G13" s="2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20"/>
      <c r="F15" s="220"/>
      <c r="G15" s="222"/>
      <c r="H15" s="222"/>
      <c r="I15" s="222" t="s">
        <v>29</v>
      </c>
      <c r="J15" s="223"/>
    </row>
    <row r="16" spans="1:15" ht="23.25" customHeight="1" x14ac:dyDescent="0.25">
      <c r="A16" s="140" t="s">
        <v>24</v>
      </c>
      <c r="B16" s="38" t="s">
        <v>24</v>
      </c>
      <c r="C16" s="62"/>
      <c r="D16" s="63"/>
      <c r="E16" s="211"/>
      <c r="F16" s="212"/>
      <c r="G16" s="211"/>
      <c r="H16" s="212"/>
      <c r="I16" s="211">
        <f>SUMIF(F55:F75,A16,I55:I75)+SUMIF(F55:F75,"PSU",I55:I75)</f>
        <v>0</v>
      </c>
      <c r="J16" s="213"/>
    </row>
    <row r="17" spans="1:10" ht="23.25" customHeight="1" x14ac:dyDescent="0.25">
      <c r="A17" s="140" t="s">
        <v>25</v>
      </c>
      <c r="B17" s="38" t="s">
        <v>25</v>
      </c>
      <c r="C17" s="62"/>
      <c r="D17" s="63"/>
      <c r="E17" s="211"/>
      <c r="F17" s="212"/>
      <c r="G17" s="211"/>
      <c r="H17" s="212"/>
      <c r="I17" s="211">
        <f>SUMIF(F55:F75,A17,I55:I75)</f>
        <v>0</v>
      </c>
      <c r="J17" s="213"/>
    </row>
    <row r="18" spans="1:10" ht="23.25" customHeight="1" x14ac:dyDescent="0.25">
      <c r="A18" s="140" t="s">
        <v>26</v>
      </c>
      <c r="B18" s="38" t="s">
        <v>26</v>
      </c>
      <c r="C18" s="62"/>
      <c r="D18" s="63"/>
      <c r="E18" s="211"/>
      <c r="F18" s="212"/>
      <c r="G18" s="211"/>
      <c r="H18" s="212"/>
      <c r="I18" s="211">
        <f>SUMIF(F55:F75,A18,I55:I75)</f>
        <v>0</v>
      </c>
      <c r="J18" s="213"/>
    </row>
    <row r="19" spans="1:10" ht="23.25" customHeight="1" x14ac:dyDescent="0.25">
      <c r="A19" s="140" t="s">
        <v>106</v>
      </c>
      <c r="B19" s="38" t="s">
        <v>27</v>
      </c>
      <c r="C19" s="62"/>
      <c r="D19" s="63"/>
      <c r="E19" s="211"/>
      <c r="F19" s="212"/>
      <c r="G19" s="211"/>
      <c r="H19" s="212"/>
      <c r="I19" s="211">
        <f>SUMIF(F55:F75,A19,I55:I75)</f>
        <v>0</v>
      </c>
      <c r="J19" s="213"/>
    </row>
    <row r="20" spans="1:10" ht="23.25" customHeight="1" x14ac:dyDescent="0.25">
      <c r="A20" s="140" t="s">
        <v>107</v>
      </c>
      <c r="B20" s="38" t="s">
        <v>28</v>
      </c>
      <c r="C20" s="62"/>
      <c r="D20" s="63"/>
      <c r="E20" s="211"/>
      <c r="F20" s="212"/>
      <c r="G20" s="211"/>
      <c r="H20" s="212"/>
      <c r="I20" s="211">
        <f>SUMIF(F55:F75,A20,I55:I75)</f>
        <v>0</v>
      </c>
      <c r="J20" s="213"/>
    </row>
    <row r="21" spans="1:10" ht="23.25" customHeight="1" x14ac:dyDescent="0.25">
      <c r="A21" s="2"/>
      <c r="B21" s="48" t="s">
        <v>29</v>
      </c>
      <c r="C21" s="64"/>
      <c r="D21" s="65"/>
      <c r="E21" s="224"/>
      <c r="F21" s="225"/>
      <c r="G21" s="224"/>
      <c r="H21" s="225"/>
      <c r="I21" s="224">
        <f>SUM(I16:J20)</f>
        <v>0</v>
      </c>
      <c r="J21" s="24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40">
        <f>ZakladDPHSniVypocet</f>
        <v>0</v>
      </c>
      <c r="H23" s="241"/>
      <c r="I23" s="24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38">
        <f>A23</f>
        <v>0</v>
      </c>
      <c r="H24" s="239"/>
      <c r="I24" s="23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40">
        <f>ZakladDPHZaklVypocet</f>
        <v>0</v>
      </c>
      <c r="H25" s="241"/>
      <c r="I25" s="24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08">
        <f>A25</f>
        <v>0</v>
      </c>
      <c r="H26" s="209"/>
      <c r="I26" s="209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10">
        <f>CenaCelkem-(ZakladDPHSni+DPHSni+ZakladDPHZakl+DPHZakl)</f>
        <v>0</v>
      </c>
      <c r="H27" s="210"/>
      <c r="I27" s="210"/>
      <c r="J27" s="41" t="str">
        <f t="shared" si="0"/>
        <v>CZK</v>
      </c>
    </row>
    <row r="28" spans="1:10" ht="27.75" hidden="1" customHeight="1" thickBot="1" x14ac:dyDescent="0.3">
      <c r="A28" s="2"/>
      <c r="B28" s="114" t="s">
        <v>23</v>
      </c>
      <c r="C28" s="115"/>
      <c r="D28" s="115"/>
      <c r="E28" s="116"/>
      <c r="F28" s="117"/>
      <c r="G28" s="244">
        <f>ZakladDPHSniVypocet+ZakladDPHZaklVypocet</f>
        <v>0</v>
      </c>
      <c r="H28" s="244"/>
      <c r="I28" s="244"/>
      <c r="J28" s="11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4" t="s">
        <v>35</v>
      </c>
      <c r="C29" s="119"/>
      <c r="D29" s="119"/>
      <c r="E29" s="119"/>
      <c r="F29" s="120"/>
      <c r="G29" s="243">
        <f>A27</f>
        <v>0</v>
      </c>
      <c r="H29" s="243"/>
      <c r="I29" s="243"/>
      <c r="J29" s="121" t="s">
        <v>67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45"/>
      <c r="E34" s="246"/>
      <c r="G34" s="247"/>
      <c r="H34" s="248"/>
      <c r="I34" s="248"/>
      <c r="J34" s="25"/>
    </row>
    <row r="35" spans="1:10" ht="12.75" customHeight="1" x14ac:dyDescent="0.25">
      <c r="A35" s="2"/>
      <c r="B35" s="2"/>
      <c r="D35" s="237" t="s">
        <v>2</v>
      </c>
      <c r="E35" s="23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5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5">
      <c r="A39" s="90">
        <v>1</v>
      </c>
      <c r="B39" s="100" t="s">
        <v>51</v>
      </c>
      <c r="C39" s="249"/>
      <c r="D39" s="249"/>
      <c r="E39" s="249"/>
      <c r="F39" s="101">
        <f>'VRN 01 Naklady'!AE25+'D4 D.4.1 Pol'!AE98+'D4 D.4.2 Pol'!AE49+'D4 D.4.3 Pol'!AE41+'D4 D.4.4 Pol'!AE24</f>
        <v>0</v>
      </c>
      <c r="G39" s="102">
        <f>'VRN 01 Naklady'!AF25+'D4 D.4.1 Pol'!AF98+'D4 D.4.2 Pol'!AF49+'D4 D.4.3 Pol'!AF41+'D4 D.4.4 Pol'!AF24</f>
        <v>0</v>
      </c>
      <c r="H39" s="103">
        <f t="shared" ref="H39:H47" si="1">(F39*SazbaDPH1/100)+(G39*SazbaDPH2/100)</f>
        <v>0</v>
      </c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customHeight="1" x14ac:dyDescent="0.25">
      <c r="A40" s="90">
        <v>2</v>
      </c>
      <c r="B40" s="105"/>
      <c r="C40" s="250" t="s">
        <v>52</v>
      </c>
      <c r="D40" s="250"/>
      <c r="E40" s="250"/>
      <c r="F40" s="106">
        <f>'VRN 01 Naklady'!AE25</f>
        <v>0</v>
      </c>
      <c r="G40" s="107">
        <f>'VRN 01 Naklady'!AF25</f>
        <v>0</v>
      </c>
      <c r="H40" s="107">
        <f t="shared" si="1"/>
        <v>0</v>
      </c>
      <c r="I40" s="107">
        <f>F40+G40+H40</f>
        <v>0</v>
      </c>
      <c r="J40" s="108" t="str">
        <f>IF(_xlfn.SINGLE(CenaCelkemVypocet)=0,"",I40/_xlfn.SINGLE(CenaCelkemVypocet)*100)</f>
        <v/>
      </c>
    </row>
    <row r="41" spans="1:10" ht="25.5" customHeight="1" x14ac:dyDescent="0.25">
      <c r="A41" s="90">
        <v>3</v>
      </c>
      <c r="B41" s="109" t="s">
        <v>53</v>
      </c>
      <c r="C41" s="249" t="s">
        <v>54</v>
      </c>
      <c r="D41" s="249"/>
      <c r="E41" s="249"/>
      <c r="F41" s="110">
        <f>'VRN 01 Naklady'!AE25</f>
        <v>0</v>
      </c>
      <c r="G41" s="103">
        <f>'VRN 01 Naklady'!AF25</f>
        <v>0</v>
      </c>
      <c r="H41" s="103">
        <f t="shared" si="1"/>
        <v>0</v>
      </c>
      <c r="I41" s="103">
        <f>F41+G41+H41</f>
        <v>0</v>
      </c>
      <c r="J41" s="104" t="str">
        <f>IF(_xlfn.SINGLE(CenaCelkemVypocet)=0,"",I41/_xlfn.SINGLE(CenaCelkemVypocet)*100)</f>
        <v/>
      </c>
    </row>
    <row r="42" spans="1:10" ht="25.5" customHeight="1" x14ac:dyDescent="0.25">
      <c r="A42" s="90">
        <v>2</v>
      </c>
      <c r="B42" s="105"/>
      <c r="C42" s="250" t="s">
        <v>55</v>
      </c>
      <c r="D42" s="250"/>
      <c r="E42" s="250"/>
      <c r="F42" s="106"/>
      <c r="G42" s="107"/>
      <c r="H42" s="107">
        <f t="shared" si="1"/>
        <v>0</v>
      </c>
      <c r="I42" s="107"/>
      <c r="J42" s="108"/>
    </row>
    <row r="43" spans="1:10" ht="25.5" customHeight="1" x14ac:dyDescent="0.25">
      <c r="A43" s="90">
        <v>2</v>
      </c>
      <c r="B43" s="105" t="s">
        <v>56</v>
      </c>
      <c r="C43" s="250" t="s">
        <v>57</v>
      </c>
      <c r="D43" s="250"/>
      <c r="E43" s="250"/>
      <c r="F43" s="106">
        <f>'D4 D.4.1 Pol'!AE98+'D4 D.4.2 Pol'!AE49+'D4 D.4.3 Pol'!AE41+'D4 D.4.4 Pol'!AE24</f>
        <v>0</v>
      </c>
      <c r="G43" s="107">
        <f>'D4 D.4.1 Pol'!AF98+'D4 D.4.2 Pol'!AF49+'D4 D.4.3 Pol'!AF41+'D4 D.4.4 Pol'!AF24</f>
        <v>0</v>
      </c>
      <c r="H43" s="107">
        <f t="shared" si="1"/>
        <v>0</v>
      </c>
      <c r="I43" s="107">
        <f>F43+G43+H43</f>
        <v>0</v>
      </c>
      <c r="J43" s="108" t="str">
        <f>IF(_xlfn.SINGLE(CenaCelkemVypocet)=0,"",I43/_xlfn.SINGLE(CenaCelkemVypocet)*100)</f>
        <v/>
      </c>
    </row>
    <row r="44" spans="1:10" ht="25.5" customHeight="1" x14ac:dyDescent="0.25">
      <c r="A44" s="90">
        <v>3</v>
      </c>
      <c r="B44" s="109" t="s">
        <v>58</v>
      </c>
      <c r="C44" s="249" t="s">
        <v>59</v>
      </c>
      <c r="D44" s="249"/>
      <c r="E44" s="249"/>
      <c r="F44" s="110">
        <f>'D4 D.4.1 Pol'!AE98</f>
        <v>0</v>
      </c>
      <c r="G44" s="103">
        <f>'D4 D.4.1 Pol'!AF98</f>
        <v>0</v>
      </c>
      <c r="H44" s="103">
        <f t="shared" si="1"/>
        <v>0</v>
      </c>
      <c r="I44" s="103">
        <f>F44+G44+H44</f>
        <v>0</v>
      </c>
      <c r="J44" s="104" t="str">
        <f>IF(_xlfn.SINGLE(CenaCelkemVypocet)=0,"",I44/_xlfn.SINGLE(CenaCelkemVypocet)*100)</f>
        <v/>
      </c>
    </row>
    <row r="45" spans="1:10" ht="25.5" customHeight="1" x14ac:dyDescent="0.25">
      <c r="A45" s="90">
        <v>3</v>
      </c>
      <c r="B45" s="109" t="s">
        <v>60</v>
      </c>
      <c r="C45" s="249" t="s">
        <v>61</v>
      </c>
      <c r="D45" s="249"/>
      <c r="E45" s="249"/>
      <c r="F45" s="110">
        <f>'D4 D.4.2 Pol'!AE49</f>
        <v>0</v>
      </c>
      <c r="G45" s="103">
        <f>'D4 D.4.2 Pol'!AF49</f>
        <v>0</v>
      </c>
      <c r="H45" s="103">
        <f t="shared" si="1"/>
        <v>0</v>
      </c>
      <c r="I45" s="103">
        <f>F45+G45+H45</f>
        <v>0</v>
      </c>
      <c r="J45" s="104" t="str">
        <f>IF(_xlfn.SINGLE(CenaCelkemVypocet)=0,"",I45/_xlfn.SINGLE(CenaCelkemVypocet)*100)</f>
        <v/>
      </c>
    </row>
    <row r="46" spans="1:10" ht="25.5" customHeight="1" x14ac:dyDescent="0.25">
      <c r="A46" s="90">
        <v>3</v>
      </c>
      <c r="B46" s="109" t="s">
        <v>62</v>
      </c>
      <c r="C46" s="249" t="s">
        <v>63</v>
      </c>
      <c r="D46" s="249"/>
      <c r="E46" s="249"/>
      <c r="F46" s="110">
        <f>'D4 D.4.3 Pol'!AE41</f>
        <v>0</v>
      </c>
      <c r="G46" s="103">
        <f>'D4 D.4.3 Pol'!AF41</f>
        <v>0</v>
      </c>
      <c r="H46" s="103">
        <f t="shared" si="1"/>
        <v>0</v>
      </c>
      <c r="I46" s="103">
        <f>F46+G46+H46</f>
        <v>0</v>
      </c>
      <c r="J46" s="104" t="str">
        <f>IF(_xlfn.SINGLE(CenaCelkemVypocet)=0,"",I46/_xlfn.SINGLE(CenaCelkemVypocet)*100)</f>
        <v/>
      </c>
    </row>
    <row r="47" spans="1:10" ht="25.5" customHeight="1" x14ac:dyDescent="0.25">
      <c r="A47" s="90">
        <v>3</v>
      </c>
      <c r="B47" s="109" t="s">
        <v>64</v>
      </c>
      <c r="C47" s="249" t="s">
        <v>65</v>
      </c>
      <c r="D47" s="249"/>
      <c r="E47" s="249"/>
      <c r="F47" s="110">
        <f>'D4 D.4.4 Pol'!AE24</f>
        <v>0</v>
      </c>
      <c r="G47" s="103">
        <f>'D4 D.4.4 Pol'!AF24</f>
        <v>0</v>
      </c>
      <c r="H47" s="103">
        <f t="shared" si="1"/>
        <v>0</v>
      </c>
      <c r="I47" s="103">
        <f>F47+G47+H47</f>
        <v>0</v>
      </c>
      <c r="J47" s="104" t="str">
        <f>IF(_xlfn.SINGLE(CenaCelkemVypocet)=0,"",I47/_xlfn.SINGLE(CenaCelkemVypocet)*100)</f>
        <v/>
      </c>
    </row>
    <row r="48" spans="1:10" ht="25.5" customHeight="1" x14ac:dyDescent="0.25">
      <c r="A48" s="90"/>
      <c r="B48" s="251" t="s">
        <v>66</v>
      </c>
      <c r="C48" s="252"/>
      <c r="D48" s="252"/>
      <c r="E48" s="253"/>
      <c r="F48" s="111">
        <f>SUMIF(A39:A47,"=1",F39:F47)</f>
        <v>0</v>
      </c>
      <c r="G48" s="112">
        <f>SUMIF(A39:A47,"=1",G39:G47)</f>
        <v>0</v>
      </c>
      <c r="H48" s="112">
        <f>SUMIF(A39:A47,"=1",H39:H47)</f>
        <v>0</v>
      </c>
      <c r="I48" s="112">
        <f>SUMIF(A39:A47,"=1",I39:I47)</f>
        <v>0</v>
      </c>
      <c r="J48" s="113">
        <f>SUMIF(A39:A47,"=1",J39:J47)</f>
        <v>0</v>
      </c>
    </row>
    <row r="52" spans="1:10" ht="15.6" x14ac:dyDescent="0.3">
      <c r="B52" s="122" t="s">
        <v>68</v>
      </c>
    </row>
    <row r="54" spans="1:10" ht="25.5" customHeight="1" x14ac:dyDescent="0.25">
      <c r="A54" s="124"/>
      <c r="B54" s="127" t="s">
        <v>17</v>
      </c>
      <c r="C54" s="127" t="s">
        <v>5</v>
      </c>
      <c r="D54" s="128"/>
      <c r="E54" s="128"/>
      <c r="F54" s="129" t="s">
        <v>69</v>
      </c>
      <c r="G54" s="129"/>
      <c r="H54" s="129"/>
      <c r="I54" s="129" t="s">
        <v>29</v>
      </c>
      <c r="J54" s="129" t="s">
        <v>0</v>
      </c>
    </row>
    <row r="55" spans="1:10" ht="36.75" customHeight="1" x14ac:dyDescent="0.25">
      <c r="A55" s="125"/>
      <c r="B55" s="130" t="s">
        <v>70</v>
      </c>
      <c r="C55" s="254" t="s">
        <v>71</v>
      </c>
      <c r="D55" s="255"/>
      <c r="E55" s="255"/>
      <c r="F55" s="136" t="s">
        <v>24</v>
      </c>
      <c r="G55" s="137"/>
      <c r="H55" s="137"/>
      <c r="I55" s="137">
        <f>'D4 D.4.2 Pol'!G8</f>
        <v>0</v>
      </c>
      <c r="J55" s="134" t="str">
        <f>IF(I76=0,"",I55/I76*100)</f>
        <v/>
      </c>
    </row>
    <row r="56" spans="1:10" ht="36.75" customHeight="1" x14ac:dyDescent="0.25">
      <c r="A56" s="125"/>
      <c r="B56" s="130" t="s">
        <v>72</v>
      </c>
      <c r="C56" s="254" t="s">
        <v>73</v>
      </c>
      <c r="D56" s="255"/>
      <c r="E56" s="255"/>
      <c r="F56" s="136" t="s">
        <v>24</v>
      </c>
      <c r="G56" s="137"/>
      <c r="H56" s="137"/>
      <c r="I56" s="137">
        <f>'D4 D.4.2 Pol'!G19</f>
        <v>0</v>
      </c>
      <c r="J56" s="134" t="str">
        <f>IF(I76=0,"",I56/I76*100)</f>
        <v/>
      </c>
    </row>
    <row r="57" spans="1:10" ht="36.75" customHeight="1" x14ac:dyDescent="0.25">
      <c r="A57" s="125"/>
      <c r="B57" s="130" t="s">
        <v>74</v>
      </c>
      <c r="C57" s="254" t="s">
        <v>75</v>
      </c>
      <c r="D57" s="255"/>
      <c r="E57" s="255"/>
      <c r="F57" s="136" t="s">
        <v>24</v>
      </c>
      <c r="G57" s="137"/>
      <c r="H57" s="137"/>
      <c r="I57" s="137">
        <f>'D4 D.4.3 Pol'!G33</f>
        <v>0</v>
      </c>
      <c r="J57" s="134" t="str">
        <f>IF(I76=0,"",I57/I76*100)</f>
        <v/>
      </c>
    </row>
    <row r="58" spans="1:10" ht="36.75" customHeight="1" x14ac:dyDescent="0.25">
      <c r="A58" s="125"/>
      <c r="B58" s="130" t="s">
        <v>76</v>
      </c>
      <c r="C58" s="254" t="s">
        <v>77</v>
      </c>
      <c r="D58" s="255"/>
      <c r="E58" s="255"/>
      <c r="F58" s="136" t="s">
        <v>24</v>
      </c>
      <c r="G58" s="137"/>
      <c r="H58" s="137"/>
      <c r="I58" s="137">
        <f>'D4 D.4.2 Pol'!G23</f>
        <v>0</v>
      </c>
      <c r="J58" s="134" t="str">
        <f>IF(I76=0,"",I58/I76*100)</f>
        <v/>
      </c>
    </row>
    <row r="59" spans="1:10" ht="36.75" customHeight="1" x14ac:dyDescent="0.25">
      <c r="A59" s="125"/>
      <c r="B59" s="130" t="s">
        <v>78</v>
      </c>
      <c r="C59" s="254" t="s">
        <v>79</v>
      </c>
      <c r="D59" s="255"/>
      <c r="E59" s="255"/>
      <c r="F59" s="136" t="s">
        <v>24</v>
      </c>
      <c r="G59" s="137"/>
      <c r="H59" s="137"/>
      <c r="I59" s="137">
        <f>'D4 D.4.2 Pol'!G25</f>
        <v>0</v>
      </c>
      <c r="J59" s="134" t="str">
        <f>IF(I76=0,"",I59/I76*100)</f>
        <v/>
      </c>
    </row>
    <row r="60" spans="1:10" ht="36.75" customHeight="1" x14ac:dyDescent="0.25">
      <c r="A60" s="125"/>
      <c r="B60" s="130" t="s">
        <v>80</v>
      </c>
      <c r="C60" s="254" t="s">
        <v>81</v>
      </c>
      <c r="D60" s="255"/>
      <c r="E60" s="255"/>
      <c r="F60" s="136" t="s">
        <v>24</v>
      </c>
      <c r="G60" s="137"/>
      <c r="H60" s="137"/>
      <c r="I60" s="137">
        <f>'D4 D.4.2 Pol'!G30</f>
        <v>0</v>
      </c>
      <c r="J60" s="134" t="str">
        <f>IF(I76=0,"",I60/I76*100)</f>
        <v/>
      </c>
    </row>
    <row r="61" spans="1:10" ht="36.75" customHeight="1" x14ac:dyDescent="0.25">
      <c r="A61" s="125"/>
      <c r="B61" s="130" t="s">
        <v>82</v>
      </c>
      <c r="C61" s="254" t="s">
        <v>83</v>
      </c>
      <c r="D61" s="255"/>
      <c r="E61" s="255"/>
      <c r="F61" s="136" t="s">
        <v>24</v>
      </c>
      <c r="G61" s="137"/>
      <c r="H61" s="137"/>
      <c r="I61" s="137">
        <f>'D4 D.4.2 Pol'!G35</f>
        <v>0</v>
      </c>
      <c r="J61" s="134" t="str">
        <f>IF(I76=0,"",I61/I76*100)</f>
        <v/>
      </c>
    </row>
    <row r="62" spans="1:10" ht="36.75" customHeight="1" x14ac:dyDescent="0.25">
      <c r="A62" s="125"/>
      <c r="B62" s="130" t="s">
        <v>84</v>
      </c>
      <c r="C62" s="254" t="s">
        <v>85</v>
      </c>
      <c r="D62" s="255"/>
      <c r="E62" s="255"/>
      <c r="F62" s="136" t="s">
        <v>25</v>
      </c>
      <c r="G62" s="137"/>
      <c r="H62" s="137"/>
      <c r="I62" s="137">
        <f>'D4 D.4.1 Pol'!G91</f>
        <v>0</v>
      </c>
      <c r="J62" s="134" t="str">
        <f>IF(I76=0,"",I62/I76*100)</f>
        <v/>
      </c>
    </row>
    <row r="63" spans="1:10" ht="36.75" customHeight="1" x14ac:dyDescent="0.25">
      <c r="A63" s="125"/>
      <c r="B63" s="130" t="s">
        <v>86</v>
      </c>
      <c r="C63" s="254" t="s">
        <v>87</v>
      </c>
      <c r="D63" s="255"/>
      <c r="E63" s="255"/>
      <c r="F63" s="136" t="s">
        <v>25</v>
      </c>
      <c r="G63" s="137"/>
      <c r="H63" s="137"/>
      <c r="I63" s="137">
        <f>'D4 D.4.2 Pol'!G38</f>
        <v>0</v>
      </c>
      <c r="J63" s="134" t="str">
        <f>IF(I76=0,"",I63/I76*100)</f>
        <v/>
      </c>
    </row>
    <row r="64" spans="1:10" ht="36.75" customHeight="1" x14ac:dyDescent="0.25">
      <c r="A64" s="125"/>
      <c r="B64" s="130" t="s">
        <v>88</v>
      </c>
      <c r="C64" s="254" t="s">
        <v>89</v>
      </c>
      <c r="D64" s="255"/>
      <c r="E64" s="255"/>
      <c r="F64" s="136" t="s">
        <v>25</v>
      </c>
      <c r="G64" s="137"/>
      <c r="H64" s="137"/>
      <c r="I64" s="137">
        <f>'D4 D.4.2 Pol'!G45</f>
        <v>0</v>
      </c>
      <c r="J64" s="134" t="str">
        <f>IF(I76=0,"",I64/I76*100)</f>
        <v/>
      </c>
    </row>
    <row r="65" spans="1:10" ht="36.75" customHeight="1" x14ac:dyDescent="0.25">
      <c r="A65" s="125"/>
      <c r="B65" s="130" t="s">
        <v>90</v>
      </c>
      <c r="C65" s="254" t="s">
        <v>91</v>
      </c>
      <c r="D65" s="255"/>
      <c r="E65" s="255"/>
      <c r="F65" s="136" t="s">
        <v>26</v>
      </c>
      <c r="G65" s="137"/>
      <c r="H65" s="137"/>
      <c r="I65" s="137">
        <f>'D4 D.4.1 Pol'!G8</f>
        <v>0</v>
      </c>
      <c r="J65" s="134" t="str">
        <f>IF(I76=0,"",I65/I76*100)</f>
        <v/>
      </c>
    </row>
    <row r="66" spans="1:10" ht="36.75" customHeight="1" x14ac:dyDescent="0.25">
      <c r="A66" s="125"/>
      <c r="B66" s="130" t="s">
        <v>92</v>
      </c>
      <c r="C66" s="254" t="s">
        <v>93</v>
      </c>
      <c r="D66" s="255"/>
      <c r="E66" s="255"/>
      <c r="F66" s="136" t="s">
        <v>26</v>
      </c>
      <c r="G66" s="137"/>
      <c r="H66" s="137"/>
      <c r="I66" s="137">
        <f>'D4 D.4.1 Pol'!G15</f>
        <v>0</v>
      </c>
      <c r="J66" s="134" t="str">
        <f>IF(I76=0,"",I66/I76*100)</f>
        <v/>
      </c>
    </row>
    <row r="67" spans="1:10" ht="36.75" customHeight="1" x14ac:dyDescent="0.25">
      <c r="A67" s="125"/>
      <c r="B67" s="130" t="s">
        <v>94</v>
      </c>
      <c r="C67" s="254" t="s">
        <v>95</v>
      </c>
      <c r="D67" s="255"/>
      <c r="E67" s="255"/>
      <c r="F67" s="136" t="s">
        <v>26</v>
      </c>
      <c r="G67" s="137"/>
      <c r="H67" s="137"/>
      <c r="I67" s="137">
        <f>'D4 D.4.1 Pol'!G57</f>
        <v>0</v>
      </c>
      <c r="J67" s="134" t="str">
        <f>IF(I76=0,"",I67/I76*100)</f>
        <v/>
      </c>
    </row>
    <row r="68" spans="1:10" ht="36.75" customHeight="1" x14ac:dyDescent="0.25">
      <c r="A68" s="125"/>
      <c r="B68" s="130" t="s">
        <v>94</v>
      </c>
      <c r="C68" s="254" t="s">
        <v>96</v>
      </c>
      <c r="D68" s="255"/>
      <c r="E68" s="255"/>
      <c r="F68" s="136" t="s">
        <v>26</v>
      </c>
      <c r="G68" s="137"/>
      <c r="H68" s="137"/>
      <c r="I68" s="137">
        <f>'D4 D.4.4 Pol'!G8</f>
        <v>0</v>
      </c>
      <c r="J68" s="134" t="str">
        <f>IF(I76=0,"",I68/I76*100)</f>
        <v/>
      </c>
    </row>
    <row r="69" spans="1:10" ht="36.75" customHeight="1" x14ac:dyDescent="0.25">
      <c r="A69" s="125"/>
      <c r="B69" s="130" t="s">
        <v>97</v>
      </c>
      <c r="C69" s="254" t="s">
        <v>98</v>
      </c>
      <c r="D69" s="255"/>
      <c r="E69" s="255"/>
      <c r="F69" s="136" t="s">
        <v>26</v>
      </c>
      <c r="G69" s="137"/>
      <c r="H69" s="137"/>
      <c r="I69" s="137">
        <f>'D4 D.4.1 Pol'!G75</f>
        <v>0</v>
      </c>
      <c r="J69" s="134" t="str">
        <f>IF(I76=0,"",I69/I76*100)</f>
        <v/>
      </c>
    </row>
    <row r="70" spans="1:10" ht="36.75" customHeight="1" x14ac:dyDescent="0.25">
      <c r="A70" s="125"/>
      <c r="B70" s="130" t="s">
        <v>97</v>
      </c>
      <c r="C70" s="254" t="s">
        <v>99</v>
      </c>
      <c r="D70" s="255"/>
      <c r="E70" s="255"/>
      <c r="F70" s="136" t="s">
        <v>26</v>
      </c>
      <c r="G70" s="137"/>
      <c r="H70" s="137"/>
      <c r="I70" s="137">
        <f>'D4 D.4.4 Pol'!G17</f>
        <v>0</v>
      </c>
      <c r="J70" s="134" t="str">
        <f>IF(I76=0,"",I70/I76*100)</f>
        <v/>
      </c>
    </row>
    <row r="71" spans="1:10" ht="36.75" customHeight="1" x14ac:dyDescent="0.25">
      <c r="A71" s="125"/>
      <c r="B71" s="130" t="s">
        <v>100</v>
      </c>
      <c r="C71" s="254" t="s">
        <v>101</v>
      </c>
      <c r="D71" s="255"/>
      <c r="E71" s="255"/>
      <c r="F71" s="136" t="s">
        <v>26</v>
      </c>
      <c r="G71" s="137"/>
      <c r="H71" s="137"/>
      <c r="I71" s="137">
        <f>'D4 D.4.1 Pol'!G86</f>
        <v>0</v>
      </c>
      <c r="J71" s="134" t="str">
        <f>IF(I76=0,"",I71/I76*100)</f>
        <v/>
      </c>
    </row>
    <row r="72" spans="1:10" ht="36.75" customHeight="1" x14ac:dyDescent="0.25">
      <c r="A72" s="125"/>
      <c r="B72" s="130" t="s">
        <v>102</v>
      </c>
      <c r="C72" s="254" t="s">
        <v>103</v>
      </c>
      <c r="D72" s="255"/>
      <c r="E72" s="255"/>
      <c r="F72" s="136" t="s">
        <v>26</v>
      </c>
      <c r="G72" s="137"/>
      <c r="H72" s="137"/>
      <c r="I72" s="137">
        <f>'D4 D.4.3 Pol'!G8</f>
        <v>0</v>
      </c>
      <c r="J72" s="134" t="str">
        <f>IF(I76=0,"",I72/I76*100)</f>
        <v/>
      </c>
    </row>
    <row r="73" spans="1:10" ht="36.75" customHeight="1" x14ac:dyDescent="0.25">
      <c r="A73" s="125"/>
      <c r="B73" s="130" t="s">
        <v>104</v>
      </c>
      <c r="C73" s="254" t="s">
        <v>105</v>
      </c>
      <c r="D73" s="255"/>
      <c r="E73" s="255"/>
      <c r="F73" s="136" t="s">
        <v>26</v>
      </c>
      <c r="G73" s="137"/>
      <c r="H73" s="137"/>
      <c r="I73" s="137">
        <f>'D4 D.4.3 Pol'!G31</f>
        <v>0</v>
      </c>
      <c r="J73" s="134" t="str">
        <f>IF(I76=0,"",I73/I76*100)</f>
        <v/>
      </c>
    </row>
    <row r="74" spans="1:10" ht="36.75" customHeight="1" x14ac:dyDescent="0.25">
      <c r="A74" s="125"/>
      <c r="B74" s="130" t="s">
        <v>106</v>
      </c>
      <c r="C74" s="254" t="s">
        <v>27</v>
      </c>
      <c r="D74" s="255"/>
      <c r="E74" s="255"/>
      <c r="F74" s="136" t="s">
        <v>106</v>
      </c>
      <c r="G74" s="137"/>
      <c r="H74" s="137"/>
      <c r="I74" s="137">
        <f>'VRN 01 Naklady'!G8</f>
        <v>0</v>
      </c>
      <c r="J74" s="134" t="str">
        <f>IF(I76=0,"",I74/I76*100)</f>
        <v/>
      </c>
    </row>
    <row r="75" spans="1:10" ht="36.75" customHeight="1" x14ac:dyDescent="0.25">
      <c r="A75" s="125"/>
      <c r="B75" s="130" t="s">
        <v>107</v>
      </c>
      <c r="C75" s="254" t="s">
        <v>28</v>
      </c>
      <c r="D75" s="255"/>
      <c r="E75" s="255"/>
      <c r="F75" s="136" t="s">
        <v>107</v>
      </c>
      <c r="G75" s="137"/>
      <c r="H75" s="137"/>
      <c r="I75" s="137">
        <f>'VRN 01 Naklady'!G13</f>
        <v>0</v>
      </c>
      <c r="J75" s="134" t="str">
        <f>IF(I76=0,"",I75/I76*100)</f>
        <v/>
      </c>
    </row>
    <row r="76" spans="1:10" ht="25.5" customHeight="1" x14ac:dyDescent="0.25">
      <c r="A76" s="126"/>
      <c r="B76" s="131" t="s">
        <v>1</v>
      </c>
      <c r="C76" s="132"/>
      <c r="D76" s="133"/>
      <c r="E76" s="133"/>
      <c r="F76" s="138"/>
      <c r="G76" s="139"/>
      <c r="H76" s="139"/>
      <c r="I76" s="139">
        <f>SUM(I55:I75)</f>
        <v>0</v>
      </c>
      <c r="J76" s="135">
        <f>SUM(J55:J75)</f>
        <v>0</v>
      </c>
    </row>
    <row r="77" spans="1:10" x14ac:dyDescent="0.25">
      <c r="F77" s="88"/>
      <c r="G77" s="88"/>
      <c r="H77" s="88"/>
      <c r="I77" s="88"/>
      <c r="J77" s="89"/>
    </row>
    <row r="78" spans="1:10" x14ac:dyDescent="0.25">
      <c r="F78" s="88"/>
      <c r="G78" s="88"/>
      <c r="H78" s="88"/>
      <c r="I78" s="88"/>
      <c r="J78" s="89"/>
    </row>
    <row r="79" spans="1:10" x14ac:dyDescent="0.25">
      <c r="F79" s="88"/>
      <c r="G79" s="88"/>
      <c r="H79" s="88"/>
      <c r="I79" s="88"/>
      <c r="J79" s="89"/>
    </row>
  </sheetData>
  <sheetProtection algorithmName="SHA-512" hashValue="Qp9jDKWyNtV6MR8triJpi2vggNlifCaHjvZhvIdkOUoB+qlBb93Q4T1jitvQTP+O4i8N3LORo1GkFqurP34Kng==" saltValue="FlCs4afPIaf1taYd3Oopv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75:E75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56" t="s">
        <v>6</v>
      </c>
      <c r="B1" s="256"/>
      <c r="C1" s="257"/>
      <c r="D1" s="256"/>
      <c r="E1" s="256"/>
      <c r="F1" s="256"/>
      <c r="G1" s="256"/>
    </row>
    <row r="2" spans="1:7" ht="24.9" customHeight="1" x14ac:dyDescent="0.25">
      <c r="A2" s="50" t="s">
        <v>7</v>
      </c>
      <c r="B2" s="49"/>
      <c r="C2" s="258"/>
      <c r="D2" s="258"/>
      <c r="E2" s="258"/>
      <c r="F2" s="258"/>
      <c r="G2" s="259"/>
    </row>
    <row r="3" spans="1:7" ht="24.9" customHeight="1" x14ac:dyDescent="0.25">
      <c r="A3" s="50" t="s">
        <v>8</v>
      </c>
      <c r="B3" s="49"/>
      <c r="C3" s="258"/>
      <c r="D3" s="258"/>
      <c r="E3" s="258"/>
      <c r="F3" s="258"/>
      <c r="G3" s="259"/>
    </row>
    <row r="4" spans="1:7" ht="24.9" customHeight="1" x14ac:dyDescent="0.25">
      <c r="A4" s="50" t="s">
        <v>9</v>
      </c>
      <c r="B4" s="49"/>
      <c r="C4" s="258"/>
      <c r="D4" s="258"/>
      <c r="E4" s="258"/>
      <c r="F4" s="258"/>
      <c r="G4" s="259"/>
    </row>
    <row r="5" spans="1:7" x14ac:dyDescent="0.25">
      <c r="B5" s="4"/>
      <c r="C5" s="5"/>
      <c r="D5" s="6"/>
    </row>
  </sheetData>
  <sheetProtection algorithmName="SHA-512" hashValue="jyFi5pN6zVU4cRu2mZCV9amcfeFbHWAP1s7IKmmWKnfY/SkRmrRzb3V0ADAWIiU1uzn3qpeygfPTMJjXobpKXQ==" saltValue="/ifvhJkU1cl2b7/+hvsA8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0071-8EB9-4BF3-85F4-7FE6B4DAEEB4}">
  <sheetPr>
    <outlinePr summaryBelow="0"/>
  </sheetPr>
  <dimension ref="A1:BH5000"/>
  <sheetViews>
    <sheetView workbookViewId="0">
      <pane ySplit="7" topLeftCell="A14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62" t="s">
        <v>108</v>
      </c>
      <c r="B1" s="262"/>
      <c r="C1" s="262"/>
      <c r="D1" s="262"/>
      <c r="E1" s="262"/>
      <c r="F1" s="262"/>
      <c r="G1" s="262"/>
      <c r="AG1" t="s">
        <v>109</v>
      </c>
    </row>
    <row r="2" spans="1:60" ht="24.9" customHeight="1" x14ac:dyDescent="0.25">
      <c r="A2" s="141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110</v>
      </c>
    </row>
    <row r="3" spans="1:60" ht="24.9" customHeight="1" x14ac:dyDescent="0.25">
      <c r="A3" s="141" t="s">
        <v>8</v>
      </c>
      <c r="B3" s="49" t="s">
        <v>111</v>
      </c>
      <c r="C3" s="263" t="s">
        <v>52</v>
      </c>
      <c r="D3" s="264"/>
      <c r="E3" s="264"/>
      <c r="F3" s="264"/>
      <c r="G3" s="265"/>
      <c r="AC3" s="123" t="s">
        <v>112</v>
      </c>
      <c r="AG3" t="s">
        <v>113</v>
      </c>
    </row>
    <row r="4" spans="1:60" ht="24.9" customHeight="1" x14ac:dyDescent="0.25">
      <c r="A4" s="142" t="s">
        <v>9</v>
      </c>
      <c r="B4" s="143" t="s">
        <v>53</v>
      </c>
      <c r="C4" s="266" t="s">
        <v>54</v>
      </c>
      <c r="D4" s="267"/>
      <c r="E4" s="267"/>
      <c r="F4" s="267"/>
      <c r="G4" s="268"/>
      <c r="AG4" t="s">
        <v>114</v>
      </c>
    </row>
    <row r="5" spans="1:60" x14ac:dyDescent="0.25">
      <c r="D5" s="10"/>
    </row>
    <row r="6" spans="1:60" ht="39.6" x14ac:dyDescent="0.25">
      <c r="A6" s="145" t="s">
        <v>115</v>
      </c>
      <c r="B6" s="147" t="s">
        <v>116</v>
      </c>
      <c r="C6" s="147" t="s">
        <v>117</v>
      </c>
      <c r="D6" s="146" t="s">
        <v>118</v>
      </c>
      <c r="E6" s="145" t="s">
        <v>119</v>
      </c>
      <c r="F6" s="144" t="s">
        <v>120</v>
      </c>
      <c r="G6" s="145" t="s">
        <v>29</v>
      </c>
      <c r="H6" s="148" t="s">
        <v>30</v>
      </c>
      <c r="I6" s="148" t="s">
        <v>121</v>
      </c>
      <c r="J6" s="148" t="s">
        <v>31</v>
      </c>
      <c r="K6" s="148" t="s">
        <v>122</v>
      </c>
      <c r="L6" s="148" t="s">
        <v>123</v>
      </c>
      <c r="M6" s="148" t="s">
        <v>124</v>
      </c>
      <c r="N6" s="148" t="s">
        <v>125</v>
      </c>
      <c r="O6" s="148" t="s">
        <v>126</v>
      </c>
      <c r="P6" s="148" t="s">
        <v>127</v>
      </c>
      <c r="Q6" s="148" t="s">
        <v>128</v>
      </c>
      <c r="R6" s="148" t="s">
        <v>129</v>
      </c>
      <c r="S6" s="148" t="s">
        <v>130</v>
      </c>
      <c r="T6" s="148" t="s">
        <v>131</v>
      </c>
      <c r="U6" s="148" t="s">
        <v>132</v>
      </c>
      <c r="V6" s="148" t="s">
        <v>133</v>
      </c>
      <c r="W6" s="148" t="s">
        <v>134</v>
      </c>
      <c r="X6" s="148" t="s">
        <v>135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136</v>
      </c>
      <c r="B8" s="163" t="s">
        <v>106</v>
      </c>
      <c r="C8" s="177" t="s">
        <v>27</v>
      </c>
      <c r="D8" s="164"/>
      <c r="E8" s="165"/>
      <c r="F8" s="166"/>
      <c r="G8" s="166">
        <f>SUMIF(AG9:AG12,"&lt;&gt;NOR",G9:G12)</f>
        <v>0</v>
      </c>
      <c r="H8" s="166"/>
      <c r="I8" s="166">
        <f>SUM(I9:I12)</f>
        <v>0</v>
      </c>
      <c r="J8" s="166"/>
      <c r="K8" s="166">
        <f>SUM(K9:K12)</f>
        <v>0</v>
      </c>
      <c r="L8" s="166"/>
      <c r="M8" s="166">
        <f>SUM(M9:M12)</f>
        <v>0</v>
      </c>
      <c r="N8" s="166"/>
      <c r="O8" s="166">
        <f>SUM(O9:O12)</f>
        <v>0</v>
      </c>
      <c r="P8" s="166"/>
      <c r="Q8" s="166">
        <f>SUM(Q9:Q12)</f>
        <v>0</v>
      </c>
      <c r="R8" s="166"/>
      <c r="S8" s="166"/>
      <c r="T8" s="167"/>
      <c r="U8" s="161"/>
      <c r="V8" s="161">
        <f>SUM(V9:V12)</f>
        <v>0</v>
      </c>
      <c r="W8" s="161"/>
      <c r="X8" s="161"/>
      <c r="AG8" t="s">
        <v>137</v>
      </c>
    </row>
    <row r="9" spans="1:60" outlineLevel="1" x14ac:dyDescent="0.25">
      <c r="A9" s="168">
        <v>1</v>
      </c>
      <c r="B9" s="169" t="s">
        <v>138</v>
      </c>
      <c r="C9" s="178" t="s">
        <v>139</v>
      </c>
      <c r="D9" s="170" t="s">
        <v>140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141</v>
      </c>
      <c r="T9" s="174" t="s">
        <v>142</v>
      </c>
      <c r="U9" s="158">
        <v>0</v>
      </c>
      <c r="V9" s="158">
        <f>ROUND(E9*U9,2)</f>
        <v>0</v>
      </c>
      <c r="W9" s="158"/>
      <c r="X9" s="158" t="s">
        <v>111</v>
      </c>
      <c r="Y9" s="149"/>
      <c r="Z9" s="149"/>
      <c r="AA9" s="149"/>
      <c r="AB9" s="149"/>
      <c r="AC9" s="149"/>
      <c r="AD9" s="149"/>
      <c r="AE9" s="149"/>
      <c r="AF9" s="149"/>
      <c r="AG9" s="149" t="s">
        <v>143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260" t="s">
        <v>144</v>
      </c>
      <c r="D10" s="261"/>
      <c r="E10" s="261"/>
      <c r="F10" s="261"/>
      <c r="G10" s="261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145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68">
        <v>2</v>
      </c>
      <c r="B11" s="169" t="s">
        <v>146</v>
      </c>
      <c r="C11" s="178" t="s">
        <v>147</v>
      </c>
      <c r="D11" s="170" t="s">
        <v>140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/>
      <c r="S11" s="173" t="s">
        <v>141</v>
      </c>
      <c r="T11" s="174" t="s">
        <v>142</v>
      </c>
      <c r="U11" s="158">
        <v>0</v>
      </c>
      <c r="V11" s="158">
        <f>ROUND(E11*U11,2)</f>
        <v>0</v>
      </c>
      <c r="W11" s="158"/>
      <c r="X11" s="158" t="s">
        <v>111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143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56"/>
      <c r="B12" s="157"/>
      <c r="C12" s="260" t="s">
        <v>148</v>
      </c>
      <c r="D12" s="261"/>
      <c r="E12" s="261"/>
      <c r="F12" s="261"/>
      <c r="G12" s="261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145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5">
      <c r="A13" s="162" t="s">
        <v>136</v>
      </c>
      <c r="B13" s="163" t="s">
        <v>107</v>
      </c>
      <c r="C13" s="177" t="s">
        <v>28</v>
      </c>
      <c r="D13" s="164"/>
      <c r="E13" s="165"/>
      <c r="F13" s="166"/>
      <c r="G13" s="166">
        <f>SUMIF(AG14:AG23,"&lt;&gt;NOR",G14:G23)</f>
        <v>0</v>
      </c>
      <c r="H13" s="166"/>
      <c r="I13" s="166">
        <f>SUM(I14:I23)</f>
        <v>0</v>
      </c>
      <c r="J13" s="166"/>
      <c r="K13" s="166">
        <f>SUM(K14:K23)</f>
        <v>0</v>
      </c>
      <c r="L13" s="166"/>
      <c r="M13" s="166">
        <f>SUM(M14:M23)</f>
        <v>0</v>
      </c>
      <c r="N13" s="166"/>
      <c r="O13" s="166">
        <f>SUM(O14:O23)</f>
        <v>0</v>
      </c>
      <c r="P13" s="166"/>
      <c r="Q13" s="166">
        <f>SUM(Q14:Q23)</f>
        <v>0</v>
      </c>
      <c r="R13" s="166"/>
      <c r="S13" s="166"/>
      <c r="T13" s="167"/>
      <c r="U13" s="161"/>
      <c r="V13" s="161">
        <f>SUM(V14:V23)</f>
        <v>0</v>
      </c>
      <c r="W13" s="161"/>
      <c r="X13" s="161"/>
      <c r="AG13" t="s">
        <v>137</v>
      </c>
    </row>
    <row r="14" spans="1:60" outlineLevel="1" x14ac:dyDescent="0.25">
      <c r="A14" s="168">
        <v>3</v>
      </c>
      <c r="B14" s="169" t="s">
        <v>149</v>
      </c>
      <c r="C14" s="178" t="s">
        <v>150</v>
      </c>
      <c r="D14" s="170" t="s">
        <v>140</v>
      </c>
      <c r="E14" s="171">
        <v>1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/>
      <c r="S14" s="173" t="s">
        <v>141</v>
      </c>
      <c r="T14" s="174" t="s">
        <v>142</v>
      </c>
      <c r="U14" s="158">
        <v>0</v>
      </c>
      <c r="V14" s="158">
        <f>ROUND(E14*U14,2)</f>
        <v>0</v>
      </c>
      <c r="W14" s="158"/>
      <c r="X14" s="158" t="s">
        <v>111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151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31.2" outlineLevel="1" x14ac:dyDescent="0.25">
      <c r="A15" s="156"/>
      <c r="B15" s="157"/>
      <c r="C15" s="260" t="s">
        <v>152</v>
      </c>
      <c r="D15" s="261"/>
      <c r="E15" s="261"/>
      <c r="F15" s="261"/>
      <c r="G15" s="261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145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75" t="str">
        <f>C15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68">
        <v>4</v>
      </c>
      <c r="B16" s="169" t="s">
        <v>153</v>
      </c>
      <c r="C16" s="178" t="s">
        <v>154</v>
      </c>
      <c r="D16" s="170" t="s">
        <v>140</v>
      </c>
      <c r="E16" s="171">
        <v>1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3"/>
      <c r="S16" s="173" t="s">
        <v>141</v>
      </c>
      <c r="T16" s="174" t="s">
        <v>142</v>
      </c>
      <c r="U16" s="158">
        <v>0</v>
      </c>
      <c r="V16" s="158">
        <f>ROUND(E16*U16,2)</f>
        <v>0</v>
      </c>
      <c r="W16" s="158"/>
      <c r="X16" s="158" t="s">
        <v>111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151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56"/>
      <c r="B17" s="157"/>
      <c r="C17" s="260" t="s">
        <v>155</v>
      </c>
      <c r="D17" s="261"/>
      <c r="E17" s="261"/>
      <c r="F17" s="261"/>
      <c r="G17" s="261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145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75" t="str">
        <f>C17</f>
        <v>Náklady zhotovitele, které vzniknou v souvislosti s povinnostmi zhotovitele při předání a převzetí díla.</v>
      </c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179" t="s">
        <v>156</v>
      </c>
      <c r="D18" s="159"/>
      <c r="E18" s="160">
        <v>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157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68">
        <v>5</v>
      </c>
      <c r="B19" s="169" t="s">
        <v>158</v>
      </c>
      <c r="C19" s="178" t="s">
        <v>159</v>
      </c>
      <c r="D19" s="170" t="s">
        <v>140</v>
      </c>
      <c r="E19" s="171">
        <v>1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3"/>
      <c r="S19" s="173" t="s">
        <v>141</v>
      </c>
      <c r="T19" s="174" t="s">
        <v>142</v>
      </c>
      <c r="U19" s="158">
        <v>0</v>
      </c>
      <c r="V19" s="158">
        <f>ROUND(E19*U19,2)</f>
        <v>0</v>
      </c>
      <c r="W19" s="158"/>
      <c r="X19" s="158" t="s">
        <v>111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151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56"/>
      <c r="B20" s="157"/>
      <c r="C20" s="260" t="s">
        <v>160</v>
      </c>
      <c r="D20" s="261"/>
      <c r="E20" s="261"/>
      <c r="F20" s="261"/>
      <c r="G20" s="261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145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75" t="str">
        <f>C20</f>
        <v>Náklady na vyhotovení dokumentace skutečného provedení stavby a její předání objednateli v požadované formě a požadovaném počtu.</v>
      </c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68">
        <v>6</v>
      </c>
      <c r="B21" s="169" t="s">
        <v>161</v>
      </c>
      <c r="C21" s="178" t="s">
        <v>162</v>
      </c>
      <c r="D21" s="170" t="s">
        <v>163</v>
      </c>
      <c r="E21" s="171">
        <v>24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/>
      <c r="S21" s="173" t="s">
        <v>164</v>
      </c>
      <c r="T21" s="174" t="s">
        <v>142</v>
      </c>
      <c r="U21" s="158">
        <v>0</v>
      </c>
      <c r="V21" s="158">
        <f>ROUND(E21*U21,2)</f>
        <v>0</v>
      </c>
      <c r="W21" s="158"/>
      <c r="X21" s="158" t="s">
        <v>111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151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56"/>
      <c r="B22" s="157"/>
      <c r="C22" s="260" t="s">
        <v>165</v>
      </c>
      <c r="D22" s="261"/>
      <c r="E22" s="261"/>
      <c r="F22" s="261"/>
      <c r="G22" s="261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145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75" t="str">
        <f>C22</f>
        <v>Náklady zhotovitele na účast na zkušebním provozu včetně všech rizik vyplývajících z nutnosti zásahu či úprav zkoušeného zařízení.</v>
      </c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68">
        <v>7</v>
      </c>
      <c r="B23" s="169" t="s">
        <v>166</v>
      </c>
      <c r="C23" s="178" t="s">
        <v>167</v>
      </c>
      <c r="D23" s="170" t="s">
        <v>140</v>
      </c>
      <c r="E23" s="171">
        <v>1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/>
      <c r="S23" s="173" t="s">
        <v>164</v>
      </c>
      <c r="T23" s="174" t="s">
        <v>142</v>
      </c>
      <c r="U23" s="158">
        <v>0</v>
      </c>
      <c r="V23" s="158">
        <f>ROUND(E23*U23,2)</f>
        <v>0</v>
      </c>
      <c r="W23" s="158"/>
      <c r="X23" s="158" t="s">
        <v>111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151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5">
      <c r="A24" s="3"/>
      <c r="B24" s="4"/>
      <c r="C24" s="180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123</v>
      </c>
    </row>
    <row r="25" spans="1:60" x14ac:dyDescent="0.25">
      <c r="A25" s="152"/>
      <c r="B25" s="153" t="s">
        <v>29</v>
      </c>
      <c r="C25" s="181"/>
      <c r="D25" s="154"/>
      <c r="E25" s="155"/>
      <c r="F25" s="155"/>
      <c r="G25" s="176">
        <f>G8+G13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168</v>
      </c>
    </row>
    <row r="26" spans="1:60" x14ac:dyDescent="0.25">
      <c r="C26" s="182"/>
      <c r="D26" s="10"/>
      <c r="AG26" t="s">
        <v>169</v>
      </c>
    </row>
    <row r="27" spans="1:60" x14ac:dyDescent="0.25">
      <c r="D27" s="10"/>
    </row>
    <row r="28" spans="1:60" x14ac:dyDescent="0.25">
      <c r="D28" s="10"/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8qLqTLbzRFt57LXtLGBYjocNrjzepja4WaoXY3vEdJpcxJDNAUxlSUZyaUKJ3LcrBJ/huVRBDbUjjEVEBl+Pw==" saltValue="UEM14AwUZ70lMaZlXt5uPQ==" spinCount="100000" sheet="1"/>
  <mergeCells count="10">
    <mergeCell ref="C15:G15"/>
    <mergeCell ref="C17:G17"/>
    <mergeCell ref="C20:G20"/>
    <mergeCell ref="C22:G2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80B8-3A7E-4A21-880A-011FA55330E7}">
  <sheetPr>
    <outlinePr summaryBelow="0"/>
  </sheetPr>
  <dimension ref="A1:BH4994"/>
  <sheetViews>
    <sheetView tabSelected="1" workbookViewId="0">
      <pane ySplit="7" topLeftCell="A8" activePane="bottomLeft" state="frozen"/>
      <selection pane="bottomLeft" activeCell="C14" sqref="C14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62" t="s">
        <v>170</v>
      </c>
      <c r="B1" s="262"/>
      <c r="C1" s="262"/>
      <c r="D1" s="262"/>
      <c r="E1" s="262"/>
      <c r="F1" s="262"/>
      <c r="G1" s="262"/>
      <c r="AG1" t="s">
        <v>109</v>
      </c>
    </row>
    <row r="2" spans="1:60" ht="24.9" customHeight="1" x14ac:dyDescent="0.25">
      <c r="A2" s="141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110</v>
      </c>
    </row>
    <row r="3" spans="1:60" ht="24.9" customHeight="1" x14ac:dyDescent="0.25">
      <c r="A3" s="141" t="s">
        <v>8</v>
      </c>
      <c r="B3" s="49" t="s">
        <v>56</v>
      </c>
      <c r="C3" s="263" t="s">
        <v>57</v>
      </c>
      <c r="D3" s="264"/>
      <c r="E3" s="264"/>
      <c r="F3" s="264"/>
      <c r="G3" s="265"/>
      <c r="AC3" s="123" t="s">
        <v>171</v>
      </c>
      <c r="AG3" t="s">
        <v>113</v>
      </c>
    </row>
    <row r="4" spans="1:60" ht="24.9" customHeight="1" x14ac:dyDescent="0.25">
      <c r="A4" s="142" t="s">
        <v>9</v>
      </c>
      <c r="B4" s="143" t="s">
        <v>58</v>
      </c>
      <c r="C4" s="266" t="s">
        <v>59</v>
      </c>
      <c r="D4" s="267"/>
      <c r="E4" s="267"/>
      <c r="F4" s="267"/>
      <c r="G4" s="268"/>
      <c r="AG4" t="s">
        <v>114</v>
      </c>
    </row>
    <row r="5" spans="1:60" x14ac:dyDescent="0.25">
      <c r="D5" s="10"/>
    </row>
    <row r="6" spans="1:60" ht="39.6" x14ac:dyDescent="0.25">
      <c r="A6" s="145" t="s">
        <v>115</v>
      </c>
      <c r="B6" s="147" t="s">
        <v>116</v>
      </c>
      <c r="C6" s="147" t="s">
        <v>117</v>
      </c>
      <c r="D6" s="146" t="s">
        <v>118</v>
      </c>
      <c r="E6" s="145" t="s">
        <v>119</v>
      </c>
      <c r="F6" s="144" t="s">
        <v>120</v>
      </c>
      <c r="G6" s="145" t="s">
        <v>29</v>
      </c>
      <c r="H6" s="148" t="s">
        <v>30</v>
      </c>
      <c r="I6" s="148" t="s">
        <v>121</v>
      </c>
      <c r="J6" s="148" t="s">
        <v>31</v>
      </c>
      <c r="K6" s="148" t="s">
        <v>122</v>
      </c>
      <c r="L6" s="148" t="s">
        <v>123</v>
      </c>
      <c r="M6" s="148" t="s">
        <v>124</v>
      </c>
      <c r="N6" s="148" t="s">
        <v>125</v>
      </c>
      <c r="O6" s="148" t="s">
        <v>126</v>
      </c>
      <c r="P6" s="148" t="s">
        <v>127</v>
      </c>
      <c r="Q6" s="148" t="s">
        <v>128</v>
      </c>
      <c r="R6" s="148" t="s">
        <v>129</v>
      </c>
      <c r="S6" s="148" t="s">
        <v>130</v>
      </c>
      <c r="T6" s="148" t="s">
        <v>131</v>
      </c>
      <c r="U6" s="148" t="s">
        <v>132</v>
      </c>
      <c r="V6" s="148" t="s">
        <v>133</v>
      </c>
      <c r="W6" s="148" t="s">
        <v>134</v>
      </c>
      <c r="X6" s="148" t="s">
        <v>135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136</v>
      </c>
      <c r="B8" s="163" t="s">
        <v>90</v>
      </c>
      <c r="C8" s="177" t="s">
        <v>91</v>
      </c>
      <c r="D8" s="164"/>
      <c r="E8" s="165"/>
      <c r="F8" s="166"/>
      <c r="G8" s="166">
        <f>SUMIF(AG9:AG13,"&lt;&gt;NOR",G9:G13)</f>
        <v>0</v>
      </c>
      <c r="H8" s="166"/>
      <c r="I8" s="166">
        <f>SUM(I9:I13)</f>
        <v>0</v>
      </c>
      <c r="J8" s="166"/>
      <c r="K8" s="166">
        <f>SUM(K9:K13)</f>
        <v>0</v>
      </c>
      <c r="L8" s="166"/>
      <c r="M8" s="166">
        <f>SUM(M9:M13)</f>
        <v>0</v>
      </c>
      <c r="N8" s="166"/>
      <c r="O8" s="166">
        <f>SUM(O9:O13)</f>
        <v>0.01</v>
      </c>
      <c r="P8" s="166"/>
      <c r="Q8" s="166">
        <f>SUM(Q9:Q13)</f>
        <v>0</v>
      </c>
      <c r="R8" s="166"/>
      <c r="S8" s="166"/>
      <c r="T8" s="167"/>
      <c r="U8" s="161"/>
      <c r="V8" s="161">
        <f>SUM(V9:V13)</f>
        <v>100.78999999999999</v>
      </c>
      <c r="W8" s="161"/>
      <c r="X8" s="161"/>
      <c r="AG8" t="s">
        <v>137</v>
      </c>
    </row>
    <row r="9" spans="1:60" outlineLevel="1" x14ac:dyDescent="0.25">
      <c r="A9" s="168">
        <v>1</v>
      </c>
      <c r="B9" s="169" t="s">
        <v>172</v>
      </c>
      <c r="C9" s="178" t="s">
        <v>481</v>
      </c>
      <c r="D9" s="170" t="s">
        <v>173</v>
      </c>
      <c r="E9" s="171">
        <v>76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1.8000000000000001E-4</v>
      </c>
      <c r="O9" s="173">
        <f>ROUND(E9*N9,2)</f>
        <v>0.01</v>
      </c>
      <c r="P9" s="173">
        <v>0</v>
      </c>
      <c r="Q9" s="173">
        <f>ROUND(E9*P9,2)</f>
        <v>0</v>
      </c>
      <c r="R9" s="173"/>
      <c r="S9" s="173" t="s">
        <v>164</v>
      </c>
      <c r="T9" s="174" t="s">
        <v>174</v>
      </c>
      <c r="U9" s="158">
        <v>0.63</v>
      </c>
      <c r="V9" s="158">
        <f>ROUND(E9*U9,2)</f>
        <v>47.88</v>
      </c>
      <c r="W9" s="158"/>
      <c r="X9" s="158" t="s">
        <v>175</v>
      </c>
      <c r="Y9" s="149"/>
      <c r="Z9" s="149"/>
      <c r="AA9" s="149"/>
      <c r="AB9" s="149"/>
      <c r="AC9" s="149"/>
      <c r="AD9" s="149"/>
      <c r="AE9" s="149"/>
      <c r="AF9" s="149"/>
      <c r="AG9" s="149" t="s">
        <v>176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260" t="s">
        <v>177</v>
      </c>
      <c r="D10" s="261"/>
      <c r="E10" s="261"/>
      <c r="F10" s="261"/>
      <c r="G10" s="261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145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5" t="str">
        <f>C10</f>
        <v>včetně montážních a uchycovacích sad, obsahuje zabezpečovací opatření, dopravu kolektorů a montážních systémů na střechu a adaptační práce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83">
        <v>2</v>
      </c>
      <c r="B11" s="184" t="s">
        <v>178</v>
      </c>
      <c r="C11" s="190" t="s">
        <v>482</v>
      </c>
      <c r="D11" s="185" t="s">
        <v>179</v>
      </c>
      <c r="E11" s="186">
        <v>76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8">
        <v>0</v>
      </c>
      <c r="O11" s="188">
        <f>ROUND(E11*N11,2)</f>
        <v>0</v>
      </c>
      <c r="P11" s="188">
        <v>0</v>
      </c>
      <c r="Q11" s="188">
        <f>ROUND(E11*P11,2)</f>
        <v>0</v>
      </c>
      <c r="R11" s="188"/>
      <c r="S11" s="188" t="s">
        <v>164</v>
      </c>
      <c r="T11" s="189" t="s">
        <v>142</v>
      </c>
      <c r="U11" s="158">
        <v>0</v>
      </c>
      <c r="V11" s="158">
        <f>ROUND(E11*U11,2)</f>
        <v>0</v>
      </c>
      <c r="W11" s="158"/>
      <c r="X11" s="158" t="s">
        <v>180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181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83">
        <v>3</v>
      </c>
      <c r="B12" s="184" t="s">
        <v>182</v>
      </c>
      <c r="C12" s="190" t="s">
        <v>183</v>
      </c>
      <c r="D12" s="185" t="s">
        <v>173</v>
      </c>
      <c r="E12" s="186">
        <v>2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8">
        <v>0</v>
      </c>
      <c r="O12" s="188">
        <f>ROUND(E12*N12,2)</f>
        <v>0</v>
      </c>
      <c r="P12" s="188">
        <v>0</v>
      </c>
      <c r="Q12" s="188">
        <f>ROUND(E12*P12,2)</f>
        <v>0</v>
      </c>
      <c r="R12" s="188"/>
      <c r="S12" s="188" t="s">
        <v>164</v>
      </c>
      <c r="T12" s="189" t="s">
        <v>141</v>
      </c>
      <c r="U12" s="158">
        <v>26.456669999999999</v>
      </c>
      <c r="V12" s="158">
        <f>ROUND(E12*U12,2)</f>
        <v>52.91</v>
      </c>
      <c r="W12" s="158"/>
      <c r="X12" s="158" t="s">
        <v>175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176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3">
        <v>4</v>
      </c>
      <c r="B13" s="184" t="s">
        <v>184</v>
      </c>
      <c r="C13" s="190" t="s">
        <v>492</v>
      </c>
      <c r="D13" s="185" t="s">
        <v>179</v>
      </c>
      <c r="E13" s="186">
        <v>2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21</v>
      </c>
      <c r="M13" s="188">
        <f>G13*(1+L13/100)</f>
        <v>0</v>
      </c>
      <c r="N13" s="188">
        <v>0</v>
      </c>
      <c r="O13" s="188">
        <f>ROUND(E13*N13,2)</f>
        <v>0</v>
      </c>
      <c r="P13" s="188">
        <v>0</v>
      </c>
      <c r="Q13" s="188">
        <f>ROUND(E13*P13,2)</f>
        <v>0</v>
      </c>
      <c r="R13" s="188"/>
      <c r="S13" s="188" t="s">
        <v>164</v>
      </c>
      <c r="T13" s="189" t="s">
        <v>142</v>
      </c>
      <c r="U13" s="158">
        <v>0</v>
      </c>
      <c r="V13" s="158">
        <f>ROUND(E13*U13,2)</f>
        <v>0</v>
      </c>
      <c r="W13" s="158"/>
      <c r="X13" s="158" t="s">
        <v>180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181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s="201" customFormat="1" outlineLevel="1" x14ac:dyDescent="0.25">
      <c r="A14" s="191">
        <v>41</v>
      </c>
      <c r="B14" s="192" t="s">
        <v>484</v>
      </c>
      <c r="C14" s="193" t="s">
        <v>485</v>
      </c>
      <c r="D14" s="194" t="s">
        <v>179</v>
      </c>
      <c r="E14" s="195">
        <v>2</v>
      </c>
      <c r="F14" s="196"/>
      <c r="G14" s="197">
        <f>ROUND(E14*F14,2)</f>
        <v>0</v>
      </c>
      <c r="H14" s="196"/>
      <c r="I14" s="197">
        <f>ROUND(E14*H14,2)</f>
        <v>0</v>
      </c>
      <c r="J14" s="196"/>
      <c r="K14" s="197">
        <f>ROUND(E14*J14,2)</f>
        <v>0</v>
      </c>
      <c r="L14" s="197">
        <v>22</v>
      </c>
      <c r="M14" s="197">
        <f>G14*(1+L14/100)</f>
        <v>0</v>
      </c>
      <c r="N14" s="197">
        <v>1</v>
      </c>
      <c r="O14" s="197">
        <f>ROUND(E14*N14,2)</f>
        <v>2</v>
      </c>
      <c r="P14" s="197">
        <v>1</v>
      </c>
      <c r="Q14" s="197">
        <f>ROUND(E14*P14,2)</f>
        <v>2</v>
      </c>
      <c r="R14" s="197"/>
      <c r="S14" s="197" t="s">
        <v>164</v>
      </c>
      <c r="T14" s="198"/>
      <c r="U14" s="199"/>
      <c r="V14" s="199"/>
      <c r="W14" s="199"/>
      <c r="X14" s="199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</row>
    <row r="15" spans="1:60" x14ac:dyDescent="0.25">
      <c r="A15" s="162" t="s">
        <v>136</v>
      </c>
      <c r="B15" s="163" t="s">
        <v>92</v>
      </c>
      <c r="C15" s="177" t="s">
        <v>93</v>
      </c>
      <c r="D15" s="164"/>
      <c r="E15" s="165"/>
      <c r="F15" s="166"/>
      <c r="G15" s="166">
        <f>SUMIF(AG16:AG56,"&lt;&gt;NOR",G16:G56)</f>
        <v>0</v>
      </c>
      <c r="H15" s="166"/>
      <c r="I15" s="166">
        <f>SUM(I16:I56)</f>
        <v>0</v>
      </c>
      <c r="J15" s="166"/>
      <c r="K15" s="166">
        <f>SUM(K16:K56)</f>
        <v>0</v>
      </c>
      <c r="L15" s="166"/>
      <c r="M15" s="166">
        <f>SUM(M16:M56)</f>
        <v>0</v>
      </c>
      <c r="N15" s="166"/>
      <c r="O15" s="166">
        <f>SUM(O16:O56)</f>
        <v>0</v>
      </c>
      <c r="P15" s="166"/>
      <c r="Q15" s="166">
        <f>SUM(Q16:Q56)</f>
        <v>0</v>
      </c>
      <c r="R15" s="166"/>
      <c r="S15" s="166"/>
      <c r="T15" s="167"/>
      <c r="U15" s="161"/>
      <c r="V15" s="161">
        <f>SUM(V16:V56)</f>
        <v>54.660000000000004</v>
      </c>
      <c r="W15" s="161"/>
      <c r="X15" s="161"/>
      <c r="AG15" t="s">
        <v>137</v>
      </c>
    </row>
    <row r="16" spans="1:60" outlineLevel="1" x14ac:dyDescent="0.25">
      <c r="A16" s="183">
        <v>5</v>
      </c>
      <c r="B16" s="184" t="s">
        <v>185</v>
      </c>
      <c r="C16" s="190" t="s">
        <v>186</v>
      </c>
      <c r="D16" s="185" t="s">
        <v>173</v>
      </c>
      <c r="E16" s="186">
        <v>1</v>
      </c>
      <c r="F16" s="187"/>
      <c r="G16" s="188">
        <f>ROUND(E16*F16,2)</f>
        <v>0</v>
      </c>
      <c r="H16" s="187"/>
      <c r="I16" s="188">
        <f>ROUND(E16*H16,2)</f>
        <v>0</v>
      </c>
      <c r="J16" s="187"/>
      <c r="K16" s="188">
        <f>ROUND(E16*J16,2)</f>
        <v>0</v>
      </c>
      <c r="L16" s="188">
        <v>21</v>
      </c>
      <c r="M16" s="188">
        <f>G16*(1+L16/100)</f>
        <v>0</v>
      </c>
      <c r="N16" s="188">
        <v>0</v>
      </c>
      <c r="O16" s="188">
        <f>ROUND(E16*N16,2)</f>
        <v>0</v>
      </c>
      <c r="P16" s="188">
        <v>0</v>
      </c>
      <c r="Q16" s="188">
        <f>ROUND(E16*P16,2)</f>
        <v>0</v>
      </c>
      <c r="R16" s="188"/>
      <c r="S16" s="188" t="s">
        <v>164</v>
      </c>
      <c r="T16" s="189" t="s">
        <v>141</v>
      </c>
      <c r="U16" s="158">
        <v>1.6</v>
      </c>
      <c r="V16" s="158">
        <f>ROUND(E16*U16,2)</f>
        <v>1.6</v>
      </c>
      <c r="W16" s="158"/>
      <c r="X16" s="158" t="s">
        <v>175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176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83">
        <v>6</v>
      </c>
      <c r="B17" s="184" t="s">
        <v>187</v>
      </c>
      <c r="C17" s="190" t="s">
        <v>188</v>
      </c>
      <c r="D17" s="185" t="s">
        <v>179</v>
      </c>
      <c r="E17" s="186">
        <v>1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21</v>
      </c>
      <c r="M17" s="188">
        <f>G17*(1+L17/100)</f>
        <v>0</v>
      </c>
      <c r="N17" s="188">
        <v>0</v>
      </c>
      <c r="O17" s="188">
        <f>ROUND(E17*N17,2)</f>
        <v>0</v>
      </c>
      <c r="P17" s="188">
        <v>0</v>
      </c>
      <c r="Q17" s="188">
        <f>ROUND(E17*P17,2)</f>
        <v>0</v>
      </c>
      <c r="R17" s="188"/>
      <c r="S17" s="188" t="s">
        <v>164</v>
      </c>
      <c r="T17" s="189" t="s">
        <v>142</v>
      </c>
      <c r="U17" s="158">
        <v>0</v>
      </c>
      <c r="V17" s="158">
        <f>ROUND(E17*U17,2)</f>
        <v>0</v>
      </c>
      <c r="W17" s="158"/>
      <c r="X17" s="158" t="s">
        <v>180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181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68">
        <v>7</v>
      </c>
      <c r="B18" s="169" t="s">
        <v>189</v>
      </c>
      <c r="C18" s="178" t="s">
        <v>190</v>
      </c>
      <c r="D18" s="170" t="s">
        <v>173</v>
      </c>
      <c r="E18" s="171">
        <v>16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/>
      <c r="S18" s="173" t="s">
        <v>164</v>
      </c>
      <c r="T18" s="174" t="s">
        <v>141</v>
      </c>
      <c r="U18" s="158">
        <v>0.04</v>
      </c>
      <c r="V18" s="158">
        <f>ROUND(E18*U18,2)</f>
        <v>0.64</v>
      </c>
      <c r="W18" s="158"/>
      <c r="X18" s="158" t="s">
        <v>175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176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56"/>
      <c r="B19" s="157"/>
      <c r="C19" s="179" t="s">
        <v>191</v>
      </c>
      <c r="D19" s="159"/>
      <c r="E19" s="160">
        <v>16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157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3">
        <v>8</v>
      </c>
      <c r="B20" s="184" t="s">
        <v>192</v>
      </c>
      <c r="C20" s="190" t="s">
        <v>193</v>
      </c>
      <c r="D20" s="185" t="s">
        <v>179</v>
      </c>
      <c r="E20" s="186">
        <v>12</v>
      </c>
      <c r="F20" s="187"/>
      <c r="G20" s="188">
        <f t="shared" ref="G20:G29" si="0">ROUND(E20*F20,2)</f>
        <v>0</v>
      </c>
      <c r="H20" s="187"/>
      <c r="I20" s="188">
        <f t="shared" ref="I20:I29" si="1">ROUND(E20*H20,2)</f>
        <v>0</v>
      </c>
      <c r="J20" s="187"/>
      <c r="K20" s="188">
        <f t="shared" ref="K20:K29" si="2">ROUND(E20*J20,2)</f>
        <v>0</v>
      </c>
      <c r="L20" s="188">
        <v>21</v>
      </c>
      <c r="M20" s="188">
        <f t="shared" ref="M20:M29" si="3">G20*(1+L20/100)</f>
        <v>0</v>
      </c>
      <c r="N20" s="188">
        <v>0</v>
      </c>
      <c r="O20" s="188">
        <f t="shared" ref="O20:O29" si="4">ROUND(E20*N20,2)</f>
        <v>0</v>
      </c>
      <c r="P20" s="188">
        <v>0</v>
      </c>
      <c r="Q20" s="188">
        <f t="shared" ref="Q20:Q29" si="5">ROUND(E20*P20,2)</f>
        <v>0</v>
      </c>
      <c r="R20" s="188"/>
      <c r="S20" s="188" t="s">
        <v>164</v>
      </c>
      <c r="T20" s="189" t="s">
        <v>142</v>
      </c>
      <c r="U20" s="158">
        <v>0</v>
      </c>
      <c r="V20" s="158">
        <f t="shared" ref="V20:V29" si="6">ROUND(E20*U20,2)</f>
        <v>0</v>
      </c>
      <c r="W20" s="158"/>
      <c r="X20" s="158" t="s">
        <v>180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181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83">
        <v>9</v>
      </c>
      <c r="B21" s="184" t="s">
        <v>194</v>
      </c>
      <c r="C21" s="190" t="s">
        <v>195</v>
      </c>
      <c r="D21" s="185" t="s">
        <v>179</v>
      </c>
      <c r="E21" s="186">
        <v>4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164</v>
      </c>
      <c r="T21" s="189" t="s">
        <v>142</v>
      </c>
      <c r="U21" s="158">
        <v>0</v>
      </c>
      <c r="V21" s="158">
        <f t="shared" si="6"/>
        <v>0</v>
      </c>
      <c r="W21" s="158"/>
      <c r="X21" s="158" t="s">
        <v>180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181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83">
        <v>10</v>
      </c>
      <c r="B22" s="184" t="s">
        <v>196</v>
      </c>
      <c r="C22" s="190" t="s">
        <v>197</v>
      </c>
      <c r="D22" s="185" t="s">
        <v>173</v>
      </c>
      <c r="E22" s="186">
        <v>24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141</v>
      </c>
      <c r="T22" s="189" t="s">
        <v>141</v>
      </c>
      <c r="U22" s="158">
        <v>4.1700000000000001E-2</v>
      </c>
      <c r="V22" s="158">
        <f t="shared" si="6"/>
        <v>1</v>
      </c>
      <c r="W22" s="158"/>
      <c r="X22" s="158" t="s">
        <v>175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176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3">
        <v>11</v>
      </c>
      <c r="B23" s="184" t="s">
        <v>198</v>
      </c>
      <c r="C23" s="190" t="s">
        <v>199</v>
      </c>
      <c r="D23" s="185" t="s">
        <v>179</v>
      </c>
      <c r="E23" s="186">
        <v>24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164</v>
      </c>
      <c r="T23" s="189" t="s">
        <v>142</v>
      </c>
      <c r="U23" s="158">
        <v>0</v>
      </c>
      <c r="V23" s="158">
        <f t="shared" si="6"/>
        <v>0</v>
      </c>
      <c r="W23" s="158"/>
      <c r="X23" s="158" t="s">
        <v>180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181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83">
        <v>12</v>
      </c>
      <c r="B24" s="184" t="s">
        <v>200</v>
      </c>
      <c r="C24" s="190" t="s">
        <v>201</v>
      </c>
      <c r="D24" s="185" t="s">
        <v>173</v>
      </c>
      <c r="E24" s="186">
        <v>20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21</v>
      </c>
      <c r="M24" s="188">
        <f t="shared" si="3"/>
        <v>0</v>
      </c>
      <c r="N24" s="188">
        <v>0</v>
      </c>
      <c r="O24" s="188">
        <f t="shared" si="4"/>
        <v>0</v>
      </c>
      <c r="P24" s="188">
        <v>0</v>
      </c>
      <c r="Q24" s="188">
        <f t="shared" si="5"/>
        <v>0</v>
      </c>
      <c r="R24" s="188"/>
      <c r="S24" s="188" t="s">
        <v>141</v>
      </c>
      <c r="T24" s="189" t="s">
        <v>141</v>
      </c>
      <c r="U24" s="158">
        <v>5.0500000000000003E-2</v>
      </c>
      <c r="V24" s="158">
        <f t="shared" si="6"/>
        <v>1.01</v>
      </c>
      <c r="W24" s="158"/>
      <c r="X24" s="158" t="s">
        <v>175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176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83">
        <v>13</v>
      </c>
      <c r="B25" s="184" t="s">
        <v>202</v>
      </c>
      <c r="C25" s="190" t="s">
        <v>203</v>
      </c>
      <c r="D25" s="185" t="s">
        <v>173</v>
      </c>
      <c r="E25" s="186">
        <v>20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21</v>
      </c>
      <c r="M25" s="188">
        <f t="shared" si="3"/>
        <v>0</v>
      </c>
      <c r="N25" s="188">
        <v>0</v>
      </c>
      <c r="O25" s="188">
        <f t="shared" si="4"/>
        <v>0</v>
      </c>
      <c r="P25" s="188">
        <v>0</v>
      </c>
      <c r="Q25" s="188">
        <f t="shared" si="5"/>
        <v>0</v>
      </c>
      <c r="R25" s="188" t="s">
        <v>204</v>
      </c>
      <c r="S25" s="188" t="s">
        <v>141</v>
      </c>
      <c r="T25" s="189" t="s">
        <v>141</v>
      </c>
      <c r="U25" s="158">
        <v>0</v>
      </c>
      <c r="V25" s="158">
        <f t="shared" si="6"/>
        <v>0</v>
      </c>
      <c r="W25" s="158"/>
      <c r="X25" s="158" t="s">
        <v>180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181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83">
        <v>14</v>
      </c>
      <c r="B26" s="184" t="s">
        <v>205</v>
      </c>
      <c r="C26" s="190" t="s">
        <v>206</v>
      </c>
      <c r="D26" s="185" t="s">
        <v>173</v>
      </c>
      <c r="E26" s="186">
        <v>8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21</v>
      </c>
      <c r="M26" s="188">
        <f t="shared" si="3"/>
        <v>0</v>
      </c>
      <c r="N26" s="188">
        <v>0</v>
      </c>
      <c r="O26" s="188">
        <f t="shared" si="4"/>
        <v>0</v>
      </c>
      <c r="P26" s="188">
        <v>0</v>
      </c>
      <c r="Q26" s="188">
        <f t="shared" si="5"/>
        <v>0</v>
      </c>
      <c r="R26" s="188"/>
      <c r="S26" s="188" t="s">
        <v>141</v>
      </c>
      <c r="T26" s="189" t="s">
        <v>141</v>
      </c>
      <c r="U26" s="158">
        <v>7.8E-2</v>
      </c>
      <c r="V26" s="158">
        <f t="shared" si="6"/>
        <v>0.62</v>
      </c>
      <c r="W26" s="158"/>
      <c r="X26" s="158" t="s">
        <v>175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176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83">
        <v>15</v>
      </c>
      <c r="B27" s="184" t="s">
        <v>207</v>
      </c>
      <c r="C27" s="190" t="s">
        <v>208</v>
      </c>
      <c r="D27" s="185" t="s">
        <v>173</v>
      </c>
      <c r="E27" s="186">
        <v>8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21</v>
      </c>
      <c r="M27" s="188">
        <f t="shared" si="3"/>
        <v>0</v>
      </c>
      <c r="N27" s="188">
        <v>0</v>
      </c>
      <c r="O27" s="188">
        <f t="shared" si="4"/>
        <v>0</v>
      </c>
      <c r="P27" s="188">
        <v>0</v>
      </c>
      <c r="Q27" s="188">
        <f t="shared" si="5"/>
        <v>0</v>
      </c>
      <c r="R27" s="188" t="s">
        <v>204</v>
      </c>
      <c r="S27" s="188" t="s">
        <v>141</v>
      </c>
      <c r="T27" s="189" t="s">
        <v>141</v>
      </c>
      <c r="U27" s="158">
        <v>0</v>
      </c>
      <c r="V27" s="158">
        <f t="shared" si="6"/>
        <v>0</v>
      </c>
      <c r="W27" s="158"/>
      <c r="X27" s="158" t="s">
        <v>180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181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83">
        <v>16</v>
      </c>
      <c r="B28" s="184" t="s">
        <v>209</v>
      </c>
      <c r="C28" s="190" t="s">
        <v>210</v>
      </c>
      <c r="D28" s="185" t="s">
        <v>173</v>
      </c>
      <c r="E28" s="186">
        <v>8</v>
      </c>
      <c r="F28" s="187"/>
      <c r="G28" s="188">
        <f t="shared" si="0"/>
        <v>0</v>
      </c>
      <c r="H28" s="187"/>
      <c r="I28" s="188">
        <f t="shared" si="1"/>
        <v>0</v>
      </c>
      <c r="J28" s="187"/>
      <c r="K28" s="188">
        <f t="shared" si="2"/>
        <v>0</v>
      </c>
      <c r="L28" s="188">
        <v>21</v>
      </c>
      <c r="M28" s="188">
        <f t="shared" si="3"/>
        <v>0</v>
      </c>
      <c r="N28" s="188">
        <v>0</v>
      </c>
      <c r="O28" s="188">
        <f t="shared" si="4"/>
        <v>0</v>
      </c>
      <c r="P28" s="188">
        <v>0</v>
      </c>
      <c r="Q28" s="188">
        <f t="shared" si="5"/>
        <v>0</v>
      </c>
      <c r="R28" s="188"/>
      <c r="S28" s="188" t="s">
        <v>141</v>
      </c>
      <c r="T28" s="189" t="s">
        <v>141</v>
      </c>
      <c r="U28" s="158">
        <v>9.4829999999999998E-2</v>
      </c>
      <c r="V28" s="158">
        <f t="shared" si="6"/>
        <v>0.76</v>
      </c>
      <c r="W28" s="158"/>
      <c r="X28" s="158" t="s">
        <v>175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176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68">
        <v>17</v>
      </c>
      <c r="B29" s="169" t="s">
        <v>211</v>
      </c>
      <c r="C29" s="178" t="s">
        <v>212</v>
      </c>
      <c r="D29" s="170" t="s">
        <v>179</v>
      </c>
      <c r="E29" s="171">
        <v>8</v>
      </c>
      <c r="F29" s="172"/>
      <c r="G29" s="173">
        <f t="shared" si="0"/>
        <v>0</v>
      </c>
      <c r="H29" s="172"/>
      <c r="I29" s="173">
        <f t="shared" si="1"/>
        <v>0</v>
      </c>
      <c r="J29" s="172"/>
      <c r="K29" s="173">
        <f t="shared" si="2"/>
        <v>0</v>
      </c>
      <c r="L29" s="173">
        <v>21</v>
      </c>
      <c r="M29" s="173">
        <f t="shared" si="3"/>
        <v>0</v>
      </c>
      <c r="N29" s="173">
        <v>0</v>
      </c>
      <c r="O29" s="173">
        <f t="shared" si="4"/>
        <v>0</v>
      </c>
      <c r="P29" s="173">
        <v>0</v>
      </c>
      <c r="Q29" s="173">
        <f t="shared" si="5"/>
        <v>0</v>
      </c>
      <c r="R29" s="173"/>
      <c r="S29" s="173" t="s">
        <v>164</v>
      </c>
      <c r="T29" s="174" t="s">
        <v>142</v>
      </c>
      <c r="U29" s="158">
        <v>0</v>
      </c>
      <c r="V29" s="158">
        <f t="shared" si="6"/>
        <v>0</v>
      </c>
      <c r="W29" s="158"/>
      <c r="X29" s="158" t="s">
        <v>180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181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56"/>
      <c r="B30" s="157"/>
      <c r="C30" s="260" t="s">
        <v>213</v>
      </c>
      <c r="D30" s="261"/>
      <c r="E30" s="261"/>
      <c r="F30" s="261"/>
      <c r="G30" s="261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145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83">
        <v>18</v>
      </c>
      <c r="B31" s="184" t="s">
        <v>214</v>
      </c>
      <c r="C31" s="190" t="s">
        <v>215</v>
      </c>
      <c r="D31" s="185" t="s">
        <v>173</v>
      </c>
      <c r="E31" s="186">
        <v>8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8">
        <v>0</v>
      </c>
      <c r="O31" s="188">
        <f>ROUND(E31*N31,2)</f>
        <v>0</v>
      </c>
      <c r="P31" s="188">
        <v>0</v>
      </c>
      <c r="Q31" s="188">
        <f>ROUND(E31*P31,2)</f>
        <v>0</v>
      </c>
      <c r="R31" s="188"/>
      <c r="S31" s="188" t="s">
        <v>141</v>
      </c>
      <c r="T31" s="189" t="s">
        <v>141</v>
      </c>
      <c r="U31" s="158">
        <v>0.45200000000000001</v>
      </c>
      <c r="V31" s="158">
        <f>ROUND(E31*U31,2)</f>
        <v>3.62</v>
      </c>
      <c r="W31" s="158"/>
      <c r="X31" s="158" t="s">
        <v>175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176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68">
        <v>19</v>
      </c>
      <c r="B32" s="169" t="s">
        <v>216</v>
      </c>
      <c r="C32" s="178" t="s">
        <v>217</v>
      </c>
      <c r="D32" s="170" t="s">
        <v>179</v>
      </c>
      <c r="E32" s="171">
        <v>8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3"/>
      <c r="S32" s="173" t="s">
        <v>164</v>
      </c>
      <c r="T32" s="174" t="s">
        <v>142</v>
      </c>
      <c r="U32" s="158">
        <v>0</v>
      </c>
      <c r="V32" s="158">
        <f>ROUND(E32*U32,2)</f>
        <v>0</v>
      </c>
      <c r="W32" s="158"/>
      <c r="X32" s="158" t="s">
        <v>180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181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56"/>
      <c r="B33" s="157"/>
      <c r="C33" s="260" t="s">
        <v>218</v>
      </c>
      <c r="D33" s="261"/>
      <c r="E33" s="261"/>
      <c r="F33" s="261"/>
      <c r="G33" s="261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145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83">
        <v>20</v>
      </c>
      <c r="B34" s="184" t="s">
        <v>219</v>
      </c>
      <c r="C34" s="190" t="s">
        <v>220</v>
      </c>
      <c r="D34" s="185" t="s">
        <v>173</v>
      </c>
      <c r="E34" s="186">
        <v>16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21</v>
      </c>
      <c r="M34" s="188">
        <f>G34*(1+L34/100)</f>
        <v>0</v>
      </c>
      <c r="N34" s="188">
        <v>0</v>
      </c>
      <c r="O34" s="188">
        <f>ROUND(E34*N34,2)</f>
        <v>0</v>
      </c>
      <c r="P34" s="188">
        <v>0</v>
      </c>
      <c r="Q34" s="188">
        <f>ROUND(E34*P34,2)</f>
        <v>0</v>
      </c>
      <c r="R34" s="188"/>
      <c r="S34" s="188" t="s">
        <v>141</v>
      </c>
      <c r="T34" s="189" t="s">
        <v>141</v>
      </c>
      <c r="U34" s="158">
        <v>1.2999999999999999E-2</v>
      </c>
      <c r="V34" s="158">
        <f>ROUND(E34*U34,2)</f>
        <v>0.21</v>
      </c>
      <c r="W34" s="158"/>
      <c r="X34" s="158" t="s">
        <v>175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176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83">
        <v>21</v>
      </c>
      <c r="B35" s="184" t="s">
        <v>221</v>
      </c>
      <c r="C35" s="190" t="s">
        <v>222</v>
      </c>
      <c r="D35" s="185" t="s">
        <v>179</v>
      </c>
      <c r="E35" s="186">
        <v>16</v>
      </c>
      <c r="F35" s="187"/>
      <c r="G35" s="188">
        <f>ROUND(E35*F35,2)</f>
        <v>0</v>
      </c>
      <c r="H35" s="187"/>
      <c r="I35" s="188">
        <f>ROUND(E35*H35,2)</f>
        <v>0</v>
      </c>
      <c r="J35" s="187"/>
      <c r="K35" s="188">
        <f>ROUND(E35*J35,2)</f>
        <v>0</v>
      </c>
      <c r="L35" s="188">
        <v>21</v>
      </c>
      <c r="M35" s="188">
        <f>G35*(1+L35/100)</f>
        <v>0</v>
      </c>
      <c r="N35" s="188">
        <v>0</v>
      </c>
      <c r="O35" s="188">
        <f>ROUND(E35*N35,2)</f>
        <v>0</v>
      </c>
      <c r="P35" s="188">
        <v>0</v>
      </c>
      <c r="Q35" s="188">
        <f>ROUND(E35*P35,2)</f>
        <v>0</v>
      </c>
      <c r="R35" s="188"/>
      <c r="S35" s="188" t="s">
        <v>164</v>
      </c>
      <c r="T35" s="189" t="s">
        <v>142</v>
      </c>
      <c r="U35" s="158">
        <v>0</v>
      </c>
      <c r="V35" s="158">
        <f>ROUND(E35*U35,2)</f>
        <v>0</v>
      </c>
      <c r="W35" s="158"/>
      <c r="X35" s="158" t="s">
        <v>180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181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68">
        <v>22</v>
      </c>
      <c r="B36" s="169" t="s">
        <v>223</v>
      </c>
      <c r="C36" s="178" t="s">
        <v>224</v>
      </c>
      <c r="D36" s="170" t="s">
        <v>173</v>
      </c>
      <c r="E36" s="171">
        <v>9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/>
      <c r="S36" s="173" t="s">
        <v>141</v>
      </c>
      <c r="T36" s="174" t="s">
        <v>141</v>
      </c>
      <c r="U36" s="158">
        <v>9.3329999999999996E-2</v>
      </c>
      <c r="V36" s="158">
        <f>ROUND(E36*U36,2)</f>
        <v>0.84</v>
      </c>
      <c r="W36" s="158"/>
      <c r="X36" s="158" t="s">
        <v>175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176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179" t="s">
        <v>225</v>
      </c>
      <c r="D37" s="159"/>
      <c r="E37" s="160">
        <v>9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157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0.399999999999999" outlineLevel="1" x14ac:dyDescent="0.25">
      <c r="A38" s="183">
        <v>23</v>
      </c>
      <c r="B38" s="184" t="s">
        <v>226</v>
      </c>
      <c r="C38" s="190" t="s">
        <v>227</v>
      </c>
      <c r="D38" s="185" t="s">
        <v>179</v>
      </c>
      <c r="E38" s="186">
        <v>1</v>
      </c>
      <c r="F38" s="187"/>
      <c r="G38" s="188">
        <f t="shared" ref="G38:G46" si="7">ROUND(E38*F38,2)</f>
        <v>0</v>
      </c>
      <c r="H38" s="187"/>
      <c r="I38" s="188">
        <f t="shared" ref="I38:I46" si="8">ROUND(E38*H38,2)</f>
        <v>0</v>
      </c>
      <c r="J38" s="187"/>
      <c r="K38" s="188">
        <f t="shared" ref="K38:K46" si="9">ROUND(E38*J38,2)</f>
        <v>0</v>
      </c>
      <c r="L38" s="188">
        <v>21</v>
      </c>
      <c r="M38" s="188">
        <f t="shared" ref="M38:M46" si="10">G38*(1+L38/100)</f>
        <v>0</v>
      </c>
      <c r="N38" s="188">
        <v>0</v>
      </c>
      <c r="O38" s="188">
        <f t="shared" ref="O38:O46" si="11">ROUND(E38*N38,2)</f>
        <v>0</v>
      </c>
      <c r="P38" s="188">
        <v>0</v>
      </c>
      <c r="Q38" s="188">
        <f t="shared" ref="Q38:Q46" si="12">ROUND(E38*P38,2)</f>
        <v>0</v>
      </c>
      <c r="R38" s="188"/>
      <c r="S38" s="188" t="s">
        <v>164</v>
      </c>
      <c r="T38" s="189" t="s">
        <v>142</v>
      </c>
      <c r="U38" s="158">
        <v>0</v>
      </c>
      <c r="V38" s="158">
        <f t="shared" ref="V38:V46" si="13">ROUND(E38*U38,2)</f>
        <v>0</v>
      </c>
      <c r="W38" s="158"/>
      <c r="X38" s="158" t="s">
        <v>180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181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0.399999999999999" outlineLevel="1" x14ac:dyDescent="0.25">
      <c r="A39" s="183">
        <v>24</v>
      </c>
      <c r="B39" s="184" t="s">
        <v>228</v>
      </c>
      <c r="C39" s="190" t="s">
        <v>229</v>
      </c>
      <c r="D39" s="185" t="s">
        <v>179</v>
      </c>
      <c r="E39" s="186">
        <v>8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88"/>
      <c r="S39" s="188" t="s">
        <v>164</v>
      </c>
      <c r="T39" s="189" t="s">
        <v>142</v>
      </c>
      <c r="U39" s="158">
        <v>0</v>
      </c>
      <c r="V39" s="158">
        <f t="shared" si="13"/>
        <v>0</v>
      </c>
      <c r="W39" s="158"/>
      <c r="X39" s="158" t="s">
        <v>180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181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83">
        <v>25</v>
      </c>
      <c r="B40" s="184" t="s">
        <v>230</v>
      </c>
      <c r="C40" s="190" t="s">
        <v>231</v>
      </c>
      <c r="D40" s="185" t="s">
        <v>173</v>
      </c>
      <c r="E40" s="186">
        <v>1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0</v>
      </c>
      <c r="O40" s="188">
        <f t="shared" si="11"/>
        <v>0</v>
      </c>
      <c r="P40" s="188">
        <v>0</v>
      </c>
      <c r="Q40" s="188">
        <f t="shared" si="12"/>
        <v>0</v>
      </c>
      <c r="R40" s="188"/>
      <c r="S40" s="188" t="s">
        <v>141</v>
      </c>
      <c r="T40" s="189" t="s">
        <v>141</v>
      </c>
      <c r="U40" s="158">
        <v>0.31817000000000001</v>
      </c>
      <c r="V40" s="158">
        <f t="shared" si="13"/>
        <v>0.32</v>
      </c>
      <c r="W40" s="158"/>
      <c r="X40" s="158" t="s">
        <v>175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176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83">
        <v>26</v>
      </c>
      <c r="B41" s="184" t="s">
        <v>232</v>
      </c>
      <c r="C41" s="190" t="s">
        <v>233</v>
      </c>
      <c r="D41" s="185" t="s">
        <v>179</v>
      </c>
      <c r="E41" s="186">
        <v>1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0</v>
      </c>
      <c r="O41" s="188">
        <f t="shared" si="11"/>
        <v>0</v>
      </c>
      <c r="P41" s="188">
        <v>0</v>
      </c>
      <c r="Q41" s="188">
        <f t="shared" si="12"/>
        <v>0</v>
      </c>
      <c r="R41" s="188"/>
      <c r="S41" s="188" t="s">
        <v>164</v>
      </c>
      <c r="T41" s="189" t="s">
        <v>142</v>
      </c>
      <c r="U41" s="158">
        <v>0</v>
      </c>
      <c r="V41" s="158">
        <f t="shared" si="13"/>
        <v>0</v>
      </c>
      <c r="W41" s="158"/>
      <c r="X41" s="158" t="s">
        <v>180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181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83">
        <v>27</v>
      </c>
      <c r="B42" s="184" t="s">
        <v>234</v>
      </c>
      <c r="C42" s="190" t="s">
        <v>235</v>
      </c>
      <c r="D42" s="185" t="s">
        <v>179</v>
      </c>
      <c r="E42" s="186">
        <v>1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0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164</v>
      </c>
      <c r="T42" s="189" t="s">
        <v>142</v>
      </c>
      <c r="U42" s="158">
        <v>0</v>
      </c>
      <c r="V42" s="158">
        <f t="shared" si="13"/>
        <v>0</v>
      </c>
      <c r="W42" s="158"/>
      <c r="X42" s="158" t="s">
        <v>180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181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83">
        <v>28</v>
      </c>
      <c r="B43" s="184" t="s">
        <v>236</v>
      </c>
      <c r="C43" s="190" t="s">
        <v>237</v>
      </c>
      <c r="D43" s="185" t="s">
        <v>179</v>
      </c>
      <c r="E43" s="186">
        <v>1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0</v>
      </c>
      <c r="O43" s="188">
        <f t="shared" si="11"/>
        <v>0</v>
      </c>
      <c r="P43" s="188">
        <v>0</v>
      </c>
      <c r="Q43" s="188">
        <f t="shared" si="12"/>
        <v>0</v>
      </c>
      <c r="R43" s="188"/>
      <c r="S43" s="188" t="s">
        <v>164</v>
      </c>
      <c r="T43" s="189" t="s">
        <v>142</v>
      </c>
      <c r="U43" s="158">
        <v>0</v>
      </c>
      <c r="V43" s="158">
        <f t="shared" si="13"/>
        <v>0</v>
      </c>
      <c r="W43" s="158"/>
      <c r="X43" s="158" t="s">
        <v>180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181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83">
        <v>29</v>
      </c>
      <c r="B44" s="184" t="s">
        <v>238</v>
      </c>
      <c r="C44" s="190" t="s">
        <v>239</v>
      </c>
      <c r="D44" s="185" t="s">
        <v>173</v>
      </c>
      <c r="E44" s="186">
        <v>1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0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141</v>
      </c>
      <c r="T44" s="189" t="s">
        <v>141</v>
      </c>
      <c r="U44" s="158">
        <v>0.9</v>
      </c>
      <c r="V44" s="158">
        <f t="shared" si="13"/>
        <v>0.9</v>
      </c>
      <c r="W44" s="158"/>
      <c r="X44" s="158" t="s">
        <v>175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176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83">
        <v>30</v>
      </c>
      <c r="B45" s="184" t="s">
        <v>240</v>
      </c>
      <c r="C45" s="190" t="s">
        <v>241</v>
      </c>
      <c r="D45" s="185" t="s">
        <v>179</v>
      </c>
      <c r="E45" s="186">
        <v>1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0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164</v>
      </c>
      <c r="T45" s="189" t="s">
        <v>142</v>
      </c>
      <c r="U45" s="158">
        <v>0</v>
      </c>
      <c r="V45" s="158">
        <f t="shared" si="13"/>
        <v>0</v>
      </c>
      <c r="W45" s="158"/>
      <c r="X45" s="158" t="s">
        <v>180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181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68">
        <v>31</v>
      </c>
      <c r="B46" s="169" t="s">
        <v>242</v>
      </c>
      <c r="C46" s="178" t="s">
        <v>243</v>
      </c>
      <c r="D46" s="170" t="s">
        <v>173</v>
      </c>
      <c r="E46" s="171">
        <v>40</v>
      </c>
      <c r="F46" s="172"/>
      <c r="G46" s="173">
        <f t="shared" si="7"/>
        <v>0</v>
      </c>
      <c r="H46" s="172"/>
      <c r="I46" s="173">
        <f t="shared" si="8"/>
        <v>0</v>
      </c>
      <c r="J46" s="172"/>
      <c r="K46" s="173">
        <f t="shared" si="9"/>
        <v>0</v>
      </c>
      <c r="L46" s="173">
        <v>21</v>
      </c>
      <c r="M46" s="173">
        <f t="shared" si="10"/>
        <v>0</v>
      </c>
      <c r="N46" s="173">
        <v>0</v>
      </c>
      <c r="O46" s="173">
        <f t="shared" si="11"/>
        <v>0</v>
      </c>
      <c r="P46" s="173">
        <v>0</v>
      </c>
      <c r="Q46" s="173">
        <f t="shared" si="12"/>
        <v>0</v>
      </c>
      <c r="R46" s="173"/>
      <c r="S46" s="173" t="s">
        <v>141</v>
      </c>
      <c r="T46" s="174" t="s">
        <v>141</v>
      </c>
      <c r="U46" s="158">
        <v>5.3830000000000003E-2</v>
      </c>
      <c r="V46" s="158">
        <f t="shared" si="13"/>
        <v>2.15</v>
      </c>
      <c r="W46" s="158"/>
      <c r="X46" s="158" t="s">
        <v>175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176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56"/>
      <c r="B47" s="157"/>
      <c r="C47" s="179" t="s">
        <v>244</v>
      </c>
      <c r="D47" s="159"/>
      <c r="E47" s="160">
        <v>40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157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83">
        <v>32</v>
      </c>
      <c r="B48" s="184" t="s">
        <v>245</v>
      </c>
      <c r="C48" s="190" t="s">
        <v>246</v>
      </c>
      <c r="D48" s="185" t="s">
        <v>179</v>
      </c>
      <c r="E48" s="186">
        <v>20</v>
      </c>
      <c r="F48" s="187"/>
      <c r="G48" s="188">
        <f t="shared" ref="G48:G56" si="14">ROUND(E48*F48,2)</f>
        <v>0</v>
      </c>
      <c r="H48" s="187"/>
      <c r="I48" s="188">
        <f t="shared" ref="I48:I56" si="15">ROUND(E48*H48,2)</f>
        <v>0</v>
      </c>
      <c r="J48" s="187"/>
      <c r="K48" s="188">
        <f t="shared" ref="K48:K56" si="16">ROUND(E48*J48,2)</f>
        <v>0</v>
      </c>
      <c r="L48" s="188">
        <v>21</v>
      </c>
      <c r="M48" s="188">
        <f t="shared" ref="M48:M56" si="17">G48*(1+L48/100)</f>
        <v>0</v>
      </c>
      <c r="N48" s="188">
        <v>0</v>
      </c>
      <c r="O48" s="188">
        <f t="shared" ref="O48:O56" si="18">ROUND(E48*N48,2)</f>
        <v>0</v>
      </c>
      <c r="P48" s="188">
        <v>0</v>
      </c>
      <c r="Q48" s="188">
        <f t="shared" ref="Q48:Q56" si="19">ROUND(E48*P48,2)</f>
        <v>0</v>
      </c>
      <c r="R48" s="188"/>
      <c r="S48" s="188" t="s">
        <v>164</v>
      </c>
      <c r="T48" s="189" t="s">
        <v>142</v>
      </c>
      <c r="U48" s="158">
        <v>0</v>
      </c>
      <c r="V48" s="158">
        <f t="shared" ref="V48:V56" si="20">ROUND(E48*U48,2)</f>
        <v>0</v>
      </c>
      <c r="W48" s="158"/>
      <c r="X48" s="158" t="s">
        <v>180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181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83">
        <v>33</v>
      </c>
      <c r="B49" s="184" t="s">
        <v>247</v>
      </c>
      <c r="C49" s="190" t="s">
        <v>248</v>
      </c>
      <c r="D49" s="185" t="s">
        <v>179</v>
      </c>
      <c r="E49" s="186">
        <v>20</v>
      </c>
      <c r="F49" s="187"/>
      <c r="G49" s="188">
        <f t="shared" si="14"/>
        <v>0</v>
      </c>
      <c r="H49" s="187"/>
      <c r="I49" s="188">
        <f t="shared" si="15"/>
        <v>0</v>
      </c>
      <c r="J49" s="187"/>
      <c r="K49" s="188">
        <f t="shared" si="16"/>
        <v>0</v>
      </c>
      <c r="L49" s="188">
        <v>21</v>
      </c>
      <c r="M49" s="188">
        <f t="shared" si="17"/>
        <v>0</v>
      </c>
      <c r="N49" s="188">
        <v>0</v>
      </c>
      <c r="O49" s="188">
        <f t="shared" si="18"/>
        <v>0</v>
      </c>
      <c r="P49" s="188">
        <v>0</v>
      </c>
      <c r="Q49" s="188">
        <f t="shared" si="19"/>
        <v>0</v>
      </c>
      <c r="R49" s="188"/>
      <c r="S49" s="188" t="s">
        <v>164</v>
      </c>
      <c r="T49" s="189" t="s">
        <v>142</v>
      </c>
      <c r="U49" s="158">
        <v>0</v>
      </c>
      <c r="V49" s="158">
        <f t="shared" si="20"/>
        <v>0</v>
      </c>
      <c r="W49" s="158"/>
      <c r="X49" s="158" t="s">
        <v>180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181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83">
        <v>34</v>
      </c>
      <c r="B50" s="184" t="s">
        <v>249</v>
      </c>
      <c r="C50" s="190" t="s">
        <v>250</v>
      </c>
      <c r="D50" s="185" t="s">
        <v>251</v>
      </c>
      <c r="E50" s="186">
        <v>100</v>
      </c>
      <c r="F50" s="187"/>
      <c r="G50" s="188">
        <f t="shared" si="14"/>
        <v>0</v>
      </c>
      <c r="H50" s="187"/>
      <c r="I50" s="188">
        <f t="shared" si="15"/>
        <v>0</v>
      </c>
      <c r="J50" s="187"/>
      <c r="K50" s="188">
        <f t="shared" si="16"/>
        <v>0</v>
      </c>
      <c r="L50" s="188">
        <v>21</v>
      </c>
      <c r="M50" s="188">
        <f t="shared" si="17"/>
        <v>0</v>
      </c>
      <c r="N50" s="188">
        <v>0</v>
      </c>
      <c r="O50" s="188">
        <f t="shared" si="18"/>
        <v>0</v>
      </c>
      <c r="P50" s="188">
        <v>0</v>
      </c>
      <c r="Q50" s="188">
        <f t="shared" si="19"/>
        <v>0</v>
      </c>
      <c r="R50" s="188"/>
      <c r="S50" s="188" t="s">
        <v>141</v>
      </c>
      <c r="T50" s="189" t="s">
        <v>141</v>
      </c>
      <c r="U50" s="158">
        <v>4.4999999999999998E-2</v>
      </c>
      <c r="V50" s="158">
        <f t="shared" si="20"/>
        <v>4.5</v>
      </c>
      <c r="W50" s="158"/>
      <c r="X50" s="158" t="s">
        <v>175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176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83">
        <v>35</v>
      </c>
      <c r="B51" s="184" t="s">
        <v>252</v>
      </c>
      <c r="C51" s="190" t="s">
        <v>253</v>
      </c>
      <c r="D51" s="185" t="s">
        <v>251</v>
      </c>
      <c r="E51" s="186">
        <v>100</v>
      </c>
      <c r="F51" s="187"/>
      <c r="G51" s="188">
        <f t="shared" si="14"/>
        <v>0</v>
      </c>
      <c r="H51" s="187"/>
      <c r="I51" s="188">
        <f t="shared" si="15"/>
        <v>0</v>
      </c>
      <c r="J51" s="187"/>
      <c r="K51" s="188">
        <f t="shared" si="16"/>
        <v>0</v>
      </c>
      <c r="L51" s="188">
        <v>21</v>
      </c>
      <c r="M51" s="188">
        <f t="shared" si="17"/>
        <v>0</v>
      </c>
      <c r="N51" s="188">
        <v>0</v>
      </c>
      <c r="O51" s="188">
        <f t="shared" si="18"/>
        <v>0</v>
      </c>
      <c r="P51" s="188">
        <v>0</v>
      </c>
      <c r="Q51" s="188">
        <f t="shared" si="19"/>
        <v>0</v>
      </c>
      <c r="R51" s="188"/>
      <c r="S51" s="188" t="s">
        <v>164</v>
      </c>
      <c r="T51" s="189" t="s">
        <v>142</v>
      </c>
      <c r="U51" s="158">
        <v>0</v>
      </c>
      <c r="V51" s="158">
        <f t="shared" si="20"/>
        <v>0</v>
      </c>
      <c r="W51" s="158"/>
      <c r="X51" s="158" t="s">
        <v>180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181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83">
        <v>36</v>
      </c>
      <c r="B52" s="184" t="s">
        <v>254</v>
      </c>
      <c r="C52" s="190" t="s">
        <v>255</v>
      </c>
      <c r="D52" s="185" t="s">
        <v>173</v>
      </c>
      <c r="E52" s="186">
        <v>1</v>
      </c>
      <c r="F52" s="187"/>
      <c r="G52" s="188">
        <f t="shared" si="14"/>
        <v>0</v>
      </c>
      <c r="H52" s="187"/>
      <c r="I52" s="188">
        <f t="shared" si="15"/>
        <v>0</v>
      </c>
      <c r="J52" s="187"/>
      <c r="K52" s="188">
        <f t="shared" si="16"/>
        <v>0</v>
      </c>
      <c r="L52" s="188">
        <v>21</v>
      </c>
      <c r="M52" s="188">
        <f t="shared" si="17"/>
        <v>0</v>
      </c>
      <c r="N52" s="188">
        <v>0</v>
      </c>
      <c r="O52" s="188">
        <f t="shared" si="18"/>
        <v>0</v>
      </c>
      <c r="P52" s="188">
        <v>0</v>
      </c>
      <c r="Q52" s="188">
        <f t="shared" si="19"/>
        <v>0</v>
      </c>
      <c r="R52" s="188"/>
      <c r="S52" s="188" t="s">
        <v>164</v>
      </c>
      <c r="T52" s="189" t="s">
        <v>141</v>
      </c>
      <c r="U52" s="158">
        <v>35.033329999999999</v>
      </c>
      <c r="V52" s="158">
        <f t="shared" si="20"/>
        <v>35.03</v>
      </c>
      <c r="W52" s="158"/>
      <c r="X52" s="158" t="s">
        <v>175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176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83">
        <v>37</v>
      </c>
      <c r="B53" s="184" t="s">
        <v>256</v>
      </c>
      <c r="C53" s="190" t="s">
        <v>257</v>
      </c>
      <c r="D53" s="185" t="s">
        <v>179</v>
      </c>
      <c r="E53" s="186">
        <v>1</v>
      </c>
      <c r="F53" s="187"/>
      <c r="G53" s="188">
        <f t="shared" si="14"/>
        <v>0</v>
      </c>
      <c r="H53" s="187"/>
      <c r="I53" s="188">
        <f t="shared" si="15"/>
        <v>0</v>
      </c>
      <c r="J53" s="187"/>
      <c r="K53" s="188">
        <f t="shared" si="16"/>
        <v>0</v>
      </c>
      <c r="L53" s="188">
        <v>21</v>
      </c>
      <c r="M53" s="188">
        <f t="shared" si="17"/>
        <v>0</v>
      </c>
      <c r="N53" s="188">
        <v>0</v>
      </c>
      <c r="O53" s="188">
        <f t="shared" si="18"/>
        <v>0</v>
      </c>
      <c r="P53" s="188">
        <v>0</v>
      </c>
      <c r="Q53" s="188">
        <f t="shared" si="19"/>
        <v>0</v>
      </c>
      <c r="R53" s="188"/>
      <c r="S53" s="188" t="s">
        <v>164</v>
      </c>
      <c r="T53" s="189" t="s">
        <v>142</v>
      </c>
      <c r="U53" s="158">
        <v>0</v>
      </c>
      <c r="V53" s="158">
        <f t="shared" si="20"/>
        <v>0</v>
      </c>
      <c r="W53" s="158"/>
      <c r="X53" s="158" t="s">
        <v>180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181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83">
        <v>38</v>
      </c>
      <c r="B54" s="184" t="s">
        <v>258</v>
      </c>
      <c r="C54" s="190" t="s">
        <v>259</v>
      </c>
      <c r="D54" s="185" t="s">
        <v>173</v>
      </c>
      <c r="E54" s="186">
        <v>8</v>
      </c>
      <c r="F54" s="187"/>
      <c r="G54" s="188">
        <f t="shared" si="14"/>
        <v>0</v>
      </c>
      <c r="H54" s="187"/>
      <c r="I54" s="188">
        <f t="shared" si="15"/>
        <v>0</v>
      </c>
      <c r="J54" s="187"/>
      <c r="K54" s="188">
        <f t="shared" si="16"/>
        <v>0</v>
      </c>
      <c r="L54" s="188">
        <v>21</v>
      </c>
      <c r="M54" s="188">
        <f t="shared" si="17"/>
        <v>0</v>
      </c>
      <c r="N54" s="188">
        <v>0</v>
      </c>
      <c r="O54" s="188">
        <f t="shared" si="18"/>
        <v>0</v>
      </c>
      <c r="P54" s="188">
        <v>0</v>
      </c>
      <c r="Q54" s="188">
        <f t="shared" si="19"/>
        <v>0</v>
      </c>
      <c r="R54" s="188" t="s">
        <v>102</v>
      </c>
      <c r="S54" s="188" t="s">
        <v>141</v>
      </c>
      <c r="T54" s="189" t="s">
        <v>141</v>
      </c>
      <c r="U54" s="158">
        <v>0.18232999999999999</v>
      </c>
      <c r="V54" s="158">
        <f t="shared" si="20"/>
        <v>1.46</v>
      </c>
      <c r="W54" s="158"/>
      <c r="X54" s="158" t="s">
        <v>175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176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83">
        <v>39</v>
      </c>
      <c r="B55" s="184" t="s">
        <v>260</v>
      </c>
      <c r="C55" s="190" t="s">
        <v>261</v>
      </c>
      <c r="D55" s="185" t="s">
        <v>179</v>
      </c>
      <c r="E55" s="186">
        <v>8</v>
      </c>
      <c r="F55" s="187"/>
      <c r="G55" s="188">
        <f t="shared" si="14"/>
        <v>0</v>
      </c>
      <c r="H55" s="187"/>
      <c r="I55" s="188">
        <f t="shared" si="15"/>
        <v>0</v>
      </c>
      <c r="J55" s="187"/>
      <c r="K55" s="188">
        <f t="shared" si="16"/>
        <v>0</v>
      </c>
      <c r="L55" s="188">
        <v>21</v>
      </c>
      <c r="M55" s="188">
        <f t="shared" si="17"/>
        <v>0</v>
      </c>
      <c r="N55" s="188">
        <v>0</v>
      </c>
      <c r="O55" s="188">
        <f t="shared" si="18"/>
        <v>0</v>
      </c>
      <c r="P55" s="188">
        <v>0</v>
      </c>
      <c r="Q55" s="188">
        <f t="shared" si="19"/>
        <v>0</v>
      </c>
      <c r="R55" s="188"/>
      <c r="S55" s="188" t="s">
        <v>164</v>
      </c>
      <c r="T55" s="189" t="s">
        <v>142</v>
      </c>
      <c r="U55" s="158">
        <v>0</v>
      </c>
      <c r="V55" s="158">
        <f t="shared" si="20"/>
        <v>0</v>
      </c>
      <c r="W55" s="158"/>
      <c r="X55" s="158" t="s">
        <v>180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181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83">
        <v>40</v>
      </c>
      <c r="B56" s="184" t="s">
        <v>262</v>
      </c>
      <c r="C56" s="190" t="s">
        <v>263</v>
      </c>
      <c r="D56" s="185" t="s">
        <v>179</v>
      </c>
      <c r="E56" s="186">
        <v>1000</v>
      </c>
      <c r="F56" s="187"/>
      <c r="G56" s="188">
        <f t="shared" si="14"/>
        <v>0</v>
      </c>
      <c r="H56" s="187"/>
      <c r="I56" s="188">
        <f t="shared" si="15"/>
        <v>0</v>
      </c>
      <c r="J56" s="187"/>
      <c r="K56" s="188">
        <f t="shared" si="16"/>
        <v>0</v>
      </c>
      <c r="L56" s="188">
        <v>21</v>
      </c>
      <c r="M56" s="188">
        <f t="shared" si="17"/>
        <v>0</v>
      </c>
      <c r="N56" s="188">
        <v>0</v>
      </c>
      <c r="O56" s="188">
        <f t="shared" si="18"/>
        <v>0</v>
      </c>
      <c r="P56" s="188">
        <v>0</v>
      </c>
      <c r="Q56" s="188">
        <f t="shared" si="19"/>
        <v>0</v>
      </c>
      <c r="R56" s="188"/>
      <c r="S56" s="188" t="s">
        <v>164</v>
      </c>
      <c r="T56" s="189" t="s">
        <v>142</v>
      </c>
      <c r="U56" s="158">
        <v>0</v>
      </c>
      <c r="V56" s="158">
        <f t="shared" si="20"/>
        <v>0</v>
      </c>
      <c r="W56" s="158"/>
      <c r="X56" s="158" t="s">
        <v>180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181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5">
      <c r="A57" s="162" t="s">
        <v>136</v>
      </c>
      <c r="B57" s="163" t="s">
        <v>94</v>
      </c>
      <c r="C57" s="177" t="s">
        <v>95</v>
      </c>
      <c r="D57" s="164"/>
      <c r="E57" s="165"/>
      <c r="F57" s="166"/>
      <c r="G57" s="166">
        <f>SUMIF(AG58:AG74,"&lt;&gt;NOR",G58:G74)</f>
        <v>0</v>
      </c>
      <c r="H57" s="166"/>
      <c r="I57" s="166">
        <f>SUM(I58:I74)</f>
        <v>0</v>
      </c>
      <c r="J57" s="166"/>
      <c r="K57" s="166">
        <f>SUM(K58:K74)</f>
        <v>0</v>
      </c>
      <c r="L57" s="166"/>
      <c r="M57" s="166">
        <f>SUM(M58:M74)</f>
        <v>0</v>
      </c>
      <c r="N57" s="166"/>
      <c r="O57" s="166">
        <f>SUM(O58:O74)</f>
        <v>0.02</v>
      </c>
      <c r="P57" s="166"/>
      <c r="Q57" s="166">
        <f>SUM(Q58:Q74)</f>
        <v>0</v>
      </c>
      <c r="R57" s="166"/>
      <c r="S57" s="166"/>
      <c r="T57" s="167"/>
      <c r="U57" s="161"/>
      <c r="V57" s="161">
        <f>SUM(V58:V74)</f>
        <v>23.61</v>
      </c>
      <c r="W57" s="161"/>
      <c r="X57" s="161"/>
      <c r="AG57" t="s">
        <v>137</v>
      </c>
    </row>
    <row r="58" spans="1:60" outlineLevel="1" x14ac:dyDescent="0.25">
      <c r="A58" s="168">
        <v>41</v>
      </c>
      <c r="B58" s="169" t="s">
        <v>264</v>
      </c>
      <c r="C58" s="178" t="s">
        <v>265</v>
      </c>
      <c r="D58" s="170" t="s">
        <v>251</v>
      </c>
      <c r="E58" s="171">
        <v>28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3"/>
      <c r="S58" s="173" t="s">
        <v>141</v>
      </c>
      <c r="T58" s="174" t="s">
        <v>141</v>
      </c>
      <c r="U58" s="158">
        <v>0.371</v>
      </c>
      <c r="V58" s="158">
        <f>ROUND(E58*U58,2)</f>
        <v>10.39</v>
      </c>
      <c r="W58" s="158"/>
      <c r="X58" s="158" t="s">
        <v>175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176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56"/>
      <c r="B59" s="157"/>
      <c r="C59" s="179" t="s">
        <v>266</v>
      </c>
      <c r="D59" s="159"/>
      <c r="E59" s="160">
        <v>28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157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83">
        <v>42</v>
      </c>
      <c r="B60" s="184" t="s">
        <v>267</v>
      </c>
      <c r="C60" s="190" t="s">
        <v>268</v>
      </c>
      <c r="D60" s="185" t="s">
        <v>179</v>
      </c>
      <c r="E60" s="186">
        <v>14</v>
      </c>
      <c r="F60" s="187"/>
      <c r="G60" s="188">
        <f t="shared" ref="G60:G74" si="21">ROUND(E60*F60,2)</f>
        <v>0</v>
      </c>
      <c r="H60" s="187"/>
      <c r="I60" s="188">
        <f t="shared" ref="I60:I74" si="22">ROUND(E60*H60,2)</f>
        <v>0</v>
      </c>
      <c r="J60" s="187"/>
      <c r="K60" s="188">
        <f t="shared" ref="K60:K74" si="23">ROUND(E60*J60,2)</f>
        <v>0</v>
      </c>
      <c r="L60" s="188">
        <v>21</v>
      </c>
      <c r="M60" s="188">
        <f t="shared" ref="M60:M74" si="24">G60*(1+L60/100)</f>
        <v>0</v>
      </c>
      <c r="N60" s="188">
        <v>0</v>
      </c>
      <c r="O60" s="188">
        <f t="shared" ref="O60:O74" si="25">ROUND(E60*N60,2)</f>
        <v>0</v>
      </c>
      <c r="P60" s="188">
        <v>0</v>
      </c>
      <c r="Q60" s="188">
        <f t="shared" ref="Q60:Q74" si="26">ROUND(E60*P60,2)</f>
        <v>0</v>
      </c>
      <c r="R60" s="188"/>
      <c r="S60" s="188" t="s">
        <v>164</v>
      </c>
      <c r="T60" s="189" t="s">
        <v>142</v>
      </c>
      <c r="U60" s="158">
        <v>0</v>
      </c>
      <c r="V60" s="158">
        <f t="shared" ref="V60:V74" si="27">ROUND(E60*U60,2)</f>
        <v>0</v>
      </c>
      <c r="W60" s="158"/>
      <c r="X60" s="158" t="s">
        <v>180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181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83">
        <v>43</v>
      </c>
      <c r="B61" s="184" t="s">
        <v>269</v>
      </c>
      <c r="C61" s="190" t="s">
        <v>270</v>
      </c>
      <c r="D61" s="185" t="s">
        <v>179</v>
      </c>
      <c r="E61" s="186">
        <v>40</v>
      </c>
      <c r="F61" s="187"/>
      <c r="G61" s="188">
        <f t="shared" si="21"/>
        <v>0</v>
      </c>
      <c r="H61" s="187"/>
      <c r="I61" s="188">
        <f t="shared" si="22"/>
        <v>0</v>
      </c>
      <c r="J61" s="187"/>
      <c r="K61" s="188">
        <f t="shared" si="23"/>
        <v>0</v>
      </c>
      <c r="L61" s="188">
        <v>21</v>
      </c>
      <c r="M61" s="188">
        <f t="shared" si="24"/>
        <v>0</v>
      </c>
      <c r="N61" s="188">
        <v>0</v>
      </c>
      <c r="O61" s="188">
        <f t="shared" si="25"/>
        <v>0</v>
      </c>
      <c r="P61" s="188">
        <v>0</v>
      </c>
      <c r="Q61" s="188">
        <f t="shared" si="26"/>
        <v>0</v>
      </c>
      <c r="R61" s="188"/>
      <c r="S61" s="188" t="s">
        <v>164</v>
      </c>
      <c r="T61" s="189" t="s">
        <v>142</v>
      </c>
      <c r="U61" s="158">
        <v>0</v>
      </c>
      <c r="V61" s="158">
        <f t="shared" si="27"/>
        <v>0</v>
      </c>
      <c r="W61" s="158"/>
      <c r="X61" s="158" t="s">
        <v>180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181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83">
        <v>44</v>
      </c>
      <c r="B62" s="184" t="s">
        <v>271</v>
      </c>
      <c r="C62" s="190" t="s">
        <v>272</v>
      </c>
      <c r="D62" s="185" t="s">
        <v>179</v>
      </c>
      <c r="E62" s="186">
        <v>30</v>
      </c>
      <c r="F62" s="187"/>
      <c r="G62" s="188">
        <f t="shared" si="21"/>
        <v>0</v>
      </c>
      <c r="H62" s="187"/>
      <c r="I62" s="188">
        <f t="shared" si="22"/>
        <v>0</v>
      </c>
      <c r="J62" s="187"/>
      <c r="K62" s="188">
        <f t="shared" si="23"/>
        <v>0</v>
      </c>
      <c r="L62" s="188">
        <v>21</v>
      </c>
      <c r="M62" s="188">
        <f t="shared" si="24"/>
        <v>0</v>
      </c>
      <c r="N62" s="188">
        <v>0</v>
      </c>
      <c r="O62" s="188">
        <f t="shared" si="25"/>
        <v>0</v>
      </c>
      <c r="P62" s="188">
        <v>0</v>
      </c>
      <c r="Q62" s="188">
        <f t="shared" si="26"/>
        <v>0</v>
      </c>
      <c r="R62" s="188"/>
      <c r="S62" s="188" t="s">
        <v>164</v>
      </c>
      <c r="T62" s="189" t="s">
        <v>142</v>
      </c>
      <c r="U62" s="158">
        <v>0</v>
      </c>
      <c r="V62" s="158">
        <f t="shared" si="27"/>
        <v>0</v>
      </c>
      <c r="W62" s="158"/>
      <c r="X62" s="158" t="s">
        <v>180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181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83">
        <v>45</v>
      </c>
      <c r="B63" s="184" t="s">
        <v>273</v>
      </c>
      <c r="C63" s="190" t="s">
        <v>274</v>
      </c>
      <c r="D63" s="185" t="s">
        <v>251</v>
      </c>
      <c r="E63" s="186">
        <v>20</v>
      </c>
      <c r="F63" s="187"/>
      <c r="G63" s="188">
        <f t="shared" si="21"/>
        <v>0</v>
      </c>
      <c r="H63" s="187"/>
      <c r="I63" s="188">
        <f t="shared" si="22"/>
        <v>0</v>
      </c>
      <c r="J63" s="187"/>
      <c r="K63" s="188">
        <f t="shared" si="23"/>
        <v>0</v>
      </c>
      <c r="L63" s="188">
        <v>21</v>
      </c>
      <c r="M63" s="188">
        <f t="shared" si="24"/>
        <v>0</v>
      </c>
      <c r="N63" s="188">
        <v>3.1E-4</v>
      </c>
      <c r="O63" s="188">
        <f t="shared" si="25"/>
        <v>0.01</v>
      </c>
      <c r="P63" s="188">
        <v>0</v>
      </c>
      <c r="Q63" s="188">
        <f t="shared" si="26"/>
        <v>0</v>
      </c>
      <c r="R63" s="188" t="s">
        <v>204</v>
      </c>
      <c r="S63" s="188" t="s">
        <v>141</v>
      </c>
      <c r="T63" s="189" t="s">
        <v>141</v>
      </c>
      <c r="U63" s="158">
        <v>0</v>
      </c>
      <c r="V63" s="158">
        <f t="shared" si="27"/>
        <v>0</v>
      </c>
      <c r="W63" s="158"/>
      <c r="X63" s="158" t="s">
        <v>180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181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83">
        <v>46</v>
      </c>
      <c r="B64" s="184" t="s">
        <v>275</v>
      </c>
      <c r="C64" s="190" t="s">
        <v>276</v>
      </c>
      <c r="D64" s="185" t="s">
        <v>179</v>
      </c>
      <c r="E64" s="186">
        <v>30</v>
      </c>
      <c r="F64" s="187"/>
      <c r="G64" s="188">
        <f t="shared" si="21"/>
        <v>0</v>
      </c>
      <c r="H64" s="187"/>
      <c r="I64" s="188">
        <f t="shared" si="22"/>
        <v>0</v>
      </c>
      <c r="J64" s="187"/>
      <c r="K64" s="188">
        <f t="shared" si="23"/>
        <v>0</v>
      </c>
      <c r="L64" s="188">
        <v>21</v>
      </c>
      <c r="M64" s="188">
        <f t="shared" si="24"/>
        <v>0</v>
      </c>
      <c r="N64" s="188">
        <v>0</v>
      </c>
      <c r="O64" s="188">
        <f t="shared" si="25"/>
        <v>0</v>
      </c>
      <c r="P64" s="188">
        <v>0</v>
      </c>
      <c r="Q64" s="188">
        <f t="shared" si="26"/>
        <v>0</v>
      </c>
      <c r="R64" s="188"/>
      <c r="S64" s="188" t="s">
        <v>164</v>
      </c>
      <c r="T64" s="189" t="s">
        <v>142</v>
      </c>
      <c r="U64" s="158">
        <v>0</v>
      </c>
      <c r="V64" s="158">
        <f t="shared" si="27"/>
        <v>0</v>
      </c>
      <c r="W64" s="158"/>
      <c r="X64" s="158" t="s">
        <v>180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181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83">
        <v>47</v>
      </c>
      <c r="B65" s="184" t="s">
        <v>277</v>
      </c>
      <c r="C65" s="190" t="s">
        <v>278</v>
      </c>
      <c r="D65" s="185" t="s">
        <v>251</v>
      </c>
      <c r="E65" s="186">
        <v>10</v>
      </c>
      <c r="F65" s="187"/>
      <c r="G65" s="188">
        <f t="shared" si="21"/>
        <v>0</v>
      </c>
      <c r="H65" s="187"/>
      <c r="I65" s="188">
        <f t="shared" si="22"/>
        <v>0</v>
      </c>
      <c r="J65" s="187"/>
      <c r="K65" s="188">
        <f t="shared" si="23"/>
        <v>0</v>
      </c>
      <c r="L65" s="188">
        <v>21</v>
      </c>
      <c r="M65" s="188">
        <f t="shared" si="24"/>
        <v>0</v>
      </c>
      <c r="N65" s="188">
        <v>0</v>
      </c>
      <c r="O65" s="188">
        <f t="shared" si="25"/>
        <v>0</v>
      </c>
      <c r="P65" s="188">
        <v>0</v>
      </c>
      <c r="Q65" s="188">
        <f t="shared" si="26"/>
        <v>0</v>
      </c>
      <c r="R65" s="188"/>
      <c r="S65" s="188" t="s">
        <v>141</v>
      </c>
      <c r="T65" s="189" t="s">
        <v>141</v>
      </c>
      <c r="U65" s="158">
        <v>0.55000000000000004</v>
      </c>
      <c r="V65" s="158">
        <f t="shared" si="27"/>
        <v>5.5</v>
      </c>
      <c r="W65" s="158"/>
      <c r="X65" s="158" t="s">
        <v>175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176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83">
        <v>48</v>
      </c>
      <c r="B66" s="184" t="s">
        <v>279</v>
      </c>
      <c r="C66" s="190" t="s">
        <v>280</v>
      </c>
      <c r="D66" s="185" t="s">
        <v>251</v>
      </c>
      <c r="E66" s="186">
        <v>10</v>
      </c>
      <c r="F66" s="187"/>
      <c r="G66" s="188">
        <f t="shared" si="21"/>
        <v>0</v>
      </c>
      <c r="H66" s="187"/>
      <c r="I66" s="188">
        <f t="shared" si="22"/>
        <v>0</v>
      </c>
      <c r="J66" s="187"/>
      <c r="K66" s="188">
        <f t="shared" si="23"/>
        <v>0</v>
      </c>
      <c r="L66" s="188">
        <v>21</v>
      </c>
      <c r="M66" s="188">
        <f t="shared" si="24"/>
        <v>0</v>
      </c>
      <c r="N66" s="188">
        <v>1.2999999999999999E-3</v>
      </c>
      <c r="O66" s="188">
        <f t="shared" si="25"/>
        <v>0.01</v>
      </c>
      <c r="P66" s="188">
        <v>0</v>
      </c>
      <c r="Q66" s="188">
        <f t="shared" si="26"/>
        <v>0</v>
      </c>
      <c r="R66" s="188" t="s">
        <v>204</v>
      </c>
      <c r="S66" s="188" t="s">
        <v>141</v>
      </c>
      <c r="T66" s="189" t="s">
        <v>141</v>
      </c>
      <c r="U66" s="158">
        <v>0</v>
      </c>
      <c r="V66" s="158">
        <f t="shared" si="27"/>
        <v>0</v>
      </c>
      <c r="W66" s="158"/>
      <c r="X66" s="158" t="s">
        <v>180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181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83">
        <v>49</v>
      </c>
      <c r="B67" s="184" t="s">
        <v>281</v>
      </c>
      <c r="C67" s="190" t="s">
        <v>282</v>
      </c>
      <c r="D67" s="185" t="s">
        <v>251</v>
      </c>
      <c r="E67" s="186">
        <v>10</v>
      </c>
      <c r="F67" s="187"/>
      <c r="G67" s="188">
        <f t="shared" si="21"/>
        <v>0</v>
      </c>
      <c r="H67" s="187"/>
      <c r="I67" s="188">
        <f t="shared" si="22"/>
        <v>0</v>
      </c>
      <c r="J67" s="187"/>
      <c r="K67" s="188">
        <f t="shared" si="23"/>
        <v>0</v>
      </c>
      <c r="L67" s="188">
        <v>21</v>
      </c>
      <c r="M67" s="188">
        <f t="shared" si="24"/>
        <v>0</v>
      </c>
      <c r="N67" s="188">
        <v>0</v>
      </c>
      <c r="O67" s="188">
        <f t="shared" si="25"/>
        <v>0</v>
      </c>
      <c r="P67" s="188">
        <v>0</v>
      </c>
      <c r="Q67" s="188">
        <f t="shared" si="26"/>
        <v>0</v>
      </c>
      <c r="R67" s="188"/>
      <c r="S67" s="188" t="s">
        <v>164</v>
      </c>
      <c r="T67" s="189" t="s">
        <v>142</v>
      </c>
      <c r="U67" s="158">
        <v>0</v>
      </c>
      <c r="V67" s="158">
        <f t="shared" si="27"/>
        <v>0</v>
      </c>
      <c r="W67" s="158"/>
      <c r="X67" s="158" t="s">
        <v>180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181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83">
        <v>50</v>
      </c>
      <c r="B68" s="184" t="s">
        <v>283</v>
      </c>
      <c r="C68" s="190" t="s">
        <v>284</v>
      </c>
      <c r="D68" s="185" t="s">
        <v>179</v>
      </c>
      <c r="E68" s="186">
        <v>20</v>
      </c>
      <c r="F68" s="187"/>
      <c r="G68" s="188">
        <f t="shared" si="21"/>
        <v>0</v>
      </c>
      <c r="H68" s="187"/>
      <c r="I68" s="188">
        <f t="shared" si="22"/>
        <v>0</v>
      </c>
      <c r="J68" s="187"/>
      <c r="K68" s="188">
        <f t="shared" si="23"/>
        <v>0</v>
      </c>
      <c r="L68" s="188">
        <v>21</v>
      </c>
      <c r="M68" s="188">
        <f t="shared" si="24"/>
        <v>0</v>
      </c>
      <c r="N68" s="188">
        <v>0</v>
      </c>
      <c r="O68" s="188">
        <f t="shared" si="25"/>
        <v>0</v>
      </c>
      <c r="P68" s="188">
        <v>0</v>
      </c>
      <c r="Q68" s="188">
        <f t="shared" si="26"/>
        <v>0</v>
      </c>
      <c r="R68" s="188"/>
      <c r="S68" s="188" t="s">
        <v>164</v>
      </c>
      <c r="T68" s="189" t="s">
        <v>142</v>
      </c>
      <c r="U68" s="158">
        <v>0</v>
      </c>
      <c r="V68" s="158">
        <f t="shared" si="27"/>
        <v>0</v>
      </c>
      <c r="W68" s="158"/>
      <c r="X68" s="158" t="s">
        <v>180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181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83">
        <v>51</v>
      </c>
      <c r="B69" s="184" t="s">
        <v>285</v>
      </c>
      <c r="C69" s="190" t="s">
        <v>286</v>
      </c>
      <c r="D69" s="185" t="s">
        <v>179</v>
      </c>
      <c r="E69" s="186">
        <v>3</v>
      </c>
      <c r="F69" s="187"/>
      <c r="G69" s="188">
        <f t="shared" si="21"/>
        <v>0</v>
      </c>
      <c r="H69" s="187"/>
      <c r="I69" s="188">
        <f t="shared" si="22"/>
        <v>0</v>
      </c>
      <c r="J69" s="187"/>
      <c r="K69" s="188">
        <f t="shared" si="23"/>
        <v>0</v>
      </c>
      <c r="L69" s="188">
        <v>21</v>
      </c>
      <c r="M69" s="188">
        <f t="shared" si="24"/>
        <v>0</v>
      </c>
      <c r="N69" s="188">
        <v>0</v>
      </c>
      <c r="O69" s="188">
        <f t="shared" si="25"/>
        <v>0</v>
      </c>
      <c r="P69" s="188">
        <v>0</v>
      </c>
      <c r="Q69" s="188">
        <f t="shared" si="26"/>
        <v>0</v>
      </c>
      <c r="R69" s="188"/>
      <c r="S69" s="188" t="s">
        <v>164</v>
      </c>
      <c r="T69" s="189" t="s">
        <v>142</v>
      </c>
      <c r="U69" s="158">
        <v>0</v>
      </c>
      <c r="V69" s="158">
        <f t="shared" si="27"/>
        <v>0</v>
      </c>
      <c r="W69" s="158"/>
      <c r="X69" s="158" t="s">
        <v>180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181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83">
        <v>52</v>
      </c>
      <c r="B70" s="184" t="s">
        <v>287</v>
      </c>
      <c r="C70" s="190" t="s">
        <v>288</v>
      </c>
      <c r="D70" s="185" t="s">
        <v>179</v>
      </c>
      <c r="E70" s="186">
        <v>3</v>
      </c>
      <c r="F70" s="187"/>
      <c r="G70" s="188">
        <f t="shared" si="21"/>
        <v>0</v>
      </c>
      <c r="H70" s="187"/>
      <c r="I70" s="188">
        <f t="shared" si="22"/>
        <v>0</v>
      </c>
      <c r="J70" s="187"/>
      <c r="K70" s="188">
        <f t="shared" si="23"/>
        <v>0</v>
      </c>
      <c r="L70" s="188">
        <v>21</v>
      </c>
      <c r="M70" s="188">
        <f t="shared" si="24"/>
        <v>0</v>
      </c>
      <c r="N70" s="188">
        <v>0</v>
      </c>
      <c r="O70" s="188">
        <f t="shared" si="25"/>
        <v>0</v>
      </c>
      <c r="P70" s="188">
        <v>0</v>
      </c>
      <c r="Q70" s="188">
        <f t="shared" si="26"/>
        <v>0</v>
      </c>
      <c r="R70" s="188"/>
      <c r="S70" s="188" t="s">
        <v>164</v>
      </c>
      <c r="T70" s="189" t="s">
        <v>142</v>
      </c>
      <c r="U70" s="158">
        <v>0</v>
      </c>
      <c r="V70" s="158">
        <f t="shared" si="27"/>
        <v>0</v>
      </c>
      <c r="W70" s="158"/>
      <c r="X70" s="158" t="s">
        <v>180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181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83">
        <v>53</v>
      </c>
      <c r="B71" s="184" t="s">
        <v>289</v>
      </c>
      <c r="C71" s="190" t="s">
        <v>290</v>
      </c>
      <c r="D71" s="185" t="s">
        <v>291</v>
      </c>
      <c r="E71" s="186">
        <v>0.1</v>
      </c>
      <c r="F71" s="187"/>
      <c r="G71" s="188">
        <f t="shared" si="21"/>
        <v>0</v>
      </c>
      <c r="H71" s="187"/>
      <c r="I71" s="188">
        <f t="shared" si="22"/>
        <v>0</v>
      </c>
      <c r="J71" s="187"/>
      <c r="K71" s="188">
        <f t="shared" si="23"/>
        <v>0</v>
      </c>
      <c r="L71" s="188">
        <v>21</v>
      </c>
      <c r="M71" s="188">
        <f t="shared" si="24"/>
        <v>0</v>
      </c>
      <c r="N71" s="188">
        <v>0</v>
      </c>
      <c r="O71" s="188">
        <f t="shared" si="25"/>
        <v>0</v>
      </c>
      <c r="P71" s="188">
        <v>0</v>
      </c>
      <c r="Q71" s="188">
        <f t="shared" si="26"/>
        <v>0</v>
      </c>
      <c r="R71" s="188" t="s">
        <v>102</v>
      </c>
      <c r="S71" s="188" t="s">
        <v>141</v>
      </c>
      <c r="T71" s="189" t="s">
        <v>141</v>
      </c>
      <c r="U71" s="158">
        <v>24.6675</v>
      </c>
      <c r="V71" s="158">
        <f t="shared" si="27"/>
        <v>2.4700000000000002</v>
      </c>
      <c r="W71" s="158"/>
      <c r="X71" s="158" t="s">
        <v>175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176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83">
        <v>54</v>
      </c>
      <c r="B72" s="184" t="s">
        <v>292</v>
      </c>
      <c r="C72" s="190" t="s">
        <v>293</v>
      </c>
      <c r="D72" s="185" t="s">
        <v>179</v>
      </c>
      <c r="E72" s="186">
        <v>2</v>
      </c>
      <c r="F72" s="187"/>
      <c r="G72" s="188">
        <f t="shared" si="21"/>
        <v>0</v>
      </c>
      <c r="H72" s="187"/>
      <c r="I72" s="188">
        <f t="shared" si="22"/>
        <v>0</v>
      </c>
      <c r="J72" s="187"/>
      <c r="K72" s="188">
        <f t="shared" si="23"/>
        <v>0</v>
      </c>
      <c r="L72" s="188">
        <v>21</v>
      </c>
      <c r="M72" s="188">
        <f t="shared" si="24"/>
        <v>0</v>
      </c>
      <c r="N72" s="188">
        <v>0</v>
      </c>
      <c r="O72" s="188">
        <f t="shared" si="25"/>
        <v>0</v>
      </c>
      <c r="P72" s="188">
        <v>0</v>
      </c>
      <c r="Q72" s="188">
        <f t="shared" si="26"/>
        <v>0</v>
      </c>
      <c r="R72" s="188"/>
      <c r="S72" s="188" t="s">
        <v>164</v>
      </c>
      <c r="T72" s="189" t="s">
        <v>142</v>
      </c>
      <c r="U72" s="158">
        <v>0</v>
      </c>
      <c r="V72" s="158">
        <f t="shared" si="27"/>
        <v>0</v>
      </c>
      <c r="W72" s="158"/>
      <c r="X72" s="158" t="s">
        <v>180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181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83">
        <v>55</v>
      </c>
      <c r="B73" s="184" t="s">
        <v>294</v>
      </c>
      <c r="C73" s="190" t="s">
        <v>295</v>
      </c>
      <c r="D73" s="185" t="s">
        <v>251</v>
      </c>
      <c r="E73" s="186">
        <v>25</v>
      </c>
      <c r="F73" s="187"/>
      <c r="G73" s="188">
        <f t="shared" si="21"/>
        <v>0</v>
      </c>
      <c r="H73" s="187"/>
      <c r="I73" s="188">
        <f t="shared" si="22"/>
        <v>0</v>
      </c>
      <c r="J73" s="187"/>
      <c r="K73" s="188">
        <f t="shared" si="23"/>
        <v>0</v>
      </c>
      <c r="L73" s="188">
        <v>21</v>
      </c>
      <c r="M73" s="188">
        <f t="shared" si="24"/>
        <v>0</v>
      </c>
      <c r="N73" s="188">
        <v>0</v>
      </c>
      <c r="O73" s="188">
        <f t="shared" si="25"/>
        <v>0</v>
      </c>
      <c r="P73" s="188">
        <v>0</v>
      </c>
      <c r="Q73" s="188">
        <f t="shared" si="26"/>
        <v>0</v>
      </c>
      <c r="R73" s="188"/>
      <c r="S73" s="188" t="s">
        <v>164</v>
      </c>
      <c r="T73" s="189" t="s">
        <v>141</v>
      </c>
      <c r="U73" s="158">
        <v>0.21</v>
      </c>
      <c r="V73" s="158">
        <f t="shared" si="27"/>
        <v>5.25</v>
      </c>
      <c r="W73" s="158"/>
      <c r="X73" s="158" t="s">
        <v>175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176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83">
        <v>56</v>
      </c>
      <c r="B74" s="184" t="s">
        <v>296</v>
      </c>
      <c r="C74" s="190" t="s">
        <v>297</v>
      </c>
      <c r="D74" s="185" t="s">
        <v>251</v>
      </c>
      <c r="E74" s="186">
        <v>25</v>
      </c>
      <c r="F74" s="187"/>
      <c r="G74" s="188">
        <f t="shared" si="21"/>
        <v>0</v>
      </c>
      <c r="H74" s="187"/>
      <c r="I74" s="188">
        <f t="shared" si="22"/>
        <v>0</v>
      </c>
      <c r="J74" s="187"/>
      <c r="K74" s="188">
        <f t="shared" si="23"/>
        <v>0</v>
      </c>
      <c r="L74" s="188">
        <v>21</v>
      </c>
      <c r="M74" s="188">
        <f t="shared" si="24"/>
        <v>0</v>
      </c>
      <c r="N74" s="188">
        <v>0</v>
      </c>
      <c r="O74" s="188">
        <f t="shared" si="25"/>
        <v>0</v>
      </c>
      <c r="P74" s="188">
        <v>0</v>
      </c>
      <c r="Q74" s="188">
        <f t="shared" si="26"/>
        <v>0</v>
      </c>
      <c r="R74" s="188"/>
      <c r="S74" s="188" t="s">
        <v>164</v>
      </c>
      <c r="T74" s="189" t="s">
        <v>142</v>
      </c>
      <c r="U74" s="158">
        <v>0</v>
      </c>
      <c r="V74" s="158">
        <f t="shared" si="27"/>
        <v>0</v>
      </c>
      <c r="W74" s="158"/>
      <c r="X74" s="158" t="s">
        <v>180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181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x14ac:dyDescent="0.25">
      <c r="A75" s="162" t="s">
        <v>136</v>
      </c>
      <c r="B75" s="163" t="s">
        <v>97</v>
      </c>
      <c r="C75" s="177" t="s">
        <v>98</v>
      </c>
      <c r="D75" s="164"/>
      <c r="E75" s="165"/>
      <c r="F75" s="166"/>
      <c r="G75" s="166">
        <f>SUMIF(AG76:AG85,"&lt;&gt;NOR",G76:G85)</f>
        <v>0</v>
      </c>
      <c r="H75" s="166"/>
      <c r="I75" s="166">
        <f>SUM(I76:I85)</f>
        <v>0</v>
      </c>
      <c r="J75" s="166"/>
      <c r="K75" s="166">
        <f>SUM(K76:K85)</f>
        <v>0</v>
      </c>
      <c r="L75" s="166"/>
      <c r="M75" s="166">
        <f>SUM(M76:M85)</f>
        <v>0</v>
      </c>
      <c r="N75" s="166"/>
      <c r="O75" s="166">
        <f>SUM(O76:O85)</f>
        <v>0.03</v>
      </c>
      <c r="P75" s="166"/>
      <c r="Q75" s="166">
        <f>SUM(Q76:Q85)</f>
        <v>0</v>
      </c>
      <c r="R75" s="166"/>
      <c r="S75" s="166"/>
      <c r="T75" s="167"/>
      <c r="U75" s="161"/>
      <c r="V75" s="161">
        <f>SUM(V76:V85)</f>
        <v>110.27000000000001</v>
      </c>
      <c r="W75" s="161"/>
      <c r="X75" s="161"/>
      <c r="AG75" t="s">
        <v>137</v>
      </c>
    </row>
    <row r="76" spans="1:60" outlineLevel="1" x14ac:dyDescent="0.25">
      <c r="A76" s="183">
        <v>57</v>
      </c>
      <c r="B76" s="184" t="s">
        <v>298</v>
      </c>
      <c r="C76" s="190" t="s">
        <v>299</v>
      </c>
      <c r="D76" s="185" t="s">
        <v>251</v>
      </c>
      <c r="E76" s="186">
        <v>100</v>
      </c>
      <c r="F76" s="187"/>
      <c r="G76" s="188">
        <f t="shared" ref="G76:G85" si="28">ROUND(E76*F76,2)</f>
        <v>0</v>
      </c>
      <c r="H76" s="187"/>
      <c r="I76" s="188">
        <f t="shared" ref="I76:I85" si="29">ROUND(E76*H76,2)</f>
        <v>0</v>
      </c>
      <c r="J76" s="187"/>
      <c r="K76" s="188">
        <f t="shared" ref="K76:K85" si="30">ROUND(E76*J76,2)</f>
        <v>0</v>
      </c>
      <c r="L76" s="188">
        <v>21</v>
      </c>
      <c r="M76" s="188">
        <f t="shared" ref="M76:M85" si="31">G76*(1+L76/100)</f>
        <v>0</v>
      </c>
      <c r="N76" s="188">
        <v>0</v>
      </c>
      <c r="O76" s="188">
        <f t="shared" ref="O76:O85" si="32">ROUND(E76*N76,2)</f>
        <v>0</v>
      </c>
      <c r="P76" s="188">
        <v>0</v>
      </c>
      <c r="Q76" s="188">
        <f t="shared" ref="Q76:Q85" si="33">ROUND(E76*P76,2)</f>
        <v>0</v>
      </c>
      <c r="R76" s="188"/>
      <c r="S76" s="188" t="s">
        <v>164</v>
      </c>
      <c r="T76" s="189" t="s">
        <v>141</v>
      </c>
      <c r="U76" s="158">
        <v>0.14391000000000001</v>
      </c>
      <c r="V76" s="158">
        <f t="shared" ref="V76:V85" si="34">ROUND(E76*U76,2)</f>
        <v>14.39</v>
      </c>
      <c r="W76" s="158"/>
      <c r="X76" s="158" t="s">
        <v>175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176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83">
        <v>58</v>
      </c>
      <c r="B77" s="184" t="s">
        <v>300</v>
      </c>
      <c r="C77" s="190" t="s">
        <v>301</v>
      </c>
      <c r="D77" s="185" t="s">
        <v>251</v>
      </c>
      <c r="E77" s="186">
        <v>100</v>
      </c>
      <c r="F77" s="187"/>
      <c r="G77" s="188">
        <f t="shared" si="28"/>
        <v>0</v>
      </c>
      <c r="H77" s="187"/>
      <c r="I77" s="188">
        <f t="shared" si="29"/>
        <v>0</v>
      </c>
      <c r="J77" s="187"/>
      <c r="K77" s="188">
        <f t="shared" si="30"/>
        <v>0</v>
      </c>
      <c r="L77" s="188">
        <v>21</v>
      </c>
      <c r="M77" s="188">
        <f t="shared" si="31"/>
        <v>0</v>
      </c>
      <c r="N77" s="188">
        <v>0</v>
      </c>
      <c r="O77" s="188">
        <f t="shared" si="32"/>
        <v>0</v>
      </c>
      <c r="P77" s="188">
        <v>0</v>
      </c>
      <c r="Q77" s="188">
        <f t="shared" si="33"/>
        <v>0</v>
      </c>
      <c r="R77" s="188"/>
      <c r="S77" s="188" t="s">
        <v>164</v>
      </c>
      <c r="T77" s="189" t="s">
        <v>142</v>
      </c>
      <c r="U77" s="158">
        <v>0</v>
      </c>
      <c r="V77" s="158">
        <f t="shared" si="34"/>
        <v>0</v>
      </c>
      <c r="W77" s="158"/>
      <c r="X77" s="158" t="s">
        <v>180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181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83">
        <v>59</v>
      </c>
      <c r="B78" s="184" t="s">
        <v>302</v>
      </c>
      <c r="C78" s="190" t="s">
        <v>303</v>
      </c>
      <c r="D78" s="185" t="s">
        <v>251</v>
      </c>
      <c r="E78" s="186">
        <v>300</v>
      </c>
      <c r="F78" s="187"/>
      <c r="G78" s="188">
        <f t="shared" si="28"/>
        <v>0</v>
      </c>
      <c r="H78" s="187"/>
      <c r="I78" s="188">
        <f t="shared" si="29"/>
        <v>0</v>
      </c>
      <c r="J78" s="187"/>
      <c r="K78" s="188">
        <f t="shared" si="30"/>
        <v>0</v>
      </c>
      <c r="L78" s="188">
        <v>21</v>
      </c>
      <c r="M78" s="188">
        <f t="shared" si="31"/>
        <v>0</v>
      </c>
      <c r="N78" s="188">
        <v>0</v>
      </c>
      <c r="O78" s="188">
        <f t="shared" si="32"/>
        <v>0</v>
      </c>
      <c r="P78" s="188">
        <v>0</v>
      </c>
      <c r="Q78" s="188">
        <f t="shared" si="33"/>
        <v>0</v>
      </c>
      <c r="R78" s="188" t="s">
        <v>102</v>
      </c>
      <c r="S78" s="188" t="s">
        <v>141</v>
      </c>
      <c r="T78" s="189" t="s">
        <v>141</v>
      </c>
      <c r="U78" s="158">
        <v>9.1219999999999996E-2</v>
      </c>
      <c r="V78" s="158">
        <f t="shared" si="34"/>
        <v>27.37</v>
      </c>
      <c r="W78" s="158"/>
      <c r="X78" s="158" t="s">
        <v>175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176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30.6" outlineLevel="1" x14ac:dyDescent="0.25">
      <c r="A79" s="183">
        <v>60</v>
      </c>
      <c r="B79" s="184" t="s">
        <v>304</v>
      </c>
      <c r="C79" s="190" t="s">
        <v>305</v>
      </c>
      <c r="D79" s="185" t="s">
        <v>251</v>
      </c>
      <c r="E79" s="186">
        <v>300</v>
      </c>
      <c r="F79" s="187"/>
      <c r="G79" s="188">
        <f t="shared" si="28"/>
        <v>0</v>
      </c>
      <c r="H79" s="187"/>
      <c r="I79" s="188">
        <f t="shared" si="29"/>
        <v>0</v>
      </c>
      <c r="J79" s="187"/>
      <c r="K79" s="188">
        <f t="shared" si="30"/>
        <v>0</v>
      </c>
      <c r="L79" s="188">
        <v>21</v>
      </c>
      <c r="M79" s="188">
        <f t="shared" si="31"/>
        <v>0</v>
      </c>
      <c r="N79" s="188">
        <v>1.1E-4</v>
      </c>
      <c r="O79" s="188">
        <f t="shared" si="32"/>
        <v>0.03</v>
      </c>
      <c r="P79" s="188">
        <v>0</v>
      </c>
      <c r="Q79" s="188">
        <f t="shared" si="33"/>
        <v>0</v>
      </c>
      <c r="R79" s="188" t="s">
        <v>204</v>
      </c>
      <c r="S79" s="188" t="s">
        <v>141</v>
      </c>
      <c r="T79" s="189" t="s">
        <v>141</v>
      </c>
      <c r="U79" s="158">
        <v>0</v>
      </c>
      <c r="V79" s="158">
        <f t="shared" si="34"/>
        <v>0</v>
      </c>
      <c r="W79" s="158"/>
      <c r="X79" s="158" t="s">
        <v>180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181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83">
        <v>61</v>
      </c>
      <c r="B80" s="184" t="s">
        <v>306</v>
      </c>
      <c r="C80" s="190" t="s">
        <v>307</v>
      </c>
      <c r="D80" s="185" t="s">
        <v>251</v>
      </c>
      <c r="E80" s="186">
        <v>200</v>
      </c>
      <c r="F80" s="187"/>
      <c r="G80" s="188">
        <f t="shared" si="28"/>
        <v>0</v>
      </c>
      <c r="H80" s="187"/>
      <c r="I80" s="188">
        <f t="shared" si="29"/>
        <v>0</v>
      </c>
      <c r="J80" s="187"/>
      <c r="K80" s="188">
        <f t="shared" si="30"/>
        <v>0</v>
      </c>
      <c r="L80" s="188">
        <v>21</v>
      </c>
      <c r="M80" s="188">
        <f t="shared" si="31"/>
        <v>0</v>
      </c>
      <c r="N80" s="188">
        <v>0</v>
      </c>
      <c r="O80" s="188">
        <f t="shared" si="32"/>
        <v>0</v>
      </c>
      <c r="P80" s="188">
        <v>0</v>
      </c>
      <c r="Q80" s="188">
        <f t="shared" si="33"/>
        <v>0</v>
      </c>
      <c r="R80" s="188" t="s">
        <v>102</v>
      </c>
      <c r="S80" s="188" t="s">
        <v>141</v>
      </c>
      <c r="T80" s="189" t="s">
        <v>141</v>
      </c>
      <c r="U80" s="158">
        <v>9.0499999999999997E-2</v>
      </c>
      <c r="V80" s="158">
        <f t="shared" si="34"/>
        <v>18.100000000000001</v>
      </c>
      <c r="W80" s="158"/>
      <c r="X80" s="158" t="s">
        <v>175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176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83">
        <v>62</v>
      </c>
      <c r="B81" s="184" t="s">
        <v>308</v>
      </c>
      <c r="C81" s="190" t="s">
        <v>309</v>
      </c>
      <c r="D81" s="185" t="s">
        <v>251</v>
      </c>
      <c r="E81" s="186">
        <v>200</v>
      </c>
      <c r="F81" s="187"/>
      <c r="G81" s="188">
        <f t="shared" si="28"/>
        <v>0</v>
      </c>
      <c r="H81" s="187"/>
      <c r="I81" s="188">
        <f t="shared" si="29"/>
        <v>0</v>
      </c>
      <c r="J81" s="187"/>
      <c r="K81" s="188">
        <f t="shared" si="30"/>
        <v>0</v>
      </c>
      <c r="L81" s="188">
        <v>21</v>
      </c>
      <c r="M81" s="188">
        <f t="shared" si="31"/>
        <v>0</v>
      </c>
      <c r="N81" s="188">
        <v>0</v>
      </c>
      <c r="O81" s="188">
        <f t="shared" si="32"/>
        <v>0</v>
      </c>
      <c r="P81" s="188">
        <v>0</v>
      </c>
      <c r="Q81" s="188">
        <f t="shared" si="33"/>
        <v>0</v>
      </c>
      <c r="R81" s="188"/>
      <c r="S81" s="188" t="s">
        <v>164</v>
      </c>
      <c r="T81" s="189" t="s">
        <v>142</v>
      </c>
      <c r="U81" s="158">
        <v>0</v>
      </c>
      <c r="V81" s="158">
        <f t="shared" si="34"/>
        <v>0</v>
      </c>
      <c r="W81" s="158"/>
      <c r="X81" s="158" t="s">
        <v>180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181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s="201" customFormat="1" outlineLevel="1" x14ac:dyDescent="0.25">
      <c r="A82" s="191">
        <v>63</v>
      </c>
      <c r="B82" s="192" t="s">
        <v>310</v>
      </c>
      <c r="C82" s="193" t="s">
        <v>311</v>
      </c>
      <c r="D82" s="194" t="s">
        <v>251</v>
      </c>
      <c r="E82" s="195">
        <v>420</v>
      </c>
      <c r="F82" s="196"/>
      <c r="G82" s="197">
        <f t="shared" si="28"/>
        <v>0</v>
      </c>
      <c r="H82" s="196"/>
      <c r="I82" s="197">
        <f t="shared" si="29"/>
        <v>0</v>
      </c>
      <c r="J82" s="196"/>
      <c r="K82" s="197">
        <f t="shared" si="30"/>
        <v>0</v>
      </c>
      <c r="L82" s="197">
        <v>21</v>
      </c>
      <c r="M82" s="197">
        <f t="shared" si="31"/>
        <v>0</v>
      </c>
      <c r="N82" s="197">
        <v>0</v>
      </c>
      <c r="O82" s="197">
        <f t="shared" si="32"/>
        <v>0</v>
      </c>
      <c r="P82" s="197">
        <v>0</v>
      </c>
      <c r="Q82" s="197">
        <f t="shared" si="33"/>
        <v>0</v>
      </c>
      <c r="R82" s="197"/>
      <c r="S82" s="197" t="s">
        <v>164</v>
      </c>
      <c r="T82" s="198" t="s">
        <v>141</v>
      </c>
      <c r="U82" s="199">
        <v>9.955E-2</v>
      </c>
      <c r="V82" s="199">
        <f t="shared" si="34"/>
        <v>41.81</v>
      </c>
      <c r="W82" s="199"/>
      <c r="X82" s="199" t="s">
        <v>175</v>
      </c>
      <c r="Y82" s="200"/>
      <c r="Z82" s="200"/>
      <c r="AA82" s="200"/>
      <c r="AB82" s="200"/>
      <c r="AC82" s="200"/>
      <c r="AD82" s="200"/>
      <c r="AE82" s="200"/>
      <c r="AF82" s="200"/>
      <c r="AG82" s="200" t="s">
        <v>176</v>
      </c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</row>
    <row r="83" spans="1:60" s="201" customFormat="1" outlineLevel="1" x14ac:dyDescent="0.25">
      <c r="A83" s="191">
        <v>64</v>
      </c>
      <c r="B83" s="192" t="s">
        <v>312</v>
      </c>
      <c r="C83" s="193" t="s">
        <v>313</v>
      </c>
      <c r="D83" s="194" t="s">
        <v>251</v>
      </c>
      <c r="E83" s="195">
        <v>420</v>
      </c>
      <c r="F83" s="196"/>
      <c r="G83" s="197">
        <f t="shared" si="28"/>
        <v>0</v>
      </c>
      <c r="H83" s="196"/>
      <c r="I83" s="197">
        <f t="shared" si="29"/>
        <v>0</v>
      </c>
      <c r="J83" s="196"/>
      <c r="K83" s="197">
        <f t="shared" si="30"/>
        <v>0</v>
      </c>
      <c r="L83" s="197">
        <v>21</v>
      </c>
      <c r="M83" s="197">
        <f t="shared" si="31"/>
        <v>0</v>
      </c>
      <c r="N83" s="197">
        <v>0</v>
      </c>
      <c r="O83" s="197">
        <f t="shared" si="32"/>
        <v>0</v>
      </c>
      <c r="P83" s="197">
        <v>0</v>
      </c>
      <c r="Q83" s="197">
        <f t="shared" si="33"/>
        <v>0</v>
      </c>
      <c r="R83" s="197"/>
      <c r="S83" s="197" t="s">
        <v>164</v>
      </c>
      <c r="T83" s="198" t="s">
        <v>142</v>
      </c>
      <c r="U83" s="199">
        <v>0</v>
      </c>
      <c r="V83" s="199">
        <f t="shared" si="34"/>
        <v>0</v>
      </c>
      <c r="W83" s="199"/>
      <c r="X83" s="199" t="s">
        <v>180</v>
      </c>
      <c r="Y83" s="200"/>
      <c r="Z83" s="200"/>
      <c r="AA83" s="200"/>
      <c r="AB83" s="200"/>
      <c r="AC83" s="200"/>
      <c r="AD83" s="200"/>
      <c r="AE83" s="200"/>
      <c r="AF83" s="200"/>
      <c r="AG83" s="200" t="s">
        <v>181</v>
      </c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</row>
    <row r="84" spans="1:60" outlineLevel="1" x14ac:dyDescent="0.25">
      <c r="A84" s="183">
        <v>65</v>
      </c>
      <c r="B84" s="184" t="s">
        <v>314</v>
      </c>
      <c r="C84" s="190" t="s">
        <v>489</v>
      </c>
      <c r="D84" s="185" t="s">
        <v>251</v>
      </c>
      <c r="E84" s="186">
        <v>95</v>
      </c>
      <c r="F84" s="187"/>
      <c r="G84" s="188">
        <f t="shared" si="28"/>
        <v>0</v>
      </c>
      <c r="H84" s="187"/>
      <c r="I84" s="188">
        <f t="shared" si="29"/>
        <v>0</v>
      </c>
      <c r="J84" s="187"/>
      <c r="K84" s="188">
        <f t="shared" si="30"/>
        <v>0</v>
      </c>
      <c r="L84" s="188">
        <v>21</v>
      </c>
      <c r="M84" s="188">
        <f t="shared" si="31"/>
        <v>0</v>
      </c>
      <c r="N84" s="188">
        <v>0</v>
      </c>
      <c r="O84" s="188">
        <f t="shared" si="32"/>
        <v>0</v>
      </c>
      <c r="P84" s="188">
        <v>0</v>
      </c>
      <c r="Q84" s="188">
        <f t="shared" si="33"/>
        <v>0</v>
      </c>
      <c r="R84" s="188"/>
      <c r="S84" s="188" t="s">
        <v>141</v>
      </c>
      <c r="T84" s="189" t="s">
        <v>141</v>
      </c>
      <c r="U84" s="158">
        <v>9.0499999999999997E-2</v>
      </c>
      <c r="V84" s="158">
        <f t="shared" si="34"/>
        <v>8.6</v>
      </c>
      <c r="W84" s="158"/>
      <c r="X84" s="158" t="s">
        <v>175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176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83">
        <v>66</v>
      </c>
      <c r="B85" s="184" t="s">
        <v>315</v>
      </c>
      <c r="C85" s="190" t="s">
        <v>490</v>
      </c>
      <c r="D85" s="185" t="s">
        <v>251</v>
      </c>
      <c r="E85" s="186">
        <v>95</v>
      </c>
      <c r="F85" s="187"/>
      <c r="G85" s="188">
        <f t="shared" si="28"/>
        <v>0</v>
      </c>
      <c r="H85" s="187"/>
      <c r="I85" s="188">
        <f t="shared" si="29"/>
        <v>0</v>
      </c>
      <c r="J85" s="187"/>
      <c r="K85" s="188">
        <f t="shared" si="30"/>
        <v>0</v>
      </c>
      <c r="L85" s="188">
        <v>21</v>
      </c>
      <c r="M85" s="188">
        <f t="shared" si="31"/>
        <v>0</v>
      </c>
      <c r="N85" s="188">
        <v>0</v>
      </c>
      <c r="O85" s="188">
        <f t="shared" si="32"/>
        <v>0</v>
      </c>
      <c r="P85" s="188">
        <v>0</v>
      </c>
      <c r="Q85" s="188">
        <f t="shared" si="33"/>
        <v>0</v>
      </c>
      <c r="R85" s="188"/>
      <c r="S85" s="188" t="s">
        <v>164</v>
      </c>
      <c r="T85" s="189" t="s">
        <v>142</v>
      </c>
      <c r="U85" s="158">
        <v>0</v>
      </c>
      <c r="V85" s="158">
        <f t="shared" si="34"/>
        <v>0</v>
      </c>
      <c r="W85" s="158"/>
      <c r="X85" s="158" t="s">
        <v>180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181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5">
      <c r="A86" s="162" t="s">
        <v>136</v>
      </c>
      <c r="B86" s="163" t="s">
        <v>100</v>
      </c>
      <c r="C86" s="177" t="s">
        <v>101</v>
      </c>
      <c r="D86" s="164"/>
      <c r="E86" s="165"/>
      <c r="F86" s="166"/>
      <c r="G86" s="166">
        <f>SUMIF(AG87:AG88,"&lt;&gt;NOR",G87:G88)</f>
        <v>0</v>
      </c>
      <c r="H86" s="166"/>
      <c r="I86" s="166">
        <f>SUM(I87:I88)</f>
        <v>0</v>
      </c>
      <c r="J86" s="166"/>
      <c r="K86" s="166">
        <f>SUM(K87:K88)</f>
        <v>0</v>
      </c>
      <c r="L86" s="166"/>
      <c r="M86" s="166">
        <f>SUM(M87:M88)</f>
        <v>0</v>
      </c>
      <c r="N86" s="166"/>
      <c r="O86" s="166">
        <f>SUM(O87:O88)</f>
        <v>0</v>
      </c>
      <c r="P86" s="166"/>
      <c r="Q86" s="166">
        <f>SUM(Q87:Q88)</f>
        <v>0</v>
      </c>
      <c r="R86" s="166"/>
      <c r="S86" s="166"/>
      <c r="T86" s="167"/>
      <c r="U86" s="161"/>
      <c r="V86" s="161">
        <f>SUM(V87:V88)</f>
        <v>0</v>
      </c>
      <c r="W86" s="161"/>
      <c r="X86" s="161"/>
      <c r="AG86" t="s">
        <v>137</v>
      </c>
    </row>
    <row r="87" spans="1:60" outlineLevel="1" x14ac:dyDescent="0.25">
      <c r="A87" s="183">
        <v>67</v>
      </c>
      <c r="B87" s="184" t="s">
        <v>316</v>
      </c>
      <c r="C87" s="190" t="s">
        <v>317</v>
      </c>
      <c r="D87" s="185" t="s">
        <v>318</v>
      </c>
      <c r="E87" s="186">
        <v>1</v>
      </c>
      <c r="F87" s="187"/>
      <c r="G87" s="188">
        <f>ROUND(E87*F87,2)</f>
        <v>0</v>
      </c>
      <c r="H87" s="187"/>
      <c r="I87" s="188">
        <f>ROUND(E87*H87,2)</f>
        <v>0</v>
      </c>
      <c r="J87" s="187"/>
      <c r="K87" s="188">
        <f>ROUND(E87*J87,2)</f>
        <v>0</v>
      </c>
      <c r="L87" s="188">
        <v>21</v>
      </c>
      <c r="M87" s="188">
        <f>G87*(1+L87/100)</f>
        <v>0</v>
      </c>
      <c r="N87" s="188">
        <v>0</v>
      </c>
      <c r="O87" s="188">
        <f>ROUND(E87*N87,2)</f>
        <v>0</v>
      </c>
      <c r="P87" s="188">
        <v>0</v>
      </c>
      <c r="Q87" s="188">
        <f>ROUND(E87*P87,2)</f>
        <v>0</v>
      </c>
      <c r="R87" s="188"/>
      <c r="S87" s="188" t="s">
        <v>164</v>
      </c>
      <c r="T87" s="189" t="s">
        <v>142</v>
      </c>
      <c r="U87" s="158">
        <v>0</v>
      </c>
      <c r="V87" s="158">
        <f>ROUND(E87*U87,2)</f>
        <v>0</v>
      </c>
      <c r="W87" s="158"/>
      <c r="X87" s="158" t="s">
        <v>175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176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83">
        <v>68</v>
      </c>
      <c r="B88" s="184" t="s">
        <v>319</v>
      </c>
      <c r="C88" s="190" t="s">
        <v>483</v>
      </c>
      <c r="D88" s="185" t="s">
        <v>179</v>
      </c>
      <c r="E88" s="186">
        <v>76</v>
      </c>
      <c r="F88" s="187"/>
      <c r="G88" s="188">
        <f t="shared" ref="G88" si="35">ROUND(E88*F88,2)</f>
        <v>0</v>
      </c>
      <c r="H88" s="187"/>
      <c r="I88" s="188">
        <f t="shared" ref="I88" si="36">ROUND(E88*H88,2)</f>
        <v>0</v>
      </c>
      <c r="J88" s="187"/>
      <c r="K88" s="188">
        <f t="shared" ref="K88" si="37">ROUND(E88*J88,2)</f>
        <v>0</v>
      </c>
      <c r="L88" s="188">
        <v>21</v>
      </c>
      <c r="M88" s="188">
        <f t="shared" ref="M88" si="38">G88*(1+L88/100)</f>
        <v>0</v>
      </c>
      <c r="N88" s="188">
        <v>0</v>
      </c>
      <c r="O88" s="188">
        <f t="shared" ref="O88" si="39">ROUND(E88*N88,2)</f>
        <v>0</v>
      </c>
      <c r="P88" s="188">
        <v>0</v>
      </c>
      <c r="Q88" s="188">
        <f t="shared" ref="Q88" si="40">ROUND(E88*P88,2)</f>
        <v>0</v>
      </c>
      <c r="R88" s="188"/>
      <c r="S88" s="188" t="s">
        <v>164</v>
      </c>
      <c r="T88" s="189" t="s">
        <v>142</v>
      </c>
      <c r="U88" s="158">
        <v>0</v>
      </c>
      <c r="V88" s="158">
        <f t="shared" ref="V88" si="41">ROUND(E88*U88,2)</f>
        <v>0</v>
      </c>
      <c r="W88" s="158"/>
      <c r="X88" s="158" t="s">
        <v>180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181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x14ac:dyDescent="0.25">
      <c r="A89" s="162" t="s">
        <v>136</v>
      </c>
      <c r="B89" s="202" t="s">
        <v>486</v>
      </c>
      <c r="C89" s="203" t="s">
        <v>487</v>
      </c>
      <c r="D89" s="164"/>
      <c r="E89" s="165"/>
      <c r="F89" s="166"/>
      <c r="G89" s="166">
        <f>SUMIF(AG90:AG91,"&lt;&gt;NOR",G90:G91)</f>
        <v>0</v>
      </c>
      <c r="H89" s="166"/>
      <c r="I89" s="166">
        <f>SUM(I90:I91)</f>
        <v>0</v>
      </c>
      <c r="J89" s="166"/>
      <c r="K89" s="166">
        <f>SUM(K90:K91)</f>
        <v>0</v>
      </c>
      <c r="L89" s="166"/>
      <c r="M89" s="166">
        <f>SUM(M90:M91)</f>
        <v>0</v>
      </c>
      <c r="N89" s="166"/>
      <c r="O89" s="166">
        <f>SUM(O90:O91)</f>
        <v>0</v>
      </c>
      <c r="P89" s="166"/>
      <c r="Q89" s="166">
        <f>SUM(Q90:Q91)</f>
        <v>0</v>
      </c>
      <c r="R89" s="166"/>
      <c r="S89" s="166"/>
      <c r="T89" s="167"/>
      <c r="U89" s="161"/>
      <c r="V89" s="161">
        <f>SUM(V90:V91)</f>
        <v>173</v>
      </c>
      <c r="W89" s="161"/>
      <c r="X89" s="161"/>
      <c r="AG89" t="s">
        <v>137</v>
      </c>
    </row>
    <row r="90" spans="1:60" outlineLevel="1" x14ac:dyDescent="0.25">
      <c r="A90" s="183">
        <v>69</v>
      </c>
      <c r="B90" s="184" t="s">
        <v>491</v>
      </c>
      <c r="C90" s="190" t="s">
        <v>488</v>
      </c>
      <c r="D90" s="185" t="s">
        <v>179</v>
      </c>
      <c r="E90" s="186">
        <v>1</v>
      </c>
      <c r="F90" s="187"/>
      <c r="G90" s="188">
        <f>ROUND(E90*F90,2)</f>
        <v>0</v>
      </c>
      <c r="H90" s="187"/>
      <c r="I90" s="188">
        <f>ROUND(E90*H90,2)</f>
        <v>0</v>
      </c>
      <c r="J90" s="187"/>
      <c r="K90" s="188">
        <f>ROUND(E90*J90,2)</f>
        <v>0</v>
      </c>
      <c r="L90" s="188">
        <v>21</v>
      </c>
      <c r="M90" s="188">
        <f>G90*(1+L90/100)</f>
        <v>0</v>
      </c>
      <c r="N90" s="188">
        <v>0</v>
      </c>
      <c r="O90" s="188">
        <f>ROUND(E90*N90,2)</f>
        <v>0</v>
      </c>
      <c r="P90" s="188">
        <v>0</v>
      </c>
      <c r="Q90" s="188">
        <f>ROUND(E90*P90,2)</f>
        <v>0</v>
      </c>
      <c r="R90" s="188"/>
      <c r="S90" s="188" t="s">
        <v>164</v>
      </c>
      <c r="T90" s="189" t="s">
        <v>142</v>
      </c>
      <c r="U90" s="158">
        <v>0</v>
      </c>
      <c r="V90" s="158">
        <f>ROUND(E90*U90,2)</f>
        <v>0</v>
      </c>
      <c r="W90" s="158"/>
      <c r="X90" s="158" t="s">
        <v>175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176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x14ac:dyDescent="0.25">
      <c r="A91" s="162" t="s">
        <v>136</v>
      </c>
      <c r="B91" s="163" t="s">
        <v>84</v>
      </c>
      <c r="C91" s="177" t="s">
        <v>85</v>
      </c>
      <c r="D91" s="164"/>
      <c r="E91" s="165"/>
      <c r="F91" s="166"/>
      <c r="G91" s="166">
        <f>SUMIF(AG92:AG96,"&lt;&gt;NOR",G92:G96)</f>
        <v>0</v>
      </c>
      <c r="H91" s="166"/>
      <c r="I91" s="166">
        <f>SUM(I92:I96)</f>
        <v>0</v>
      </c>
      <c r="J91" s="166"/>
      <c r="K91" s="166">
        <f>SUM(K92:K96)</f>
        <v>0</v>
      </c>
      <c r="L91" s="166"/>
      <c r="M91" s="166">
        <f>SUM(M92:M96)</f>
        <v>0</v>
      </c>
      <c r="N91" s="166"/>
      <c r="O91" s="166">
        <f>SUM(O92:O96)</f>
        <v>0</v>
      </c>
      <c r="P91" s="166"/>
      <c r="Q91" s="166">
        <f>SUM(Q92:Q96)</f>
        <v>0</v>
      </c>
      <c r="R91" s="166"/>
      <c r="S91" s="166"/>
      <c r="T91" s="167"/>
      <c r="U91" s="161"/>
      <c r="V91" s="161">
        <f>SUM(V92:V96)</f>
        <v>173</v>
      </c>
      <c r="W91" s="161"/>
      <c r="X91" s="161"/>
      <c r="AG91" t="s">
        <v>137</v>
      </c>
    </row>
    <row r="92" spans="1:60" outlineLevel="1" x14ac:dyDescent="0.25">
      <c r="A92" s="183">
        <v>78</v>
      </c>
      <c r="B92" s="184" t="s">
        <v>320</v>
      </c>
      <c r="C92" s="190" t="s">
        <v>321</v>
      </c>
      <c r="D92" s="185" t="s">
        <v>322</v>
      </c>
      <c r="E92" s="186">
        <v>76</v>
      </c>
      <c r="F92" s="187"/>
      <c r="G92" s="188">
        <f>ROUND(E92*F92,2)</f>
        <v>0</v>
      </c>
      <c r="H92" s="187"/>
      <c r="I92" s="188">
        <f>ROUND(E92*H92,2)</f>
        <v>0</v>
      </c>
      <c r="J92" s="187"/>
      <c r="K92" s="188">
        <f>ROUND(E92*J92,2)</f>
        <v>0</v>
      </c>
      <c r="L92" s="188">
        <v>21</v>
      </c>
      <c r="M92" s="188">
        <f>G92*(1+L92/100)</f>
        <v>0</v>
      </c>
      <c r="N92" s="188">
        <v>0</v>
      </c>
      <c r="O92" s="188">
        <f>ROUND(E92*N92,2)</f>
        <v>0</v>
      </c>
      <c r="P92" s="188">
        <v>0</v>
      </c>
      <c r="Q92" s="188">
        <f>ROUND(E92*P92,2)</f>
        <v>0</v>
      </c>
      <c r="R92" s="188"/>
      <c r="S92" s="188" t="s">
        <v>164</v>
      </c>
      <c r="T92" s="189" t="s">
        <v>141</v>
      </c>
      <c r="U92" s="158">
        <v>1</v>
      </c>
      <c r="V92" s="158">
        <f>ROUND(E92*U92,2)</f>
        <v>76</v>
      </c>
      <c r="W92" s="158"/>
      <c r="X92" s="158" t="s">
        <v>323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324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83">
        <v>79</v>
      </c>
      <c r="B93" s="184" t="s">
        <v>325</v>
      </c>
      <c r="C93" s="190" t="s">
        <v>326</v>
      </c>
      <c r="D93" s="185" t="s">
        <v>173</v>
      </c>
      <c r="E93" s="186">
        <v>1</v>
      </c>
      <c r="F93" s="187"/>
      <c r="G93" s="188">
        <f>ROUND(E93*F93,2)</f>
        <v>0</v>
      </c>
      <c r="H93" s="187"/>
      <c r="I93" s="188">
        <f>ROUND(E93*H93,2)</f>
        <v>0</v>
      </c>
      <c r="J93" s="187"/>
      <c r="K93" s="188">
        <f>ROUND(E93*J93,2)</f>
        <v>0</v>
      </c>
      <c r="L93" s="188">
        <v>21</v>
      </c>
      <c r="M93" s="188">
        <f>G93*(1+L93/100)</f>
        <v>0</v>
      </c>
      <c r="N93" s="188">
        <v>0</v>
      </c>
      <c r="O93" s="188">
        <f>ROUND(E93*N93,2)</f>
        <v>0</v>
      </c>
      <c r="P93" s="188">
        <v>0</v>
      </c>
      <c r="Q93" s="188">
        <f>ROUND(E93*P93,2)</f>
        <v>0</v>
      </c>
      <c r="R93" s="188"/>
      <c r="S93" s="188" t="s">
        <v>164</v>
      </c>
      <c r="T93" s="189" t="s">
        <v>141</v>
      </c>
      <c r="U93" s="158">
        <v>25</v>
      </c>
      <c r="V93" s="158">
        <f>ROUND(E93*U93,2)</f>
        <v>25</v>
      </c>
      <c r="W93" s="158"/>
      <c r="X93" s="158" t="s">
        <v>175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176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83">
        <v>80</v>
      </c>
      <c r="B94" s="184" t="s">
        <v>327</v>
      </c>
      <c r="C94" s="190" t="s">
        <v>328</v>
      </c>
      <c r="D94" s="185" t="s">
        <v>322</v>
      </c>
      <c r="E94" s="186">
        <v>24</v>
      </c>
      <c r="F94" s="187"/>
      <c r="G94" s="188">
        <f>ROUND(E94*F94,2)</f>
        <v>0</v>
      </c>
      <c r="H94" s="187"/>
      <c r="I94" s="188">
        <f>ROUND(E94*H94,2)</f>
        <v>0</v>
      </c>
      <c r="J94" s="187"/>
      <c r="K94" s="188">
        <f>ROUND(E94*J94,2)</f>
        <v>0</v>
      </c>
      <c r="L94" s="188">
        <v>21</v>
      </c>
      <c r="M94" s="188">
        <f>G94*(1+L94/100)</f>
        <v>0</v>
      </c>
      <c r="N94" s="188">
        <v>0</v>
      </c>
      <c r="O94" s="188">
        <f>ROUND(E94*N94,2)</f>
        <v>0</v>
      </c>
      <c r="P94" s="188">
        <v>0</v>
      </c>
      <c r="Q94" s="188">
        <f>ROUND(E94*P94,2)</f>
        <v>0</v>
      </c>
      <c r="R94" s="188" t="s">
        <v>329</v>
      </c>
      <c r="S94" s="188" t="s">
        <v>141</v>
      </c>
      <c r="T94" s="189" t="s">
        <v>141</v>
      </c>
      <c r="U94" s="158">
        <v>1</v>
      </c>
      <c r="V94" s="158">
        <f>ROUND(E94*U94,2)</f>
        <v>24</v>
      </c>
      <c r="W94" s="158"/>
      <c r="X94" s="158" t="s">
        <v>323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324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83">
        <v>81</v>
      </c>
      <c r="B95" s="184" t="s">
        <v>330</v>
      </c>
      <c r="C95" s="190" t="s">
        <v>331</v>
      </c>
      <c r="D95" s="185" t="s">
        <v>322</v>
      </c>
      <c r="E95" s="186">
        <v>40</v>
      </c>
      <c r="F95" s="187"/>
      <c r="G95" s="188">
        <f>ROUND(E95*F95,2)</f>
        <v>0</v>
      </c>
      <c r="H95" s="187"/>
      <c r="I95" s="188">
        <f>ROUND(E95*H95,2)</f>
        <v>0</v>
      </c>
      <c r="J95" s="187"/>
      <c r="K95" s="188">
        <f>ROUND(E95*J95,2)</f>
        <v>0</v>
      </c>
      <c r="L95" s="188">
        <v>21</v>
      </c>
      <c r="M95" s="188">
        <f>G95*(1+L95/100)</f>
        <v>0</v>
      </c>
      <c r="N95" s="188">
        <v>0</v>
      </c>
      <c r="O95" s="188">
        <f>ROUND(E95*N95,2)</f>
        <v>0</v>
      </c>
      <c r="P95" s="188">
        <v>0</v>
      </c>
      <c r="Q95" s="188">
        <f>ROUND(E95*P95,2)</f>
        <v>0</v>
      </c>
      <c r="R95" s="188"/>
      <c r="S95" s="188" t="s">
        <v>164</v>
      </c>
      <c r="T95" s="189" t="s">
        <v>174</v>
      </c>
      <c r="U95" s="158">
        <v>1</v>
      </c>
      <c r="V95" s="158">
        <f>ROUND(E95*U95,2)</f>
        <v>40</v>
      </c>
      <c r="W95" s="158"/>
      <c r="X95" s="158" t="s">
        <v>175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176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68">
        <v>82</v>
      </c>
      <c r="B96" s="169" t="s">
        <v>332</v>
      </c>
      <c r="C96" s="178" t="s">
        <v>333</v>
      </c>
      <c r="D96" s="170" t="s">
        <v>322</v>
      </c>
      <c r="E96" s="171">
        <v>8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3">
        <v>0</v>
      </c>
      <c r="O96" s="173">
        <f>ROUND(E96*N96,2)</f>
        <v>0</v>
      </c>
      <c r="P96" s="173">
        <v>0</v>
      </c>
      <c r="Q96" s="173">
        <f>ROUND(E96*P96,2)</f>
        <v>0</v>
      </c>
      <c r="R96" s="173" t="s">
        <v>329</v>
      </c>
      <c r="S96" s="173" t="s">
        <v>141</v>
      </c>
      <c r="T96" s="174" t="s">
        <v>141</v>
      </c>
      <c r="U96" s="158">
        <v>1</v>
      </c>
      <c r="V96" s="158">
        <f>ROUND(E96*U96,2)</f>
        <v>8</v>
      </c>
      <c r="W96" s="158"/>
      <c r="X96" s="158" t="s">
        <v>323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324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33" x14ac:dyDescent="0.25">
      <c r="A97" s="3"/>
      <c r="B97" s="4"/>
      <c r="C97" s="180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v>15</v>
      </c>
      <c r="AF97">
        <v>21</v>
      </c>
      <c r="AG97" t="s">
        <v>123</v>
      </c>
    </row>
    <row r="98" spans="1:33" x14ac:dyDescent="0.25">
      <c r="A98" s="152"/>
      <c r="B98" s="153" t="s">
        <v>29</v>
      </c>
      <c r="C98" s="181"/>
      <c r="D98" s="154"/>
      <c r="E98" s="155"/>
      <c r="F98" s="155"/>
      <c r="G98" s="176">
        <f>G8+G15+G57+G75+G86+G91+G89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AE98">
        <f>SUMIF(L7:L96,AE97,G7:G96)</f>
        <v>0</v>
      </c>
      <c r="AF98">
        <f>SUMIF(L7:L96,AF97,G7:G96)</f>
        <v>0</v>
      </c>
      <c r="AG98" t="s">
        <v>168</v>
      </c>
    </row>
    <row r="99" spans="1:33" x14ac:dyDescent="0.25">
      <c r="C99" s="182"/>
      <c r="D99" s="10"/>
      <c r="AG99" t="s">
        <v>169</v>
      </c>
    </row>
    <row r="100" spans="1:33" x14ac:dyDescent="0.25">
      <c r="D100" s="10"/>
    </row>
    <row r="101" spans="1:33" x14ac:dyDescent="0.25">
      <c r="D101" s="10"/>
    </row>
    <row r="102" spans="1:33" x14ac:dyDescent="0.25">
      <c r="D102" s="10"/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</sheetData>
  <mergeCells count="7">
    <mergeCell ref="C33:G33"/>
    <mergeCell ref="A1:G1"/>
    <mergeCell ref="C2:G2"/>
    <mergeCell ref="C3:G3"/>
    <mergeCell ref="C4:G4"/>
    <mergeCell ref="C10:G10"/>
    <mergeCell ref="C30:G30"/>
  </mergeCells>
  <phoneticPr fontId="16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2A2D3-9B75-4215-A182-ED1C5B86F6B9}">
  <sheetPr>
    <outlinePr summaryBelow="0"/>
  </sheetPr>
  <dimension ref="A1:BH5000"/>
  <sheetViews>
    <sheetView workbookViewId="0">
      <pane ySplit="7" topLeftCell="A32" activePane="bottomLeft" state="frozen"/>
      <selection pane="bottomLeft" activeCell="A18" sqref="A18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62" t="s">
        <v>170</v>
      </c>
      <c r="B1" s="262"/>
      <c r="C1" s="262"/>
      <c r="D1" s="262"/>
      <c r="E1" s="262"/>
      <c r="F1" s="262"/>
      <c r="G1" s="262"/>
      <c r="AG1" t="s">
        <v>109</v>
      </c>
    </row>
    <row r="2" spans="1:60" ht="24.9" customHeight="1" x14ac:dyDescent="0.25">
      <c r="A2" s="141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110</v>
      </c>
    </row>
    <row r="3" spans="1:60" ht="24.9" customHeight="1" x14ac:dyDescent="0.25">
      <c r="A3" s="141" t="s">
        <v>8</v>
      </c>
      <c r="B3" s="49" t="s">
        <v>56</v>
      </c>
      <c r="C3" s="263" t="s">
        <v>57</v>
      </c>
      <c r="D3" s="264"/>
      <c r="E3" s="264"/>
      <c r="F3" s="264"/>
      <c r="G3" s="265"/>
      <c r="AC3" s="123" t="s">
        <v>171</v>
      </c>
      <c r="AG3" t="s">
        <v>113</v>
      </c>
    </row>
    <row r="4" spans="1:60" ht="24.9" customHeight="1" x14ac:dyDescent="0.25">
      <c r="A4" s="142" t="s">
        <v>9</v>
      </c>
      <c r="B4" s="143" t="s">
        <v>60</v>
      </c>
      <c r="C4" s="266" t="s">
        <v>61</v>
      </c>
      <c r="D4" s="267"/>
      <c r="E4" s="267"/>
      <c r="F4" s="267"/>
      <c r="G4" s="268"/>
      <c r="AG4" t="s">
        <v>114</v>
      </c>
    </row>
    <row r="5" spans="1:60" x14ac:dyDescent="0.25">
      <c r="D5" s="10"/>
    </row>
    <row r="6" spans="1:60" ht="39.6" x14ac:dyDescent="0.25">
      <c r="A6" s="145" t="s">
        <v>115</v>
      </c>
      <c r="B6" s="147" t="s">
        <v>116</v>
      </c>
      <c r="C6" s="147" t="s">
        <v>117</v>
      </c>
      <c r="D6" s="146" t="s">
        <v>118</v>
      </c>
      <c r="E6" s="145" t="s">
        <v>119</v>
      </c>
      <c r="F6" s="144" t="s">
        <v>120</v>
      </c>
      <c r="G6" s="145" t="s">
        <v>29</v>
      </c>
      <c r="H6" s="148" t="s">
        <v>30</v>
      </c>
      <c r="I6" s="148" t="s">
        <v>121</v>
      </c>
      <c r="J6" s="148" t="s">
        <v>31</v>
      </c>
      <c r="K6" s="148" t="s">
        <v>122</v>
      </c>
      <c r="L6" s="148" t="s">
        <v>123</v>
      </c>
      <c r="M6" s="148" t="s">
        <v>124</v>
      </c>
      <c r="N6" s="148" t="s">
        <v>125</v>
      </c>
      <c r="O6" s="148" t="s">
        <v>126</v>
      </c>
      <c r="P6" s="148" t="s">
        <v>127</v>
      </c>
      <c r="Q6" s="148" t="s">
        <v>128</v>
      </c>
      <c r="R6" s="148" t="s">
        <v>129</v>
      </c>
      <c r="S6" s="148" t="s">
        <v>130</v>
      </c>
      <c r="T6" s="148" t="s">
        <v>131</v>
      </c>
      <c r="U6" s="148" t="s">
        <v>132</v>
      </c>
      <c r="V6" s="148" t="s">
        <v>133</v>
      </c>
      <c r="W6" s="148" t="s">
        <v>134</v>
      </c>
      <c r="X6" s="148" t="s">
        <v>135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136</v>
      </c>
      <c r="B8" s="163" t="s">
        <v>70</v>
      </c>
      <c r="C8" s="177" t="s">
        <v>71</v>
      </c>
      <c r="D8" s="164"/>
      <c r="E8" s="165"/>
      <c r="F8" s="166"/>
      <c r="G8" s="166">
        <f>SUMIF(AG9:AG18,"&lt;&gt;NOR",G9:G18)</f>
        <v>0</v>
      </c>
      <c r="H8" s="166"/>
      <c r="I8" s="166">
        <f>SUM(I9:I18)</f>
        <v>0</v>
      </c>
      <c r="J8" s="166"/>
      <c r="K8" s="166">
        <f>SUM(K9:K18)</f>
        <v>0</v>
      </c>
      <c r="L8" s="166"/>
      <c r="M8" s="166">
        <f>SUM(M9:M18)</f>
        <v>0</v>
      </c>
      <c r="N8" s="166"/>
      <c r="O8" s="166">
        <f>SUM(O9:O18)</f>
        <v>0.16</v>
      </c>
      <c r="P8" s="166"/>
      <c r="Q8" s="166">
        <f>SUM(Q9:Q18)</f>
        <v>0</v>
      </c>
      <c r="R8" s="166"/>
      <c r="S8" s="166"/>
      <c r="T8" s="167"/>
      <c r="U8" s="161"/>
      <c r="V8" s="161">
        <f>SUM(V9:V18)</f>
        <v>9.5499999999999989</v>
      </c>
      <c r="W8" s="161"/>
      <c r="X8" s="161"/>
      <c r="AG8" t="s">
        <v>137</v>
      </c>
    </row>
    <row r="9" spans="1:60" ht="20.399999999999999" outlineLevel="1" x14ac:dyDescent="0.25">
      <c r="A9" s="168">
        <v>1</v>
      </c>
      <c r="B9" s="169" t="s">
        <v>334</v>
      </c>
      <c r="C9" s="178" t="s">
        <v>335</v>
      </c>
      <c r="D9" s="170" t="s">
        <v>291</v>
      </c>
      <c r="E9" s="171">
        <v>5.3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2.895E-2</v>
      </c>
      <c r="O9" s="173">
        <f>ROUND(E9*N9,2)</f>
        <v>0.15</v>
      </c>
      <c r="P9" s="173">
        <v>0</v>
      </c>
      <c r="Q9" s="173">
        <f>ROUND(E9*P9,2)</f>
        <v>0</v>
      </c>
      <c r="R9" s="173" t="s">
        <v>336</v>
      </c>
      <c r="S9" s="173" t="s">
        <v>141</v>
      </c>
      <c r="T9" s="174" t="s">
        <v>141</v>
      </c>
      <c r="U9" s="158">
        <v>1.252</v>
      </c>
      <c r="V9" s="158">
        <f>ROUND(E9*U9,2)</f>
        <v>6.64</v>
      </c>
      <c r="W9" s="158"/>
      <c r="X9" s="158" t="s">
        <v>175</v>
      </c>
      <c r="Y9" s="149"/>
      <c r="Z9" s="149"/>
      <c r="AA9" s="149"/>
      <c r="AB9" s="149"/>
      <c r="AC9" s="149"/>
      <c r="AD9" s="149"/>
      <c r="AE9" s="149"/>
      <c r="AF9" s="149"/>
      <c r="AG9" s="149" t="s">
        <v>176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269" t="s">
        <v>337</v>
      </c>
      <c r="D10" s="270"/>
      <c r="E10" s="270"/>
      <c r="F10" s="270"/>
      <c r="G10" s="270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338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5" t="str">
        <f>C10</f>
        <v>zřízení nosné konstrukce příčky, vložení tepelné izolace tl. do 5 cm, montáž desek, tmelení spár Q2 a úprava rohů. Včetně dodávek materiálu.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56"/>
      <c r="B11" s="157"/>
      <c r="C11" s="179" t="s">
        <v>339</v>
      </c>
      <c r="D11" s="159"/>
      <c r="E11" s="160">
        <v>5.3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157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0.399999999999999" outlineLevel="1" x14ac:dyDescent="0.25">
      <c r="A12" s="168">
        <v>2</v>
      </c>
      <c r="B12" s="169" t="s">
        <v>340</v>
      </c>
      <c r="C12" s="178" t="s">
        <v>341</v>
      </c>
      <c r="D12" s="170" t="s">
        <v>173</v>
      </c>
      <c r="E12" s="171">
        <v>2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2.4000000000000001E-4</v>
      </c>
      <c r="O12" s="173">
        <f>ROUND(E12*N12,2)</f>
        <v>0</v>
      </c>
      <c r="P12" s="173">
        <v>0</v>
      </c>
      <c r="Q12" s="173">
        <f>ROUND(E12*P12,2)</f>
        <v>0</v>
      </c>
      <c r="R12" s="173" t="s">
        <v>336</v>
      </c>
      <c r="S12" s="173" t="s">
        <v>141</v>
      </c>
      <c r="T12" s="174" t="s">
        <v>141</v>
      </c>
      <c r="U12" s="158">
        <v>1.04</v>
      </c>
      <c r="V12" s="158">
        <f>ROUND(E12*U12,2)</f>
        <v>2.08</v>
      </c>
      <c r="W12" s="158"/>
      <c r="X12" s="158" t="s">
        <v>175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176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56"/>
      <c r="B13" s="157"/>
      <c r="C13" s="260" t="s">
        <v>342</v>
      </c>
      <c r="D13" s="261"/>
      <c r="E13" s="261"/>
      <c r="F13" s="261"/>
      <c r="G13" s="261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145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179" t="s">
        <v>343</v>
      </c>
      <c r="D14" s="159"/>
      <c r="E14" s="160">
        <v>2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157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0.399999999999999" outlineLevel="1" x14ac:dyDescent="0.25">
      <c r="A15" s="168">
        <v>3</v>
      </c>
      <c r="B15" s="169" t="s">
        <v>344</v>
      </c>
      <c r="C15" s="178" t="s">
        <v>345</v>
      </c>
      <c r="D15" s="170" t="s">
        <v>291</v>
      </c>
      <c r="E15" s="171">
        <v>0.52500000000000002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1.3729999999999999E-2</v>
      </c>
      <c r="O15" s="173">
        <f>ROUND(E15*N15,2)</f>
        <v>0.01</v>
      </c>
      <c r="P15" s="173">
        <v>0</v>
      </c>
      <c r="Q15" s="173">
        <f>ROUND(E15*P15,2)</f>
        <v>0</v>
      </c>
      <c r="R15" s="173" t="s">
        <v>336</v>
      </c>
      <c r="S15" s="173" t="s">
        <v>141</v>
      </c>
      <c r="T15" s="174" t="s">
        <v>141</v>
      </c>
      <c r="U15" s="158">
        <v>1.0109999999999999</v>
      </c>
      <c r="V15" s="158">
        <f>ROUND(E15*U15,2)</f>
        <v>0.53</v>
      </c>
      <c r="W15" s="158"/>
      <c r="X15" s="158" t="s">
        <v>175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176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56"/>
      <c r="B16" s="157"/>
      <c r="C16" s="179" t="s">
        <v>346</v>
      </c>
      <c r="D16" s="159"/>
      <c r="E16" s="160">
        <v>0.52500000000000002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157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0.399999999999999" outlineLevel="1" x14ac:dyDescent="0.25">
      <c r="A17" s="183">
        <v>4</v>
      </c>
      <c r="B17" s="184" t="s">
        <v>347</v>
      </c>
      <c r="C17" s="190" t="s">
        <v>348</v>
      </c>
      <c r="D17" s="185" t="s">
        <v>291</v>
      </c>
      <c r="E17" s="186">
        <v>0.52500000000000002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21</v>
      </c>
      <c r="M17" s="188">
        <f>G17*(1+L17/100)</f>
        <v>0</v>
      </c>
      <c r="N17" s="188">
        <v>0</v>
      </c>
      <c r="O17" s="188">
        <f>ROUND(E17*N17,2)</f>
        <v>0</v>
      </c>
      <c r="P17" s="188">
        <v>0</v>
      </c>
      <c r="Q17" s="188">
        <f>ROUND(E17*P17,2)</f>
        <v>0</v>
      </c>
      <c r="R17" s="188" t="s">
        <v>336</v>
      </c>
      <c r="S17" s="188" t="s">
        <v>141</v>
      </c>
      <c r="T17" s="189" t="s">
        <v>141</v>
      </c>
      <c r="U17" s="158">
        <v>0.57999999999999996</v>
      </c>
      <c r="V17" s="158">
        <f>ROUND(E17*U17,2)</f>
        <v>0.3</v>
      </c>
      <c r="W17" s="158"/>
      <c r="X17" s="158" t="s">
        <v>175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176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0.399999999999999" outlineLevel="1" x14ac:dyDescent="0.25">
      <c r="A18" s="183">
        <v>5</v>
      </c>
      <c r="B18" s="184" t="s">
        <v>349</v>
      </c>
      <c r="C18" s="190" t="s">
        <v>350</v>
      </c>
      <c r="D18" s="185" t="s">
        <v>173</v>
      </c>
      <c r="E18" s="186">
        <v>2</v>
      </c>
      <c r="F18" s="187"/>
      <c r="G18" s="188">
        <f>ROUND(E18*F18,2)</f>
        <v>0</v>
      </c>
      <c r="H18" s="187"/>
      <c r="I18" s="188">
        <f>ROUND(E18*H18,2)</f>
        <v>0</v>
      </c>
      <c r="J18" s="187"/>
      <c r="K18" s="188">
        <f>ROUND(E18*J18,2)</f>
        <v>0</v>
      </c>
      <c r="L18" s="188">
        <v>21</v>
      </c>
      <c r="M18" s="188">
        <f>G18*(1+L18/100)</f>
        <v>0</v>
      </c>
      <c r="N18" s="188">
        <v>0</v>
      </c>
      <c r="O18" s="188">
        <f>ROUND(E18*N18,2)</f>
        <v>0</v>
      </c>
      <c r="P18" s="188">
        <v>0</v>
      </c>
      <c r="Q18" s="188">
        <f>ROUND(E18*P18,2)</f>
        <v>0</v>
      </c>
      <c r="R18" s="188"/>
      <c r="S18" s="188" t="s">
        <v>164</v>
      </c>
      <c r="T18" s="189" t="s">
        <v>142</v>
      </c>
      <c r="U18" s="158">
        <v>0</v>
      </c>
      <c r="V18" s="158">
        <f>ROUND(E18*U18,2)</f>
        <v>0</v>
      </c>
      <c r="W18" s="158"/>
      <c r="X18" s="158" t="s">
        <v>180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181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5">
      <c r="A19" s="162" t="s">
        <v>136</v>
      </c>
      <c r="B19" s="163" t="s">
        <v>72</v>
      </c>
      <c r="C19" s="177" t="s">
        <v>73</v>
      </c>
      <c r="D19" s="164"/>
      <c r="E19" s="165"/>
      <c r="F19" s="166"/>
      <c r="G19" s="166">
        <f>SUMIF(AG20:AG22,"&lt;&gt;NOR",G20:G22)</f>
        <v>0</v>
      </c>
      <c r="H19" s="166"/>
      <c r="I19" s="166">
        <f>SUM(I20:I22)</f>
        <v>0</v>
      </c>
      <c r="J19" s="166"/>
      <c r="K19" s="166">
        <f>SUM(K20:K22)</f>
        <v>0</v>
      </c>
      <c r="L19" s="166"/>
      <c r="M19" s="166">
        <f>SUM(M20:M22)</f>
        <v>0</v>
      </c>
      <c r="N19" s="166"/>
      <c r="O19" s="166">
        <f>SUM(O20:O22)</f>
        <v>0.01</v>
      </c>
      <c r="P19" s="166"/>
      <c r="Q19" s="166">
        <f>SUM(Q20:Q22)</f>
        <v>0</v>
      </c>
      <c r="R19" s="166"/>
      <c r="S19" s="166"/>
      <c r="T19" s="167"/>
      <c r="U19" s="161"/>
      <c r="V19" s="161">
        <f>SUM(V20:V22)</f>
        <v>0.95</v>
      </c>
      <c r="W19" s="161"/>
      <c r="X19" s="161"/>
      <c r="AG19" t="s">
        <v>137</v>
      </c>
    </row>
    <row r="20" spans="1:60" ht="30.6" outlineLevel="1" x14ac:dyDescent="0.25">
      <c r="A20" s="168">
        <v>6</v>
      </c>
      <c r="B20" s="169" t="s">
        <v>351</v>
      </c>
      <c r="C20" s="178" t="s">
        <v>352</v>
      </c>
      <c r="D20" s="170" t="s">
        <v>173</v>
      </c>
      <c r="E20" s="171">
        <v>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 t="s">
        <v>336</v>
      </c>
      <c r="S20" s="173" t="s">
        <v>141</v>
      </c>
      <c r="T20" s="174" t="s">
        <v>141</v>
      </c>
      <c r="U20" s="158">
        <v>0.95</v>
      </c>
      <c r="V20" s="158">
        <f>ROUND(E20*U20,2)</f>
        <v>0.95</v>
      </c>
      <c r="W20" s="158"/>
      <c r="X20" s="158" t="s">
        <v>175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176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1" outlineLevel="1" x14ac:dyDescent="0.25">
      <c r="A21" s="156"/>
      <c r="B21" s="157"/>
      <c r="C21" s="260" t="s">
        <v>353</v>
      </c>
      <c r="D21" s="261"/>
      <c r="E21" s="261"/>
      <c r="F21" s="261"/>
      <c r="G21" s="261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145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75" t="str">
        <f>C21</f>
        <v>Včetně kotvení rámů do zdiva a platí pro jakýkoliv způsob provádění (např. bodovým přivařením k obnažené výztuži, uklínováním, zalitím pracen apod.).</v>
      </c>
      <c r="BB21" s="149"/>
      <c r="BC21" s="149"/>
      <c r="BD21" s="149"/>
      <c r="BE21" s="149"/>
      <c r="BF21" s="149"/>
      <c r="BG21" s="149"/>
      <c r="BH21" s="149"/>
    </row>
    <row r="22" spans="1:60" ht="20.399999999999999" outlineLevel="1" x14ac:dyDescent="0.25">
      <c r="A22" s="183">
        <v>7</v>
      </c>
      <c r="B22" s="184" t="s">
        <v>354</v>
      </c>
      <c r="C22" s="190" t="s">
        <v>355</v>
      </c>
      <c r="D22" s="185" t="s">
        <v>173</v>
      </c>
      <c r="E22" s="186">
        <v>1</v>
      </c>
      <c r="F22" s="187"/>
      <c r="G22" s="188">
        <f>ROUND(E22*F22,2)</f>
        <v>0</v>
      </c>
      <c r="H22" s="187"/>
      <c r="I22" s="188">
        <f>ROUND(E22*H22,2)</f>
        <v>0</v>
      </c>
      <c r="J22" s="187"/>
      <c r="K22" s="188">
        <f>ROUND(E22*J22,2)</f>
        <v>0</v>
      </c>
      <c r="L22" s="188">
        <v>21</v>
      </c>
      <c r="M22" s="188">
        <f>G22*(1+L22/100)</f>
        <v>0</v>
      </c>
      <c r="N22" s="188">
        <v>1.1299999999999999E-2</v>
      </c>
      <c r="O22" s="188">
        <f>ROUND(E22*N22,2)</f>
        <v>0.01</v>
      </c>
      <c r="P22" s="188">
        <v>0</v>
      </c>
      <c r="Q22" s="188">
        <f>ROUND(E22*P22,2)</f>
        <v>0</v>
      </c>
      <c r="R22" s="188" t="s">
        <v>204</v>
      </c>
      <c r="S22" s="188" t="s">
        <v>141</v>
      </c>
      <c r="T22" s="189" t="s">
        <v>141</v>
      </c>
      <c r="U22" s="158">
        <v>0</v>
      </c>
      <c r="V22" s="158">
        <f>ROUND(E22*U22,2)</f>
        <v>0</v>
      </c>
      <c r="W22" s="158"/>
      <c r="X22" s="158" t="s">
        <v>180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181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5">
      <c r="A23" s="162" t="s">
        <v>136</v>
      </c>
      <c r="B23" s="163" t="s">
        <v>76</v>
      </c>
      <c r="C23" s="177" t="s">
        <v>77</v>
      </c>
      <c r="D23" s="164"/>
      <c r="E23" s="165"/>
      <c r="F23" s="166"/>
      <c r="G23" s="166">
        <f>SUMIF(AG24:AG24,"&lt;&gt;NOR",G24:G24)</f>
        <v>0</v>
      </c>
      <c r="H23" s="166"/>
      <c r="I23" s="166">
        <f>SUM(I24:I24)</f>
        <v>0</v>
      </c>
      <c r="J23" s="166"/>
      <c r="K23" s="166">
        <f>SUM(K24:K24)</f>
        <v>0</v>
      </c>
      <c r="L23" s="166"/>
      <c r="M23" s="166">
        <f>SUM(M24:M24)</f>
        <v>0</v>
      </c>
      <c r="N23" s="166"/>
      <c r="O23" s="166">
        <f>SUM(O24:O24)</f>
        <v>0</v>
      </c>
      <c r="P23" s="166"/>
      <c r="Q23" s="166">
        <f>SUM(Q24:Q24)</f>
        <v>0</v>
      </c>
      <c r="R23" s="166"/>
      <c r="S23" s="166"/>
      <c r="T23" s="167"/>
      <c r="U23" s="161"/>
      <c r="V23" s="161">
        <f>SUM(V24:V24)</f>
        <v>0.09</v>
      </c>
      <c r="W23" s="161"/>
      <c r="X23" s="161"/>
      <c r="AG23" t="s">
        <v>137</v>
      </c>
    </row>
    <row r="24" spans="1:60" outlineLevel="1" x14ac:dyDescent="0.25">
      <c r="A24" s="183">
        <v>8</v>
      </c>
      <c r="B24" s="184" t="s">
        <v>356</v>
      </c>
      <c r="C24" s="190" t="s">
        <v>357</v>
      </c>
      <c r="D24" s="185" t="s">
        <v>291</v>
      </c>
      <c r="E24" s="186">
        <v>0.52500000000000002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21</v>
      </c>
      <c r="M24" s="188">
        <f>G24*(1+L24/100)</f>
        <v>0</v>
      </c>
      <c r="N24" s="188">
        <v>1.2099999999999999E-3</v>
      </c>
      <c r="O24" s="188">
        <f>ROUND(E24*N24,2)</f>
        <v>0</v>
      </c>
      <c r="P24" s="188">
        <v>0</v>
      </c>
      <c r="Q24" s="188">
        <f>ROUND(E24*P24,2)</f>
        <v>0</v>
      </c>
      <c r="R24" s="188" t="s">
        <v>358</v>
      </c>
      <c r="S24" s="188" t="s">
        <v>141</v>
      </c>
      <c r="T24" s="189" t="s">
        <v>141</v>
      </c>
      <c r="U24" s="158">
        <v>0.17699999999999999</v>
      </c>
      <c r="V24" s="158">
        <f>ROUND(E24*U24,2)</f>
        <v>0.09</v>
      </c>
      <c r="W24" s="158"/>
      <c r="X24" s="158" t="s">
        <v>175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176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5">
      <c r="A25" s="162" t="s">
        <v>136</v>
      </c>
      <c r="B25" s="163" t="s">
        <v>78</v>
      </c>
      <c r="C25" s="177" t="s">
        <v>79</v>
      </c>
      <c r="D25" s="164"/>
      <c r="E25" s="165"/>
      <c r="F25" s="166"/>
      <c r="G25" s="166">
        <f>SUMIF(AG26:AG29,"&lt;&gt;NOR",G26:G29)</f>
        <v>0</v>
      </c>
      <c r="H25" s="166"/>
      <c r="I25" s="166">
        <f>SUM(I26:I29)</f>
        <v>0</v>
      </c>
      <c r="J25" s="166"/>
      <c r="K25" s="166">
        <f>SUM(K26:K29)</f>
        <v>0</v>
      </c>
      <c r="L25" s="166"/>
      <c r="M25" s="166">
        <f>SUM(M26:M29)</f>
        <v>0</v>
      </c>
      <c r="N25" s="166"/>
      <c r="O25" s="166">
        <f>SUM(O26:O29)</f>
        <v>0.01</v>
      </c>
      <c r="P25" s="166"/>
      <c r="Q25" s="166">
        <f>SUM(Q26:Q29)</f>
        <v>0</v>
      </c>
      <c r="R25" s="166"/>
      <c r="S25" s="166"/>
      <c r="T25" s="167"/>
      <c r="U25" s="161"/>
      <c r="V25" s="161">
        <f>SUM(V26:V29)</f>
        <v>0.38</v>
      </c>
      <c r="W25" s="161"/>
      <c r="X25" s="161"/>
      <c r="AG25" t="s">
        <v>137</v>
      </c>
    </row>
    <row r="26" spans="1:60" ht="51" outlineLevel="1" x14ac:dyDescent="0.25">
      <c r="A26" s="168">
        <v>9</v>
      </c>
      <c r="B26" s="169" t="s">
        <v>359</v>
      </c>
      <c r="C26" s="178" t="s">
        <v>360</v>
      </c>
      <c r="D26" s="170" t="s">
        <v>291</v>
      </c>
      <c r="E26" s="171">
        <v>0.8125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4.0000000000000003E-5</v>
      </c>
      <c r="O26" s="173">
        <f>ROUND(E26*N26,2)</f>
        <v>0</v>
      </c>
      <c r="P26" s="173">
        <v>0</v>
      </c>
      <c r="Q26" s="173">
        <f>ROUND(E26*P26,2)</f>
        <v>0</v>
      </c>
      <c r="R26" s="173" t="s">
        <v>336</v>
      </c>
      <c r="S26" s="173" t="s">
        <v>141</v>
      </c>
      <c r="T26" s="174" t="s">
        <v>141</v>
      </c>
      <c r="U26" s="158">
        <v>0.26300000000000001</v>
      </c>
      <c r="V26" s="158">
        <f>ROUND(E26*U26,2)</f>
        <v>0.21</v>
      </c>
      <c r="W26" s="158"/>
      <c r="X26" s="158" t="s">
        <v>175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176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56"/>
      <c r="B27" s="157"/>
      <c r="C27" s="179" t="s">
        <v>361</v>
      </c>
      <c r="D27" s="159"/>
      <c r="E27" s="160">
        <v>0.8125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157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83">
        <v>10</v>
      </c>
      <c r="B28" s="184" t="s">
        <v>362</v>
      </c>
      <c r="C28" s="190" t="s">
        <v>363</v>
      </c>
      <c r="D28" s="185" t="s">
        <v>173</v>
      </c>
      <c r="E28" s="186">
        <v>1</v>
      </c>
      <c r="F28" s="187"/>
      <c r="G28" s="188">
        <f>ROUND(E28*F28,2)</f>
        <v>0</v>
      </c>
      <c r="H28" s="187"/>
      <c r="I28" s="188">
        <f>ROUND(E28*H28,2)</f>
        <v>0</v>
      </c>
      <c r="J28" s="187"/>
      <c r="K28" s="188">
        <f>ROUND(E28*J28,2)</f>
        <v>0</v>
      </c>
      <c r="L28" s="188">
        <v>21</v>
      </c>
      <c r="M28" s="188">
        <f>G28*(1+L28/100)</f>
        <v>0</v>
      </c>
      <c r="N28" s="188">
        <v>1.0000000000000001E-5</v>
      </c>
      <c r="O28" s="188">
        <f>ROUND(E28*N28,2)</f>
        <v>0</v>
      </c>
      <c r="P28" s="188">
        <v>0</v>
      </c>
      <c r="Q28" s="188">
        <f>ROUND(E28*P28,2)</f>
        <v>0</v>
      </c>
      <c r="R28" s="188" t="s">
        <v>336</v>
      </c>
      <c r="S28" s="188" t="s">
        <v>141</v>
      </c>
      <c r="T28" s="189" t="s">
        <v>141</v>
      </c>
      <c r="U28" s="158">
        <v>0.17</v>
      </c>
      <c r="V28" s="158">
        <f>ROUND(E28*U28,2)</f>
        <v>0.17</v>
      </c>
      <c r="W28" s="158"/>
      <c r="X28" s="158" t="s">
        <v>175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176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83">
        <v>11</v>
      </c>
      <c r="B29" s="184" t="s">
        <v>364</v>
      </c>
      <c r="C29" s="190" t="s">
        <v>365</v>
      </c>
      <c r="D29" s="185" t="s">
        <v>173</v>
      </c>
      <c r="E29" s="186">
        <v>1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8">
        <v>5.8999999999999999E-3</v>
      </c>
      <c r="O29" s="188">
        <f>ROUND(E29*N29,2)</f>
        <v>0.01</v>
      </c>
      <c r="P29" s="188">
        <v>0</v>
      </c>
      <c r="Q29" s="188">
        <f>ROUND(E29*P29,2)</f>
        <v>0</v>
      </c>
      <c r="R29" s="188"/>
      <c r="S29" s="188" t="s">
        <v>164</v>
      </c>
      <c r="T29" s="189" t="s">
        <v>141</v>
      </c>
      <c r="U29" s="158">
        <v>0</v>
      </c>
      <c r="V29" s="158">
        <f>ROUND(E29*U29,2)</f>
        <v>0</v>
      </c>
      <c r="W29" s="158"/>
      <c r="X29" s="158" t="s">
        <v>180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181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x14ac:dyDescent="0.25">
      <c r="A30" s="162" t="s">
        <v>136</v>
      </c>
      <c r="B30" s="163" t="s">
        <v>80</v>
      </c>
      <c r="C30" s="177" t="s">
        <v>81</v>
      </c>
      <c r="D30" s="164"/>
      <c r="E30" s="165"/>
      <c r="F30" s="166"/>
      <c r="G30" s="166">
        <f>SUMIF(AG31:AG34,"&lt;&gt;NOR",G31:G34)</f>
        <v>0</v>
      </c>
      <c r="H30" s="166"/>
      <c r="I30" s="166">
        <f>SUM(I31:I34)</f>
        <v>0</v>
      </c>
      <c r="J30" s="166"/>
      <c r="K30" s="166">
        <f>SUM(K31:K34)</f>
        <v>0</v>
      </c>
      <c r="L30" s="166"/>
      <c r="M30" s="166">
        <f>SUM(M31:M34)</f>
        <v>0</v>
      </c>
      <c r="N30" s="166"/>
      <c r="O30" s="166">
        <f>SUM(O31:O34)</f>
        <v>0</v>
      </c>
      <c r="P30" s="166"/>
      <c r="Q30" s="166">
        <f>SUM(Q31:Q34)</f>
        <v>0</v>
      </c>
      <c r="R30" s="166"/>
      <c r="S30" s="166"/>
      <c r="T30" s="167"/>
      <c r="U30" s="161"/>
      <c r="V30" s="161">
        <f>SUM(V31:V34)</f>
        <v>1.28</v>
      </c>
      <c r="W30" s="161"/>
      <c r="X30" s="161"/>
      <c r="AG30" t="s">
        <v>137</v>
      </c>
    </row>
    <row r="31" spans="1:60" outlineLevel="1" x14ac:dyDescent="0.25">
      <c r="A31" s="168">
        <v>12</v>
      </c>
      <c r="B31" s="169" t="s">
        <v>366</v>
      </c>
      <c r="C31" s="178" t="s">
        <v>367</v>
      </c>
      <c r="D31" s="170" t="s">
        <v>251</v>
      </c>
      <c r="E31" s="171">
        <v>0.3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0</v>
      </c>
      <c r="O31" s="173">
        <f>ROUND(E31*N31,2)</f>
        <v>0</v>
      </c>
      <c r="P31" s="173">
        <v>4.6000000000000001E-4</v>
      </c>
      <c r="Q31" s="173">
        <f>ROUND(E31*P31,2)</f>
        <v>0</v>
      </c>
      <c r="R31" s="173" t="s">
        <v>368</v>
      </c>
      <c r="S31" s="173" t="s">
        <v>141</v>
      </c>
      <c r="T31" s="174" t="s">
        <v>141</v>
      </c>
      <c r="U31" s="158">
        <v>2.25</v>
      </c>
      <c r="V31" s="158">
        <f>ROUND(E31*U31,2)</f>
        <v>0.68</v>
      </c>
      <c r="W31" s="158"/>
      <c r="X31" s="158" t="s">
        <v>175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176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56"/>
      <c r="B32" s="157"/>
      <c r="C32" s="179" t="s">
        <v>369</v>
      </c>
      <c r="D32" s="159"/>
      <c r="E32" s="160">
        <v>0.3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157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68">
        <v>13</v>
      </c>
      <c r="B33" s="169" t="s">
        <v>370</v>
      </c>
      <c r="C33" s="178" t="s">
        <v>371</v>
      </c>
      <c r="D33" s="170" t="s">
        <v>251</v>
      </c>
      <c r="E33" s="171">
        <v>0.25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6.4000000000000005E-4</v>
      </c>
      <c r="Q33" s="173">
        <f>ROUND(E33*P33,2)</f>
        <v>0</v>
      </c>
      <c r="R33" s="173" t="s">
        <v>368</v>
      </c>
      <c r="S33" s="173" t="s">
        <v>141</v>
      </c>
      <c r="T33" s="174" t="s">
        <v>141</v>
      </c>
      <c r="U33" s="158">
        <v>2.4</v>
      </c>
      <c r="V33" s="158">
        <f>ROUND(E33*U33,2)</f>
        <v>0.6</v>
      </c>
      <c r="W33" s="158"/>
      <c r="X33" s="158" t="s">
        <v>175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176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56"/>
      <c r="B34" s="157"/>
      <c r="C34" s="179" t="s">
        <v>372</v>
      </c>
      <c r="D34" s="159"/>
      <c r="E34" s="160">
        <v>0.25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157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5">
      <c r="A35" s="162" t="s">
        <v>136</v>
      </c>
      <c r="B35" s="163" t="s">
        <v>82</v>
      </c>
      <c r="C35" s="177" t="s">
        <v>83</v>
      </c>
      <c r="D35" s="164"/>
      <c r="E35" s="165"/>
      <c r="F35" s="166"/>
      <c r="G35" s="166">
        <f>SUMIF(AG36:AG37,"&lt;&gt;NOR",G36:G37)</f>
        <v>0</v>
      </c>
      <c r="H35" s="166"/>
      <c r="I35" s="166">
        <f>SUM(I36:I37)</f>
        <v>0</v>
      </c>
      <c r="J35" s="166"/>
      <c r="K35" s="166">
        <f>SUM(K36:K37)</f>
        <v>0</v>
      </c>
      <c r="L35" s="166"/>
      <c r="M35" s="166">
        <f>SUM(M36:M37)</f>
        <v>0</v>
      </c>
      <c r="N35" s="166"/>
      <c r="O35" s="166">
        <f>SUM(O36:O37)</f>
        <v>0</v>
      </c>
      <c r="P35" s="166"/>
      <c r="Q35" s="166">
        <f>SUM(Q36:Q37)</f>
        <v>0</v>
      </c>
      <c r="R35" s="166"/>
      <c r="S35" s="166"/>
      <c r="T35" s="167"/>
      <c r="U35" s="161"/>
      <c r="V35" s="161">
        <f>SUM(V36:V37)</f>
        <v>0.34</v>
      </c>
      <c r="W35" s="161"/>
      <c r="X35" s="161"/>
      <c r="AG35" t="s">
        <v>137</v>
      </c>
    </row>
    <row r="36" spans="1:60" ht="30.6" outlineLevel="1" x14ac:dyDescent="0.25">
      <c r="A36" s="168">
        <v>14</v>
      </c>
      <c r="B36" s="169" t="s">
        <v>373</v>
      </c>
      <c r="C36" s="178" t="s">
        <v>374</v>
      </c>
      <c r="D36" s="170" t="s">
        <v>375</v>
      </c>
      <c r="E36" s="171">
        <v>0.17899999999999999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 t="s">
        <v>376</v>
      </c>
      <c r="S36" s="173" t="s">
        <v>141</v>
      </c>
      <c r="T36" s="174" t="s">
        <v>141</v>
      </c>
      <c r="U36" s="158">
        <v>1.8919999999999999</v>
      </c>
      <c r="V36" s="158">
        <f>ROUND(E36*U36,2)</f>
        <v>0.34</v>
      </c>
      <c r="W36" s="158"/>
      <c r="X36" s="158" t="s">
        <v>377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378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269" t="s">
        <v>379</v>
      </c>
      <c r="D37" s="270"/>
      <c r="E37" s="270"/>
      <c r="F37" s="270"/>
      <c r="G37" s="270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338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5">
      <c r="A38" s="162" t="s">
        <v>136</v>
      </c>
      <c r="B38" s="163" t="s">
        <v>86</v>
      </c>
      <c r="C38" s="177" t="s">
        <v>87</v>
      </c>
      <c r="D38" s="164"/>
      <c r="E38" s="165"/>
      <c r="F38" s="166"/>
      <c r="G38" s="166">
        <f>SUMIF(AG39:AG44,"&lt;&gt;NOR",G39:G44)</f>
        <v>0</v>
      </c>
      <c r="H38" s="166"/>
      <c r="I38" s="166">
        <f>SUM(I39:I44)</f>
        <v>0</v>
      </c>
      <c r="J38" s="166"/>
      <c r="K38" s="166">
        <f>SUM(K39:K44)</f>
        <v>0</v>
      </c>
      <c r="L38" s="166"/>
      <c r="M38" s="166">
        <f>SUM(M39:M44)</f>
        <v>0</v>
      </c>
      <c r="N38" s="166"/>
      <c r="O38" s="166">
        <f>SUM(O39:O44)</f>
        <v>0.03</v>
      </c>
      <c r="P38" s="166"/>
      <c r="Q38" s="166">
        <f>SUM(Q39:Q44)</f>
        <v>0</v>
      </c>
      <c r="R38" s="166"/>
      <c r="S38" s="166"/>
      <c r="T38" s="167"/>
      <c r="U38" s="161"/>
      <c r="V38" s="161">
        <f>SUM(V39:V44)</f>
        <v>2.29</v>
      </c>
      <c r="W38" s="161"/>
      <c r="X38" s="161"/>
      <c r="AG38" t="s">
        <v>137</v>
      </c>
    </row>
    <row r="39" spans="1:60" ht="20.399999999999999" outlineLevel="1" x14ac:dyDescent="0.25">
      <c r="A39" s="183">
        <v>15</v>
      </c>
      <c r="B39" s="184" t="s">
        <v>380</v>
      </c>
      <c r="C39" s="190" t="s">
        <v>381</v>
      </c>
      <c r="D39" s="185" t="s">
        <v>173</v>
      </c>
      <c r="E39" s="186">
        <v>1</v>
      </c>
      <c r="F39" s="187"/>
      <c r="G39" s="188">
        <f>ROUND(E39*F39,2)</f>
        <v>0</v>
      </c>
      <c r="H39" s="187"/>
      <c r="I39" s="188">
        <f>ROUND(E39*H39,2)</f>
        <v>0</v>
      </c>
      <c r="J39" s="187"/>
      <c r="K39" s="188">
        <f>ROUND(E39*J39,2)</f>
        <v>0</v>
      </c>
      <c r="L39" s="188">
        <v>21</v>
      </c>
      <c r="M39" s="188">
        <f>G39*(1+L39/100)</f>
        <v>0</v>
      </c>
      <c r="N39" s="188">
        <v>0</v>
      </c>
      <c r="O39" s="188">
        <f>ROUND(E39*N39,2)</f>
        <v>0</v>
      </c>
      <c r="P39" s="188">
        <v>0</v>
      </c>
      <c r="Q39" s="188">
        <f>ROUND(E39*P39,2)</f>
        <v>0</v>
      </c>
      <c r="R39" s="188" t="s">
        <v>382</v>
      </c>
      <c r="S39" s="188" t="s">
        <v>141</v>
      </c>
      <c r="T39" s="189" t="s">
        <v>141</v>
      </c>
      <c r="U39" s="158">
        <v>1.45</v>
      </c>
      <c r="V39" s="158">
        <f>ROUND(E39*U39,2)</f>
        <v>1.45</v>
      </c>
      <c r="W39" s="158"/>
      <c r="X39" s="158" t="s">
        <v>175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176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83">
        <v>16</v>
      </c>
      <c r="B40" s="184" t="s">
        <v>383</v>
      </c>
      <c r="C40" s="190" t="s">
        <v>384</v>
      </c>
      <c r="D40" s="185" t="s">
        <v>173</v>
      </c>
      <c r="E40" s="186">
        <v>1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8">
        <v>0</v>
      </c>
      <c r="O40" s="188">
        <f>ROUND(E40*N40,2)</f>
        <v>0</v>
      </c>
      <c r="P40" s="188">
        <v>0</v>
      </c>
      <c r="Q40" s="188">
        <f>ROUND(E40*P40,2)</f>
        <v>0</v>
      </c>
      <c r="R40" s="188" t="s">
        <v>382</v>
      </c>
      <c r="S40" s="188" t="s">
        <v>141</v>
      </c>
      <c r="T40" s="189" t="s">
        <v>141</v>
      </c>
      <c r="U40" s="158">
        <v>0.77500000000000002</v>
      </c>
      <c r="V40" s="158">
        <f>ROUND(E40*U40,2)</f>
        <v>0.78</v>
      </c>
      <c r="W40" s="158"/>
      <c r="X40" s="158" t="s">
        <v>175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176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0.399999999999999" outlineLevel="1" x14ac:dyDescent="0.25">
      <c r="A41" s="183">
        <v>17</v>
      </c>
      <c r="B41" s="184" t="s">
        <v>385</v>
      </c>
      <c r="C41" s="190" t="s">
        <v>386</v>
      </c>
      <c r="D41" s="185" t="s">
        <v>173</v>
      </c>
      <c r="E41" s="186">
        <v>1</v>
      </c>
      <c r="F41" s="187"/>
      <c r="G41" s="188">
        <f>ROUND(E41*F41,2)</f>
        <v>0</v>
      </c>
      <c r="H41" s="187"/>
      <c r="I41" s="188">
        <f>ROUND(E41*H41,2)</f>
        <v>0</v>
      </c>
      <c r="J41" s="187"/>
      <c r="K41" s="188">
        <f>ROUND(E41*J41,2)</f>
        <v>0</v>
      </c>
      <c r="L41" s="188">
        <v>21</v>
      </c>
      <c r="M41" s="188">
        <f>G41*(1+L41/100)</f>
        <v>0</v>
      </c>
      <c r="N41" s="188">
        <v>7.5000000000000002E-4</v>
      </c>
      <c r="O41" s="188">
        <f>ROUND(E41*N41,2)</f>
        <v>0</v>
      </c>
      <c r="P41" s="188">
        <v>0</v>
      </c>
      <c r="Q41" s="188">
        <f>ROUND(E41*P41,2)</f>
        <v>0</v>
      </c>
      <c r="R41" s="188" t="s">
        <v>204</v>
      </c>
      <c r="S41" s="188" t="s">
        <v>141</v>
      </c>
      <c r="T41" s="189" t="s">
        <v>141</v>
      </c>
      <c r="U41" s="158">
        <v>0</v>
      </c>
      <c r="V41" s="158">
        <f>ROUND(E41*U41,2)</f>
        <v>0</v>
      </c>
      <c r="W41" s="158"/>
      <c r="X41" s="158" t="s">
        <v>180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181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83">
        <v>18</v>
      </c>
      <c r="B42" s="184" t="s">
        <v>387</v>
      </c>
      <c r="C42" s="190" t="s">
        <v>388</v>
      </c>
      <c r="D42" s="185" t="s">
        <v>173</v>
      </c>
      <c r="E42" s="186">
        <v>1</v>
      </c>
      <c r="F42" s="187"/>
      <c r="G42" s="188">
        <f>ROUND(E42*F42,2)</f>
        <v>0</v>
      </c>
      <c r="H42" s="187"/>
      <c r="I42" s="188">
        <f>ROUND(E42*H42,2)</f>
        <v>0</v>
      </c>
      <c r="J42" s="187"/>
      <c r="K42" s="188">
        <f>ROUND(E42*J42,2)</f>
        <v>0</v>
      </c>
      <c r="L42" s="188">
        <v>21</v>
      </c>
      <c r="M42" s="188">
        <f>G42*(1+L42/100)</f>
        <v>0</v>
      </c>
      <c r="N42" s="188">
        <v>2.5000000000000001E-2</v>
      </c>
      <c r="O42" s="188">
        <f>ROUND(E42*N42,2)</f>
        <v>0.03</v>
      </c>
      <c r="P42" s="188">
        <v>0</v>
      </c>
      <c r="Q42" s="188">
        <f>ROUND(E42*P42,2)</f>
        <v>0</v>
      </c>
      <c r="R42" s="188"/>
      <c r="S42" s="188" t="s">
        <v>164</v>
      </c>
      <c r="T42" s="189" t="s">
        <v>141</v>
      </c>
      <c r="U42" s="158">
        <v>0</v>
      </c>
      <c r="V42" s="158">
        <f>ROUND(E42*U42,2)</f>
        <v>0</v>
      </c>
      <c r="W42" s="158"/>
      <c r="X42" s="158" t="s">
        <v>180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181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68">
        <v>19</v>
      </c>
      <c r="B43" s="169" t="s">
        <v>389</v>
      </c>
      <c r="C43" s="178" t="s">
        <v>390</v>
      </c>
      <c r="D43" s="170" t="s">
        <v>375</v>
      </c>
      <c r="E43" s="171">
        <v>2.5749999999999999E-2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3" t="s">
        <v>382</v>
      </c>
      <c r="S43" s="173" t="s">
        <v>141</v>
      </c>
      <c r="T43" s="174" t="s">
        <v>141</v>
      </c>
      <c r="U43" s="158">
        <v>2.4209999999999998</v>
      </c>
      <c r="V43" s="158">
        <f>ROUND(E43*U43,2)</f>
        <v>0.06</v>
      </c>
      <c r="W43" s="158"/>
      <c r="X43" s="158" t="s">
        <v>377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378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56"/>
      <c r="B44" s="157"/>
      <c r="C44" s="269" t="s">
        <v>391</v>
      </c>
      <c r="D44" s="270"/>
      <c r="E44" s="270"/>
      <c r="F44" s="270"/>
      <c r="G44" s="270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338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5">
      <c r="A45" s="162" t="s">
        <v>136</v>
      </c>
      <c r="B45" s="163" t="s">
        <v>88</v>
      </c>
      <c r="C45" s="177" t="s">
        <v>89</v>
      </c>
      <c r="D45" s="164"/>
      <c r="E45" s="165"/>
      <c r="F45" s="166"/>
      <c r="G45" s="166">
        <f>SUMIF(AG46:AG47,"&lt;&gt;NOR",G46:G47)</f>
        <v>0</v>
      </c>
      <c r="H45" s="166"/>
      <c r="I45" s="166">
        <f>SUM(I46:I47)</f>
        <v>0</v>
      </c>
      <c r="J45" s="166"/>
      <c r="K45" s="166">
        <f>SUM(K46:K47)</f>
        <v>0</v>
      </c>
      <c r="L45" s="166"/>
      <c r="M45" s="166">
        <f>SUM(M46:M47)</f>
        <v>0</v>
      </c>
      <c r="N45" s="166"/>
      <c r="O45" s="166">
        <f>SUM(O46:O47)</f>
        <v>0</v>
      </c>
      <c r="P45" s="166"/>
      <c r="Q45" s="166">
        <f>SUM(Q46:Q47)</f>
        <v>0</v>
      </c>
      <c r="R45" s="166"/>
      <c r="S45" s="166"/>
      <c r="T45" s="167"/>
      <c r="U45" s="161"/>
      <c r="V45" s="161">
        <f>SUM(V46:V47)</f>
        <v>1.5</v>
      </c>
      <c r="W45" s="161"/>
      <c r="X45" s="161"/>
      <c r="AG45" t="s">
        <v>137</v>
      </c>
    </row>
    <row r="46" spans="1:60" ht="20.399999999999999" outlineLevel="1" x14ac:dyDescent="0.25">
      <c r="A46" s="168">
        <v>20</v>
      </c>
      <c r="B46" s="169" t="s">
        <v>392</v>
      </c>
      <c r="C46" s="178" t="s">
        <v>393</v>
      </c>
      <c r="D46" s="170" t="s">
        <v>291</v>
      </c>
      <c r="E46" s="171">
        <v>11.125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3">
        <v>3.2000000000000003E-4</v>
      </c>
      <c r="O46" s="173">
        <f>ROUND(E46*N46,2)</f>
        <v>0</v>
      </c>
      <c r="P46" s="173">
        <v>0</v>
      </c>
      <c r="Q46" s="173">
        <f>ROUND(E46*P46,2)</f>
        <v>0</v>
      </c>
      <c r="R46" s="173" t="s">
        <v>394</v>
      </c>
      <c r="S46" s="173" t="s">
        <v>141</v>
      </c>
      <c r="T46" s="174" t="s">
        <v>141</v>
      </c>
      <c r="U46" s="158">
        <v>0.13439999999999999</v>
      </c>
      <c r="V46" s="158">
        <f>ROUND(E46*U46,2)</f>
        <v>1.5</v>
      </c>
      <c r="W46" s="158"/>
      <c r="X46" s="158" t="s">
        <v>175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176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56"/>
      <c r="B47" s="157"/>
      <c r="C47" s="179" t="s">
        <v>395</v>
      </c>
      <c r="D47" s="159"/>
      <c r="E47" s="160">
        <v>11.125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157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x14ac:dyDescent="0.25">
      <c r="A48" s="3"/>
      <c r="B48" s="4"/>
      <c r="C48" s="180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v>15</v>
      </c>
      <c r="AF48">
        <v>21</v>
      </c>
      <c r="AG48" t="s">
        <v>123</v>
      </c>
    </row>
    <row r="49" spans="1:33" x14ac:dyDescent="0.25">
      <c r="A49" s="152"/>
      <c r="B49" s="153" t="s">
        <v>29</v>
      </c>
      <c r="C49" s="181"/>
      <c r="D49" s="154"/>
      <c r="E49" s="155"/>
      <c r="F49" s="155"/>
      <c r="G49" s="176">
        <f>G8+G19+G23+G25+G30+G35+G38+G45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f>SUMIF(L7:L47,AE48,G7:G47)</f>
        <v>0</v>
      </c>
      <c r="AF49">
        <f>SUMIF(L7:L47,AF48,G7:G47)</f>
        <v>0</v>
      </c>
      <c r="AG49" t="s">
        <v>168</v>
      </c>
    </row>
    <row r="50" spans="1:33" x14ac:dyDescent="0.25">
      <c r="C50" s="182"/>
      <c r="D50" s="10"/>
      <c r="AG50" t="s">
        <v>169</v>
      </c>
    </row>
    <row r="51" spans="1:33" x14ac:dyDescent="0.25">
      <c r="D51" s="10"/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nUra8CoixOiS1l3T/eQNsvILCJK/fDWGqbM/3fnmyYkbK5hTU38AcwIa0GvaCs8hi7pNqwX5/kX6CE0/BDdfw==" saltValue="lBQJz55PyrJ1dliLT/qXew==" spinCount="100000" sheet="1"/>
  <mergeCells count="9">
    <mergeCell ref="C21:G21"/>
    <mergeCell ref="C37:G37"/>
    <mergeCell ref="C44:G44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E20D8-3136-4E55-931F-1493556896F6}">
  <sheetPr>
    <outlinePr summaryBelow="0"/>
  </sheetPr>
  <dimension ref="A1:BH5000"/>
  <sheetViews>
    <sheetView workbookViewId="0">
      <pane ySplit="7" topLeftCell="A8" activePane="bottomLeft" state="frozen"/>
      <selection pane="bottomLeft" activeCell="A39" sqref="A39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2" t="s">
        <v>170</v>
      </c>
      <c r="B1" s="262"/>
      <c r="C1" s="262"/>
      <c r="D1" s="262"/>
      <c r="E1" s="262"/>
      <c r="F1" s="262"/>
      <c r="G1" s="262"/>
      <c r="AG1" t="s">
        <v>109</v>
      </c>
    </row>
    <row r="2" spans="1:60" ht="24.9" customHeight="1" x14ac:dyDescent="0.25">
      <c r="A2" s="141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110</v>
      </c>
    </row>
    <row r="3" spans="1:60" ht="24.9" customHeight="1" x14ac:dyDescent="0.25">
      <c r="A3" s="141" t="s">
        <v>8</v>
      </c>
      <c r="B3" s="49" t="s">
        <v>56</v>
      </c>
      <c r="C3" s="263" t="s">
        <v>57</v>
      </c>
      <c r="D3" s="264"/>
      <c r="E3" s="264"/>
      <c r="F3" s="264"/>
      <c r="G3" s="265"/>
      <c r="AC3" s="123" t="s">
        <v>171</v>
      </c>
      <c r="AG3" t="s">
        <v>113</v>
      </c>
    </row>
    <row r="4" spans="1:60" ht="24.9" customHeight="1" x14ac:dyDescent="0.25">
      <c r="A4" s="142" t="s">
        <v>9</v>
      </c>
      <c r="B4" s="143" t="s">
        <v>62</v>
      </c>
      <c r="C4" s="266" t="s">
        <v>63</v>
      </c>
      <c r="D4" s="267"/>
      <c r="E4" s="267"/>
      <c r="F4" s="267"/>
      <c r="G4" s="268"/>
      <c r="AG4" t="s">
        <v>114</v>
      </c>
    </row>
    <row r="5" spans="1:60" x14ac:dyDescent="0.25">
      <c r="D5" s="10"/>
    </row>
    <row r="6" spans="1:60" ht="39.6" x14ac:dyDescent="0.25">
      <c r="A6" s="145" t="s">
        <v>115</v>
      </c>
      <c r="B6" s="147" t="s">
        <v>116</v>
      </c>
      <c r="C6" s="147" t="s">
        <v>117</v>
      </c>
      <c r="D6" s="146" t="s">
        <v>118</v>
      </c>
      <c r="E6" s="145" t="s">
        <v>119</v>
      </c>
      <c r="F6" s="144" t="s">
        <v>120</v>
      </c>
      <c r="G6" s="145" t="s">
        <v>29</v>
      </c>
      <c r="H6" s="148" t="s">
        <v>30</v>
      </c>
      <c r="I6" s="148" t="s">
        <v>121</v>
      </c>
      <c r="J6" s="148" t="s">
        <v>31</v>
      </c>
      <c r="K6" s="148" t="s">
        <v>122</v>
      </c>
      <c r="L6" s="148" t="s">
        <v>123</v>
      </c>
      <c r="M6" s="148" t="s">
        <v>124</v>
      </c>
      <c r="N6" s="148" t="s">
        <v>125</v>
      </c>
      <c r="O6" s="148" t="s">
        <v>126</v>
      </c>
      <c r="P6" s="148" t="s">
        <v>127</v>
      </c>
      <c r="Q6" s="148" t="s">
        <v>128</v>
      </c>
      <c r="R6" s="148" t="s">
        <v>129</v>
      </c>
      <c r="S6" s="148" t="s">
        <v>130</v>
      </c>
      <c r="T6" s="148" t="s">
        <v>131</v>
      </c>
      <c r="U6" s="148" t="s">
        <v>132</v>
      </c>
      <c r="V6" s="148" t="s">
        <v>133</v>
      </c>
      <c r="W6" s="148" t="s">
        <v>134</v>
      </c>
      <c r="X6" s="148" t="s">
        <v>135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136</v>
      </c>
      <c r="B8" s="163" t="s">
        <v>102</v>
      </c>
      <c r="C8" s="177" t="s">
        <v>103</v>
      </c>
      <c r="D8" s="164"/>
      <c r="E8" s="165"/>
      <c r="F8" s="166"/>
      <c r="G8" s="166">
        <f>SUMIF(AG9:AG30,"&lt;&gt;NOR",G9:G30)</f>
        <v>0</v>
      </c>
      <c r="H8" s="166"/>
      <c r="I8" s="166">
        <f>SUM(I9:I30)</f>
        <v>0</v>
      </c>
      <c r="J8" s="166"/>
      <c r="K8" s="166">
        <f>SUM(K9:K30)</f>
        <v>0</v>
      </c>
      <c r="L8" s="166"/>
      <c r="M8" s="166">
        <f>SUM(M9:M30)</f>
        <v>0</v>
      </c>
      <c r="N8" s="166"/>
      <c r="O8" s="166">
        <f>SUM(O9:O30)</f>
        <v>0.03</v>
      </c>
      <c r="P8" s="166"/>
      <c r="Q8" s="166">
        <f>SUM(Q9:Q30)</f>
        <v>0</v>
      </c>
      <c r="R8" s="166"/>
      <c r="S8" s="166"/>
      <c r="T8" s="167"/>
      <c r="U8" s="161"/>
      <c r="V8" s="161">
        <f>SUM(V9:V30)</f>
        <v>39.200000000000003</v>
      </c>
      <c r="W8" s="161"/>
      <c r="X8" s="161"/>
      <c r="AG8" t="s">
        <v>137</v>
      </c>
    </row>
    <row r="9" spans="1:60" outlineLevel="1" x14ac:dyDescent="0.25">
      <c r="A9" s="183">
        <v>1</v>
      </c>
      <c r="B9" s="184" t="s">
        <v>396</v>
      </c>
      <c r="C9" s="190" t="s">
        <v>397</v>
      </c>
      <c r="D9" s="185" t="s">
        <v>251</v>
      </c>
      <c r="E9" s="186">
        <v>60</v>
      </c>
      <c r="F9" s="187"/>
      <c r="G9" s="188">
        <f t="shared" ref="G9:G17" si="0">ROUND(E9*F9,2)</f>
        <v>0</v>
      </c>
      <c r="H9" s="187"/>
      <c r="I9" s="188">
        <f t="shared" ref="I9:I17" si="1">ROUND(E9*H9,2)</f>
        <v>0</v>
      </c>
      <c r="J9" s="187"/>
      <c r="K9" s="188">
        <f t="shared" ref="K9:K17" si="2">ROUND(E9*J9,2)</f>
        <v>0</v>
      </c>
      <c r="L9" s="188">
        <v>21</v>
      </c>
      <c r="M9" s="188">
        <f t="shared" ref="M9:M17" si="3">G9*(1+L9/100)</f>
        <v>0</v>
      </c>
      <c r="N9" s="188">
        <v>0</v>
      </c>
      <c r="O9" s="188">
        <f t="shared" ref="O9:O17" si="4">ROUND(E9*N9,2)</f>
        <v>0</v>
      </c>
      <c r="P9" s="188">
        <v>0</v>
      </c>
      <c r="Q9" s="188">
        <f t="shared" ref="Q9:Q17" si="5">ROUND(E9*P9,2)</f>
        <v>0</v>
      </c>
      <c r="R9" s="188" t="s">
        <v>102</v>
      </c>
      <c r="S9" s="188" t="s">
        <v>141</v>
      </c>
      <c r="T9" s="189" t="s">
        <v>141</v>
      </c>
      <c r="U9" s="158">
        <v>9.955E-2</v>
      </c>
      <c r="V9" s="158">
        <f t="shared" ref="V9:V17" si="6">ROUND(E9*U9,2)</f>
        <v>5.97</v>
      </c>
      <c r="W9" s="158"/>
      <c r="X9" s="158" t="s">
        <v>175</v>
      </c>
      <c r="Y9" s="149"/>
      <c r="Z9" s="149"/>
      <c r="AA9" s="149"/>
      <c r="AB9" s="149"/>
      <c r="AC9" s="149"/>
      <c r="AD9" s="149"/>
      <c r="AE9" s="149"/>
      <c r="AF9" s="149"/>
      <c r="AG9" s="149" t="s">
        <v>398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40.799999999999997" outlineLevel="1" x14ac:dyDescent="0.25">
      <c r="A10" s="183">
        <v>2</v>
      </c>
      <c r="B10" s="184" t="s">
        <v>399</v>
      </c>
      <c r="C10" s="190" t="s">
        <v>400</v>
      </c>
      <c r="D10" s="185" t="s">
        <v>251</v>
      </c>
      <c r="E10" s="186">
        <v>60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8">
        <v>1.2999999999999999E-4</v>
      </c>
      <c r="O10" s="188">
        <f t="shared" si="4"/>
        <v>0.01</v>
      </c>
      <c r="P10" s="188">
        <v>0</v>
      </c>
      <c r="Q10" s="188">
        <f t="shared" si="5"/>
        <v>0</v>
      </c>
      <c r="R10" s="188" t="s">
        <v>204</v>
      </c>
      <c r="S10" s="188" t="s">
        <v>141</v>
      </c>
      <c r="T10" s="189" t="s">
        <v>141</v>
      </c>
      <c r="U10" s="158">
        <v>0</v>
      </c>
      <c r="V10" s="158">
        <f t="shared" si="6"/>
        <v>0</v>
      </c>
      <c r="W10" s="158"/>
      <c r="X10" s="158" t="s">
        <v>180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181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83">
        <v>3</v>
      </c>
      <c r="B11" s="184" t="s">
        <v>401</v>
      </c>
      <c r="C11" s="190" t="s">
        <v>402</v>
      </c>
      <c r="D11" s="185" t="s">
        <v>251</v>
      </c>
      <c r="E11" s="186">
        <v>60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 t="s">
        <v>102</v>
      </c>
      <c r="S11" s="188" t="s">
        <v>141</v>
      </c>
      <c r="T11" s="189" t="s">
        <v>141</v>
      </c>
      <c r="U11" s="158">
        <v>9.955E-2</v>
      </c>
      <c r="V11" s="158">
        <f t="shared" si="6"/>
        <v>5.97</v>
      </c>
      <c r="W11" s="158"/>
      <c r="X11" s="158" t="s">
        <v>175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398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83">
        <v>4</v>
      </c>
      <c r="B12" s="184" t="s">
        <v>403</v>
      </c>
      <c r="C12" s="190" t="s">
        <v>404</v>
      </c>
      <c r="D12" s="185" t="s">
        <v>251</v>
      </c>
      <c r="E12" s="186">
        <v>60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8">
        <v>1.2E-4</v>
      </c>
      <c r="O12" s="188">
        <f t="shared" si="4"/>
        <v>0.01</v>
      </c>
      <c r="P12" s="188">
        <v>0</v>
      </c>
      <c r="Q12" s="188">
        <f t="shared" si="5"/>
        <v>0</v>
      </c>
      <c r="R12" s="188"/>
      <c r="S12" s="188" t="s">
        <v>164</v>
      </c>
      <c r="T12" s="189" t="s">
        <v>141</v>
      </c>
      <c r="U12" s="158">
        <v>0</v>
      </c>
      <c r="V12" s="158">
        <f t="shared" si="6"/>
        <v>0</v>
      </c>
      <c r="W12" s="158"/>
      <c r="X12" s="158" t="s">
        <v>180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181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3">
        <v>5</v>
      </c>
      <c r="B13" s="184" t="s">
        <v>405</v>
      </c>
      <c r="C13" s="190" t="s">
        <v>406</v>
      </c>
      <c r="D13" s="185" t="s">
        <v>251</v>
      </c>
      <c r="E13" s="186">
        <v>60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 t="s">
        <v>102</v>
      </c>
      <c r="S13" s="188" t="s">
        <v>141</v>
      </c>
      <c r="T13" s="189" t="s">
        <v>141</v>
      </c>
      <c r="U13" s="158">
        <v>9.955E-2</v>
      </c>
      <c r="V13" s="158">
        <f t="shared" si="6"/>
        <v>5.97</v>
      </c>
      <c r="W13" s="158"/>
      <c r="X13" s="158" t="s">
        <v>175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398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83">
        <v>6</v>
      </c>
      <c r="B14" s="184" t="s">
        <v>407</v>
      </c>
      <c r="C14" s="190" t="s">
        <v>408</v>
      </c>
      <c r="D14" s="185" t="s">
        <v>251</v>
      </c>
      <c r="E14" s="186">
        <v>60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1.6000000000000001E-4</v>
      </c>
      <c r="O14" s="188">
        <f t="shared" si="4"/>
        <v>0.01</v>
      </c>
      <c r="P14" s="188">
        <v>0</v>
      </c>
      <c r="Q14" s="188">
        <f t="shared" si="5"/>
        <v>0</v>
      </c>
      <c r="R14" s="188"/>
      <c r="S14" s="188" t="s">
        <v>164</v>
      </c>
      <c r="T14" s="189" t="s">
        <v>141</v>
      </c>
      <c r="U14" s="158">
        <v>0</v>
      </c>
      <c r="V14" s="158">
        <f t="shared" si="6"/>
        <v>0</v>
      </c>
      <c r="W14" s="158"/>
      <c r="X14" s="158" t="s">
        <v>180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181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83">
        <v>7</v>
      </c>
      <c r="B15" s="184" t="s">
        <v>409</v>
      </c>
      <c r="C15" s="190" t="s">
        <v>410</v>
      </c>
      <c r="D15" s="185" t="s">
        <v>251</v>
      </c>
      <c r="E15" s="186">
        <v>60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164</v>
      </c>
      <c r="T15" s="189" t="s">
        <v>141</v>
      </c>
      <c r="U15" s="158">
        <v>0.18933</v>
      </c>
      <c r="V15" s="158">
        <f t="shared" si="6"/>
        <v>11.36</v>
      </c>
      <c r="W15" s="158"/>
      <c r="X15" s="158" t="s">
        <v>175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398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83">
        <v>8</v>
      </c>
      <c r="B16" s="184" t="s">
        <v>411</v>
      </c>
      <c r="C16" s="190" t="s">
        <v>412</v>
      </c>
      <c r="D16" s="185" t="s">
        <v>251</v>
      </c>
      <c r="E16" s="186">
        <v>60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164</v>
      </c>
      <c r="T16" s="189" t="s">
        <v>141</v>
      </c>
      <c r="U16" s="158">
        <v>0</v>
      </c>
      <c r="V16" s="158">
        <f t="shared" si="6"/>
        <v>0</v>
      </c>
      <c r="W16" s="158"/>
      <c r="X16" s="158" t="s">
        <v>180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181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68">
        <v>9</v>
      </c>
      <c r="B17" s="169" t="s">
        <v>413</v>
      </c>
      <c r="C17" s="178" t="s">
        <v>414</v>
      </c>
      <c r="D17" s="170" t="s">
        <v>173</v>
      </c>
      <c r="E17" s="171">
        <v>250</v>
      </c>
      <c r="F17" s="172"/>
      <c r="G17" s="173">
        <f t="shared" si="0"/>
        <v>0</v>
      </c>
      <c r="H17" s="172"/>
      <c r="I17" s="173">
        <f t="shared" si="1"/>
        <v>0</v>
      </c>
      <c r="J17" s="172"/>
      <c r="K17" s="173">
        <f t="shared" si="2"/>
        <v>0</v>
      </c>
      <c r="L17" s="173">
        <v>21</v>
      </c>
      <c r="M17" s="173">
        <f t="shared" si="3"/>
        <v>0</v>
      </c>
      <c r="N17" s="173">
        <v>0</v>
      </c>
      <c r="O17" s="173">
        <f t="shared" si="4"/>
        <v>0</v>
      </c>
      <c r="P17" s="173">
        <v>0</v>
      </c>
      <c r="Q17" s="173">
        <f t="shared" si="5"/>
        <v>0</v>
      </c>
      <c r="R17" s="173"/>
      <c r="S17" s="173" t="s">
        <v>164</v>
      </c>
      <c r="T17" s="174" t="s">
        <v>141</v>
      </c>
      <c r="U17" s="158">
        <v>2.9829999999999999E-2</v>
      </c>
      <c r="V17" s="158">
        <f t="shared" si="6"/>
        <v>7.46</v>
      </c>
      <c r="W17" s="158"/>
      <c r="X17" s="158" t="s">
        <v>175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398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179" t="s">
        <v>415</v>
      </c>
      <c r="D18" s="159"/>
      <c r="E18" s="160">
        <v>250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157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83">
        <v>10</v>
      </c>
      <c r="B19" s="184" t="s">
        <v>416</v>
      </c>
      <c r="C19" s="190" t="s">
        <v>417</v>
      </c>
      <c r="D19" s="185" t="s">
        <v>418</v>
      </c>
      <c r="E19" s="186">
        <v>0.1</v>
      </c>
      <c r="F19" s="187"/>
      <c r="G19" s="188">
        <f t="shared" ref="G19:G30" si="7">ROUND(E19*F19,2)</f>
        <v>0</v>
      </c>
      <c r="H19" s="187"/>
      <c r="I19" s="188">
        <f t="shared" ref="I19:I30" si="8">ROUND(E19*H19,2)</f>
        <v>0</v>
      </c>
      <c r="J19" s="187"/>
      <c r="K19" s="188">
        <f t="shared" ref="K19:K30" si="9">ROUND(E19*J19,2)</f>
        <v>0</v>
      </c>
      <c r="L19" s="188">
        <v>21</v>
      </c>
      <c r="M19" s="188">
        <f t="shared" ref="M19:M30" si="10">G19*(1+L19/100)</f>
        <v>0</v>
      </c>
      <c r="N19" s="188">
        <v>2.4499999999999999E-3</v>
      </c>
      <c r="O19" s="188">
        <f t="shared" ref="O19:O30" si="11">ROUND(E19*N19,2)</f>
        <v>0</v>
      </c>
      <c r="P19" s="188">
        <v>0</v>
      </c>
      <c r="Q19" s="188">
        <f t="shared" ref="Q19:Q30" si="12">ROUND(E19*P19,2)</f>
        <v>0</v>
      </c>
      <c r="R19" s="188" t="s">
        <v>204</v>
      </c>
      <c r="S19" s="188" t="s">
        <v>141</v>
      </c>
      <c r="T19" s="189" t="s">
        <v>141</v>
      </c>
      <c r="U19" s="158">
        <v>0</v>
      </c>
      <c r="V19" s="158">
        <f t="shared" ref="V19:V30" si="13">ROUND(E19*U19,2)</f>
        <v>0</v>
      </c>
      <c r="W19" s="158"/>
      <c r="X19" s="158" t="s">
        <v>180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181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3">
        <v>11</v>
      </c>
      <c r="B20" s="184" t="s">
        <v>419</v>
      </c>
      <c r="C20" s="190" t="s">
        <v>420</v>
      </c>
      <c r="D20" s="185" t="s">
        <v>173</v>
      </c>
      <c r="E20" s="186">
        <v>50</v>
      </c>
      <c r="F20" s="187"/>
      <c r="G20" s="188">
        <f t="shared" si="7"/>
        <v>0</v>
      </c>
      <c r="H20" s="187"/>
      <c r="I20" s="188">
        <f t="shared" si="8"/>
        <v>0</v>
      </c>
      <c r="J20" s="187"/>
      <c r="K20" s="188">
        <f t="shared" si="9"/>
        <v>0</v>
      </c>
      <c r="L20" s="188">
        <v>21</v>
      </c>
      <c r="M20" s="188">
        <f t="shared" si="10"/>
        <v>0</v>
      </c>
      <c r="N20" s="188">
        <v>0</v>
      </c>
      <c r="O20" s="188">
        <f t="shared" si="11"/>
        <v>0</v>
      </c>
      <c r="P20" s="188">
        <v>0</v>
      </c>
      <c r="Q20" s="188">
        <f t="shared" si="12"/>
        <v>0</v>
      </c>
      <c r="R20" s="188" t="s">
        <v>204</v>
      </c>
      <c r="S20" s="188" t="s">
        <v>141</v>
      </c>
      <c r="T20" s="189" t="s">
        <v>141</v>
      </c>
      <c r="U20" s="158">
        <v>0</v>
      </c>
      <c r="V20" s="158">
        <f t="shared" si="13"/>
        <v>0</v>
      </c>
      <c r="W20" s="158"/>
      <c r="X20" s="158" t="s">
        <v>180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181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0.399999999999999" outlineLevel="1" x14ac:dyDescent="0.25">
      <c r="A21" s="183">
        <v>12</v>
      </c>
      <c r="B21" s="184" t="s">
        <v>421</v>
      </c>
      <c r="C21" s="190" t="s">
        <v>422</v>
      </c>
      <c r="D21" s="185" t="s">
        <v>173</v>
      </c>
      <c r="E21" s="186">
        <v>100</v>
      </c>
      <c r="F21" s="187"/>
      <c r="G21" s="188">
        <f t="shared" si="7"/>
        <v>0</v>
      </c>
      <c r="H21" s="187"/>
      <c r="I21" s="188">
        <f t="shared" si="8"/>
        <v>0</v>
      </c>
      <c r="J21" s="187"/>
      <c r="K21" s="188">
        <f t="shared" si="9"/>
        <v>0</v>
      </c>
      <c r="L21" s="188">
        <v>21</v>
      </c>
      <c r="M21" s="188">
        <f t="shared" si="10"/>
        <v>0</v>
      </c>
      <c r="N21" s="188">
        <v>0</v>
      </c>
      <c r="O21" s="188">
        <f t="shared" si="11"/>
        <v>0</v>
      </c>
      <c r="P21" s="188">
        <v>0</v>
      </c>
      <c r="Q21" s="188">
        <f t="shared" si="12"/>
        <v>0</v>
      </c>
      <c r="R21" s="188" t="s">
        <v>204</v>
      </c>
      <c r="S21" s="188" t="s">
        <v>141</v>
      </c>
      <c r="T21" s="189" t="s">
        <v>141</v>
      </c>
      <c r="U21" s="158">
        <v>0</v>
      </c>
      <c r="V21" s="158">
        <f t="shared" si="13"/>
        <v>0</v>
      </c>
      <c r="W21" s="158"/>
      <c r="X21" s="158" t="s">
        <v>180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181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83">
        <v>13</v>
      </c>
      <c r="B22" s="184" t="s">
        <v>423</v>
      </c>
      <c r="C22" s="190" t="s">
        <v>424</v>
      </c>
      <c r="D22" s="185" t="s">
        <v>173</v>
      </c>
      <c r="E22" s="186">
        <v>50</v>
      </c>
      <c r="F22" s="187"/>
      <c r="G22" s="188">
        <f t="shared" si="7"/>
        <v>0</v>
      </c>
      <c r="H22" s="187"/>
      <c r="I22" s="188">
        <f t="shared" si="8"/>
        <v>0</v>
      </c>
      <c r="J22" s="187"/>
      <c r="K22" s="188">
        <f t="shared" si="9"/>
        <v>0</v>
      </c>
      <c r="L22" s="188">
        <v>21</v>
      </c>
      <c r="M22" s="188">
        <f t="shared" si="10"/>
        <v>0</v>
      </c>
      <c r="N22" s="188">
        <v>2.0000000000000002E-5</v>
      </c>
      <c r="O22" s="188">
        <f t="shared" si="11"/>
        <v>0</v>
      </c>
      <c r="P22" s="188">
        <v>0</v>
      </c>
      <c r="Q22" s="188">
        <f t="shared" si="12"/>
        <v>0</v>
      </c>
      <c r="R22" s="188" t="s">
        <v>204</v>
      </c>
      <c r="S22" s="188" t="s">
        <v>141</v>
      </c>
      <c r="T22" s="189" t="s">
        <v>141</v>
      </c>
      <c r="U22" s="158">
        <v>0</v>
      </c>
      <c r="V22" s="158">
        <f t="shared" si="13"/>
        <v>0</v>
      </c>
      <c r="W22" s="158"/>
      <c r="X22" s="158" t="s">
        <v>180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425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3">
        <v>14</v>
      </c>
      <c r="B23" s="184" t="s">
        <v>426</v>
      </c>
      <c r="C23" s="190" t="s">
        <v>427</v>
      </c>
      <c r="D23" s="185" t="s">
        <v>251</v>
      </c>
      <c r="E23" s="186">
        <v>6</v>
      </c>
      <c r="F23" s="187"/>
      <c r="G23" s="188">
        <f t="shared" si="7"/>
        <v>0</v>
      </c>
      <c r="H23" s="187"/>
      <c r="I23" s="188">
        <f t="shared" si="8"/>
        <v>0</v>
      </c>
      <c r="J23" s="187"/>
      <c r="K23" s="188">
        <f t="shared" si="9"/>
        <v>0</v>
      </c>
      <c r="L23" s="188">
        <v>21</v>
      </c>
      <c r="M23" s="188">
        <f t="shared" si="10"/>
        <v>0</v>
      </c>
      <c r="N23" s="188">
        <v>0</v>
      </c>
      <c r="O23" s="188">
        <f t="shared" si="11"/>
        <v>0</v>
      </c>
      <c r="P23" s="188">
        <v>0</v>
      </c>
      <c r="Q23" s="188">
        <f t="shared" si="12"/>
        <v>0</v>
      </c>
      <c r="R23" s="188"/>
      <c r="S23" s="188" t="s">
        <v>141</v>
      </c>
      <c r="T23" s="189" t="s">
        <v>141</v>
      </c>
      <c r="U23" s="158">
        <v>0.17</v>
      </c>
      <c r="V23" s="158">
        <f t="shared" si="13"/>
        <v>1.02</v>
      </c>
      <c r="W23" s="158"/>
      <c r="X23" s="158" t="s">
        <v>175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398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83">
        <v>15</v>
      </c>
      <c r="B24" s="184" t="s">
        <v>428</v>
      </c>
      <c r="C24" s="190" t="s">
        <v>429</v>
      </c>
      <c r="D24" s="185" t="s">
        <v>251</v>
      </c>
      <c r="E24" s="186">
        <v>6</v>
      </c>
      <c r="F24" s="187"/>
      <c r="G24" s="188">
        <f t="shared" si="7"/>
        <v>0</v>
      </c>
      <c r="H24" s="187"/>
      <c r="I24" s="188">
        <f t="shared" si="8"/>
        <v>0</v>
      </c>
      <c r="J24" s="187"/>
      <c r="K24" s="188">
        <f t="shared" si="9"/>
        <v>0</v>
      </c>
      <c r="L24" s="188">
        <v>21</v>
      </c>
      <c r="M24" s="188">
        <f t="shared" si="10"/>
        <v>0</v>
      </c>
      <c r="N24" s="188">
        <v>2.3000000000000001E-4</v>
      </c>
      <c r="O24" s="188">
        <f t="shared" si="11"/>
        <v>0</v>
      </c>
      <c r="P24" s="188">
        <v>0</v>
      </c>
      <c r="Q24" s="188">
        <f t="shared" si="12"/>
        <v>0</v>
      </c>
      <c r="R24" s="188"/>
      <c r="S24" s="188" t="s">
        <v>164</v>
      </c>
      <c r="T24" s="189" t="s">
        <v>142</v>
      </c>
      <c r="U24" s="158">
        <v>0</v>
      </c>
      <c r="V24" s="158">
        <f t="shared" si="13"/>
        <v>0</v>
      </c>
      <c r="W24" s="158"/>
      <c r="X24" s="158" t="s">
        <v>180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181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83">
        <v>16</v>
      </c>
      <c r="B25" s="184" t="s">
        <v>430</v>
      </c>
      <c r="C25" s="190" t="s">
        <v>431</v>
      </c>
      <c r="D25" s="185" t="s">
        <v>173</v>
      </c>
      <c r="E25" s="186">
        <v>1</v>
      </c>
      <c r="F25" s="187"/>
      <c r="G25" s="188">
        <f t="shared" si="7"/>
        <v>0</v>
      </c>
      <c r="H25" s="187"/>
      <c r="I25" s="188">
        <f t="shared" si="8"/>
        <v>0</v>
      </c>
      <c r="J25" s="187"/>
      <c r="K25" s="188">
        <f t="shared" si="9"/>
        <v>0</v>
      </c>
      <c r="L25" s="188">
        <v>21</v>
      </c>
      <c r="M25" s="188">
        <f t="shared" si="10"/>
        <v>0</v>
      </c>
      <c r="N25" s="188">
        <v>0</v>
      </c>
      <c r="O25" s="188">
        <f t="shared" si="11"/>
        <v>0</v>
      </c>
      <c r="P25" s="188">
        <v>0</v>
      </c>
      <c r="Q25" s="188">
        <f t="shared" si="12"/>
        <v>0</v>
      </c>
      <c r="R25" s="188"/>
      <c r="S25" s="188" t="s">
        <v>164</v>
      </c>
      <c r="T25" s="189" t="s">
        <v>141</v>
      </c>
      <c r="U25" s="158">
        <v>0.98550000000000004</v>
      </c>
      <c r="V25" s="158">
        <f t="shared" si="13"/>
        <v>0.99</v>
      </c>
      <c r="W25" s="158"/>
      <c r="X25" s="158" t="s">
        <v>175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398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0.399999999999999" outlineLevel="1" x14ac:dyDescent="0.25">
      <c r="A26" s="183">
        <v>17</v>
      </c>
      <c r="B26" s="184" t="s">
        <v>432</v>
      </c>
      <c r="C26" s="190" t="s">
        <v>433</v>
      </c>
      <c r="D26" s="185" t="s">
        <v>173</v>
      </c>
      <c r="E26" s="186">
        <v>1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21</v>
      </c>
      <c r="M26" s="188">
        <f t="shared" si="10"/>
        <v>0</v>
      </c>
      <c r="N26" s="188">
        <v>1.1E-4</v>
      </c>
      <c r="O26" s="188">
        <f t="shared" si="11"/>
        <v>0</v>
      </c>
      <c r="P26" s="188">
        <v>0</v>
      </c>
      <c r="Q26" s="188">
        <f t="shared" si="12"/>
        <v>0</v>
      </c>
      <c r="R26" s="188" t="s">
        <v>204</v>
      </c>
      <c r="S26" s="188" t="s">
        <v>141</v>
      </c>
      <c r="T26" s="189" t="s">
        <v>141</v>
      </c>
      <c r="U26" s="158">
        <v>0</v>
      </c>
      <c r="V26" s="158">
        <f t="shared" si="13"/>
        <v>0</v>
      </c>
      <c r="W26" s="158"/>
      <c r="X26" s="158" t="s">
        <v>180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181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83">
        <v>18</v>
      </c>
      <c r="B27" s="184" t="s">
        <v>434</v>
      </c>
      <c r="C27" s="190" t="s">
        <v>435</v>
      </c>
      <c r="D27" s="185" t="s">
        <v>173</v>
      </c>
      <c r="E27" s="186">
        <v>1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8">
        <v>0</v>
      </c>
      <c r="O27" s="188">
        <f t="shared" si="11"/>
        <v>0</v>
      </c>
      <c r="P27" s="188">
        <v>0</v>
      </c>
      <c r="Q27" s="188">
        <f t="shared" si="12"/>
        <v>0</v>
      </c>
      <c r="R27" s="188"/>
      <c r="S27" s="188" t="s">
        <v>164</v>
      </c>
      <c r="T27" s="189" t="s">
        <v>141</v>
      </c>
      <c r="U27" s="158">
        <v>0.45667000000000002</v>
      </c>
      <c r="V27" s="158">
        <f t="shared" si="13"/>
        <v>0.46</v>
      </c>
      <c r="W27" s="158"/>
      <c r="X27" s="158" t="s">
        <v>175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398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83">
        <v>19</v>
      </c>
      <c r="B28" s="184" t="s">
        <v>436</v>
      </c>
      <c r="C28" s="190" t="s">
        <v>437</v>
      </c>
      <c r="D28" s="185" t="s">
        <v>173</v>
      </c>
      <c r="E28" s="186">
        <v>1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8">
        <v>1.3999999999999999E-4</v>
      </c>
      <c r="O28" s="188">
        <f t="shared" si="11"/>
        <v>0</v>
      </c>
      <c r="P28" s="188">
        <v>0</v>
      </c>
      <c r="Q28" s="188">
        <f t="shared" si="12"/>
        <v>0</v>
      </c>
      <c r="R28" s="188"/>
      <c r="S28" s="188" t="s">
        <v>164</v>
      </c>
      <c r="T28" s="189" t="s">
        <v>141</v>
      </c>
      <c r="U28" s="158">
        <v>0</v>
      </c>
      <c r="V28" s="158">
        <f t="shared" si="13"/>
        <v>0</v>
      </c>
      <c r="W28" s="158"/>
      <c r="X28" s="158" t="s">
        <v>180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181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83">
        <v>20</v>
      </c>
      <c r="B29" s="184" t="s">
        <v>438</v>
      </c>
      <c r="C29" s="190" t="s">
        <v>439</v>
      </c>
      <c r="D29" s="185" t="s">
        <v>440</v>
      </c>
      <c r="E29" s="186">
        <v>1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8">
        <v>0</v>
      </c>
      <c r="O29" s="188">
        <f t="shared" si="11"/>
        <v>0</v>
      </c>
      <c r="P29" s="188">
        <v>0</v>
      </c>
      <c r="Q29" s="188">
        <f t="shared" si="12"/>
        <v>0</v>
      </c>
      <c r="R29" s="188"/>
      <c r="S29" s="188" t="s">
        <v>164</v>
      </c>
      <c r="T29" s="189" t="s">
        <v>142</v>
      </c>
      <c r="U29" s="158">
        <v>0</v>
      </c>
      <c r="V29" s="158">
        <f t="shared" si="13"/>
        <v>0</v>
      </c>
      <c r="W29" s="158"/>
      <c r="X29" s="158" t="s">
        <v>175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398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3">
        <v>21</v>
      </c>
      <c r="B30" s="184" t="s">
        <v>441</v>
      </c>
      <c r="C30" s="190" t="s">
        <v>442</v>
      </c>
      <c r="D30" s="185" t="s">
        <v>440</v>
      </c>
      <c r="E30" s="186">
        <v>1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8">
        <v>0</v>
      </c>
      <c r="O30" s="188">
        <f t="shared" si="11"/>
        <v>0</v>
      </c>
      <c r="P30" s="188">
        <v>0</v>
      </c>
      <c r="Q30" s="188">
        <f t="shared" si="12"/>
        <v>0</v>
      </c>
      <c r="R30" s="188"/>
      <c r="S30" s="188" t="s">
        <v>164</v>
      </c>
      <c r="T30" s="189" t="s">
        <v>142</v>
      </c>
      <c r="U30" s="158">
        <v>0</v>
      </c>
      <c r="V30" s="158">
        <f t="shared" si="13"/>
        <v>0</v>
      </c>
      <c r="W30" s="158"/>
      <c r="X30" s="158" t="s">
        <v>175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398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5">
      <c r="A31" s="162" t="s">
        <v>136</v>
      </c>
      <c r="B31" s="163" t="s">
        <v>104</v>
      </c>
      <c r="C31" s="177" t="s">
        <v>105</v>
      </c>
      <c r="D31" s="164"/>
      <c r="E31" s="165"/>
      <c r="F31" s="166"/>
      <c r="G31" s="166">
        <f>SUMIF(AG32:AG32,"&lt;&gt;NOR",G32:G32)</f>
        <v>0</v>
      </c>
      <c r="H31" s="166"/>
      <c r="I31" s="166">
        <f>SUM(I32:I32)</f>
        <v>0</v>
      </c>
      <c r="J31" s="166"/>
      <c r="K31" s="166">
        <f>SUM(K32:K32)</f>
        <v>0</v>
      </c>
      <c r="L31" s="166"/>
      <c r="M31" s="166">
        <f>SUM(M32:M32)</f>
        <v>0</v>
      </c>
      <c r="N31" s="166"/>
      <c r="O31" s="166">
        <f>SUM(O32:O32)</f>
        <v>0</v>
      </c>
      <c r="P31" s="166"/>
      <c r="Q31" s="166">
        <f>SUM(Q32:Q32)</f>
        <v>0</v>
      </c>
      <c r="R31" s="166"/>
      <c r="S31" s="166"/>
      <c r="T31" s="167"/>
      <c r="U31" s="161"/>
      <c r="V31" s="161">
        <f>SUM(V32:V32)</f>
        <v>0</v>
      </c>
      <c r="W31" s="161"/>
      <c r="X31" s="161"/>
      <c r="AG31" t="s">
        <v>137</v>
      </c>
    </row>
    <row r="32" spans="1:60" outlineLevel="1" x14ac:dyDescent="0.25">
      <c r="A32" s="183">
        <v>22</v>
      </c>
      <c r="B32" s="184" t="s">
        <v>443</v>
      </c>
      <c r="C32" s="190" t="s">
        <v>444</v>
      </c>
      <c r="D32" s="185" t="s">
        <v>440</v>
      </c>
      <c r="E32" s="186">
        <v>1</v>
      </c>
      <c r="F32" s="187"/>
      <c r="G32" s="188">
        <f>ROUND(E32*F32,2)</f>
        <v>0</v>
      </c>
      <c r="H32" s="187"/>
      <c r="I32" s="188">
        <f>ROUND(E32*H32,2)</f>
        <v>0</v>
      </c>
      <c r="J32" s="187"/>
      <c r="K32" s="188">
        <f>ROUND(E32*J32,2)</f>
        <v>0</v>
      </c>
      <c r="L32" s="188">
        <v>21</v>
      </c>
      <c r="M32" s="188">
        <f>G32*(1+L32/100)</f>
        <v>0</v>
      </c>
      <c r="N32" s="188">
        <v>4.7800000000000004E-3</v>
      </c>
      <c r="O32" s="188">
        <f>ROUND(E32*N32,2)</f>
        <v>0</v>
      </c>
      <c r="P32" s="188">
        <v>0</v>
      </c>
      <c r="Q32" s="188">
        <f>ROUND(E32*P32,2)</f>
        <v>0</v>
      </c>
      <c r="R32" s="188"/>
      <c r="S32" s="188" t="s">
        <v>164</v>
      </c>
      <c r="T32" s="189" t="s">
        <v>142</v>
      </c>
      <c r="U32" s="158">
        <v>0</v>
      </c>
      <c r="V32" s="158">
        <f>ROUND(E32*U32,2)</f>
        <v>0</v>
      </c>
      <c r="W32" s="158"/>
      <c r="X32" s="158" t="s">
        <v>180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425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5">
      <c r="A33" s="162" t="s">
        <v>136</v>
      </c>
      <c r="B33" s="163" t="s">
        <v>74</v>
      </c>
      <c r="C33" s="177" t="s">
        <v>75</v>
      </c>
      <c r="D33" s="164"/>
      <c r="E33" s="165"/>
      <c r="F33" s="166"/>
      <c r="G33" s="166">
        <f>SUMIF(AG34:AG39,"&lt;&gt;NOR",G34:G39)</f>
        <v>0</v>
      </c>
      <c r="H33" s="166"/>
      <c r="I33" s="166">
        <f>SUM(I34:I39)</f>
        <v>0</v>
      </c>
      <c r="J33" s="166"/>
      <c r="K33" s="166">
        <f>SUM(K34:K39)</f>
        <v>0</v>
      </c>
      <c r="L33" s="166"/>
      <c r="M33" s="166">
        <f>SUM(M34:M39)</f>
        <v>0</v>
      </c>
      <c r="N33" s="166"/>
      <c r="O33" s="166">
        <f>SUM(O34:O39)</f>
        <v>0.01</v>
      </c>
      <c r="P33" s="166"/>
      <c r="Q33" s="166">
        <f>SUM(Q34:Q39)</f>
        <v>0.01</v>
      </c>
      <c r="R33" s="166"/>
      <c r="S33" s="166"/>
      <c r="T33" s="167"/>
      <c r="U33" s="161"/>
      <c r="V33" s="161">
        <f>SUM(V34:V39)</f>
        <v>22.68</v>
      </c>
      <c r="W33" s="161"/>
      <c r="X33" s="161"/>
      <c r="AG33" t="s">
        <v>137</v>
      </c>
    </row>
    <row r="34" spans="1:60" outlineLevel="1" x14ac:dyDescent="0.25">
      <c r="A34" s="183">
        <v>23</v>
      </c>
      <c r="B34" s="184" t="s">
        <v>445</v>
      </c>
      <c r="C34" s="190" t="s">
        <v>446</v>
      </c>
      <c r="D34" s="185" t="s">
        <v>173</v>
      </c>
      <c r="E34" s="186">
        <v>3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21</v>
      </c>
      <c r="M34" s="188">
        <f>G34*(1+L34/100)</f>
        <v>0</v>
      </c>
      <c r="N34" s="188">
        <v>6.7000000000000002E-4</v>
      </c>
      <c r="O34" s="188">
        <f>ROUND(E34*N34,2)</f>
        <v>0</v>
      </c>
      <c r="P34" s="188">
        <v>2E-3</v>
      </c>
      <c r="Q34" s="188">
        <f>ROUND(E34*P34,2)</f>
        <v>0.01</v>
      </c>
      <c r="R34" s="188"/>
      <c r="S34" s="188" t="s">
        <v>164</v>
      </c>
      <c r="T34" s="189" t="s">
        <v>141</v>
      </c>
      <c r="U34" s="158">
        <v>0.48</v>
      </c>
      <c r="V34" s="158">
        <f>ROUND(E34*U34,2)</f>
        <v>1.44</v>
      </c>
      <c r="W34" s="158"/>
      <c r="X34" s="158" t="s">
        <v>175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447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0.399999999999999" outlineLevel="1" x14ac:dyDescent="0.25">
      <c r="A35" s="183">
        <v>24</v>
      </c>
      <c r="B35" s="184" t="s">
        <v>448</v>
      </c>
      <c r="C35" s="190" t="s">
        <v>449</v>
      </c>
      <c r="D35" s="185" t="s">
        <v>251</v>
      </c>
      <c r="E35" s="186">
        <v>25</v>
      </c>
      <c r="F35" s="187"/>
      <c r="G35" s="188">
        <f>ROUND(E35*F35,2)</f>
        <v>0</v>
      </c>
      <c r="H35" s="187"/>
      <c r="I35" s="188">
        <f>ROUND(E35*H35,2)</f>
        <v>0</v>
      </c>
      <c r="J35" s="187"/>
      <c r="K35" s="188">
        <f>ROUND(E35*J35,2)</f>
        <v>0</v>
      </c>
      <c r="L35" s="188">
        <v>21</v>
      </c>
      <c r="M35" s="188">
        <f>G35*(1+L35/100)</f>
        <v>0</v>
      </c>
      <c r="N35" s="188">
        <v>0</v>
      </c>
      <c r="O35" s="188">
        <f>ROUND(E35*N35,2)</f>
        <v>0</v>
      </c>
      <c r="P35" s="188">
        <v>0</v>
      </c>
      <c r="Q35" s="188">
        <f>ROUND(E35*P35,2)</f>
        <v>0</v>
      </c>
      <c r="R35" s="188" t="s">
        <v>368</v>
      </c>
      <c r="S35" s="188" t="s">
        <v>141</v>
      </c>
      <c r="T35" s="189" t="s">
        <v>141</v>
      </c>
      <c r="U35" s="158">
        <v>0.17599999999999999</v>
      </c>
      <c r="V35" s="158">
        <f>ROUND(E35*U35,2)</f>
        <v>4.4000000000000004</v>
      </c>
      <c r="W35" s="158"/>
      <c r="X35" s="158" t="s">
        <v>175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447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0.399999999999999" outlineLevel="1" x14ac:dyDescent="0.25">
      <c r="A36" s="168">
        <v>25</v>
      </c>
      <c r="B36" s="169" t="s">
        <v>450</v>
      </c>
      <c r="C36" s="178" t="s">
        <v>451</v>
      </c>
      <c r="D36" s="170" t="s">
        <v>251</v>
      </c>
      <c r="E36" s="171">
        <v>25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 t="s">
        <v>376</v>
      </c>
      <c r="S36" s="173" t="s">
        <v>141</v>
      </c>
      <c r="T36" s="174" t="s">
        <v>141</v>
      </c>
      <c r="U36" s="158">
        <v>0.12</v>
      </c>
      <c r="V36" s="158">
        <f>ROUND(E36*U36,2)</f>
        <v>3</v>
      </c>
      <c r="W36" s="158"/>
      <c r="X36" s="158" t="s">
        <v>175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447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269" t="s">
        <v>452</v>
      </c>
      <c r="D37" s="270"/>
      <c r="E37" s="270"/>
      <c r="F37" s="270"/>
      <c r="G37" s="270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338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83">
        <v>26</v>
      </c>
      <c r="B38" s="184" t="s">
        <v>453</v>
      </c>
      <c r="C38" s="190" t="s">
        <v>454</v>
      </c>
      <c r="D38" s="185" t="s">
        <v>173</v>
      </c>
      <c r="E38" s="186">
        <v>3</v>
      </c>
      <c r="F38" s="187"/>
      <c r="G38" s="188">
        <f>ROUND(E38*F38,2)</f>
        <v>0</v>
      </c>
      <c r="H38" s="187"/>
      <c r="I38" s="188">
        <f>ROUND(E38*H38,2)</f>
        <v>0</v>
      </c>
      <c r="J38" s="187"/>
      <c r="K38" s="188">
        <f>ROUND(E38*J38,2)</f>
        <v>0</v>
      </c>
      <c r="L38" s="188">
        <v>21</v>
      </c>
      <c r="M38" s="188">
        <f>G38*(1+L38/100)</f>
        <v>0</v>
      </c>
      <c r="N38" s="188">
        <v>2.49E-3</v>
      </c>
      <c r="O38" s="188">
        <f>ROUND(E38*N38,2)</f>
        <v>0.01</v>
      </c>
      <c r="P38" s="188">
        <v>0</v>
      </c>
      <c r="Q38" s="188">
        <f>ROUND(E38*P38,2)</f>
        <v>0</v>
      </c>
      <c r="R38" s="188"/>
      <c r="S38" s="188" t="s">
        <v>164</v>
      </c>
      <c r="T38" s="189" t="s">
        <v>141</v>
      </c>
      <c r="U38" s="158">
        <v>1.9450000000000001</v>
      </c>
      <c r="V38" s="158">
        <f>ROUND(E38*U38,2)</f>
        <v>5.84</v>
      </c>
      <c r="W38" s="158"/>
      <c r="X38" s="158" t="s">
        <v>175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176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68">
        <v>27</v>
      </c>
      <c r="B39" s="169" t="s">
        <v>330</v>
      </c>
      <c r="C39" s="178" t="s">
        <v>331</v>
      </c>
      <c r="D39" s="170" t="s">
        <v>322</v>
      </c>
      <c r="E39" s="171">
        <v>8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3"/>
      <c r="S39" s="173" t="s">
        <v>164</v>
      </c>
      <c r="T39" s="174" t="s">
        <v>142</v>
      </c>
      <c r="U39" s="158">
        <v>1</v>
      </c>
      <c r="V39" s="158">
        <f>ROUND(E39*U39,2)</f>
        <v>8</v>
      </c>
      <c r="W39" s="158"/>
      <c r="X39" s="158" t="s">
        <v>175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398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x14ac:dyDescent="0.25">
      <c r="A40" s="3"/>
      <c r="B40" s="4"/>
      <c r="C40" s="180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v>15</v>
      </c>
      <c r="AF40">
        <v>21</v>
      </c>
      <c r="AG40" t="s">
        <v>123</v>
      </c>
    </row>
    <row r="41" spans="1:60" x14ac:dyDescent="0.25">
      <c r="A41" s="152"/>
      <c r="B41" s="153" t="s">
        <v>29</v>
      </c>
      <c r="C41" s="181"/>
      <c r="D41" s="154"/>
      <c r="E41" s="155"/>
      <c r="F41" s="155"/>
      <c r="G41" s="176">
        <f>G8+G31+G33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f>SUMIF(L7:L39,AE40,G7:G39)</f>
        <v>0</v>
      </c>
      <c r="AF41">
        <f>SUMIF(L7:L39,AF40,G7:G39)</f>
        <v>0</v>
      </c>
      <c r="AG41" t="s">
        <v>168</v>
      </c>
    </row>
    <row r="42" spans="1:60" x14ac:dyDescent="0.25">
      <c r="C42" s="182"/>
      <c r="D42" s="10"/>
      <c r="AG42" t="s">
        <v>169</v>
      </c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RnUQ8amzqVs6/5oyuuaFR/PKQTUgWRcc9U2VYN88/x9z6tZkkSiTC/GeZOJZL3p2BrfqgapjXuS22kme+LwZ5A==" saltValue="UF/ICGRpWmOg5n5V+xOJgg==" spinCount="100000" sheet="1"/>
  <mergeCells count="5">
    <mergeCell ref="A1:G1"/>
    <mergeCell ref="C2:G2"/>
    <mergeCell ref="C3:G3"/>
    <mergeCell ref="C4:G4"/>
    <mergeCell ref="C37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EA433-420B-4F80-8939-8ED48D878B96}">
  <sheetPr>
    <outlinePr summaryBelow="0"/>
  </sheetPr>
  <dimension ref="A1:BH5000"/>
  <sheetViews>
    <sheetView workbookViewId="0">
      <pane ySplit="7" topLeftCell="A8" activePane="bottomLeft" state="frozen"/>
      <selection pane="bottomLeft" activeCell="B22" sqref="B22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2" t="s">
        <v>170</v>
      </c>
      <c r="B1" s="262"/>
      <c r="C1" s="262"/>
      <c r="D1" s="262"/>
      <c r="E1" s="262"/>
      <c r="F1" s="262"/>
      <c r="G1" s="262"/>
      <c r="AG1" t="s">
        <v>109</v>
      </c>
    </row>
    <row r="2" spans="1:60" ht="24.9" customHeight="1" x14ac:dyDescent="0.25">
      <c r="A2" s="141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110</v>
      </c>
    </row>
    <row r="3" spans="1:60" ht="24.9" customHeight="1" x14ac:dyDescent="0.25">
      <c r="A3" s="141" t="s">
        <v>8</v>
      </c>
      <c r="B3" s="49" t="s">
        <v>56</v>
      </c>
      <c r="C3" s="263" t="s">
        <v>57</v>
      </c>
      <c r="D3" s="264"/>
      <c r="E3" s="264"/>
      <c r="F3" s="264"/>
      <c r="G3" s="265"/>
      <c r="AC3" s="123" t="s">
        <v>171</v>
      </c>
      <c r="AG3" t="s">
        <v>113</v>
      </c>
    </row>
    <row r="4" spans="1:60" ht="24.9" customHeight="1" x14ac:dyDescent="0.25">
      <c r="A4" s="142" t="s">
        <v>9</v>
      </c>
      <c r="B4" s="143" t="s">
        <v>64</v>
      </c>
      <c r="C4" s="266" t="s">
        <v>65</v>
      </c>
      <c r="D4" s="267"/>
      <c r="E4" s="267"/>
      <c r="F4" s="267"/>
      <c r="G4" s="268"/>
      <c r="AG4" t="s">
        <v>114</v>
      </c>
    </row>
    <row r="5" spans="1:60" x14ac:dyDescent="0.25">
      <c r="D5" s="10"/>
    </row>
    <row r="6" spans="1:60" ht="39.6" x14ac:dyDescent="0.25">
      <c r="A6" s="145" t="s">
        <v>115</v>
      </c>
      <c r="B6" s="147" t="s">
        <v>116</v>
      </c>
      <c r="C6" s="147" t="s">
        <v>117</v>
      </c>
      <c r="D6" s="146" t="s">
        <v>118</v>
      </c>
      <c r="E6" s="145" t="s">
        <v>119</v>
      </c>
      <c r="F6" s="144" t="s">
        <v>120</v>
      </c>
      <c r="G6" s="145" t="s">
        <v>29</v>
      </c>
      <c r="H6" s="148" t="s">
        <v>30</v>
      </c>
      <c r="I6" s="148" t="s">
        <v>121</v>
      </c>
      <c r="J6" s="148" t="s">
        <v>31</v>
      </c>
      <c r="K6" s="148" t="s">
        <v>122</v>
      </c>
      <c r="L6" s="148" t="s">
        <v>123</v>
      </c>
      <c r="M6" s="148" t="s">
        <v>124</v>
      </c>
      <c r="N6" s="148" t="s">
        <v>125</v>
      </c>
      <c r="O6" s="148" t="s">
        <v>126</v>
      </c>
      <c r="P6" s="148" t="s">
        <v>127</v>
      </c>
      <c r="Q6" s="148" t="s">
        <v>128</v>
      </c>
      <c r="R6" s="148" t="s">
        <v>129</v>
      </c>
      <c r="S6" s="148" t="s">
        <v>130</v>
      </c>
      <c r="T6" s="148" t="s">
        <v>131</v>
      </c>
      <c r="U6" s="148" t="s">
        <v>132</v>
      </c>
      <c r="V6" s="148" t="s">
        <v>133</v>
      </c>
      <c r="W6" s="148" t="s">
        <v>134</v>
      </c>
      <c r="X6" s="148" t="s">
        <v>135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136</v>
      </c>
      <c r="B8" s="163" t="s">
        <v>94</v>
      </c>
      <c r="C8" s="177" t="s">
        <v>96</v>
      </c>
      <c r="D8" s="164"/>
      <c r="E8" s="165"/>
      <c r="F8" s="166"/>
      <c r="G8" s="166">
        <f>SUMIF(AG9:AG16,"&lt;&gt;NOR",G9:G16)</f>
        <v>0</v>
      </c>
      <c r="H8" s="166"/>
      <c r="I8" s="166">
        <f>SUM(I9:I16)</f>
        <v>0</v>
      </c>
      <c r="J8" s="166"/>
      <c r="K8" s="166">
        <f>SUM(K9:K16)</f>
        <v>0</v>
      </c>
      <c r="L8" s="166"/>
      <c r="M8" s="166">
        <f>SUM(M9:M16)</f>
        <v>0</v>
      </c>
      <c r="N8" s="166"/>
      <c r="O8" s="166">
        <f>SUM(O9:O16)</f>
        <v>0</v>
      </c>
      <c r="P8" s="166"/>
      <c r="Q8" s="166">
        <f>SUM(Q9:Q16)</f>
        <v>0</v>
      </c>
      <c r="R8" s="166"/>
      <c r="S8" s="166"/>
      <c r="T8" s="167"/>
      <c r="U8" s="161"/>
      <c r="V8" s="161">
        <f>SUM(V9:V16)</f>
        <v>0</v>
      </c>
      <c r="W8" s="161"/>
      <c r="X8" s="161"/>
      <c r="AG8" t="s">
        <v>137</v>
      </c>
    </row>
    <row r="9" spans="1:60" outlineLevel="1" x14ac:dyDescent="0.25">
      <c r="A9" s="183">
        <v>1</v>
      </c>
      <c r="B9" s="184" t="s">
        <v>455</v>
      </c>
      <c r="C9" s="190" t="s">
        <v>456</v>
      </c>
      <c r="D9" s="185" t="s">
        <v>179</v>
      </c>
      <c r="E9" s="186">
        <v>1</v>
      </c>
      <c r="F9" s="187"/>
      <c r="G9" s="188">
        <f t="shared" ref="G9:G16" si="0">ROUND(E9*F9,2)</f>
        <v>0</v>
      </c>
      <c r="H9" s="187"/>
      <c r="I9" s="188">
        <f t="shared" ref="I9:I16" si="1">ROUND(E9*H9,2)</f>
        <v>0</v>
      </c>
      <c r="J9" s="187"/>
      <c r="K9" s="188">
        <f t="shared" ref="K9:K16" si="2">ROUND(E9*J9,2)</f>
        <v>0</v>
      </c>
      <c r="L9" s="188">
        <v>21</v>
      </c>
      <c r="M9" s="188">
        <f t="shared" ref="M9:M16" si="3">G9*(1+L9/100)</f>
        <v>0</v>
      </c>
      <c r="N9" s="188">
        <v>0</v>
      </c>
      <c r="O9" s="188">
        <f t="shared" ref="O9:O16" si="4">ROUND(E9*N9,2)</f>
        <v>0</v>
      </c>
      <c r="P9" s="188">
        <v>0</v>
      </c>
      <c r="Q9" s="188">
        <f t="shared" ref="Q9:Q16" si="5">ROUND(E9*P9,2)</f>
        <v>0</v>
      </c>
      <c r="R9" s="188"/>
      <c r="S9" s="188" t="s">
        <v>164</v>
      </c>
      <c r="T9" s="189" t="s">
        <v>142</v>
      </c>
      <c r="U9" s="158">
        <v>0</v>
      </c>
      <c r="V9" s="158">
        <f t="shared" ref="V9:V16" si="6">ROUND(E9*U9,2)</f>
        <v>0</v>
      </c>
      <c r="W9" s="158"/>
      <c r="X9" s="158" t="s">
        <v>180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83">
        <v>2</v>
      </c>
      <c r="B10" s="184" t="s">
        <v>457</v>
      </c>
      <c r="C10" s="190" t="s">
        <v>458</v>
      </c>
      <c r="D10" s="185" t="s">
        <v>179</v>
      </c>
      <c r="E10" s="186">
        <v>1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164</v>
      </c>
      <c r="T10" s="189" t="s">
        <v>142</v>
      </c>
      <c r="U10" s="158">
        <v>0</v>
      </c>
      <c r="V10" s="158">
        <f t="shared" si="6"/>
        <v>0</v>
      </c>
      <c r="W10" s="158"/>
      <c r="X10" s="158" t="s">
        <v>180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425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83">
        <v>3</v>
      </c>
      <c r="B11" s="184" t="s">
        <v>459</v>
      </c>
      <c r="C11" s="190" t="s">
        <v>460</v>
      </c>
      <c r="D11" s="185" t="s">
        <v>179</v>
      </c>
      <c r="E11" s="186">
        <v>1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164</v>
      </c>
      <c r="T11" s="189" t="s">
        <v>142</v>
      </c>
      <c r="U11" s="158">
        <v>0</v>
      </c>
      <c r="V11" s="158">
        <f t="shared" si="6"/>
        <v>0</v>
      </c>
      <c r="W11" s="158"/>
      <c r="X11" s="158" t="s">
        <v>180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0.399999999999999" outlineLevel="1" x14ac:dyDescent="0.25">
      <c r="A12" s="183">
        <v>4</v>
      </c>
      <c r="B12" s="184" t="s">
        <v>461</v>
      </c>
      <c r="C12" s="190" t="s">
        <v>462</v>
      </c>
      <c r="D12" s="185" t="s">
        <v>179</v>
      </c>
      <c r="E12" s="186">
        <v>2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164</v>
      </c>
      <c r="T12" s="189" t="s">
        <v>142</v>
      </c>
      <c r="U12" s="158">
        <v>0</v>
      </c>
      <c r="V12" s="158">
        <f t="shared" si="6"/>
        <v>0</v>
      </c>
      <c r="W12" s="158"/>
      <c r="X12" s="158" t="s">
        <v>180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181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3">
        <v>5</v>
      </c>
      <c r="B13" s="184" t="s">
        <v>463</v>
      </c>
      <c r="C13" s="190" t="s">
        <v>464</v>
      </c>
      <c r="D13" s="185" t="s">
        <v>179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164</v>
      </c>
      <c r="T13" s="189" t="s">
        <v>142</v>
      </c>
      <c r="U13" s="158">
        <v>0</v>
      </c>
      <c r="V13" s="158">
        <f t="shared" si="6"/>
        <v>0</v>
      </c>
      <c r="W13" s="158"/>
      <c r="X13" s="158" t="s">
        <v>180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83">
        <v>6</v>
      </c>
      <c r="B14" s="184" t="s">
        <v>465</v>
      </c>
      <c r="C14" s="190" t="s">
        <v>466</v>
      </c>
      <c r="D14" s="185" t="s">
        <v>251</v>
      </c>
      <c r="E14" s="186">
        <v>3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164</v>
      </c>
      <c r="T14" s="189" t="s">
        <v>142</v>
      </c>
      <c r="U14" s="158">
        <v>0</v>
      </c>
      <c r="V14" s="158">
        <f t="shared" si="6"/>
        <v>0</v>
      </c>
      <c r="W14" s="158"/>
      <c r="X14" s="158" t="s">
        <v>180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181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83">
        <v>7</v>
      </c>
      <c r="B15" s="184" t="s">
        <v>467</v>
      </c>
      <c r="C15" s="190" t="s">
        <v>468</v>
      </c>
      <c r="D15" s="185" t="s">
        <v>179</v>
      </c>
      <c r="E15" s="186">
        <v>1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164</v>
      </c>
      <c r="T15" s="189" t="s">
        <v>142</v>
      </c>
      <c r="U15" s="158">
        <v>0</v>
      </c>
      <c r="V15" s="158">
        <f t="shared" si="6"/>
        <v>0</v>
      </c>
      <c r="W15" s="158"/>
      <c r="X15" s="158" t="s">
        <v>180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425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83">
        <v>8</v>
      </c>
      <c r="B16" s="184" t="s">
        <v>469</v>
      </c>
      <c r="C16" s="190" t="s">
        <v>470</v>
      </c>
      <c r="D16" s="185" t="s">
        <v>440</v>
      </c>
      <c r="E16" s="186">
        <v>1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164</v>
      </c>
      <c r="T16" s="189" t="s">
        <v>142</v>
      </c>
      <c r="U16" s="158">
        <v>0</v>
      </c>
      <c r="V16" s="158">
        <f t="shared" si="6"/>
        <v>0</v>
      </c>
      <c r="W16" s="158"/>
      <c r="X16" s="158" t="s">
        <v>175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447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x14ac:dyDescent="0.25">
      <c r="A17" s="162" t="s">
        <v>136</v>
      </c>
      <c r="B17" s="163" t="s">
        <v>97</v>
      </c>
      <c r="C17" s="177" t="s">
        <v>99</v>
      </c>
      <c r="D17" s="164"/>
      <c r="E17" s="165"/>
      <c r="F17" s="166"/>
      <c r="G17" s="166">
        <f>SUMIF(AG18:AG22,"&lt;&gt;NOR",G18:G22)</f>
        <v>0</v>
      </c>
      <c r="H17" s="166"/>
      <c r="I17" s="166">
        <f>SUM(I18:I22)</f>
        <v>0</v>
      </c>
      <c r="J17" s="166"/>
      <c r="K17" s="166">
        <f>SUM(K18:K22)</f>
        <v>0</v>
      </c>
      <c r="L17" s="166"/>
      <c r="M17" s="166">
        <f>SUM(M18:M22)</f>
        <v>0</v>
      </c>
      <c r="N17" s="166"/>
      <c r="O17" s="166">
        <f>SUM(O18:O22)</f>
        <v>0</v>
      </c>
      <c r="P17" s="166"/>
      <c r="Q17" s="166">
        <f>SUM(Q18:Q22)</f>
        <v>0</v>
      </c>
      <c r="R17" s="166"/>
      <c r="S17" s="166"/>
      <c r="T17" s="167"/>
      <c r="U17" s="161"/>
      <c r="V17" s="161">
        <f>SUM(V18:V22)</f>
        <v>0</v>
      </c>
      <c r="W17" s="161"/>
      <c r="X17" s="161"/>
      <c r="AG17" t="s">
        <v>137</v>
      </c>
    </row>
    <row r="18" spans="1:60" outlineLevel="1" x14ac:dyDescent="0.25">
      <c r="A18" s="183">
        <v>9</v>
      </c>
      <c r="B18" s="184" t="s">
        <v>471</v>
      </c>
      <c r="C18" s="190" t="s">
        <v>472</v>
      </c>
      <c r="D18" s="185" t="s">
        <v>440</v>
      </c>
      <c r="E18" s="186">
        <v>1</v>
      </c>
      <c r="F18" s="187"/>
      <c r="G18" s="188">
        <f>ROUND(E18*F18,2)</f>
        <v>0</v>
      </c>
      <c r="H18" s="187"/>
      <c r="I18" s="188">
        <f>ROUND(E18*H18,2)</f>
        <v>0</v>
      </c>
      <c r="J18" s="187"/>
      <c r="K18" s="188">
        <f>ROUND(E18*J18,2)</f>
        <v>0</v>
      </c>
      <c r="L18" s="188">
        <v>21</v>
      </c>
      <c r="M18" s="188">
        <f>G18*(1+L18/100)</f>
        <v>0</v>
      </c>
      <c r="N18" s="188">
        <v>0</v>
      </c>
      <c r="O18" s="188">
        <f>ROUND(E18*N18,2)</f>
        <v>0</v>
      </c>
      <c r="P18" s="188">
        <v>0</v>
      </c>
      <c r="Q18" s="188">
        <f>ROUND(E18*P18,2)</f>
        <v>0</v>
      </c>
      <c r="R18" s="188"/>
      <c r="S18" s="188" t="s">
        <v>164</v>
      </c>
      <c r="T18" s="189" t="s">
        <v>142</v>
      </c>
      <c r="U18" s="158">
        <v>0</v>
      </c>
      <c r="V18" s="158">
        <f>ROUND(E18*U18,2)</f>
        <v>0</v>
      </c>
      <c r="W18" s="158"/>
      <c r="X18" s="158" t="s">
        <v>175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447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83">
        <v>10</v>
      </c>
      <c r="B19" s="184" t="s">
        <v>473</v>
      </c>
      <c r="C19" s="190" t="s">
        <v>474</v>
      </c>
      <c r="D19" s="185" t="s">
        <v>440</v>
      </c>
      <c r="E19" s="186">
        <v>1</v>
      </c>
      <c r="F19" s="187"/>
      <c r="G19" s="188">
        <f>ROUND(E19*F19,2)</f>
        <v>0</v>
      </c>
      <c r="H19" s="187"/>
      <c r="I19" s="188">
        <f>ROUND(E19*H19,2)</f>
        <v>0</v>
      </c>
      <c r="J19" s="187"/>
      <c r="K19" s="188">
        <f>ROUND(E19*J19,2)</f>
        <v>0</v>
      </c>
      <c r="L19" s="188">
        <v>21</v>
      </c>
      <c r="M19" s="188">
        <f>G19*(1+L19/100)</f>
        <v>0</v>
      </c>
      <c r="N19" s="188">
        <v>0</v>
      </c>
      <c r="O19" s="188">
        <f>ROUND(E19*N19,2)</f>
        <v>0</v>
      </c>
      <c r="P19" s="188">
        <v>0</v>
      </c>
      <c r="Q19" s="188">
        <f>ROUND(E19*P19,2)</f>
        <v>0</v>
      </c>
      <c r="R19" s="188"/>
      <c r="S19" s="188" t="s">
        <v>164</v>
      </c>
      <c r="T19" s="189" t="s">
        <v>142</v>
      </c>
      <c r="U19" s="158">
        <v>0</v>
      </c>
      <c r="V19" s="158">
        <f>ROUND(E19*U19,2)</f>
        <v>0</v>
      </c>
      <c r="W19" s="158"/>
      <c r="X19" s="158" t="s">
        <v>175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447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3">
        <v>11</v>
      </c>
      <c r="B20" s="184" t="s">
        <v>475</v>
      </c>
      <c r="C20" s="190" t="s">
        <v>476</v>
      </c>
      <c r="D20" s="185" t="s">
        <v>440</v>
      </c>
      <c r="E20" s="186">
        <v>1</v>
      </c>
      <c r="F20" s="187"/>
      <c r="G20" s="188">
        <f>ROUND(E20*F20,2)</f>
        <v>0</v>
      </c>
      <c r="H20" s="187"/>
      <c r="I20" s="188">
        <f>ROUND(E20*H20,2)</f>
        <v>0</v>
      </c>
      <c r="J20" s="187"/>
      <c r="K20" s="188">
        <f>ROUND(E20*J20,2)</f>
        <v>0</v>
      </c>
      <c r="L20" s="188">
        <v>21</v>
      </c>
      <c r="M20" s="188">
        <f>G20*(1+L20/100)</f>
        <v>0</v>
      </c>
      <c r="N20" s="188">
        <v>0</v>
      </c>
      <c r="O20" s="188">
        <f>ROUND(E20*N20,2)</f>
        <v>0</v>
      </c>
      <c r="P20" s="188">
        <v>0</v>
      </c>
      <c r="Q20" s="188">
        <f>ROUND(E20*P20,2)</f>
        <v>0</v>
      </c>
      <c r="R20" s="188"/>
      <c r="S20" s="188" t="s">
        <v>164</v>
      </c>
      <c r="T20" s="189" t="s">
        <v>142</v>
      </c>
      <c r="U20" s="158">
        <v>0</v>
      </c>
      <c r="V20" s="158">
        <f>ROUND(E20*U20,2)</f>
        <v>0</v>
      </c>
      <c r="W20" s="158"/>
      <c r="X20" s="158" t="s">
        <v>175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447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83">
        <v>12</v>
      </c>
      <c r="B21" s="184" t="s">
        <v>477</v>
      </c>
      <c r="C21" s="190" t="s">
        <v>478</v>
      </c>
      <c r="D21" s="185" t="s">
        <v>440</v>
      </c>
      <c r="E21" s="186">
        <v>1</v>
      </c>
      <c r="F21" s="187"/>
      <c r="G21" s="188">
        <f>ROUND(E21*F21,2)</f>
        <v>0</v>
      </c>
      <c r="H21" s="187"/>
      <c r="I21" s="188">
        <f>ROUND(E21*H21,2)</f>
        <v>0</v>
      </c>
      <c r="J21" s="187"/>
      <c r="K21" s="188">
        <f>ROUND(E21*J21,2)</f>
        <v>0</v>
      </c>
      <c r="L21" s="188">
        <v>21</v>
      </c>
      <c r="M21" s="188">
        <f>G21*(1+L21/100)</f>
        <v>0</v>
      </c>
      <c r="N21" s="188">
        <v>0</v>
      </c>
      <c r="O21" s="188">
        <f>ROUND(E21*N21,2)</f>
        <v>0</v>
      </c>
      <c r="P21" s="188">
        <v>0</v>
      </c>
      <c r="Q21" s="188">
        <f>ROUND(E21*P21,2)</f>
        <v>0</v>
      </c>
      <c r="R21" s="188"/>
      <c r="S21" s="188" t="s">
        <v>164</v>
      </c>
      <c r="T21" s="189" t="s">
        <v>142</v>
      </c>
      <c r="U21" s="158">
        <v>0</v>
      </c>
      <c r="V21" s="158">
        <f>ROUND(E21*U21,2)</f>
        <v>0</v>
      </c>
      <c r="W21" s="158"/>
      <c r="X21" s="158" t="s">
        <v>175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176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0.399999999999999" outlineLevel="1" x14ac:dyDescent="0.25">
      <c r="A22" s="168">
        <v>13</v>
      </c>
      <c r="B22" s="169" t="s">
        <v>479</v>
      </c>
      <c r="C22" s="178" t="s">
        <v>480</v>
      </c>
      <c r="D22" s="170" t="s">
        <v>440</v>
      </c>
      <c r="E22" s="171">
        <v>1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3"/>
      <c r="S22" s="173" t="s">
        <v>164</v>
      </c>
      <c r="T22" s="174" t="s">
        <v>142</v>
      </c>
      <c r="U22" s="158">
        <v>0</v>
      </c>
      <c r="V22" s="158">
        <f>ROUND(E22*U22,2)</f>
        <v>0</v>
      </c>
      <c r="W22" s="158"/>
      <c r="X22" s="158" t="s">
        <v>180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425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5">
      <c r="A23" s="3"/>
      <c r="B23" s="4"/>
      <c r="C23" s="180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123</v>
      </c>
    </row>
    <row r="24" spans="1:60" x14ac:dyDescent="0.25">
      <c r="A24" s="152"/>
      <c r="B24" s="153" t="s">
        <v>29</v>
      </c>
      <c r="C24" s="181"/>
      <c r="D24" s="154"/>
      <c r="E24" s="155"/>
      <c r="F24" s="155"/>
      <c r="G24" s="176">
        <f>G8+G17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168</v>
      </c>
    </row>
    <row r="25" spans="1:60" x14ac:dyDescent="0.25">
      <c r="C25" s="182"/>
      <c r="D25" s="10"/>
      <c r="AG25" t="s">
        <v>169</v>
      </c>
    </row>
    <row r="26" spans="1:60" x14ac:dyDescent="0.25">
      <c r="D26" s="10"/>
    </row>
    <row r="27" spans="1:60" x14ac:dyDescent="0.25">
      <c r="D27" s="10"/>
    </row>
    <row r="28" spans="1:60" x14ac:dyDescent="0.25">
      <c r="D28" s="10"/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hmM5jbDfFrdaoZzYgMDBM20FTGo5W/9VgFqxcNIZmgO2q43S74khldA0v9pBjKtQm0bRgWHeBnKw2SJwqDKKA==" saltValue="9ly8YaA+IFA9HvmaV1DyN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VRN 01 Naklady</vt:lpstr>
      <vt:lpstr>D4 D.4.1 Pol</vt:lpstr>
      <vt:lpstr>D4 D.4.2 Pol</vt:lpstr>
      <vt:lpstr>D4 D.4.3 Pol</vt:lpstr>
      <vt:lpstr>D4 D.4.4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'D4 D.4.1 Pol'!Názvy_tisku</vt:lpstr>
      <vt:lpstr>'D4 D.4.2 Pol'!Názvy_tisku</vt:lpstr>
      <vt:lpstr>'D4 D.4.3 Pol'!Názvy_tisku</vt:lpstr>
      <vt:lpstr>'D4 D.4.4 Pol'!Názvy_tisku</vt:lpstr>
      <vt:lpstr>'VRN 01 Naklady'!Názvy_tisku</vt:lpstr>
      <vt:lpstr>oadresa</vt:lpstr>
      <vt:lpstr>Stavba!Objednatel</vt:lpstr>
      <vt:lpstr>Stavba!Objekt</vt:lpstr>
      <vt:lpstr>'D4 D.4.1 Pol'!Oblast_tisku</vt:lpstr>
      <vt:lpstr>'D4 D.4.2 Pol'!Oblast_tisku</vt:lpstr>
      <vt:lpstr>'D4 D.4.3 Pol'!Oblast_tisku</vt:lpstr>
      <vt:lpstr>'D4 D.4.4 Pol'!Oblast_tisku</vt:lpstr>
      <vt:lpstr>Stavba!Oblast_tisku</vt:lpstr>
      <vt:lpstr>'VRN 01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Stepan</cp:lastModifiedBy>
  <cp:lastPrinted>2019-03-19T12:27:02Z</cp:lastPrinted>
  <dcterms:created xsi:type="dcterms:W3CDTF">2009-04-08T07:15:50Z</dcterms:created>
  <dcterms:modified xsi:type="dcterms:W3CDTF">2022-03-20T18:49:08Z</dcterms:modified>
</cp:coreProperties>
</file>