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novakova.veronika" reservationPassword="0"/>
  <workbookPr/>
  <bookViews>
    <workbookView xWindow="240" yWindow="120" windowWidth="14940" windowHeight="9225" activeTab="0"/>
  </bookViews>
  <sheets>
    <sheet name="000_Ostatní" sheetId="1" r:id="rId1"/>
    <sheet name="000_Vedlejší" sheetId="2" r:id="rId2"/>
    <sheet name="SO 101_01" sheetId="3" r:id="rId3"/>
    <sheet name="SO 101_02" sheetId="4" r:id="rId4"/>
    <sheet name="SO 101_03" sheetId="5" r:id="rId5"/>
    <sheet name="SO 101_04" sheetId="6" r:id="rId6"/>
    <sheet name="SO 102_01" sheetId="7" r:id="rId7"/>
    <sheet name="SO 102_02" sheetId="8" r:id="rId8"/>
    <sheet name="SO 191" sheetId="9" r:id="rId9"/>
    <sheet name="SO 801" sheetId="10" r:id="rId10"/>
  </sheets>
  <definedNames/>
  <calcPr/>
  <webPublishing/>
</workbook>
</file>

<file path=xl/sharedStrings.xml><?xml version="1.0" encoding="utf-8"?>
<sst xmlns="http://schemas.openxmlformats.org/spreadsheetml/2006/main" count="3261" uniqueCount="824">
  <si>
    <t>ASPE10</t>
  </si>
  <si>
    <t>S</t>
  </si>
  <si>
    <t>Soupis prací objektu</t>
  </si>
  <si>
    <t xml:space="preserve">Stavba: </t>
  </si>
  <si>
    <t>4. etapa</t>
  </si>
  <si>
    <t>II/408 hranice kraje - Štítary</t>
  </si>
  <si>
    <t>O</t>
  </si>
  <si>
    <t>Objekt:</t>
  </si>
  <si>
    <t>000</t>
  </si>
  <si>
    <t>Ostatní a vedlejší náklady</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</si>
  <si>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</si>
  <si>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</si>
  <si>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</si>
  <si>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</si>
  <si>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</si>
  <si>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</si>
  <si>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</si>
  <si>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</si>
  <si>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</si>
  <si>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</si>
  <si>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</si>
  <si>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</si>
  <si>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</si>
  <si>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</si>
  <si>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</si>
  <si>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</si>
  <si>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</si>
  <si>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</si>
  <si>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</si>
  <si>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</si>
  <si>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</si>
  <si>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</si>
  <si>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</si>
  <si>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</si>
  <si>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</si>
  <si>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</si>
  <si>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</si>
  <si>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</si>
  <si>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</si>
  <si>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02943</t>
  </si>
  <si>
    <t/>
  </si>
  <si>
    <t>OSTATNÍ POŽADAVKY - VYPRACOVÁNÍ RDS</t>
  </si>
  <si>
    <t>KPL</t>
  </si>
  <si>
    <t>PP</t>
  </si>
  <si>
    <t>Realizační dokumentace stavby (dále jen RDS) - popsáno v obchodních podmínkách</t>
  </si>
  <si>
    <t>VV</t>
  </si>
  <si>
    <t>TS</t>
  </si>
  <si>
    <t>zahrnuje veškeré náklady spojené s objednatelem požadovanými pracemi</t>
  </si>
  <si>
    <t>02944</t>
  </si>
  <si>
    <t>OSTAT POŽADAVKY - DOKUMENTACE SKUTEČ PROVEDENÍ V DIGIT FORMĚ</t>
  </si>
  <si>
    <t>Dokumentace skutečného provedení stavby (dále jen DSPS) - popsáno v obchodních podmínkách</t>
  </si>
  <si>
    <t>029113</t>
  </si>
  <si>
    <t>OSTATNÍ POŽADAVKY - GEODETICKÉ ZAMĚŘENÍ - CELKY</t>
  </si>
  <si>
    <t>Geodetické zaměření stavby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</si>
  <si>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</si>
  <si>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</si>
  <si>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</si>
  <si>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</si>
  <si>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</si>
  <si>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</si>
  <si>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</si>
  <si>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</si>
  <si>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</si>
  <si>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</si>
  <si>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</si>
  <si>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</si>
  <si>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</si>
  <si>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</si>
  <si>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</si>
  <si>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</si>
  <si>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</si>
  <si>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</si>
  <si>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</si>
  <si>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</si>
  <si>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8</t>
  </si>
  <si>
    <t>00008</t>
  </si>
  <si>
    <t>Zajištění přístupů a příjezdů k sousedním nemovitostem  - popsáno v obchodních podmínkách, v zákoně č. 13/1997 Sb., a vyhlášce č. 104/1997</t>
  </si>
  <si>
    <t>14</t>
  </si>
  <si>
    <t>00014</t>
  </si>
  <si>
    <t>Zajištění provedení a výstupů veškerých zkoušek a revizí - popsáno v obchodních podmínkách, technických podmínkách a normách ČSN</t>
  </si>
  <si>
    <t>15</t>
  </si>
  <si>
    <t>00015</t>
  </si>
  <si>
    <t>Bezpečnostní opatření - popsáno v projektové dokumentaci</t>
  </si>
  <si>
    <t>18</t>
  </si>
  <si>
    <t>00018</t>
  </si>
  <si>
    <t>Návrh technologického postupu prací - popsáno v obchodních podmínkách</t>
  </si>
  <si>
    <t>SO 101</t>
  </si>
  <si>
    <t>KOMUNIKACE</t>
  </si>
  <si>
    <t>01</t>
  </si>
  <si>
    <t>Komunikace km 47,533 - 48,618, délka stavby 1,085 km</t>
  </si>
  <si>
    <t>014102</t>
  </si>
  <si>
    <t>POPLATKY ZA SKLÁDKU</t>
  </si>
  <si>
    <t>T</t>
  </si>
  <si>
    <t>Zemina a kamení</t>
  </si>
  <si>
    <t>Počítaná hmotnost zeminy 2,0t/m3, suť ze sypkých vozovk. vrstev 1,9t/m3 [Objem z položek x hmotnost]: 
z položky č. 113328: 670,300*1,900=1 273,570 [A] 
z položky č. 122738: 1221*2,000=2 442,000 [B] 
z položky č. 123738: 1810*2,000=3 620,000 [C] 
Celkem: A+B+C=7 335,570 [D]</t>
  </si>
  <si>
    <t>zahrnuje veškeré poplatky provozovateli skládky související s uložením odpadu na skládce.</t>
  </si>
  <si>
    <t>Zemní práce</t>
  </si>
  <si>
    <t>113328</t>
  </si>
  <si>
    <t>ODSTRAN PODKL ZPEVNĚNÝCH PLOCH Z KAMENIVA NESTMEL, ODVOZ DO 20KM</t>
  </si>
  <si>
    <t>M3</t>
  </si>
  <si>
    <t>Včetně odvozu a uložení na skládku  
zaměřeno na stavbě a acad, viz přílohy č. C.1.1 technická zpráva, B.2. situace stavby, C.1.4. vzorové příčné řezy, C.1.5 příčné řezy</t>
  </si>
  <si>
    <t>konstrukce S3 [š. x dl. x tl.]: 
2*1,0*(360*0,210+725*0,358)=670,300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</si>
  <si>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</si>
  <si>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11332B</t>
  </si>
  <si>
    <t>ODSTRANĚNÍ PODKLADŮ ZPEVNĚNÝCH PLOCH Z KAMENIVA NESTMELENÉHO - DOPRAVA</t>
  </si>
  <si>
    <t>tkm</t>
  </si>
  <si>
    <t>k pol.č. 113328  
dalších 7 km dopravy na skládku</t>
  </si>
  <si>
    <t>670,300*1,900*7=8 914,990 [A]</t>
  </si>
  <si>
    <t>Položka zahrnuje samostatnou dopravu suti a vybouraných hmot. Množství se určí jako součin hmotnosti [t] a požadované vzdálenosti [km].</t>
  </si>
  <si>
    <t>113332</t>
  </si>
  <si>
    <t>ODSTRAN PODKL ZPEVNĚNÝCH PLOCH S ASFALT POJIVEM, ODVOZ DO 2KM</t>
  </si>
  <si>
    <t>odstranění obalovaného kameniva s obsahem DEHTU včetně uložení na uzavřené části vozovky, který se užije zpětně v rámci stavby pro technologii recyklace za studena   
zaměřeno na stavbě a acad, viz přílohy č. C.1.1 technická zpráva, B.2. situace stavby, C.1.4. vzorové příčné řezy, C.1.5 příčné řezy,</t>
  </si>
  <si>
    <t>objem pro konstrukce S3 [počet okrajů x šířka x (dl. x prům. tl.) dle jádrových vývrtů]: 
2*1,1*(360*0,050+725*0,045)=111,375 [A]</t>
  </si>
  <si>
    <t>Položka zahrnuje veškerou manipulaci s vybouranou sutí a s vybouranými hmotami vč. uložení na skládku. Nezahrnuje poplatek za skládku.</t>
  </si>
  <si>
    <t>11372</t>
  </si>
  <si>
    <t>FRÉZOVÁNÍ ZPEVNĚNÝCH PLOCH ASFALTOVÝCH</t>
  </si>
  <si>
    <t>celoplošné frézování v tl. 11 cm a odfrézování asfaltových vrstev v místech sanace okrajů vozovky  
zaměřeno na stavbě a acad, viz přílohy č. C.1.1 technická zpráva, B.2. situace stavby, C.1.4. vzorové příčné řezy, C.1.5 příčné řezy,</t>
  </si>
  <si>
    <t>konstrukce A [plocha x prům. tl.]: 
km 6,535 - km 7,620: (1085*6,15)m2*0,11m=734,003 [A] 
rozšíření vrstvy [délka okrajů x š. x tl.]: (2*1085)*0,04*0,11=9,548 [B] 
objem pro konstrukce S3 [š. x dl. x prům. tl. dle jádrových vývrtů]: 
2*1,1*(360*0,17+725*0,027)=177,705 [C] 
Celkové frézování: A+B+C=921,256 [D]</t>
  </si>
  <si>
    <t>11372A</t>
  </si>
  <si>
    <t>FRÉZOVÁNÍ ZPEVNĚNÝCH PLOCH ASFALTOVÝCH - BEZ DOPRAVY</t>
  </si>
  <si>
    <t>rozfrézování střední části vozovky pro recyklaci za studena do hloubky 180 mm</t>
  </si>
  <si>
    <t>(6741-(1085*2*1,1))*0,18=783,720 [A]</t>
  </si>
  <si>
    <t>Položka zahrnuje veškerou manipulaci s vybouranou sutí a s vybouranými hmotami, kromě vodorovné dopravy, vč. uložení na skládku.</t>
  </si>
  <si>
    <t>11372B</t>
  </si>
  <si>
    <t>FRÉZOVÁNÍ ZPEVNĚNÝCH PLOCH ASFALTOVÝCH - DOPRAVA</t>
  </si>
  <si>
    <t>doprava vyfrézovaného materiálu do 2 km, (včetně uložení na uzavřené části vozovky),který se užije zpětně v rámci stavby pro technologii recyklace za studena na místě a na nezpevněné krajnice.  
zaměřeno na stavbě a acad, viz přílohy č. C.1.1 technická zpráva, B.2. situace stavby, C.1.4. vzorové příčné řezy, C.1.5 příčné řezy,</t>
  </si>
  <si>
    <t>p.č. 567346  [pl. x tl.]: 2860,50*0,18=514,890 [A] 
odečet pol. č. 113332: -111,375=- 111,375 [B] 
p.č.173103: ((2*1085)-103)*0,1=206,700 [C] 
p.č. 173103: nástupiště: 9,36=9,360 [D] 
p. č. 173103 autobusový záliv: 27,8=27,800 [E] 
p.č. 56963 krajnice [pl. x tl.]: 964*0,15=144,600 [F] 
p.č. 56963 autobusové zálivy [pl. x tl.]: 72,75*0,15=10,913 [G] 
celkem: (A+B+C+D+E+F+G)=802,888 [H] 
802,888*2,40*2=3 853,862 [I]</t>
  </si>
  <si>
    <t>7</t>
  </si>
  <si>
    <t>doprava zbylého vyfrézovaného materiálu a rozprostření na investorem specifikované komunikaci ve vzdálenosti do 3 km</t>
  </si>
  <si>
    <t>celkově vyfrézovaný materiál viz pol. 11372: 
921,256=921,256 [A] 
materiál využitý na stavbě viz. pol. č.11372B.1: 
-802,888=- 802,888 [B] 
maeriál k odvozu na investorem specifikovanou komunikaci: 
A+B=118,368 [C] 
118,368*2,40*3=852,250 [D]</t>
  </si>
  <si>
    <t>122738</t>
  </si>
  <si>
    <t>ODKOPÁVKY A PROKOPÁVKY OBECNÉ TŘ. I, ODVOZ DO 20KM</t>
  </si>
  <si>
    <t>zaměřeno na stavbě a acad, viz přílohy č. C.1.1 technická zpráva, B.2. situace stavby, C.1.4. vzorové příčné řezy, C.1.5 příčné řezy,</t>
  </si>
  <si>
    <t>odkop krajnice: konstrukce S3 [délka okrajů x plocha příčného řezu] 
((2*1085)-50m sjezdů - 53m krajnice u hřbitova)*0,5=1 033,500 [A] 
příkop: km 6,535 - km 6,660: 2*125m*0,75hloubka=187,500 [B] 
Celkem: A+B=1 221,000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</si>
  <si>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</si>
  <si>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12273B</t>
  </si>
  <si>
    <t>ODKOPÁVKY A PROKOPÁVKY OBECNÉ TŘ. I - DOPRAVA</t>
  </si>
  <si>
    <t>M3KM</t>
  </si>
  <si>
    <t>doprava dalších 7 km na skládku k pol.č. 122738</t>
  </si>
  <si>
    <t>1221*7=8 547,000 [A]</t>
  </si>
  <si>
    <t>Položka zahrnuje samostatnou dopravu zeminy. Množství se určí jako součin kubatutry [m3] a požadované vzdálenosti [km].</t>
  </si>
  <si>
    <t>123738</t>
  </si>
  <si>
    <t>ODKOP PRO SPOD STAVBU SILNIC A ŽELEZNIC TŘ. I, ODVOZ DO 20KM</t>
  </si>
  <si>
    <t>Odkop pro sanaci aktivní zóny.  
zaměřeno na stavbě a acad, viz přílohy č. C.1.1 technická zpráva, B.2. situace stavby, C.1.4. vzorové příčné řezy, C.1.5 příčné řezy,</t>
  </si>
  <si>
    <t>konstrukce S3 [délka okrajů x š. x tl.] 
(2*1085)*1,0*0,5=1 085,000 [A] 
rozšíření vrstvy [délka okrajů x š. x tl.]: (2*1085)*0,55*0,5=596,750 [B] 
rozšíření vozovky u křižovatky na pláž [plocha x tl.]: 256,5*0,5=128,250 [C] 
Celkem: A+B+C=1 810,000 [D]</t>
  </si>
  <si>
    <t>11</t>
  </si>
  <si>
    <t>12373B</t>
  </si>
  <si>
    <t>ODKOP PRO SPOD STAVBU SILNIC A ŽELEZNIC TŘ. I - DOPRAVA</t>
  </si>
  <si>
    <t>doprava dalších 7 km na skládku k pol.č. 123738,</t>
  </si>
  <si>
    <t>1810*7=12 670,000 [A]</t>
  </si>
  <si>
    <t>12</t>
  </si>
  <si>
    <t>12932</t>
  </si>
  <si>
    <t>VYPROFILOVÁNÍ PŘÍKOPŮ OD NÁNOSU DO 0,5M3/M</t>
  </si>
  <si>
    <t>M</t>
  </si>
  <si>
    <t>vyprofilování na trojúhelníkový tvar příkopu, materiál bude využit na dosvahování viz pol. č. 18220  
zaměřeno na stavbě a acad, viz přílohy č. C.1.1 technická zpráva, B.2. situace stavby, C.1.4. vzorové příčné řezy, C.1.5 příčné řezy</t>
  </si>
  <si>
    <t>km 6,660 - km 7,620: 2*960=1 920,000 [A] 
sjezdy: -50m=-50,000 [B] 
krajnice u hřbitova: -53=-53,000 [C] 
A+B+C=1 817,000 [D]</t>
  </si>
  <si>
    <t>- vodorovná a svislá doprava, přemístění, přeložení, manipulace s výkopkem a uložení na skládku (bez poplatku)</t>
  </si>
  <si>
    <t>13</t>
  </si>
  <si>
    <t>17120</t>
  </si>
  <si>
    <t>ULOŽENÍ SYPANINY DO NÁSYPŮ A NA SKLÁDKY BEZ ZHUTNĚNÍ</t>
  </si>
  <si>
    <t>uložení na skládku, k pol.č. 122738, 123738,</t>
  </si>
  <si>
    <t>1221+1810=3 031,000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</si>
  <si>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</si>
  <si>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173103</t>
  </si>
  <si>
    <t>ZEMNÍ KRAJNICE A DOSYPÁVKY SE ZHUT DO 100% PS</t>
  </si>
  <si>
    <t>materiál viz pol.č. 11372,  
zaměřeno na stavbě a acad, viz přílohy č. C.1.1 technická zpráva, B.2. situace stavby, C.1.4. vzorové příčné řezy, C.1.5 příčné řezy,</t>
  </si>
  <si>
    <t>konstrukce S3 [délka okrajů x plocha příčného řezu] 
((2*1085)-50m sjezdů -53m krajnice u hřbitova)*0,1=206,700 [A]</t>
  </si>
  <si>
    <t>položka zahrnuje:  
- kompletní provedení zemní konstrukce vč. pořízení a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</si>
  <si>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</si>
  <si>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</si>
  <si>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</si>
  <si>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konstrukce S3 [délka okrajů x š.] 
(2*1085)*1,0=2 170,000 [A] 
rozšíření vrstvy [délka okrajů x š.]: (2*1085)*0,55=1 193,500 [B] 
rozšíření vozovky u křižovatky na pláž [plocha]: 256,50=256,500 [C] 
Celkem: A+B+C=3 620,000 [D]</t>
  </si>
  <si>
    <t>položka zahrnuje úpravu pláně včetně vyrovnání výškových rozdílů. Míru zhutnění určuje projekt.</t>
  </si>
  <si>
    <t>16</t>
  </si>
  <si>
    <t>18220</t>
  </si>
  <si>
    <t>ROZPROSTŘENÍ ORNICE VE SVAHU</t>
  </si>
  <si>
    <t>úprava svahu rozprostřením materiálu viz pol. č. 12932  
zaměřeno na stavbě</t>
  </si>
  <si>
    <t>1817,00*0,50=908,500 [A]</t>
  </si>
  <si>
    <t>položka zahrnuje:  
nutné přemístění ornice z dočasných skládek  
rozprostření ornice v předepsané tloušťce ve svahu přes 1:5</t>
  </si>
  <si>
    <t>Základy</t>
  </si>
  <si>
    <t>21452</t>
  </si>
  <si>
    <t>SANAČNÍ VRSTVY Z KAMENIVA DRCENÉHO</t>
  </si>
  <si>
    <t>Výměna aktivní zóny, materiál štěrkodrť fr. 0/63 mm  
zaměřeno na stavbě a acad, viz přílohy č. C.1.1 technická zpráva, B.2. situace stavby, C.1.4. vzorové příčné řezy, C.1.5 příčné řezy,</t>
  </si>
  <si>
    <t>položka zahrnuje dodávku předepsaného kameniva, mimostaveništní a vnitrostaveništní dopravu a jeho uložení  
není-li v zadávací dokumentaci uvedeno jinak, jedná se o nakupovaný materiál</t>
  </si>
  <si>
    <t>289971</t>
  </si>
  <si>
    <t>OPLÁŠTĚNÍ (ZPEVNĚNÍ) Z GEOTEXTILIE</t>
  </si>
  <si>
    <t>separační geotextilie netkaná, propustnost větší než 10NA-4m/s, pevnost v tahu (Tf) 10 kN/m,  
 průtažnost v tahu (ef) větší než 50% (při oddělení hrubozrnné sypaniny na měkkém podloží),  
 průtažnost v tahu (ef) větší než 10% (při oddělení hrubozrnné sypaniny od jemnozrnné zeminy),   
odolnost proti statickému protlačení (CBR) větší než 3 kN  
zaměřeno na stavbě a acad, viz přílohy č. C.1.1 technická zpráva, B.2. situace stavby, C.1.4. vzorové příčné řezy, C.1.5 příčné řezy,</t>
  </si>
  <si>
    <t>konstrukce S3 [délka okrajů x š.] 
(2*1085)*(0,5+1,55+0,5)=5 533,500 [A] 
rozšíření vozovky u křižovatky na pláž [plocha]: 256,5=256,500 [B] 
Celkem: A+B=5 790,000 [C]</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</si>
  <si>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</si>
  <si>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t>
  </si>
  <si>
    <t>56333</t>
  </si>
  <si>
    <t>VOZOVKOVÉ VRSTVY ZE ŠTĚRKODRTI TL. 150MM</t>
  </si>
  <si>
    <t>Tl. 150 mm. Rozšíření ŠD fr. 0/63 mm, vrstvy na pláni po okraj zemního tělesa  
zaměřeno na stavbě a acad, viz přílohy č. C.1.1 technická zpráva, B.2. situace stavby, C.1.4. vzorové příčné řezy, C.1.5 příčné řezy,</t>
  </si>
  <si>
    <t>konstrukce S3 [délka okrajů x š.] 
((2*1085)-100m sjezdů)*0,94=1 945,800 [A]</t>
  </si>
  <si>
    <t>- dodání kameniva předepsané kvality a zrnitosti  
- rozprostření a zhutnění vrstvy v předepsané tloušťce  
- zřízení vrstvy bez rozlišení šířky, pokládání vrstvy po etapách  
- nezahrnuje postřiky, nátěry</t>
  </si>
  <si>
    <t>56335</t>
  </si>
  <si>
    <t>VOZOVKOVÉ VRSTVY ZE ŠTĚRKODRTI TL. 250MM</t>
  </si>
  <si>
    <t>Tl. 250 mm, fr. 0/63 mm,  
zaměřeno na stavbě a acad, viz přílohy č. C.1.1 technická zpráva, B.2. situace stavby, C.1.4. vzorové příčné řezy, C.1.5 příčné řezy,</t>
  </si>
  <si>
    <t>567346</t>
  </si>
  <si>
    <t>VRSTVY PRO OBNOVU A OPRAVY Z RECYKL MATERIÁLU TL DO 200MM</t>
  </si>
  <si>
    <t>tl. 180 mm.  
Zřízení vrstvy pro provedení recyklace za studena na místě v tl. 180 mm v místech sanovaných okrajů komunikace  
(Materiál z původní vozovky rozprostřený zpětně pro vlastní recyklace za studena na místě.)  
Včetně předrcení na požadovanou frakci.  
zaměřeno na stavbě a acad, viz přílohy č. C.1.1 technická zpráva, B.2. situace stavby, C.1.4. vzorové příčné řezy, C.1.5 příčné řezy,</t>
  </si>
  <si>
    <t>konstrukce S3 [délka okrajů x š.] 
(2*1085m)*1,0=2 170,000 [A] 
rozšíření vrstvy [délka okrajů x š.]: (2*1085m)*0,2=434,000 [B] 
rozšíření vozovky u křižovatky na pláž [plocha]: (70m*2,7m)+(50m*2,7m)/2=256,500 [C]  
Celkem: A+B+C=2 860,500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</si>
  <si>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</si>
  <si>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567544</t>
  </si>
  <si>
    <t>VRST PRO OBNOVU A OPR RECYK ZA STUD CEM A ASF EM TL DO 200MM</t>
  </si>
  <si>
    <t>Tl. 180 mm.  
RS CA 0/63 TP 208 (na místě) včetně reprofilace.  
Včetně předrcení kameniva do požadované frakce a křivky zrnitosti, doplnění požadovaného pojiva a materiálu.   
Včetně zkoušek pro stanovení receptury.  
zaměřeno na stavbě a acad, viz přílohy č. C.1.1 technická zpráva, B.2. situace stavby, C.1.4. vzorové příčné řezy, C.1.5 příčné řezy,</t>
  </si>
  <si>
    <t>km 6,535 - km 7,620 [plocha]: 6741=6 741,000 [A] 
rozšíření vrstvy [délka okrajů x š.]: 2*1085*0,2=434,000 [B] 
rozšíření vozovky u křižovatky na pláž [plocha]: 256,50=256,500 [C] 
Celkem: A+B+C=7 431,500 [D]</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</si>
  <si>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</si>
  <si>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56963</t>
  </si>
  <si>
    <t>ZPEVNĚNÍ KRAJNIC Z RECYKLOVANÉHO MATERIÁLU TL. 150MM</t>
  </si>
  <si>
    <t>Použije se vyfrézovaný materiál ze stavby, včetně případného předrcení.  
Tl. 150 mm.  
zaměřeno na stavbě a acad, viz přílohy č. C.1.1 technická zpráva, B.2. situace stavby, C.1.4. vzorové příčné řezy, C.1.5 příčné řezy,</t>
  </si>
  <si>
    <t>konstrukce S3 [délka okrajů x šířka] 
(2*1085)*0,5=1 085,000 [A] 
odečet krajnice u zastávek u odbočky na pláž: -2*69,5*0,5=-69,500 [B] 
odečet krajnice u hřbitova: -53*0,5=-26,500 [C] 
odečet sjezdů: -50*0,5=-25,000 [D] 
Celkem: A+B+C+D=964,000 [E]</t>
  </si>
  <si>
    <t>572213</t>
  </si>
  <si>
    <t>SPOJOVACÍ POSTŘIK Z EMULZE DO 0,5KG/M2</t>
  </si>
  <si>
    <t>množství 0,20 kg/m2, pod ACO 11+,  
zaměřeno na stavbě a acad, viz přílohy č. C.1.1 technická zpráva, B.2. situace stavby, C.1.4. vzorové příčné řezy, C.1.5 příčné řezy,</t>
  </si>
  <si>
    <t>km 6,535 - km 7,620 [plocha]: 6741=6 741,000 [A] 
rozšíření vrstvy [délka okrajů x š.]: 2*1085*0,09=195,300 [B] 
Celkem: A+B=6 936,300 [C]</t>
  </si>
  <si>
    <t>- dodání všech předepsaných materiálů pro postřiky v předepsaném množství  
- provedení dle předepsaného technologického předpisu  
- zřízení vrstvy bez rozlišení šířky, pokládání vrstvy po etapách  
- úpravu napojení, ukončení</t>
  </si>
  <si>
    <t>572223</t>
  </si>
  <si>
    <t>SPOJOVACÍ POSTŘIK Z EMULZE DO 1,0KG/M2</t>
  </si>
  <si>
    <t>pod ACL 16+,  
Spojovací postřik 0,6 kg/m2 + podrcení kamenivem 2,0 kg/m2 (podrcení v pol.č. 57621)  
zaměřeno na stavbě a acad, viz přílohy č. C.1.1 technická zpráva, B.2. situace stavby, C.1.4. vzorové příčné řezy, C.1.5 příčné řezy,</t>
  </si>
  <si>
    <t>km 6,535 - km 7,620 [plocha]: 6741=6 741,000 [A] 
rozšíření vrstvy [délka okrajů x š.]: 2*1085*0,2=434,000 [B] 
Celkem: A+B=7 175,000 [C]</t>
  </si>
  <si>
    <t>574A34</t>
  </si>
  <si>
    <t>ASFALTOVÝ BETON PRO OBRUSNÉ VRSTVY ACO 11+, TL. 40MM</t>
  </si>
  <si>
    <t>km 6,535 - km 7,620 [plocha]: 6741=6 741,000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</si>
  <si>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</si>
  <si>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574C66</t>
  </si>
  <si>
    <t>ASFALTOVÝ BETON PRO LOŽNÍ VRSTVY ACL 16+, TL. 70MM</t>
  </si>
  <si>
    <t>57621</t>
  </si>
  <si>
    <t>POSYP KAMENIVEM DRCENÝM DO 5KG/M2</t>
  </si>
  <si>
    <t>množství 2,00 kg/m2, frakce 4/8 mm,  k pol.č. 572223</t>
  </si>
  <si>
    <t>- dodání kameniva předepsané kvality a zrnitosti  
- posyp předepsaným množstvím</t>
  </si>
  <si>
    <t>58920</t>
  </si>
  <si>
    <t>VÝPLŇ SPAR MODIFIKOVANÝM ASFALTEM</t>
  </si>
  <si>
    <t>k pol.č. 919112  
zaměřeno na stavbě a acad, viz přílohy č. C.1.1 technická zpráva, B.2.1 situace stavby, C.1.4. vzorový příčný řez,</t>
  </si>
  <si>
    <t>6+6=12,000 [A]</t>
  </si>
  <si>
    <t>položka zahrnuje:  
- dodávku předepsaného materiálu  
- vyčištění a výplň spar tímto materiálem</t>
  </si>
  <si>
    <t>Ostatní konstrukce a práce</t>
  </si>
  <si>
    <t>91228</t>
  </si>
  <si>
    <t>SMĚROVÉ SLOUPKY Z PLAST HMOT VČETNĚ ODRAZNÉHO PÁSKU</t>
  </si>
  <si>
    <t>KUS</t>
  </si>
  <si>
    <t>Nové směrové sloupky dělené z PE, do zabetonovaných plastových patek, výška sloupku 0,80 m nad korunou vozovky, osazený do plastové patky, patka osazena do vrtu průměru 35 cm tak, aby horní okraj převyšoval krajnici o 5 cm. Vrt kolem patky bude vyplněn betonem C 30/37- XF4 do úrovně 20cm pod dolní hranou patky.  
Bílá barva, km 6,535-7,620 = 55 ks,  
červená barva (sjezdy) km 6,535-7,620 =6 ks  
zaměřeno na stavbě a acad, viz přílohy č. C.1.1 technická zpráva, B.2.1 situace stavby, C.1.6. situace dopravního značení díl 7-8</t>
  </si>
  <si>
    <t>bílý: 55=55,000 [A] 
červený: 6=6,000 [B] 
Celkem: A+B=61,000 [C]</t>
  </si>
  <si>
    <t>položka zahrnuje:  
- dodání a osazení sloupku včetně nutných zemních prací  
- vnitrostaveništní a mimostaveništní doprava  
- odrazky plastové nebo z retroreflexní fólie</t>
  </si>
  <si>
    <t>914113</t>
  </si>
  <si>
    <t>DOPRAVNÍ ZNAČKY ZÁKLADNÍ VELIKOSTI OCELOVÉ NEREFLEXNÍ - DEMONTÁŽ</t>
  </si>
  <si>
    <t>Včetně odvozu a likvidace v režii zhotovitele   
zaměřeno na stavbě a acad, viz přílohy č. C.1.1 technická zpráva, B.2.1 situace stavby, C.1.6. situace dopravního značení díl 7-8</t>
  </si>
  <si>
    <t>IZ4a         1=1,000 [A] 
IZ4b         1 =1,000 [B] 
IJ10 1=1,000 [C] 
IJ4b 2=2,000 [D] 
IJ14c 2=2,000 [E] 
IS4b 1=1,000 [F] 
P1 1=1,000 [G] 
E2b          1=1,000 [H] 
Celkem: A+B+C+D+E+F+G+H=10,000 [I]</t>
  </si>
  <si>
    <t>Položka zahrnuje odstranění, demontáž a odklizení materiálu s odvozem</t>
  </si>
  <si>
    <t>914131</t>
  </si>
  <si>
    <t>DOPRAVNÍ ZNAČKY ZÁKLADNÍ VELIKOSTI OCELOVÉ FÓLIE TŘ 2 - DODÁVKA A MONTÁŽ</t>
  </si>
  <si>
    <t>nové značky,  
zaměřeno na stavbě a acad, viz přílohy č. C.1.1 technická zpráva, B.2.1 situace stavby, C.1.6. situace dopravního značení 7-8</t>
  </si>
  <si>
    <t>IZ4a         1=1,000 [A] 
IZ4b         1 =1,000 [B] 
IJ10 1=1,000 [C] 
IJ4b 2=2,000 [D] 
IJ14c 2=2,000 [E] 
IS4b 1=1,000 [F] 
P1 1=1,000 [G] 
A+B+C+D+E+F+G=9,000 [H]</t>
  </si>
  <si>
    <t>položka zahrnuje:  
- dodávku a montáž značek v požadovaném provedení</t>
  </si>
  <si>
    <t>914313</t>
  </si>
  <si>
    <t>DOPRAV ZNAČKY ZMENŠ VEL OCEL - DEMONTÁŽ</t>
  </si>
  <si>
    <t>včetně odvozu a likvidace v režii zhotovitele  
zaměřeno na stavbě a acad, viz přílohy č. C.1.1 technická zpráva, B.2.1 situace stavby, C.1.6. situace dopravního značení 7-8</t>
  </si>
  <si>
    <t>E7a 1=1,000 [A] 
E7b 1=1,000 [B] 
IS21a       1=1,000 [C] 
E3a          1=1,000 [D] 
Celkem: A+B+C+D=4,000 [E]</t>
  </si>
  <si>
    <t>914331</t>
  </si>
  <si>
    <t>DOPRAV ZNAČKY ZMENŠ VEL OCEL FÓLIE TŘ 2 - DODÁVKA A MONT</t>
  </si>
  <si>
    <t>zaměřeno na stavbě a acad, viz přílohy č. C.1.1 technická zpráva, B.2.1 situace stavby, C.1.6. situace dopravního značení 7-8</t>
  </si>
  <si>
    <t>914921</t>
  </si>
  <si>
    <t>SLOUPKY A STOJKY DOPRAVNÍCH ZNAČEK Z OCEL TRUBEK DO PATKY - DODÁVKA A MONTÁŽ</t>
  </si>
  <si>
    <t>nové sloupky, k pol.č. 914131  
zaměřeno na stavbě a acad, viz přílohy č. C.1.1 technická zpráva, B.2.1 situace stavby, C.1.6. situace dopravního značení 7-8</t>
  </si>
  <si>
    <t>7=7,000 [A]</t>
  </si>
  <si>
    <t>položka zahrnuje:  
- sloupky, patky a upevňovací zařízení včetně jejich osazení (betonová patka, zemní práce)</t>
  </si>
  <si>
    <t>914923</t>
  </si>
  <si>
    <t>SLOUPKY A STOJKY DZ Z OCEL TRUBEK DO PATKY DEMONTÁŽ</t>
  </si>
  <si>
    <t>Včetně odvozu a likvidace v režii zhotovitele.  
zaměřeno na stavbě a acad, viz přílohy č. C.1.1 technická zpráva, B.2.1 situace stavby, C.1.6. situace dopravního značení 7-8</t>
  </si>
  <si>
    <t>915111</t>
  </si>
  <si>
    <t>VODOROVNÉ DOPRAVNÍ ZNAČENÍ BARVOU HLADKÉ - DODÁVKA A POKLÁDKA</t>
  </si>
  <si>
    <t>nehlučné</t>
  </si>
  <si>
    <t>684,810=684,810 [A]</t>
  </si>
  <si>
    <t>položka zahrnuje:  
- dodání a pokládku nátěrového materiálu (měří se pouze natíraná plocha)  
- předznačení a reflexní úpravu</t>
  </si>
  <si>
    <t>915221</t>
  </si>
  <si>
    <t>VODOR DOPRAV ZNAČ PLASTEM STRUKTURÁLNÍ NEHLUČNÉ - DOD A POKLÁDKA</t>
  </si>
  <si>
    <t>V1a (146+135+145+140)*0,125=70,750 [A] 
V2b: (30+27+80)*3/4,5*0,125=10,960 [B] 
V3: (185+40+55+140)*(1+1,5/3)*0,125=75,600 [C] 
V4 (1085-50+1085-50)*0,250=517,500 [D] 
V4: [ks x dl. x rozteč x š.] 4*25/2*0,250=10,000 [E] 
Celkem: A+B+C+D+E=684,810 [F]</t>
  </si>
  <si>
    <t>919112</t>
  </si>
  <si>
    <t>ŘEZÁNÍ ASFALTOVÉHO KRYTU VOZOVEK TL DO 100MM</t>
  </si>
  <si>
    <t>k pol.č. 58920,  
zaměřeno na stavbě a acad, viz přílohy č. C.1.1 technická zpráva, B.2.1 situace stavby, C.1.4. vzorový příčný řez,</t>
  </si>
  <si>
    <t>položka zahrnuje řezání vozovkové vrstvy v předepsané tloušťce, včetně spotřeby vody</t>
  </si>
  <si>
    <t>02</t>
  </si>
  <si>
    <t>Propustek v km 7,307 a 7,608</t>
  </si>
  <si>
    <t>zemina a kamení, k pol.č. 131738, 131838,</t>
  </si>
  <si>
    <t>78,228+33,526=111,754 [A] 
A*2,000t/m3=223,508 [B]</t>
  </si>
  <si>
    <t>stavební suť, viz pol.č. 966138, 966158, 966168, 966346,</t>
  </si>
  <si>
    <t>5,986*2,600t/m3=15,564 [A] 
6,506*2,300t/m3=14,964 [B] 
0,272*2,500t/m3=0,680 [C] 
7,310*0,350t/m=2,559 [D] 
A+B+C+D=33,767 [E] 
2*E=67,534 [F]</t>
  </si>
  <si>
    <t>11511</t>
  </si>
  <si>
    <t>ČERPÁNÍ VODY DO 500 L/MIN</t>
  </si>
  <si>
    <t>HOD</t>
  </si>
  <si>
    <t>Čerpání vody ze stavební jámy  
=7dnů*24hod</t>
  </si>
  <si>
    <t>7*24=168,000 [A] 
2*A=336,000 [B]</t>
  </si>
  <si>
    <t>Položka čerpání vody na povrchu zahrnuje i potrubí, pohotovost záložní čerpací soupravy a zřízení čerpací jímky. Součástí položky je také následná demontáž a likvidace těchto zařízení</t>
  </si>
  <si>
    <t>131738</t>
  </si>
  <si>
    <t>HLOUBENÍ JAM ZAPAŽ I NEPAŽ TŘ. I, ODVOZ DO 20KM</t>
  </si>
  <si>
    <t>Výkopy pro odstranění stávajícího propustku a výkopy nutné pro provedení nového propustku -  v zemině tř. I  
zaměřeno na stavbě</t>
  </si>
  <si>
    <t>7,31*4,85+(1,94+3,2)*3,81+4,2*0,2*0,5*2=55,877 [A] 
A*0,70=39,114 [B] 
2*B=78,228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</si>
  <si>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poplatky za skládku, vykazují se v položce č.0141**</t>
  </si>
  <si>
    <t>131739</t>
  </si>
  <si>
    <t>PŘÍPLATEK ZA DALŠÍ 1KM DOPRAVY ZEMINY</t>
  </si>
  <si>
    <t>dalších 14 km dopravy na skládku, k pol.č. 131738</t>
  </si>
  <si>
    <t>78,228*14=1 095,192 [A]</t>
  </si>
  <si>
    <t>položka zahrnuje příplatek k vodorovnému přemístění zeminy za každý další 1km nad 20km</t>
  </si>
  <si>
    <t>131838</t>
  </si>
  <si>
    <t>HLOUBENÍ JAM ZAPAŽ I NEPAŽ TŘ. II, ODVOZ DO 20KM</t>
  </si>
  <si>
    <t>Výkopy pro odstranění stávajícího propustku a výkopy nutné pro provedení nového propustku -  v zemině tř. II  
zaměřeno na stavbě</t>
  </si>
  <si>
    <t>7,31*4,85+(1,94+3,2)*3,81+4,2*0,2*0,5*2=55,877 [A] 
A*0,30=16,763 [B] 
2*B=33,526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</si>
  <si>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</si>
  <si>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131839</t>
  </si>
  <si>
    <t>dalších 14 km dopravy na skládku, k pol.č. 131838</t>
  </si>
  <si>
    <t>33,526*14=469,364 [A]</t>
  </si>
  <si>
    <t>k pol.č. 131738, 131838,</t>
  </si>
  <si>
    <t>78,228+33,526=111,754 [A]</t>
  </si>
  <si>
    <t>17581</t>
  </si>
  <si>
    <t>OBSYP POTRUBÍ A OBJEKTŮ Z NAKUPOVANÝCH MATERIÁLŮ</t>
  </si>
  <si>
    <t>Zásyp ze šterkodrti fr. 0/32mm, hutněno po vrstvách max. 300mm (ID=0,85; min.100%PS) včetně dovozu a poplatku za nákup  
zaměřeno na stavbě</t>
  </si>
  <si>
    <t>3,37*8,4=28,308 [A] 
2*A=56,616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</si>
  <si>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</si>
  <si>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Zhutnění základové spáry Id=0,85, 100% PS  
zaměřeno na stavbě</t>
  </si>
  <si>
    <t>1,41*9,76=13,762 [A] 
2*A=27,524 [B]</t>
  </si>
  <si>
    <t>272314</t>
  </si>
  <si>
    <t>ZÁKLADY Z PROSTÉHO BETONU DO C25/30 (B30)</t>
  </si>
  <si>
    <t>Příčné prahy z prostého betonu C25/30-XF3, 500x200mm včetně dopravy materiálu  
zaměřeno na stavbě</t>
  </si>
  <si>
    <t>0,5*0,2*(2,81+4,2+4,2)=1,121 [A] 
2*A=2,242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</si>
  <si>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</si>
  <si>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272324</t>
  </si>
  <si>
    <t>ZÁKLADY ZE ŽELEZOBETONU DO C25/30 (B30)</t>
  </si>
  <si>
    <t>Základová deska tl. 300 mm - Beton C25/30 - XF3+XA2 + bednění, hutnění a včetně dopravy materiálu  
zaměřeno na stavbě</t>
  </si>
  <si>
    <t>0,300*9,76*1,41=4,128 [A] 
2*A=8,256 [B]</t>
  </si>
  <si>
    <t>272368</t>
  </si>
  <si>
    <t>VÝZTUŽ ZÁKLADŮ ZE SVAŘ SÍTÍ</t>
  </si>
  <si>
    <t>Základová deska - Betonářská výztuž B500B - KARI síť průměru 8mm, rozměr oka 100x100mm, včetně dopravy materiálu  
zaměřeno na stavbě</t>
  </si>
  <si>
    <t>30*7,90/1000=0,237 [A] 
2*A=0,474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</si>
  <si>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t>
  </si>
  <si>
    <t>Vodorovné konstrukce</t>
  </si>
  <si>
    <t>45112</t>
  </si>
  <si>
    <t>PODKL A VÝPLŇ VRSTVY Z DÍLCŮ ŽELEZOBET</t>
  </si>
  <si>
    <t>Podkladní betonové prefabrikované podkladky z betonu C35/45-XF4 pod trouby (10ks), včetně dopravy materiálu  
zaměřeno na stavbě</t>
  </si>
  <si>
    <t>10*0,8*0,2*0,17=0,272 [A] 
2*A=0,544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</si>
  <si>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</si>
  <si>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451314</t>
  </si>
  <si>
    <t>PODKLADNÍ A VÝPLŇOVÉ VRSTVY Z PROSTÉHO BETONU C25/30</t>
  </si>
  <si>
    <t>Podkladní betonové lože z betonu C25/30-XF3 pod kamennou dlažbu tl. 150mm včetně dopravy materiálu  
zaměřeno na stavbě</t>
  </si>
  <si>
    <t>(11,88+10,02)*0,15=3,285 [A] 
2*A=6,570 [B]</t>
  </si>
  <si>
    <t>451366</t>
  </si>
  <si>
    <t>VÝZTUŽ PODKL VRSTEV Z KARI-SÍTÍ</t>
  </si>
  <si>
    <t>Obetonování trub - Betonářská výztuž B500B - KARI síť průměru 8mm, rozměr oka 100x100mm, včetně dopravy materiálu  
zaměřeno na stavbě</t>
  </si>
  <si>
    <t>0,02*5,544*7,85=0,870 [A] 
2*A=1,740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</si>
  <si>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 povrchovou antikorozní úpravu výztuže  
- separaci výztuže</t>
  </si>
  <si>
    <t>451523</t>
  </si>
  <si>
    <t>VÝPLŇ VRSTVY Z KAMENIVA DRCENÉHO, INDEX ZHUTNĚNÍ ID DO 0,9</t>
  </si>
  <si>
    <t>Polštář ze štěrkodrti fr. 0/32mm, tl. 400mm + hutnění po vrstvách tl. 200mm, Id=0,90, 100% PS včetně dopravy materiálu  
zaměřeno na stavbě</t>
  </si>
  <si>
    <t>0,73*(9,76+2*0,2)=7,417 [A] 
2*A=14,834 [B]</t>
  </si>
  <si>
    <t>465512</t>
  </si>
  <si>
    <t>DLAŽBY Z LOMOVÉHO KAMENE NA MC</t>
  </si>
  <si>
    <t>Kamenná dlažba z lomového kamene tl. 250mm, šířka spáry 30 - 50mm, spáry zatřené stěrkou MC25 včetně dopravy materiálu  
zaměřeno na stavbě</t>
  </si>
  <si>
    <t>(11,88+10,02)*0,25=5,475 [A] 
2*A=10,950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</si>
  <si>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</si>
  <si>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Úpravy povrchů, podlahy, výplně otvorů</t>
  </si>
  <si>
    <t>626111</t>
  </si>
  <si>
    <t>REPROFILACE PODHLEDŮ, SVISLÝCH PLOCH SANAČNÍ MALTOU JEDNOVRST TL 10MM</t>
  </si>
  <si>
    <t>Sanace seříznutého čela železobetonové trouby ručně nanášenou sanační maltou, včetně dopravy materiálu  
zaměřeno na stavbě</t>
  </si>
  <si>
    <t>(2,16+1,28)*2*0,105=0,722 [A] 
2*A=1,444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</si>
  <si>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</si>
  <si>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</si>
  <si>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711111</t>
  </si>
  <si>
    <t>IZOLACE BĚŽNÝCH KONSTRUKCÍ PROTI ZEMNÍ VLHKOSTI ASFALTOVÝMI NÁTĚRY</t>
  </si>
  <si>
    <t>Nátěr betonových povrchů Np+2xNa včetně dopravy materiálu  
zaměřeno na stavbě</t>
  </si>
  <si>
    <t>3,5*9,12=31,920 [A] 
2*A=63,840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</si>
  <si>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</si>
  <si>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78341</t>
  </si>
  <si>
    <t>PROTIKOROZ OCHRANA POTRUBÍ A ARMATUR NÁTĚREM JEDNOVRST</t>
  </si>
  <si>
    <t>Úprava seříznuté části ŽB hrdlové trouby antikorozním nátěrem  
zaměřeno na stavbě</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</si>
  <si>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</si>
  <si>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Potrubí</t>
  </si>
  <si>
    <t>82458</t>
  </si>
  <si>
    <t>POTRUBÍ Z TRUB ŽELEZOBETONOVÝCH DN DO 600MM</t>
  </si>
  <si>
    <t>Železobetonové prefabrikované hrdlové trouby DN=600mm  z betonu C35/45-XF4 + vytmelení spár trvale pružným tmelem včetně dopravy materiálu  
zaměřeno na stavbě</t>
  </si>
  <si>
    <t>2*9,760=19,520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</si>
  <si>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</si>
  <si>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899574</t>
  </si>
  <si>
    <t>OBETONOVÁNÍ POTRUBÍ ZE ŽELEZOBETONU DO C25/30 VČETNĚ VÝZTUŽE</t>
  </si>
  <si>
    <t>Obetonování trub - železobeton C25/30 - XF3+XA2 + bednění, hutnění a včetně dopravy materiálu,   
Betonářská výztuž B500B - KARI síť průměru 8mm, rozměr oka 100x100mm  
zaměřeno na stavbě</t>
  </si>
  <si>
    <t>0,66*8,4=5,544 [A] 
2*A=11,088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</si>
  <si>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</si>
  <si>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919143</t>
  </si>
  <si>
    <t>ŘEZÁNÍ ŽELEZOBETONOVÝCH KONSTRUKCÍ TL DO 150MM</t>
  </si>
  <si>
    <t>Seříznutí ŽB prefabrikovaných hrdlových trubek DN=600mm na vtoku i výtoku  
zaměřeno na stavbě</t>
  </si>
  <si>
    <t>(2,16+1,28)*2=6,880 [A] 
2*A=13,760 [B]</t>
  </si>
  <si>
    <t>položka zahrnuje řezání železobetonových konstrukcí v předepsané tloušťce, včetně spotřeby vody</t>
  </si>
  <si>
    <t>93133</t>
  </si>
  <si>
    <t>TĚSNĚNÍ DILATAČNÍCH SPAR POLYURETANOVÝM TMELEM</t>
  </si>
  <si>
    <t>Trvale pružný tmel pro vytmelení spár hrdlových trub včetně dopravy a aplikace materiálu  
zaměřeno na stavbě</t>
  </si>
  <si>
    <t>2,55*4*0,01*0,08=0,008 [A] 
2*A=0,016 [B]</t>
  </si>
  <si>
    <t>položka zahrnuje dodávku a osazení předepsaného materiálu, očištění ploch spáry před úpravou, očištění okolí spáry po úpravě  
nezahrnuje těsnící profil</t>
  </si>
  <si>
    <t>93620</t>
  </si>
  <si>
    <t>DROBNÉ DOPLŇK KONSTR PREFABRIK BETON A ŽELEZOBETON</t>
  </si>
  <si>
    <t>Betonový prefabrikovaný blok z prostého betonu C30/37-XF4, 400x250x250mm s vyznačením letopočtu výstavby pomocí pryžové matrice  
zaměřeno na stavbě</t>
  </si>
  <si>
    <t>0,4*0,25*0,25=0,025 [A] 
2*A=0,050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</si>
  <si>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</si>
  <si>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966138</t>
  </si>
  <si>
    <t>BOURÁNÍ KONSTRUKCÍ Z KAMENE NA MC S ODVOZEM DO 20KM</t>
  </si>
  <si>
    <t>Odstranění čelních zídek z kamenného zdiva včetně odvozu do 20-ti km  
zaměřeno na stavbě</t>
  </si>
  <si>
    <t>1,25*2,885+1,21*2,56-0,37*(0,99+0,95)=5,986 [A] 
2*A=11,972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</si>
  <si>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</si>
  <si>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96613B</t>
  </si>
  <si>
    <t>BOURÁNÍ KONSTRUKCÍ Z KAMENE NA MC - DOPRAVA</t>
  </si>
  <si>
    <t>dalších 14 km dopravy na skládku, k pol.č. 966138,</t>
  </si>
  <si>
    <t>1,25*2,885+1,21*2,56-0,37*(0,99+0,95)=5,986 [A] 
2*A=11,972 [B] 
B*2,600*14=435,781 [C]</t>
  </si>
  <si>
    <t>966158</t>
  </si>
  <si>
    <t>BOURÁNÍ KONSTRUKCÍ Z PROST BETONU S ODVOZEM DO 20KM</t>
  </si>
  <si>
    <t>Odstranění betonových základů a podkladního betonu včetně odvozu do 20-ti km  
zaměřeno na stavbě</t>
  </si>
  <si>
    <t>0,5*3,06*1,24+0,5*1,2*3,385+5,37*1,1*0,2+5,37*0,26=6,506 [A] 
2*A=13,012 [B]</t>
  </si>
  <si>
    <t>96615B</t>
  </si>
  <si>
    <t>BOURÁNÍ KONSTRUKCÍ Z PROSTÉHO BETONU - DOPRAVA</t>
  </si>
  <si>
    <t>dalších 14 km dopravy na skládku, k pol.č. 966158</t>
  </si>
  <si>
    <t>0,5*3,06*1,24+0,5*1,2*3,385+5,37*1,1*0,2+5,37*0,26=6,506 [A] 
2*A=13,012 [B] 
B*2,300 t/m3*14 km=418,986 [C]</t>
  </si>
  <si>
    <t>34 km dopravy na skládku, k pol.č. 966346</t>
  </si>
  <si>
    <t>7,310 m*0,350 t/m=2,559 [A] 
2*A=5,118 [B] 
B*34 km=174,012 [C]</t>
  </si>
  <si>
    <t>966168</t>
  </si>
  <si>
    <t>BOURÁNÍ KONSTRUKCÍ ZE ŽELEZOBETONU S ODVOZEM DO 20KM</t>
  </si>
  <si>
    <t>Odstranění ŽB říms včetně odvozu do 20-ti km  
zaměřeno na stavbě</t>
  </si>
  <si>
    <t>0,1*0,5*(2,885+2,56)=0,272 [A] 
2*A=0,544 [B]</t>
  </si>
  <si>
    <t>96616B</t>
  </si>
  <si>
    <t>BOURÁNÍ KONSTRUKCÍ ZE ŽELEZOBETONU - DOPRAVA</t>
  </si>
  <si>
    <t>dalších 14 km dopravy na skládku, k pol.č. 966168</t>
  </si>
  <si>
    <t>0,1*0,5*(2,885+2,56)=0,272 [A] 
2*A=0,544 [B] 
B*2,500*14=19,040 [C]</t>
  </si>
  <si>
    <t>966346</t>
  </si>
  <si>
    <t>BOURÁNÍ PROPUSTŮ Z TRUB DN 400MM</t>
  </si>
  <si>
    <t>Odstranění železobetonových trub DN=400mm, odvoz na skládku viz pol.č. 96615B.1  
hmotnost =7,310*0,350t/m=2,5585t  
zaměřeno na stavbě</t>
  </si>
  <si>
    <t>7,310*2=14,620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</si>
  <si>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</si>
  <si>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03</t>
  </si>
  <si>
    <t>Nástupiště</t>
  </si>
  <si>
    <t>Zemina a kamení, viz pol.č. 122738, 123738,</t>
  </si>
  <si>
    <t>Počítaná hmotnost zeminy 2,0t/m3,  [Objem z položek x hmotnost]: 
z položky č. 122738: 27,03*2,000=54,060 [A] 
z položky č. 123738: 27,03*2,000=54,060 [B] 
Celkem: A+B=108,120 [C]</t>
  </si>
  <si>
    <t>12110</t>
  </si>
  <si>
    <t>SEJMUTÍ ORNICE NEBO LESNÍ PŮDY</t>
  </si>
  <si>
    <t>Ornice se použije na zpětné ohumusování v rámci SO 101 komunikace, viz SO 801;  
zaměřeno na stavbě a acad, viz přílohy č. C.1.1 technická zpráva,  B.2.7 situace stavby díl 7, C.1.4 vzorové příčné řezy, C.1.5.16 příčné řezy km 6,380-6,680,</t>
  </si>
  <si>
    <t>km 6,6 Autobusové nástupiště  [plocha x tloušťka]: 90,1*0,28=25,228 [A]</t>
  </si>
  <si>
    <t>položka zahrnuje sejmutí ornice bez ohledu na tloušťku vrstvy a její vodorovnou dopravu  
zahrnuje uložení na meziskládku</t>
  </si>
  <si>
    <t>zaměřeno na stavbě a acad, viz přílohy č. C.1.1 technická zpráva,  B.2.7 situace stavby díl 7, C.1.4 vzorové příčné řezy, C.1.5.16 příčné řezy km 6,380-6,680,</t>
  </si>
  <si>
    <t>km 6,6 Autobusové nástupiště : 90,1*0,3=27,030 [A]</t>
  </si>
  <si>
    <t>122739</t>
  </si>
  <si>
    <t>doprava dalších 8 km na skládku k pol.č. 122738</t>
  </si>
  <si>
    <t>27,030*8=216,240 [A]</t>
  </si>
  <si>
    <t>123739</t>
  </si>
  <si>
    <t>doprava dalších 8 km na skládku k pol.č. 123738</t>
  </si>
  <si>
    <t>27,030+27,030=54,060 [A]</t>
  </si>
  <si>
    <t>materiál viz pol.č. 11372, obj. SO 101-01,  
zaměřeno na stavbě a acad, viz přílohy č. C.1.1 technická zpráva,  B.2.7 situace stavby díl 7, C.1.4 vzorové příčné řezy, C.1.5.16 příčné řezy km 6,380-6,680,</t>
  </si>
  <si>
    <t>km 6,6 Nástupiště [ks x dl. x plocha příčného řezu] podél záhonové obruby: 2*23,4*0,2=9,360 [A]</t>
  </si>
  <si>
    <t>Edef,2 min. 30 MPa.  
zaměřeno na stavbě a acad, viz přílohy č. C.1.1 technická zpráva,  B.2.7 situace stavby díl 7, C.1.4 vzorové příčné řezy, C.1.5.16 příčné řezy km 6,380-6,680,</t>
  </si>
  <si>
    <t>km 6,6 Autobusové nástupiště : 90,1=90,100 [A]</t>
  </si>
  <si>
    <t>Výměna aktivní zóny tl.0,3 m, materiál štěrkodrť fr. 0/63 mm  
zaměřeno na stavbě a acad, viz přílohy č. C.1.1 technická zpráva,  B.2.7 situace stavby díl 7, C.1.4 vzorové příčné řezy, C.1.5.16 příčné řezy km 6,380-6,680,</t>
  </si>
  <si>
    <t>km 6,6 Autobusové nástupiště : 90,1=90,100 [A] 
Celkem [pl. x tl.]: A*0,3=27,030 [B]</t>
  </si>
  <si>
    <t>separační geotextilie netkaná, propustnost větší než 10NA-4m/s, pevnost v tahu (Tf) 10 kN/m,  
 průtažnost v tahu (ef) větší než 50% (při oddělení hrubozrnné sypaniny na měkkém podloží),  
 průtažnost v tahu (ef) větší než 10% (při oddělení hrubozrnné sypaniny od jemnozrnné zeminy),   
odolnost proti statickému protlačení (CBR) větší než 3 kN  
zaměřeno na stavbě a acad, viz přílohy č. C.1.1 technická zpráva,  B.2.7 situace stavby díl 7, C.1.4 vzorové příčné řezy,  
 C.1.5.16 příčné řezy km 6,380-6,680,</t>
  </si>
  <si>
    <t>VOZOVKOVÉ VRSTVY ZE ŠTĚRKODRTI TL. DO 250MM</t>
  </si>
  <si>
    <t>štěrkodrť fr. 0/32 tl.210 mm,  
zaměřeno na stavbě a acad, viz přílohy č. C.1.1 technická zpráva,  B.2.7 situace stavby díl 7, C.1.4 vzorové příčné řezy, C.1.5.16 příčné řezy km 6,380-6,680,</t>
  </si>
  <si>
    <t>km 6,6 Nástupiště 
Plocha z p.č. 582611 Dlažba šedá:59,5=59,500 [A] 
Plocha z p.č. 582614 Dlažba barevná: 11,4=11,400 [B] 
Plocha z p.č. 58261B Dlažba reliéfní: 5,1=5,100 [C] 
Rozšíření vrstvy pod obrubou: 2*(23,5*0,3)=14,100 [D] 
Celkem: A+B+C+D=90,100 [E]</t>
  </si>
  <si>
    <t>582611</t>
  </si>
  <si>
    <t>KRYTY Z BETON DLAŽDIC SE ZÁMKEM ŠEDÝCH TL 60MM DO LOŽE Z KAM</t>
  </si>
  <si>
    <t>Dlažba 200/100/60 přírodní barvy, do lože z kameniva fr 0/4 mm, tl. 30 mm  
zaměřeno na stavbě a acad, viz přílohy č. C.1.1 technická zpráva,  B.2.7 situace stavby díl 7, C.1.4 vzorové příčné řezy, C.1.5.16 příčné řezy km 6,380-6,680,</t>
  </si>
  <si>
    <t>km 6,6 Nástupiště: 2*29,75=59,500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</si>
  <si>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</si>
  <si>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582614</t>
  </si>
  <si>
    <t>KRYTY Z BETON DLAŽDIC SE ZÁMKEM BAREV TL 60MM DO LOŽE Z KAM</t>
  </si>
  <si>
    <t>Dlažba 200/100/60 červené barvy, do lože z kameniva fr 0/4 mm, tl. 30 mm  
zaměřeno na stavbě a acad, viz přílohy č. C.1.1 technická zpráva,  B.2.7 situace stavby díl 7, C.1.4 vzorové příčné řezy, C.1.5.16 příčné řezy km 6,380-6,680,</t>
  </si>
  <si>
    <t>km 6,6 Nástupiště - kontrastní pás podél nástupištní obruby: 2*19*0,3=11,400 [A]</t>
  </si>
  <si>
    <t>58261A</t>
  </si>
  <si>
    <t>KRYTY Z BETON DLAŽDIC SE ZÁMKEM BAREV RELIÉF TL 60MM DO LOŽE Z KAM</t>
  </si>
  <si>
    <t>Dlažba 200/100/60 pro nevidomé antracitové barvy, do lože z kameniva fr 0/4 mm, tl. 30 mm. Varovné a signální pásy.  
zaměřeno na stavbě a acad, viz přílohy č. C.1.1 technická zpráva,  B.2.7 situace stavby díl 7, C.1.4 vzorové příčné řezy, C.1.5.16 příčné řezy km 6,380-6,680,</t>
  </si>
  <si>
    <t>km 6,6 Nástupiště - signální pásy: 2*1,7*1,5=5,100 [A]</t>
  </si>
  <si>
    <t>91</t>
  </si>
  <si>
    <t>Doplňující konstrukce a práce</t>
  </si>
  <si>
    <t>917212</t>
  </si>
  <si>
    <t>ZÁHONOVÉ OBRUBY Z BETONOVÝCH OBRUBNÍKŮ ŠÍŘ 80MM</t>
  </si>
  <si>
    <t>obrubník 1000/250/80 mm do betonu C 20/25n-XF-3, výška podstupnice 6 cm,  
zaměřeno na stavbě a acad, viz přílohy č. C.1.1 technická zpráva,  B.2.7 situace stavby díl 7, C.1.4 vzorové příčné řezy, C.1.5.16 příčné řezy km 6,380-6,680,</t>
  </si>
  <si>
    <t>km 6,6 Nástupiště [ks x dl.]: 2*23,4=46,800 [A]</t>
  </si>
  <si>
    <t>Položka zahrnuje:  
dodání a pokládku betonových obrubníků o rozměrech předepsaných zadávací dokumentací  
betonové lože i boční betonovou opěrku.</t>
  </si>
  <si>
    <t>04</t>
  </si>
  <si>
    <t>Autobusový záliv</t>
  </si>
  <si>
    <t>Počítaná hmotnost zeminy 2,0t/m3,  [Objem z položek x hmotnost]: 
z položky č. 122738: 53,820*2,000=107,640 [A] 
z položky č. 123738: 262,250*2,000=524,500 [B] 
Celkem: A+B=632,140 [C]</t>
  </si>
  <si>
    <t>km 6,6 Autobusové nástupiště [plocha x prům. tl.]: 110*0,28=30,800 [A]</t>
  </si>
  <si>
    <t>zemní krajnice a příkop: [délka krajnice x plocha příčného řezu]: 
km 6,6 autobusové zálivy: 69*(1,8+0,8)*0,3=53,820 [A]</t>
  </si>
  <si>
    <t>53,820*8=430,560 [A]</t>
  </si>
  <si>
    <t>Z p.č. 21452:524,500=524,500 [A] 
Celkem [pl. x tl.]: A*0,5=262,250 [B]</t>
  </si>
  <si>
    <t>262,250*8=2 098,000 [A]</t>
  </si>
  <si>
    <t>uložení na skládku, k pol.č. 122738 a 123738,</t>
  </si>
  <si>
    <t>53,820+262,250=316,070 [A]</t>
  </si>
  <si>
    <t>km 6,6 autobusové zálivy: 2*69,5*0,2=27,800 [A]</t>
  </si>
  <si>
    <t>zaměřeno na stavbě a acad, viz přílohy č. C.1.1 technická zpráva,  B.2.7 situace stavby díl 7, C.1.4 vzorové příčné řezy, C.1.5.16 příčné řezy km 6,380-6,680,  
Edef,2 min. 45 MPa.</t>
  </si>
  <si>
    <t>km 6,6 autobusové zálivy [počet x plocha]: 2*128=256,000 [A] 
rozšíření vrstvy [počet x (délka okrajů x š.)]: 
v místě rozhraní průběžné vozovky a zálivu: 2*69*0,66=91,080 [B] 
v místě nástupiště: 2*(21*0,76)=31,920 [C] 
v místě nezpevněné krajnice: 2*(69,5-21)*1,5=145,500 [D] 
Celkem: A+B+C+D=524,500 [E]</t>
  </si>
  <si>
    <t>21197</t>
  </si>
  <si>
    <t>OPLÁŠTĚNÍ ODVODŇOVACÍCH ŽEBER Z GEOTEXTILIE</t>
  </si>
  <si>
    <t>Geotextilie 300g/m2,  opláštění nové drenáže (filtrační netkaná geotextilie, propustnost 10na-4m/s, pevnost v tahu větší než 5 kN/m, průtažnost větší než 10%)  
zaměřeno na stavbě a acad, viz přílohy č. C.1.1 technická zpráva,  B.2.7 situace stavby díl 7, C.1.4 vzorové příčné řezy, C.1.5.16 příčné řezy km 6,380-6,680,</t>
  </si>
  <si>
    <t>2*138=276,000 [A]</t>
  </si>
  <si>
    <t>položka zahrnuje dodávku předepsané geotextilie, mimostaveništní a vnitrostaveništní dopravu a její uložení včetně potřebných přesahů (nezapočítávají se do výměry)</t>
  </si>
  <si>
    <t>212645</t>
  </si>
  <si>
    <t>TRATIVODY KOMPL Z TRUB Z PLAST HM DN DO 200MM, RÝHA TŘ I</t>
  </si>
  <si>
    <t>drenáž DN 160 mm, materiál PE, kruhová tuhost SN 8, neděrované dno, lože z betonu C8/10 dle TKP 18, obsyp ŠDa  fr. 8/32 mm,  
zaměřeno na stavbě a acad, viz přílohy č. C.1.1 technická zpráva,  B.2.7 situace stavby díl 7, C.1.4 vzorové příčné řezy, C.1.5.16 příčné řezy km 6,380-6,680,</t>
  </si>
  <si>
    <t>69+69=138,000 [A]</t>
  </si>
  <si>
    <t>Položka platí pro kompletní konstrukce trativodů a zahrnuje zejména:  
- výkop rýhy předepsaného tvaru v dané třídě těžitelnosti, výplň, zásyp trativodu včetně dopravy, likvidace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</si>
  <si>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Výměna aktivní zóny, materiál štěrkodrť fr. 0/63 mm  
zaměřeno na stavbě a acad, viz přílohy č. C.1.1 technická zpráva,  B.2.7 situace stavby díl 7, C.1.4 vzorové příčné řezy, C.1.5.16 příčné řezy km 6,380-6,680,</t>
  </si>
  <si>
    <t>524,5=524,500 [A] 
Celkem [pl. x tl.]: A*0,5=262,250 [B]</t>
  </si>
  <si>
    <t>separační geotextilie netkaná, propustnost větší než 10na-4m/s, pevnost v tahu (Tf) 10 kN/m,  
 průtažnost v tahu (ef) větší než 50% (při oddělení hrubozrnné sypaniny na měkkém podloží),  
 průtažnost v tahu (ef) větší než 10% (při oddělení hrubozrnné sypaniny od jemnozrnné zeminy),   
odolnost proti statickému protlačení (CBR) větší než 3 kN  
zaměřeno na stavbě a acad, viz přílohy č. C.1.1 technická zpráva,  B.2.7 situace stavby díl 7, C.1.4 vzorové příčné řezy,  
 C.1.5.16 příčné řezy km 6,380-6,680,</t>
  </si>
  <si>
    <t>524,5=524,500 [A]</t>
  </si>
  <si>
    <t>561451</t>
  </si>
  <si>
    <t>KAMENIVO ZPEVNĚNÉ CEMENTEM TŘ. I TL. DO 250MM</t>
  </si>
  <si>
    <t>Tl. 0,21 m, směs stmelená cementem SC C16/20,  
zaměřeno na stavbě a acad, viz přílohy č. C.1.1 technická zpráva,  B.2.7 situace stavby díl 7, C.1.4 vzorové příčné řezy, C.1.5.16 příčné řezy km 6,380-6,680,</t>
  </si>
  <si>
    <t>km 6,6 autobusové zálivy [počet x plocha]: 2*128=256,000 [A] 
rozšíření vrstvy [počet x (délka okrajů x š.)] 
v místě rozhraní průběžné vozovky a zálivu: 2*69*0,66=91,080 [B] 
Celkem: A+B=347,080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</si>
  <si>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</si>
  <si>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</si>
  <si>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200MM</t>
  </si>
  <si>
    <t>štěrkodrť fr. 0/63 tl.200 mm,  
zaměřeno na stavbě a acad, viz přílohy č. C.1.1 technická zpráva,  B.2.7 situace stavby díl 7, C.1.4 vzorové příčné řezy, C.1.5.16 příčné řezy km 6,380-6,680,</t>
  </si>
  <si>
    <t>km 6,6 autobusové zálivy [počet x plocha]: 2*128=256,000 [A] 
rozšíření vrstvy [počet x (délka okrajů x š.)]: 
v místě rozhraní průběžné vozovky a zálivu: 2*69*0,66=91,080 [B] 
v místě nástupiště: 2*(21*0,76)=31,920 [C] 
v místě nezpevněné krajnice: 2*(69,5-21)*0,76=73,720 [D] 
Celkem: A+B+C+D=452,720 [E]</t>
  </si>
  <si>
    <t>Použije se vyfrézovaný materiál ze stavby, včetně případného předrcení, materiál viz pol.č. 11372, obj. SO 101-01,  
Tl. 150 mm.  
zaměřeno na stavbě a acad, viz přílohy č. C.1.1 technická zpráva,  B.2.7 situace stavby díl 7, C.1.4 vzorové příčné řezy, C.1.5.16 příčné řezy km 6,380-6,680,</t>
  </si>
  <si>
    <t>[počet x (délka okrajů - nástupní hrana) x š.]: 2*(69,5-21)*0,75=72,750 [A] 
Celkem: A=72,750 [B]</t>
  </si>
  <si>
    <t>57473</t>
  </si>
  <si>
    <t>VOZOVKOVÉ VÝZTUŽNÉ VRSTVY ZE SÍTÍ</t>
  </si>
  <si>
    <t>KARI síť 10 x 10 x 8 mm  
zaměřeno na stavbě a acad, viz přílohy č. C.1.1 technická zpráva,  B.2.7 situace stavby díl 7, C.1.4 vzorové příčné řezy, C.1.5.16 příčné řezy km 6,380-6,680,</t>
  </si>
  <si>
    <t>km 6,6 autobusové zálivy [počet x plocha]: 2*128=256,000 [A] 
Celkem: A=256,000 [B]</t>
  </si>
  <si>
    <t>- dodání sítě v požadované kvalitě a v množství včetně přesahů (přesahy započteny v jednotkové ceně)  
- očištění podkladu  
- pokládka sítě dle předepsaného technologického předpisu</t>
  </si>
  <si>
    <t>58222</t>
  </si>
  <si>
    <t>DLÁŽDĚNÉ KRYTY Z DROBNÝCH KOSTEK DO LOŽE Z MC</t>
  </si>
  <si>
    <t>dláždění z žulových kostek 100/100/100 mm, vazba oblouková, do lože z malty cementové M 25, tl. 50 mm, s vyspárováním vysokopevnostní spárovací hmotou na bázi cementů,  
zaměřeno na stavbě a acad, viz přílohy č. C.1.1 technická zpráva,  B.2.7 situace stavby díl 7, C.1.4 vzorové příčné řezy, C.1.5.16 příčné řezy km 6,380-6,680,</t>
  </si>
  <si>
    <t>km 6,6 autobusové zálivy [počet x plocha]: 2*128=256,000 [A]</t>
  </si>
  <si>
    <t>91551</t>
  </si>
  <si>
    <t>VODOROVNÉ DOPRAVNÍ ZNAČENÍ - PŘEDEM PŘIPRAVENÉ SYMBOLY</t>
  </si>
  <si>
    <t>Dodání a pokládka nátěrového systému, barva žlutá - symbol V11a, včetně nápisu BUS (žlutá barva)</t>
  </si>
  <si>
    <t>2=2,000 [A]</t>
  </si>
  <si>
    <t>položka zahrnuje:  
- dodání a pokládku předepsaného symbolu  
- zahrnuje předznačení a reflexní úpravu</t>
  </si>
  <si>
    <t>91725</t>
  </si>
  <si>
    <t>NÁSTUPIŠTNÍ OBRUBNÍKY BETONOVÉ</t>
  </si>
  <si>
    <t>bezbariérový obrubník HK 1003/400/290 mm(d x š x v) včetně přechodových kusů - k zastávkám a nástupištím MHD  
do lože z betonu C20/25n-XF3, výška podstupnice 16 cm, dle TKP 18,  
zaměřeno na stavbě a acad, viz přílohy č. C.1.1 technická zpráva,  B.2.7 situace stavby díl 7, C.1.4 vzorové příčné řezy, C.1.5.16 příčné řezy km 6,380-6,680,</t>
  </si>
  <si>
    <t>km 6,6 Autobusové zálivy: 21+21=42,000 [A] 
Celkem: A=42,000 [B]</t>
  </si>
  <si>
    <t>91743</t>
  </si>
  <si>
    <t>CHODNÍKOVÉ OBRUBY Z KAMENNÝCH KRAJNÍKŮ</t>
  </si>
  <si>
    <t>Zapuštěný kamenný krajník dl. 300-1000 x šířka 150 -180 x výška 200 - 250 mm do betonového lože C20/25n-XF-3.  
Lemování dlážděného zálivu podél nezpevněné krajnice mimo nástupiště  
zaměřeno na stavbě a acad, viz přílohy č. C.1.1 technická zpráva,  B.2.7 situace stavby díl 7, C.1.4 vzorové příčné řezy, C.1.5.16 příčné řezy km 6,380-6,680,</t>
  </si>
  <si>
    <t>km 6,6 Autobusové zálivy [délka kraje - délka zastávkové obruby] : 2*(69,5-21)=97,000 [A] 
Celkem: A=97,000 [B]</t>
  </si>
  <si>
    <t>Položka zahrnuje:  
dodání a pokládku kamenných krajníků o rozměrech předepsaných zadávací dokumentací  
betonové lože i boční betonovou opěrku.</t>
  </si>
  <si>
    <t>SO 102</t>
  </si>
  <si>
    <t>KŘIŽOVATKY A SJEZDY</t>
  </si>
  <si>
    <t>Sjezdy</t>
  </si>
  <si>
    <t>Počítaná hmotnost zeminy 2,0t/m3, suť ze sypkých vozovk. vrstev 1,9t/m3. [Objem z položek x hmotnost]: 
k pol .č. 113328    3,3*1,900=6,270 [A] 
k pol. č. 122738    15,6*2,000=31,200 [B] 
k pol. č. 123738    61*2,000=122,000 [C] 
A+B+C=159,470 [D]</t>
  </si>
  <si>
    <t>včetně odvozu a uložení na skládku  
zaměřeno na stavbě a acad, viz přílohy č. C.1.1 technická zpráva, B.2. situace stavby, C.1.4. vzorové příčné řezy, C.1.5 příčné řezy,</t>
  </si>
  <si>
    <t>[pl. x prům. tl.]: konstrukce "N2": 
km 6,540: 33m2*0,1=3,300 [A]</t>
  </si>
  <si>
    <t>dalších 8 km na skládku k pol. č. 113328</t>
  </si>
  <si>
    <t>3,3m3*1,9t/m3*8km=50,160 [A]</t>
  </si>
  <si>
    <t>odfrézování zpevněných asfaltových sjezdů  
zaměřeno na stavbě a acad, viz přílohy č. C.1.1 technická zpráva, B.2. situace stavby, C.1.4. vzorové příčné řezy, C.1.5 příčné řezy,</t>
  </si>
  <si>
    <t>konstrukce "Z2" obnovení sjezdu:  
km 6,535: 89m2*0,1=8,900 [A] 
km: 6,885  236m2*0,1=23,600 [B] 
Celkem vyfrézováno: 
A+B=32,500 [C]</t>
  </si>
  <si>
    <t>Položka zahrnuje veškerou manipulaci s vybouranou sutí a s vybouranými hmotami vč. uložení na meziskládku.</t>
  </si>
  <si>
    <t>doprava vyfrézovaného materiálu do 2 km, (včetně uložení na uzavřené části vozovky),který se užije zpětně na sjezdy "N" a zemní krajnice  
zaměřeno na stavbě a acad, viz přílohy č. C.1.1 technická zpráva, B.2. situace stavby, C.1.4. vzorové příčné řezy, C.1.5 příčné řezy,</t>
  </si>
  <si>
    <t>p.č. 173103 18*0,5=9,000 [A] 
p.č. 56362: 132*0,1=13,200 [B] 
A+B=22,200 [C] 
22,20*2,40*2=106,560 [D]</t>
  </si>
  <si>
    <t>doprava zbylého vyfrézovaného materiálu a rozprostření na investorem specifikované komunikaci ve vzdálenosti do 2 km</t>
  </si>
  <si>
    <t>celkově vyfrézovaný materiál viz pol. 11372: 
32,50=32,500 [A] 
materiál využitý na stavbě viz. pol. č.11372B.1: 
-22,20=-22,200 [B] 
maeriál k odvozu na investorem specifikovanou komunikaci: 
A+B=10,300 [C] 
10,30*2,40*2=49,440 [D]</t>
  </si>
  <si>
    <t>konstrukce "N2" [pl. x prům. tl.]: 
km 6,540: 33m2*0,2=6,600 [A] 
odkop krajnice konstrukce "Z2" obnovení sjezdu: km 6,535 [délka okrajů x plocha příčného řezu]:  
18m*0,5=9,000 [B] 
Celkem: A+B=15,600 [C]</t>
  </si>
  <si>
    <t>dalších 8 km dopravy k pol. č. 122738</t>
  </si>
  <si>
    <t>15,6*8=124,800 [A]</t>
  </si>
  <si>
    <t>Pro výměnu aktivní zóny, k pol.č. 21452,  
zaměřeno na stavbě a acad, viz přílohy č. C.1.1 technická zpráva, B.2. situace stavby, C.1.4. vzorové příčné řezy, C.1.5 příčné řezy,  
 Čerpat po odsouhlasení TDI</t>
  </si>
  <si>
    <t>konstrukce "N2" [pl.]: 
km 6,540: 33=33,000 [A] 
konstrukce "Z2" obnovení sjezdu: 
km 6,535: 89=89,000 [B] 
Celkem [plocha x tl.]: (A+B)*0,5=61,000 [C]</t>
  </si>
  <si>
    <t>dalších 8 km dopravy na skládku, k pol.č. 123738,</t>
  </si>
  <si>
    <t>61*8=488,000 [A]</t>
  </si>
  <si>
    <t>uložení na skládku, k pol.č. 122378 a 123738</t>
  </si>
  <si>
    <t>pol. č. 122738  15,6=15,600 [A] 
pol. č. 123738 61=61,000 [B] 
A+B=76,600 [C]</t>
  </si>
  <si>
    <t>konstrukce "Z2" obnovení sjezdu: km 6,535 [délka okrajů x plocha příčného řezu]: 
 18m*0,5=9,000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</si>
  <si>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</si>
  <si>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konstrukce "N2" [pl.]: 
km 6,540: 33m2=33,000 [A] 
konstrukce "Z2" obnovení sjezdu:  
km 6,535: 89m2=89,000 [B] 
rozšíření vrstvy [délka okrajů x š.]: 
18m*0,15=2,700 [C] 
Celkem: A+B+C=124,700 [D]</t>
  </si>
  <si>
    <t>Výměna aktivní zóny, materiál štěrkodrť fr. 0/63 mm,  
zaměřeno na stavbě a acad, viz přílohy č. C.1.1 technická zpráva, B.2. situace stavby, C.1.4. vzorové příčné řezy, C.1.5 příčné řezy,  
Edef,2 min. 45 MPa. Čerpat po odsouhlasení TDI</t>
  </si>
  <si>
    <t>konstrukce "N2" [pl.]: 
km 6,540: 33m2=33,000 [A] 
konstrukce "Z2" obnovení:  
km 6,535: 89m2=89,000 [B] 
Celkem [plocha x tl.]: (A+B)*0,50=61,000 [C]</t>
  </si>
  <si>
    <t>štěrkodrť fr. 0/63 mm,  
zaměřeno na stavbě a acad, viz přílohy č. C.1.1 technická zpráva, B.2. situace stavby, C.1.4. vzorové příčné řezy, C.1.5 příčné řezy,</t>
  </si>
  <si>
    <t>konstrukce "Z2" obnovení sjezdu: km 6,535  :  
89m2=89,000 [A] 
rozšíření [délka okrajů x š.]: 18m*0,15=2,700 [B] 
Celkem: A+B=91,700 [C]</t>
  </si>
  <si>
    <t>56336</t>
  </si>
  <si>
    <t>VOZOVKOVÉ VRSTVY ZE ŠTĚRKODRTI TL. 300MM</t>
  </si>
  <si>
    <t>vyrovnávky konstrukce N1 [pl.]:  
km 7,300: 47m2=47,000 [A] 
km 7,300: 52m2=52,000 [B] 
konstrukce "N2"[pl.]: 
km 6,540: 33m2=33,000 [C] 
A+B+C=132,000 [D]</t>
  </si>
  <si>
    <t>56362</t>
  </si>
  <si>
    <t>VOZOVKOVÉ VRSTVY Z RECYKLOVANÉHO MATERIÁLU TL 100MM</t>
  </si>
  <si>
    <t>Použije se vyfrézovaný materiál ze stavby, včetně případného předrcení.  
zaměřeno na stavbě a acad, viz přílohy č. C.1.1 technická zpráva, B.2. situace stavby, C.1.4. vzorové příčné řezy, C.1.5 příčné řezy,</t>
  </si>
  <si>
    <t>vyrovnávky konstrukce N1 [pl.]:  
km 7,300: 47m2=47,000 [A] 
km 7,300: 52m2=52,000 [B] 
konstrukce "N2": 
km 6,540: 33m2=33,000 [C] 
Celkem: 
A+B+C=132,000 [D]</t>
  </si>
  <si>
    <t>572123</t>
  </si>
  <si>
    <t>INFILTRAČNÍ POSTŘIK Z EMULZE 1,0KG/M2</t>
  </si>
  <si>
    <t>pod ACP 22+;  
zaměřeno na stavbě a acad, viz přílohy č. C.1.1 technická zpráva, B.2. situace stavby, C.1.4. vzorové příčné řezy, C.1.5 příčné řezy,</t>
  </si>
  <si>
    <t>konstrukce "Z1" vyrovnávní sjezdu 
km 6,885: 236m2=236,000 [A]</t>
  </si>
  <si>
    <t>SPOJOVACÍ POSTŘIK Z EMULZE 0,5KG/M2</t>
  </si>
  <si>
    <t>pod ACO 11+, množství 0,50 kg/m2, konstrukce Z1;  
zaměřeno na stavbě a acad, viz přílohy č. C.1.1 technická zpráva, B.2. situace stavby, C.1.4. vzorové příčné řezy, C.1.5 příčné řezy,</t>
  </si>
  <si>
    <t>pod ACO 11+, množství 0,20 kg/m2, konstrukce Z2,  
zaměřeno na stavbě a acad, viz přílohy č. C.1.1 technická zpráva, B.2. situace stavby, C.1.4. vzorové příčné řezy, C.1.5 příčné řezy,</t>
  </si>
  <si>
    <t>konstrukce "Z2" obnovení sjezdu:   
km 6,535: 89m2=89,000 [A]</t>
  </si>
  <si>
    <t>pod ACL 16+; množství 0,50 kg/m2, konstrukce Z2,  
zaměřeno na stavbě a acad, viz přílohy č. C.1.1 technická zpráva, B.2. situace stavby, C.1.4. vzorové příčné řezy, C.1.5 příčné řezy,</t>
  </si>
  <si>
    <t>konstrukce "Z2" obnovení sjezdu:  
km 6,535: 89m2=89,000 [A] 
rozšíření vrstvy [délka okrajů x š.]: 18m*0,07=1,260 [B] 
Celkem: A+B=90,260 [C]</t>
  </si>
  <si>
    <t>572741</t>
  </si>
  <si>
    <t>DVOUVRSTVÝ ASFALTOVÝ NÁTĚR  2,0KG/M2</t>
  </si>
  <si>
    <t>u konstrukce N1, N2, uzavírací nátěr,  
zaměřeno na stavbě a acad, viz přílohy č. C.1.1 technická zpráva, B.2. situace stavby, C.1.4. vzorové příčné řezy, C.1.5 příčné řezy,</t>
  </si>
  <si>
    <t>vyrovnávky konstrukce N1 [pl.]:  
7,300: 47m22=47,000 [A] 
7,300: 52m2=52,000 [B] 
konstrukce "N2" [pl.]: 
km 6,540: 33m2=33,000 [C] 
Celkem: A+B+C=132,000 [D]</t>
  </si>
  <si>
    <t>- dodání všech předepsaných materiálů pro nátěry v předepsaném množství  
- provedení dle předepsaného technologického předpisu  
- zřízení vrstvy bez rozlišení šířky, pokládání vrstvy po etapách  
- úpravu napojení, ukončení</t>
  </si>
  <si>
    <t>574A44</t>
  </si>
  <si>
    <t>ASFALTOVÝ BETON PRO OBRUSNÉ VRSTVY ACO 11+, TL. 50MM</t>
  </si>
  <si>
    <t>konstrukce Z1 a Z2  
zaměřeno na stavbě a acad, viz přílohy č. C.1.1 technická zpráva, B.2. situace stavby, C.1.4. vzorové příčné řezy, C.1.5 příčné řezy,</t>
  </si>
  <si>
    <t>konstrukce "Z1" vyrovnávní sjezdu 
km 6,885: 236m2=236,000 [A] 
konstrukce "Z2" obnovení sjezdu:   
km 6,535: 89m2=89,000 [B] 
Celkem: 
A+B=325,000 [C]</t>
  </si>
  <si>
    <t>ASFALTOVÝ BETON PRO LOŽNÍ VRSTVY ACL 16+,TL. 70MM</t>
  </si>
  <si>
    <t>konstrukce Z2  
zaměřeno na stavbě a acad, viz přílohy č. C.1.1 technická zpráva, B.2. situace stavby, C.1.4. vzorové příčné řezy, C.1.5 příčné řezy,</t>
  </si>
  <si>
    <t>konstrukce "Z2" obnovení sjezdu:  
km 6,535: 89m2=89,000 [A] 
rozšíření vrstvy [délka okrajů x š.]: 18m*0,07=1,260 [B] 
Celkem: A+B=90,260 [C]</t>
  </si>
  <si>
    <t>574E07</t>
  </si>
  <si>
    <t>ASFALTOVÝ BETON PRO PODKLADNÍ VRSTVY ACP 22+</t>
  </si>
  <si>
    <t>vyrovnávací vrstva konstrukce Z1, 
zaměřeno na stavbě a acad, viz přílohy č. C.1.1 technická zpráva, B.2. situace stavby, C.1.4. vzorové příčné řezy, C.1.5 příčné řezy,</t>
  </si>
  <si>
    <t>konstrukce "Z1" vyrovnávní sjezdu 
km 6,885: 236m2*0,05=11,800 [A]</t>
  </si>
  <si>
    <t>k pol.č. 919112  
zaměřeno na stavbě a acad, viz přílohy č. C.1.1 technická zpráva, B.2. situace stavby, C.1.4. vzorové příčné řezy, C.1.5 příčné řezy,</t>
  </si>
  <si>
    <t>Dle situace: 
km 6,535: 16m+13m+4m=33,000 [A] 
km 6,885: 54m=54,000 [B] 
Celkem: A+B=87,000 [C]</t>
  </si>
  <si>
    <t>viz také pol.č. 58920;  
zaměřeno na stavbě a acad, viz přílohy č. C.1.1 technická zpráva, B.2. situace stavby, C.1.4. vzorové příčné řezy, C.1.5 příčné řezy,</t>
  </si>
  <si>
    <t>Propustky pod sjezdy</t>
  </si>
  <si>
    <t>Uložení zeminy na skládku  
k pol. č. 132738</t>
  </si>
  <si>
    <t>Celkem: 140,620m3*2,000t/m3=281,240 [A]</t>
  </si>
  <si>
    <t>Čerpání vody na stavbě</t>
  </si>
  <si>
    <t>Celkem: 4propustky*(7*24)=672,000 [A]</t>
  </si>
  <si>
    <t>132738</t>
  </si>
  <si>
    <t>HLOUBENÍ RÝH ŠÍŘ DO 2M PAŽ I NEPAŽ TŘ. I, ODVOZ DO 20KM</t>
  </si>
  <si>
    <t>Výkop zeminy v hor. tř. I, včetně pažení a odvozu zeminy na skládku do 20-ti km  
zaměřeno na stavbě</t>
  </si>
  <si>
    <t>km 6,540 vlevo: 3,16*6,5=20,540 [A] 
km 6,885 vlevo: 3,16*23=72,680 [B] 
km 7,300 vlevo: 3,16*7=22,120 [C] 
km 7,300 vpravo: 3,16*8=25,280 [D] 
A+B+C+D=140,620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</si>
  <si>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</si>
  <si>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132739</t>
  </si>
  <si>
    <t>dalších 7 km na skládku  
k pol.č. 132738</t>
  </si>
  <si>
    <t>Celkem: 140,620m3*7km=984,340 [A]</t>
  </si>
  <si>
    <t>viz pol.č. 132738</t>
  </si>
  <si>
    <t>140,620=140,620 [A]</t>
  </si>
  <si>
    <t>17561</t>
  </si>
  <si>
    <t>OBSYP POTRUBÍ A OBJEKTŮ Z HORNIN KAMENITÝCH</t>
  </si>
  <si>
    <t>Zásyp ze štěrkodrti fr. 0/32mm, hutněno po vrstvách max. 300mm (ID=0,85; min.100%PS) včetně dovozu a poplatku za nákup</t>
  </si>
  <si>
    <t>Celkem: 1,71*(5,5+22+6+7)=69,255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</si>
  <si>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</si>
  <si>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Zhutnění základové spáry Id=0,85, 97% PS  
=1,160*(7,5+24+8+9)=56,260m2</t>
  </si>
  <si>
    <t>Celkem: 1,16*(7,5+24+8+9)=56,260 [A]</t>
  </si>
  <si>
    <t>ZÁKLADY Z PROSTÉHO BETONU  C25/30 (B30)</t>
  </si>
  <si>
    <t>Příčné prahy z prostého betonu C25/30-XF3, 500x200mm včetně dopravy materiálu  
4propustky*((2+2)*0,5*0,2)=1,600 m3</t>
  </si>
  <si>
    <t>Celkem: 4propustky*((2+2)*0,5*0,2)=1,600 [A]</t>
  </si>
  <si>
    <t>45111</t>
  </si>
  <si>
    <t>PODKL A VÝPLŇ VRSTVY Z DÍLCŮ BETON</t>
  </si>
  <si>
    <t>Podkladní betonové prefabrikované podkladky z betonu C35/45-XF4 pod trouby (44ks), včetně dopravy materiálu</t>
  </si>
  <si>
    <t>Celkem: (8ks+20ks+8ks+8ks)*0,6*0,2*0,17=0,898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</si>
  <si>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zkoušení a měření dílců a pod.).</t>
  </si>
  <si>
    <t>Podkladní betonové lože z betonu C25/30-XF3 pod kamennou dlažbu tl. 150mm včetně dopravy materiálu  
čelo o rozměru 2m*1,5m</t>
  </si>
  <si>
    <t>Celkem: 4propustky*(1,5*2*2čela)*0,15=3,600 [A]</t>
  </si>
  <si>
    <t>451324</t>
  </si>
  <si>
    <t>PODKL A VÝPLŇ VRSTVY ZE ŽELEZOBET  C25/30 (B30)</t>
  </si>
  <si>
    <t>Základová deska - Beton C25/30 - XF3+XA2 + hutnění včetně dopravy materiálu  
= 0,3*(7,5+24+8+9)*1,16=16,878 m3  
Obetonování trub - Beton C25/30 - XF3+XA2 + hutnění včetně dopravy materiálu  
=0,45*(6,7+23,2+7,2+8,2)=20,385 m3</t>
  </si>
  <si>
    <t>Celkem: 0,3*(7,5+24+8+9)*1,16=16,878 [A] 
Celkem: 0,45*(6,7+23,2+7,2+8,2)=20,385 [B] 
Celkem: A+B=37,263 [C]</t>
  </si>
  <si>
    <t>Základová deska - Betonářská výztuž B500B - KARI síť průměru 8mm, rozměr oka 100x100mm, včetně dopravy materiálu  
Obetonování trub - Betonářská výztuž B500B - KARI síť průměru 8mm, rozměr oka 100x100mm, včetně dopravy materiálu</t>
  </si>
  <si>
    <t>2,2=2,200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</si>
  <si>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 povrchovou antikorozní úpravu výztuže  
- separaci výztuže</t>
  </si>
  <si>
    <t>45152</t>
  </si>
  <si>
    <t>PODKLADNÍ A VÝPLŇOVÉ VRSTVY Z KAMENIVA DRCENÉHO</t>
  </si>
  <si>
    <t>Polštář ze štěrkodrti fr. 0/32mm, tl. 400mm + hutnění po vrstvách tl. 200mm, Id=0,90, 100% PS včetně dopravy materiálu</t>
  </si>
  <si>
    <t>Celkem: 1,5*0,4*(7,9+24,4+8,4+9,4)=30,060 [A]</t>
  </si>
  <si>
    <t>Kamenná dlažba z lomového kamene tl. 250mm, šířka spáry 30 - 50mm, spáry zatřené stěrkou MC25 včetně dopravy materiálu</t>
  </si>
  <si>
    <t>Celkem: 4propustky*(1,5m*2m*2čela)*0,25m=6,000 [A]</t>
  </si>
  <si>
    <t>626211</t>
  </si>
  <si>
    <t>REPROFILACE VODOROVNÝCH PLOCH SHORA SANAČNÍ MALTOU JEDNOVRST TL 10MM</t>
  </si>
  <si>
    <t>Sanace seříznutého čela železobetonové trouby ručně nanášenou sanační maltou, včetně dopravy materiálu</t>
  </si>
  <si>
    <t>Celkem: 4propustky* (0,95m+0,63m+1m+0,63m)*0,08m=1,027 [A]</t>
  </si>
  <si>
    <t>Nátěr betonových povrchů Np+2xNa včetně dopravy materiálu</t>
  </si>
  <si>
    <t>Celkem: (0,7+0,26+0,17)*2*(6,7+23,2+7,2+8,2)=102,378 [A]</t>
  </si>
  <si>
    <t>Úprava seříznuté části ŽB hrdlové trouby antikorozním nátěrem</t>
  </si>
  <si>
    <t>Celkem: 4propustky*(0,95m+0,63m+1m+0,63m)*0,08m=1,027 [A]</t>
  </si>
  <si>
    <t>82446</t>
  </si>
  <si>
    <t>POTRUBÍ Z TRUB ŽELEZOBETONOVÝCH DN 400MM</t>
  </si>
  <si>
    <t>Železobetonové prefabrikované hrdlové trouby DN=400mm  z betonu C35/45-XF4 + vytmelení spár trvale pružným tmelem včetně dopravy materiálu</t>
  </si>
  <si>
    <t>Celkem: 7,5m+24m+8m+9m=48,500 [A]</t>
  </si>
  <si>
    <t>919142</t>
  </si>
  <si>
    <t>ŘEZÁNÍ ŽELEZOBETONOVÝCH KONSTRUKCÍ TL DO 100MM</t>
  </si>
  <si>
    <t>Seříznutí ŽB prefabrikovaných hrdlových trubek DN=400mm na vtoku i výtoku</t>
  </si>
  <si>
    <t>Celkem: 4propustky*(0,95m+0,63m+1m+0,63m)=12,840 [A]</t>
  </si>
  <si>
    <t>SO 191</t>
  </si>
  <si>
    <t>DIO - DOPRAVNĚ INŽENÝRSKÉ OPATŘENÍ - ZÁSADY ORGANIZACE VÝSTAVBY</t>
  </si>
  <si>
    <t>02710</t>
  </si>
  <si>
    <t>POMOC PRÁCE - ZAJIŠTĚNÍ, ZŘÍZENÍ, ODSTRANĚNÍ DOPRAVNÍHO ZNAČENÍ</t>
  </si>
  <si>
    <t>Realizace stavebních prací na objízdné trase:  
Přechodná úprava dopravního značení a objízdných tras, včetně údržby a úprav během stavebních prací v souladu s TP66 - II.vydání  "Zásady pro označování pracovních míst na PK" a s platnými předpisy pro navrhování DZ na PK, vč. vyhlášky č. 294/2015 Sb.  
Stávající svislé dopravní značky se pro potřeby PDZ zachovají a dle potřeby zakryjí, upraví nebo doplní. Přechodné SDZ (značky, směrovací desky, závory, semaforová souprava, světla) se umístí na nosičích a podkladních deskách včetně nutných přesunů dle jednotlivých fází (etap) výstavby, dodávky, montáže, demontáže, včetně všech potřebných povolení k uzavírce.  
Vše v režii zhotovitele.</t>
  </si>
  <si>
    <t>1=1,000 [A]</t>
  </si>
  <si>
    <t>zahrnuje veškeré náklady spojené s objednatelem požadovanými zařízeními</t>
  </si>
  <si>
    <t>12922</t>
  </si>
  <si>
    <t>ČIŠTĚNÍ KRAJNIC OD NÁNOSU TL. DO 100MM</t>
  </si>
  <si>
    <t>seříznutí krajnice, z materiálu se vytvoří záložka pro zpevnění povrchu vozovky živičným recyklovaným materiálem  
zaměřeno na stavbě</t>
  </si>
  <si>
    <t>1000*0,50=500,000 [A]</t>
  </si>
  <si>
    <t>- vodorovná a svislá doprava, přemístění, přeložení, manipulace s výkopkem</t>
  </si>
  <si>
    <t>VOZOVKOVÉ VRSTVY Z RECYKLOVANÉHO MATERIÁLU TL DO 100MM</t>
  </si>
  <si>
    <t>vyspravení propadlých okrajů vozovky  
zaměřeno na stavbě</t>
  </si>
  <si>
    <t>1000m*0,50m=500,000 [A]</t>
  </si>
  <si>
    <t>572751</t>
  </si>
  <si>
    <t>VÝSPRAVA VÝTLUKŮ TRYSKOVOU METODOU</t>
  </si>
  <si>
    <t>1.očištění poškozeného povrchu vozovky vyfoukáním vzduchem pod tlakem  
2.postřik povrchu vozovky asfaltovým pojivem  
3.nanesení vrstvy kameniva obaleného pojivem  
4.posyp zastříknutého povrchu vozovky nebo nanesené asfaltové směsi kamenivem (podrcení)  
zaměřeno na stavbě</t>
  </si>
  <si>
    <t>5=5,000 [A]</t>
  </si>
  <si>
    <t>- dodání všech předepsaných materiálů v předepsaném množství  
- provedení dle předepsaného technologického předpisu  
- zřízení vrstvy bez rozlišení šířky  
- úpravu napojení, ukončení</t>
  </si>
  <si>
    <t>57791A</t>
  </si>
  <si>
    <t>VÝSPRAVA VÝTLUKŮ SMĚSÍ ACO (HMOTNOST)</t>
  </si>
  <si>
    <t>vyspravení výtluků vozovky asfaltovým betonem ACO 11 tl. vrstvy do 50 mm, spojovací nátěr z asf. emulze v množství 0,50 kg/m2, včetně odvozu a likvidace vybouraného materiálu v režii zhotovitele  
zaměřeno na stavbě</t>
  </si>
  <si>
    <t>500=500,000 [A]</t>
  </si>
  <si>
    <t>- odfrézování nebo jiné odstranění poškozených vozovkových vrstev  
- zaříznutí hran  
- vyčištění  
- nátěr spojovací  
- dodání a výplň předepsanou zhutněnou balenou asfaltovou směsí  
- asfaltová zálivka</t>
  </si>
  <si>
    <t>577A2</t>
  </si>
  <si>
    <t>VÝSPRAVA TRHLIN ASFALTOVOU ZÁLIVKOU MODIFIK</t>
  </si>
  <si>
    <t>Konkrétní délky budou určeny na stavbě.  
- Vytvoření komůrky proříznutím drážky š. 10-20 mm dle šířky původní trhliny a hloubky 35 mm   
- Pročištění drážky  
- Opatření stěn adhezním penetračním nátěrem  
- Zalití trhliny (drážky) pružnou asfaltovou zálivkou modifik.  
zaměřeno na stavbě</t>
  </si>
  <si>
    <t>200=200,000 [A]</t>
  </si>
  <si>
    <t>- vyfrézování drážky šířky do 20mm hloubky do 40mm  
- vyčištění  
- nátěr  
- výplň předepsanou zálivkovou hmotou</t>
  </si>
  <si>
    <t>zaměřeno na stavbě</t>
  </si>
  <si>
    <t>12=12,000 [A]</t>
  </si>
  <si>
    <t>9.</t>
  </si>
  <si>
    <t>91400</t>
  </si>
  <si>
    <t>DOČASNÉ ZAKRYTÍ NEBO OTOČENÍ STÁVAJÍCÍCH DOPRAVNÍCH ZNAČEK</t>
  </si>
  <si>
    <t>zaměřeno na trase, Přechodné dopravní značení, detail 1,3,  
viz přílohy č. E.1_Technicka_zprava_DIO, E.2.4_Situace_objizdnych_tras_4._etapa</t>
  </si>
  <si>
    <t>1+1=2,000 [A]</t>
  </si>
  <si>
    <t>zahrnuje zakrytí dočasně neplatných svislých dopravních značek (nebo jejich částí) bez ohledu na způsob a na jejich velikost (zakrytí neprůhledným materiálem nebo otočení značky) a jeho následné odstranění</t>
  </si>
  <si>
    <t>914122</t>
  </si>
  <si>
    <t>DOPRAVNÍ ZNAČKY ZÁKLADNÍ VELIKOSTI OCELOVÉ FÓLIE TŘ 1 - MONTÁŽ S PŘEMÍSTĚNÍM</t>
  </si>
  <si>
    <t>Přechodné dopravní značení, detail 1- 15,  
IP10c=1 ks, IS 11b=25, IP 10a=2, B20a=3, B1=1, E13=2, C2c=1, IS 11c=7  
viz přílohy č. E.1_Technicka_zprava_DIO, E.2.4_Situace_objizdnych_tras_4._etapa</t>
  </si>
  <si>
    <t>1+25+2+3+1+2+1+7=42,000 [A]</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</si>
  <si>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</si>
  <si>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</si>
  <si>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</si>
  <si>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Přechodné dopravní značení, dle pol 914122</t>
  </si>
  <si>
    <t>42=42,000 [A]</t>
  </si>
  <si>
    <t>Položka zahrnuje odstranění, demontáž a odklizení materiálu s odvozem na předepsané místo</t>
  </si>
  <si>
    <t>914129</t>
  </si>
  <si>
    <t>DOPRAV ZNAČKY ZÁKLAD VEL OCEL FÓLIE TŘ 1 - NÁJEMNÉ</t>
  </si>
  <si>
    <t>KSDEN</t>
  </si>
  <si>
    <t>Přechodné dopravní značení, k pol. č. 914122,  nájem 45 dnů,</t>
  </si>
  <si>
    <t>42*45=1 890,000 [A]</t>
  </si>
  <si>
    <t>položka zahrnuje sazbu za pronájem dopravních značek a zařízení, počet jednotek je určen jako součin počtu značek a počtu dní použití</t>
  </si>
  <si>
    <t>914322</t>
  </si>
  <si>
    <t>DOPRAV ZNAČKY ZMENŠ VEL OCEL FÓLIE TŘ 1 - MONTÁŽ S PŘESUNEM</t>
  </si>
  <si>
    <t>Přechodné dopravní značení, detail 3,4,  
E3a=3, E7b=1,  
viz přílohy č. E.1_Technicka_zprava_DIO, E.2.4_Situace_objizdnych_tras_4._etapa</t>
  </si>
  <si>
    <t>3+1=4,000 [A]</t>
  </si>
  <si>
    <t>914323</t>
  </si>
  <si>
    <t>DOPRAV ZNAČKY ZMENŠ VEL OCEL FÓLIE TŘ 1 - DEMONTÁŽ</t>
  </si>
  <si>
    <t>k pol.č. 914322</t>
  </si>
  <si>
    <t>914329</t>
  </si>
  <si>
    <t>DOPRAV ZNAČKY ZMENŠ VEL OCEL FÓLIE TŘ 1 - NÁJEMNÉ</t>
  </si>
  <si>
    <t>Přechodné dopravní značení, dle pol 914322, nájem 45 dnů,</t>
  </si>
  <si>
    <t>4*45=180,000 [A]</t>
  </si>
  <si>
    <t>914422</t>
  </si>
  <si>
    <t>DOPRAVNÍ ZNAČKY 100X150CM OCELOVÉ FÓLIE TŘ 1 - MONTÁŽ S PŘEMÍSTĚNÍM</t>
  </si>
  <si>
    <t>Přechodné dopravní značení, detail 1,2,3,4,5,  
IS 11a=8,  
viz přílohy č. E.1_Technicka_zprava_DIO, E.2.4_Situace_objizdnych_tras_4._etapa</t>
  </si>
  <si>
    <t>2+1+2+2+1=8,000 [A]</t>
  </si>
  <si>
    <t>914423</t>
  </si>
  <si>
    <t>DOPRAVNÍ ZNAČKY 100X150CM OCELOVÉ FÓLIE TŘ 1 - DEMONTÁŽ</t>
  </si>
  <si>
    <t>k pol.č. 914422,</t>
  </si>
  <si>
    <t>8=8,000 [A]</t>
  </si>
  <si>
    <t>914429</t>
  </si>
  <si>
    <t>DOPRAV ZNAČ 100X150CM OCEL FÓLIE TŘ 1 - NÁJEMNÉ</t>
  </si>
  <si>
    <t>k pol.č. 914422, nájem 45 dnů,</t>
  </si>
  <si>
    <t>8*45=360,000 [A]</t>
  </si>
  <si>
    <t>914922</t>
  </si>
  <si>
    <t>SLOUPKY A STOJKY DZ Z OCEL TRUBEK DO PATKY MONTÁŽ S PŘESUNEM</t>
  </si>
  <si>
    <t>Přechodné dopravní značení, detail 1- 13,  
viz přílohy č. E.1_Technicka_zprava_DIO, E.2.4_Situace_objizdnych_tras_4._etapa</t>
  </si>
  <si>
    <t>položka zahrnuje:  
- dopravu demontovaného zařízení z dočasné skládky  
- osazení a montáž zařízení na místě určeném projektem  
- nutnou opravu poškozených částí  
nezahrnuje dodávku sloupku, stojky a upevňovacího zařízení</t>
  </si>
  <si>
    <t>k pol.č. 914922</t>
  </si>
  <si>
    <t>914929</t>
  </si>
  <si>
    <t>SLOUPKY A STOJKY DZ Z OCEL TRUBEK DO PATKY NÁJEMNÉ</t>
  </si>
  <si>
    <t>k pol.č. 914922, nájemné 45 dnů,</t>
  </si>
  <si>
    <t>položka zahrnuje sazbu za pronájem dopravních značek a zařízení. Počet měrných jednotek se určí jako součin počtu sloupků a počtu dní použití</t>
  </si>
  <si>
    <t>916132</t>
  </si>
  <si>
    <t>DOPRAV SVĚTLO VÝSTRAŽ SOUPRAVA 5KS - MONTÁŽ S PŘESUNEM</t>
  </si>
  <si>
    <t>Přechodné dopravní značení, dopravní světlo S7, 1 kus=1souprava=5ks světel,  
Detail 4,  
viz přílohy č. E.1_Technicka_zprava_DIO, E.2.4_Situace_objizdnych_tras_4._etapa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</si>
  <si>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</si>
  <si>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916133</t>
  </si>
  <si>
    <t>DOPRAV SVĚTLO VÝSTRAŽ SOUPRAVA 5KS - DEMONTÁŽ</t>
  </si>
  <si>
    <t>k pol.č. 916132,</t>
  </si>
  <si>
    <t>Položka zahrnuje odstranění, demontáž a odklizení zařízení s odvozem na předepsané místo</t>
  </si>
  <si>
    <t>916139</t>
  </si>
  <si>
    <t>DOPRAVNÍ SVĚTLO VÝSTRAŽNÉ SOUPRAVA 5 KUSŮ - NÁJEMNÉ</t>
  </si>
  <si>
    <t>Přechodné dopravní značení, dopravní světlo S7, nájem 45 dnů, k pol.č. 916132,</t>
  </si>
  <si>
    <t>1*45=45,000 [A]</t>
  </si>
  <si>
    <t>položka zahrnuje sazbu za pronájem zařízení. Počet měrných jednotek se určí jako součin počtu zařízení a počtu dní použití.</t>
  </si>
  <si>
    <t>17</t>
  </si>
  <si>
    <t>916312</t>
  </si>
  <si>
    <t>DOPRAVNÍ ZÁBRANY Z2 S FÓLIÍ TŘ 1 - MONTÁŽ S PŘESUNEM</t>
  </si>
  <si>
    <t>Přechodné dopravní značení, detail 4,  
Z2=1,  
viz přílohy č. E.1_Technicka_zprava_DIO, E.2.4_Situace_objizdnych_tras_4._etapa</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</si>
  <si>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</si>
  <si>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</si>
  <si>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</si>
  <si>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Přechodné dopravní značení, k pol.č. 916312</t>
  </si>
  <si>
    <t>19</t>
  </si>
  <si>
    <t>916319</t>
  </si>
  <si>
    <t>DOPRAVNÍ ZÁBRANY Z2 - NÁJEMNÉ</t>
  </si>
  <si>
    <t>Přechodné dopravní značení, pronájem 45 dnů, k pol.č. 916312,</t>
  </si>
  <si>
    <t>20</t>
  </si>
  <si>
    <t>916712</t>
  </si>
  <si>
    <t>UPEVŇOVACÍ KONSTR - PODKLADNÍ DESKA POD 28KG - MONTÁŽ S PŘESUNEM</t>
  </si>
  <si>
    <t>Přechodné dopravní značení, detail 1- 13, ke sloupkům  
viz přílohy č. E.1_Technicka_zprava_DIO, E.2.4_Situace_objizdnych_tras_4._etapa</t>
  </si>
  <si>
    <t>21</t>
  </si>
  <si>
    <t>916713</t>
  </si>
  <si>
    <t>UPEVŇOVACÍ KONSTR - PODKLADNÍ DESKA POD 28KG - DEMONTÁŽ</t>
  </si>
  <si>
    <t>k pol.č. 916712</t>
  </si>
  <si>
    <t>22</t>
  </si>
  <si>
    <t>916719</t>
  </si>
  <si>
    <t>UPEVŇOVACÍ KONSTR - PODKLAD DESKA POD 28KG - NÁJEMNÉ</t>
  </si>
  <si>
    <t>k pol.č. 916712, 45 dnů,</t>
  </si>
  <si>
    <t>23</t>
  </si>
  <si>
    <t>919111</t>
  </si>
  <si>
    <t>ŘEZÁNÍ ASFALTOVÉHO KRYTU VOZOVEK TL DO 50MM</t>
  </si>
  <si>
    <t>SO 801</t>
  </si>
  <si>
    <t>VEGETAČNÍ ÚPRAVY</t>
  </si>
  <si>
    <t>Zemina a kamení, viz pol.č. 11130</t>
  </si>
  <si>
    <t>Počítaná hmotnost drnu 2,0t/m3,  [Objem z položek x hmotnost]: 
z položky č. 11130:1153,200*0,05*2,000=115,320 [A]</t>
  </si>
  <si>
    <t>11130</t>
  </si>
  <si>
    <t>SEJMUTÍ DRNU</t>
  </si>
  <si>
    <t>průměrná tloušťka 5 cm, doprava na skládku viz pol.č. 12273B,  
zaměřeno na stavbě a acad, viz přílohy č. C.1.1 technická zpráva, B.2. situace stavby, C.1.4. vzorové příčné řezy, C.1.5 příčné řezy,</t>
  </si>
  <si>
    <t>konstrukce S3 [délka okrajů x prům. š.] 
(2*1085m)*0,50m=1 085,000 [A] 
odečet sjezdů: 
-50m2=-50,000 [B] 
odečet krajnice u hřbitova:  
-53m2=-53,000 [C] 
V místě rozšíření silnice u křižovatky na pláž: 65,8m2+105,4m2=171,200 [D] 
Celkem: A+B+C+D=1 153,200 [E]</t>
  </si>
  <si>
    <t>včetně svislé a vodorovné dopravy v rámci odtěžení  a uložení na skládku</t>
  </si>
  <si>
    <t>Ornice se použije na ohumusování příkopů.  
zaměřeno na stavbě a acad, viz přílohy č. C.1.1 technická zpráva, B.2. situace stavby, C.1.4. vzorové příčné řezy, C.1.5 příčné řezy,</t>
  </si>
  <si>
    <t>V místě rozšíření silnice [pl. x prům. tl.]: (65,8+105,4)*0,25=42,800 [A]</t>
  </si>
  <si>
    <t>doprava na skládku 27 km, k pol.č. 11130</t>
  </si>
  <si>
    <t>1153,200 m2*0,05 m*27 km=1 556,820 [A]</t>
  </si>
  <si>
    <t>18130</t>
  </si>
  <si>
    <t>ÚPRAVA PLÁNĚ BEZ ZHUTNĚNÍ</t>
  </si>
  <si>
    <t>úprava terénu před rozprostřením ornice  
zaměřeno na stavbě a acad, viz přílohy č. C.1.1 technická zpráva, B.2. situace stavby, C.1.4. vzorové příčné řezy, C.1.5 příčné řezy,</t>
  </si>
  <si>
    <t>658,853=658,853 [A]</t>
  </si>
  <si>
    <t>položka zahrnuje úpravu pláně včetně vyrovnání výškových rozdílů</t>
  </si>
  <si>
    <t>18232</t>
  </si>
  <si>
    <t>ROZPROSTŘENÍ ORNICE V ROVINĚ V TL 0,15M</t>
  </si>
  <si>
    <t>Tl. vrstvy ornice 0,15 m. Využije se materiál - ornice z položek stavby (pol.č. 12110)  
ornice k dispozici: 25,228+30,800+42,800= 98,828 m3  
při tl. 15 cm se ohumusuje : 98,828/0,15=658,853m2  
zaměřeno na stavbě a acad, viz přílohy č. C.1.1 technická zpráva, B.2. situace stavby, C.1.4. vzorové příčné řezy, C.1.5 příčné řezy,</t>
  </si>
  <si>
    <t>v místě rozšíření silnice u křižovatky na pláž na ohumusování příkopů a dalších vybraných ploch: 
658,853m2=658,853 [A]</t>
  </si>
  <si>
    <t>položka zahrnuje:  
nutné přemístění ornice z dočasných skládek   
rozprostření ornice v předepsané tloušťce v rovině a ve svahu do 1:5</t>
  </si>
  <si>
    <t>18241</t>
  </si>
  <si>
    <t>ZALOŽENÍ TRÁVNÍKU RUČNÍM VÝSEVEM</t>
  </si>
  <si>
    <t>konstrukce S3 [délka okrajů x prům. š.] 
(2*1085m)*1,0=2 170,000 [A] 
sjezdy  -50=-50,000 [B] 
krajnice u hřbitova  -53=-53,000 [C] 
A+B+C=2 067,000 [D]</t>
  </si>
  <si>
    <t>Zahrnuje dodání předepsané travní směsi, její výsev na ornici, zalévání, první pokosení, to vše bez ohledu na sklon terénu</t>
  </si>
  <si>
    <t>18481</t>
  </si>
  <si>
    <t>OCHRANA STROMŮ BEDNĚNÍM</t>
  </si>
  <si>
    <t>[prům. obvod bednění x min. výška]: 10ks*3,1*2=62,000 [A]</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</si>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</sst>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sharedStrings" Target="sharedStrings.xml" /><Relationship Id="rId1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29"/>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17</v>
      </c>
      <c s="32">
        <f>0+I9</f>
      </c>
      <c r="O3" t="s">
        <v>12</v>
      </c>
      <c t="s">
        <v>16</v>
      </c>
    </row>
    <row r="4" spans="1:16" ht="15" customHeight="1">
      <c r="A4" t="s">
        <v>6</v>
      </c>
      <c s="8" t="s">
        <v>7</v>
      </c>
      <c s="9" t="s">
        <v>8</v>
      </c>
      <c s="1"/>
      <c s="10" t="s">
        <v>9</v>
      </c>
      <c s="1"/>
      <c s="1"/>
      <c s="7"/>
      <c s="7"/>
      <c r="O4" t="s">
        <v>13</v>
      </c>
      <c t="s">
        <v>16</v>
      </c>
    </row>
    <row r="5" spans="1:16" ht="12.75" customHeight="1">
      <c r="A5" t="s">
        <v>10</v>
      </c>
      <c s="12" t="s">
        <v>11</v>
      </c>
      <c s="13" t="s">
        <v>17</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f>
      </c>
      <c>
        <f>0+O10+O14+O18+O22+O26</f>
      </c>
    </row>
    <row r="10" spans="1:16" ht="12.75">
      <c r="A10" s="18" t="s">
        <v>38</v>
      </c>
      <c s="23" t="s">
        <v>22</v>
      </c>
      <c s="23" t="s">
        <v>39</v>
      </c>
      <c s="18" t="s">
        <v>40</v>
      </c>
      <c s="24" t="s">
        <v>41</v>
      </c>
      <c s="25" t="s">
        <v>42</v>
      </c>
      <c s="26">
        <v>1</v>
      </c>
      <c s="27">
        <v>0</v>
      </c>
      <c s="27">
        <f>ROUND(ROUND(H10,2)*ROUND(G10,3),2)</f>
      </c>
      <c r="O10">
        <f>(I10*21)/100</f>
      </c>
      <c t="s">
        <v>16</v>
      </c>
    </row>
    <row r="11" spans="1:5" ht="12.75">
      <c r="A11" s="28" t="s">
        <v>43</v>
      </c>
      <c r="E11" s="29" t="s">
        <v>44</v>
      </c>
    </row>
    <row r="12" spans="1:5" ht="12.75">
      <c r="A12" s="30" t="s">
        <v>45</v>
      </c>
      <c r="E12" s="31" t="s">
        <v>40</v>
      </c>
    </row>
    <row r="13" spans="1:5" ht="12.75">
      <c r="A13" t="s">
        <v>46</v>
      </c>
      <c r="E13" s="29" t="s">
        <v>47</v>
      </c>
    </row>
    <row r="14" spans="1:16" ht="12.75">
      <c r="A14" s="18" t="s">
        <v>38</v>
      </c>
      <c s="23" t="s">
        <v>16</v>
      </c>
      <c s="23" t="s">
        <v>48</v>
      </c>
      <c s="18" t="s">
        <v>40</v>
      </c>
      <c s="24" t="s">
        <v>49</v>
      </c>
      <c s="25" t="s">
        <v>42</v>
      </c>
      <c s="26">
        <v>1</v>
      </c>
      <c s="27">
        <v>0</v>
      </c>
      <c s="27">
        <f>ROUND(ROUND(H14,2)*ROUND(G14,3),2)</f>
      </c>
      <c r="O14">
        <f>(I14*21)/100</f>
      </c>
      <c t="s">
        <v>16</v>
      </c>
    </row>
    <row r="15" spans="1:5" ht="25.5">
      <c r="A15" s="28" t="s">
        <v>43</v>
      </c>
      <c r="E15" s="29" t="s">
        <v>50</v>
      </c>
    </row>
    <row r="16" spans="1:5" ht="12.75">
      <c r="A16" s="30" t="s">
        <v>45</v>
      </c>
      <c r="E16" s="31" t="s">
        <v>40</v>
      </c>
    </row>
    <row r="17" spans="1:5" ht="12.75">
      <c r="A17" t="s">
        <v>46</v>
      </c>
      <c r="E17" s="29" t="s">
        <v>47</v>
      </c>
    </row>
    <row r="18" spans="1:16" ht="12.75">
      <c r="A18" s="18" t="s">
        <v>38</v>
      </c>
      <c s="23" t="s">
        <v>15</v>
      </c>
      <c s="23" t="s">
        <v>51</v>
      </c>
      <c s="18" t="s">
        <v>40</v>
      </c>
      <c s="24" t="s">
        <v>52</v>
      </c>
      <c s="25" t="s">
        <v>42</v>
      </c>
      <c s="26">
        <v>1</v>
      </c>
      <c s="27">
        <v>0</v>
      </c>
      <c s="27">
        <f>ROUND(ROUND(H18,2)*ROUND(G18,3),2)</f>
      </c>
      <c r="O18">
        <f>(I18*21)/100</f>
      </c>
      <c t="s">
        <v>16</v>
      </c>
    </row>
    <row r="19" spans="1:5" ht="12.75">
      <c r="A19" s="28" t="s">
        <v>43</v>
      </c>
      <c r="E19" s="29" t="s">
        <v>53</v>
      </c>
    </row>
    <row r="20" spans="1:5" ht="12.75">
      <c r="A20" s="30" t="s">
        <v>45</v>
      </c>
      <c r="E20" s="31" t="s">
        <v>40</v>
      </c>
    </row>
    <row r="21" spans="1:5" ht="12.75">
      <c r="A21" t="s">
        <v>46</v>
      </c>
      <c r="E21" s="29" t="s">
        <v>47</v>
      </c>
    </row>
    <row r="22" spans="1:16" ht="12.75">
      <c r="A22" s="18" t="s">
        <v>38</v>
      </c>
      <c s="23" t="s">
        <v>26</v>
      </c>
      <c s="23" t="s">
        <v>54</v>
      </c>
      <c s="18" t="s">
        <v>40</v>
      </c>
      <c s="24" t="s">
        <v>55</v>
      </c>
      <c s="25" t="s">
        <v>42</v>
      </c>
      <c s="26">
        <v>1</v>
      </c>
      <c s="27">
        <v>0</v>
      </c>
      <c s="27">
        <f>ROUND(ROUND(H22,2)*ROUND(G22,3),2)</f>
      </c>
      <c r="O22">
        <f>(I22*21)/100</f>
      </c>
      <c t="s">
        <v>16</v>
      </c>
    </row>
    <row r="23" spans="1:5" ht="12.75">
      <c r="A23" s="28" t="s">
        <v>43</v>
      </c>
      <c r="E23" s="29" t="s">
        <v>56</v>
      </c>
    </row>
    <row r="24" spans="1:5" ht="12.75">
      <c r="A24" s="30" t="s">
        <v>45</v>
      </c>
      <c r="E24" s="31" t="s">
        <v>40</v>
      </c>
    </row>
    <row r="25" spans="1:5" ht="63.75">
      <c r="A25" t="s">
        <v>46</v>
      </c>
      <c r="E25" s="29" t="s">
        <v>57</v>
      </c>
    </row>
    <row r="26" spans="1:16" ht="12.75">
      <c r="A26" s="18" t="s">
        <v>38</v>
      </c>
      <c s="23" t="s">
        <v>28</v>
      </c>
      <c s="23" t="s">
        <v>58</v>
      </c>
      <c s="18" t="s">
        <v>40</v>
      </c>
      <c s="24" t="s">
        <v>59</v>
      </c>
      <c s="25" t="s">
        <v>42</v>
      </c>
      <c s="26">
        <v>1</v>
      </c>
      <c s="27">
        <v>0</v>
      </c>
      <c s="27">
        <f>ROUND(ROUND(H26,2)*ROUND(G26,3),2)</f>
      </c>
      <c r="O26">
        <f>(I26*21)/100</f>
      </c>
      <c t="s">
        <v>16</v>
      </c>
    </row>
    <row r="27" spans="1:5" ht="12.75">
      <c r="A27" s="28" t="s">
        <v>43</v>
      </c>
      <c r="E27" s="29" t="s">
        <v>60</v>
      </c>
    </row>
    <row r="28" spans="1:5" ht="12.75">
      <c r="A28" s="30" t="s">
        <v>45</v>
      </c>
      <c r="E28" s="31" t="s">
        <v>40</v>
      </c>
    </row>
    <row r="29" spans="1:5" ht="63.75">
      <c r="A29" t="s">
        <v>46</v>
      </c>
      <c r="E29" s="29" t="s">
        <v>61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f>
      </c>
      <c t="s">
        <v>15</v>
      </c>
    </row>
    <row r="3" spans="1:16" ht="15" customHeight="1">
      <c r="A3" t="s">
        <v>1</v>
      </c>
      <c s="8" t="s">
        <v>3</v>
      </c>
      <c s="9" t="s">
        <v>4</v>
      </c>
      <c s="1"/>
      <c s="10" t="s">
        <v>5</v>
      </c>
      <c s="1"/>
      <c s="4"/>
      <c s="3" t="s">
        <v>793</v>
      </c>
      <c s="32">
        <f>0+I8+I13</f>
      </c>
      <c r="O3" t="s">
        <v>12</v>
      </c>
      <c t="s">
        <v>16</v>
      </c>
    </row>
    <row r="4" spans="1:16" ht="15" customHeight="1">
      <c r="A4" t="s">
        <v>6</v>
      </c>
      <c s="12" t="s">
        <v>11</v>
      </c>
      <c s="13" t="s">
        <v>793</v>
      </c>
      <c s="5"/>
      <c s="14" t="s">
        <v>794</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90</v>
      </c>
      <c s="18" t="s">
        <v>40</v>
      </c>
      <c s="24" t="s">
        <v>91</v>
      </c>
      <c s="25" t="s">
        <v>92</v>
      </c>
      <c s="26">
        <v>115.32</v>
      </c>
      <c s="27">
        <v>0</v>
      </c>
      <c s="27">
        <f>ROUND(ROUND(H9,2)*ROUND(G9,3),2)</f>
      </c>
      <c r="O9">
        <f>(I9*21)/100</f>
      </c>
      <c t="s">
        <v>16</v>
      </c>
    </row>
    <row r="10" spans="1:5" ht="12.75">
      <c r="A10" s="28" t="s">
        <v>43</v>
      </c>
      <c r="E10" s="29" t="s">
        <v>795</v>
      </c>
    </row>
    <row r="11" spans="1:5" ht="25.5">
      <c r="A11" s="30" t="s">
        <v>45</v>
      </c>
      <c r="E11" s="31" t="s">
        <v>796</v>
      </c>
    </row>
    <row r="12" spans="1:5" ht="25.5">
      <c r="A12" t="s">
        <v>46</v>
      </c>
      <c r="E12" s="29" t="s">
        <v>95</v>
      </c>
    </row>
    <row r="13" spans="1:18" ht="12.75" customHeight="1">
      <c r="A13" s="5" t="s">
        <v>36</v>
      </c>
      <c s="5"/>
      <c s="35" t="s">
        <v>22</v>
      </c>
      <c s="5"/>
      <c s="21" t="s">
        <v>96</v>
      </c>
      <c s="5"/>
      <c s="5"/>
      <c s="5"/>
      <c s="36">
        <f>0+Q13</f>
      </c>
      <c r="O13">
        <f>0+R13</f>
      </c>
      <c r="Q13">
        <f>0+I14+I18+I22+I26+I30+I34+I38</f>
      </c>
      <c>
        <f>0+O14+O18+O22+O26+O30+O34+O38</f>
      </c>
    </row>
    <row r="14" spans="1:16" ht="12.75">
      <c r="A14" s="18" t="s">
        <v>38</v>
      </c>
      <c s="23" t="s">
        <v>22</v>
      </c>
      <c s="23" t="s">
        <v>797</v>
      </c>
      <c s="18" t="s">
        <v>40</v>
      </c>
      <c s="24" t="s">
        <v>798</v>
      </c>
      <c s="25" t="s">
        <v>170</v>
      </c>
      <c s="26">
        <v>1153.2</v>
      </c>
      <c s="27">
        <v>0</v>
      </c>
      <c s="27">
        <f>ROUND(ROUND(H14,2)*ROUND(G14,3),2)</f>
      </c>
      <c r="O14">
        <f>(I14*21)/100</f>
      </c>
      <c t="s">
        <v>16</v>
      </c>
    </row>
    <row r="15" spans="1:5" ht="38.25">
      <c r="A15" s="28" t="s">
        <v>43</v>
      </c>
      <c r="E15" s="29" t="s">
        <v>799</v>
      </c>
    </row>
    <row r="16" spans="1:5" ht="127.5">
      <c r="A16" s="30" t="s">
        <v>45</v>
      </c>
      <c r="E16" s="31" t="s">
        <v>800</v>
      </c>
    </row>
    <row r="17" spans="1:5" ht="12.75">
      <c r="A17" t="s">
        <v>46</v>
      </c>
      <c r="E17" s="29" t="s">
        <v>801</v>
      </c>
    </row>
    <row r="18" spans="1:16" ht="12.75">
      <c r="A18" s="18" t="s">
        <v>38</v>
      </c>
      <c s="23" t="s">
        <v>16</v>
      </c>
      <c s="23" t="s">
        <v>435</v>
      </c>
      <c s="18" t="s">
        <v>40</v>
      </c>
      <c s="24" t="s">
        <v>436</v>
      </c>
      <c s="25" t="s">
        <v>99</v>
      </c>
      <c s="26">
        <v>42.8</v>
      </c>
      <c s="27">
        <v>0</v>
      </c>
      <c s="27">
        <f>ROUND(ROUND(H18,2)*ROUND(G18,3),2)</f>
      </c>
      <c r="O18">
        <f>(I18*21)/100</f>
      </c>
      <c t="s">
        <v>16</v>
      </c>
    </row>
    <row r="19" spans="1:5" ht="38.25">
      <c r="A19" s="28" t="s">
        <v>43</v>
      </c>
      <c r="E19" s="29" t="s">
        <v>802</v>
      </c>
    </row>
    <row r="20" spans="1:5" ht="12.75">
      <c r="A20" s="30" t="s">
        <v>45</v>
      </c>
      <c r="E20" s="31" t="s">
        <v>803</v>
      </c>
    </row>
    <row r="21" spans="1:5" ht="38.25">
      <c r="A21" t="s">
        <v>46</v>
      </c>
      <c r="E21" s="29" t="s">
        <v>439</v>
      </c>
    </row>
    <row r="22" spans="1:16" ht="12.75">
      <c r="A22" s="18" t="s">
        <v>38</v>
      </c>
      <c s="23" t="s">
        <v>15</v>
      </c>
      <c s="23" t="s">
        <v>135</v>
      </c>
      <c s="18" t="s">
        <v>40</v>
      </c>
      <c s="24" t="s">
        <v>136</v>
      </c>
      <c s="25" t="s">
        <v>137</v>
      </c>
      <c s="26">
        <v>1556.82</v>
      </c>
      <c s="27">
        <v>0</v>
      </c>
      <c s="27">
        <f>ROUND(ROUND(H22,2)*ROUND(G22,3),2)</f>
      </c>
      <c r="O22">
        <f>(I22*21)/100</f>
      </c>
      <c t="s">
        <v>16</v>
      </c>
    </row>
    <row r="23" spans="1:5" ht="12.75">
      <c r="A23" s="28" t="s">
        <v>43</v>
      </c>
      <c r="E23" s="29" t="s">
        <v>804</v>
      </c>
    </row>
    <row r="24" spans="1:5" ht="12.75">
      <c r="A24" s="30" t="s">
        <v>45</v>
      </c>
      <c r="E24" s="31" t="s">
        <v>805</v>
      </c>
    </row>
    <row r="25" spans="1:5" ht="25.5">
      <c r="A25" t="s">
        <v>46</v>
      </c>
      <c r="E25" s="29" t="s">
        <v>140</v>
      </c>
    </row>
    <row r="26" spans="1:16" ht="12.75">
      <c r="A26" s="18" t="s">
        <v>38</v>
      </c>
      <c s="23" t="s">
        <v>26</v>
      </c>
      <c s="23" t="s">
        <v>806</v>
      </c>
      <c s="18" t="s">
        <v>40</v>
      </c>
      <c s="24" t="s">
        <v>807</v>
      </c>
      <c s="25" t="s">
        <v>170</v>
      </c>
      <c s="26">
        <v>658.853</v>
      </c>
      <c s="27">
        <v>0</v>
      </c>
      <c s="27">
        <f>ROUND(ROUND(H26,2)*ROUND(G26,3),2)</f>
      </c>
      <c r="O26">
        <f>(I26*21)/100</f>
      </c>
      <c t="s">
        <v>16</v>
      </c>
    </row>
    <row r="27" spans="1:5" ht="38.25">
      <c r="A27" s="28" t="s">
        <v>43</v>
      </c>
      <c r="E27" s="29" t="s">
        <v>808</v>
      </c>
    </row>
    <row r="28" spans="1:5" ht="12.75">
      <c r="A28" s="30" t="s">
        <v>45</v>
      </c>
      <c r="E28" s="31" t="s">
        <v>809</v>
      </c>
    </row>
    <row r="29" spans="1:5" ht="12.75">
      <c r="A29" t="s">
        <v>46</v>
      </c>
      <c r="E29" s="29" t="s">
        <v>810</v>
      </c>
    </row>
    <row r="30" spans="1:16" ht="12.75">
      <c r="A30" s="18" t="s">
        <v>38</v>
      </c>
      <c s="23" t="s">
        <v>28</v>
      </c>
      <c s="23" t="s">
        <v>811</v>
      </c>
      <c s="18" t="s">
        <v>40</v>
      </c>
      <c s="24" t="s">
        <v>812</v>
      </c>
      <c s="25" t="s">
        <v>170</v>
      </c>
      <c s="26">
        <v>658.853</v>
      </c>
      <c s="27">
        <v>0</v>
      </c>
      <c s="27">
        <f>ROUND(ROUND(H30,2)*ROUND(G30,3),2)</f>
      </c>
      <c r="O30">
        <f>(I30*21)/100</f>
      </c>
      <c t="s">
        <v>16</v>
      </c>
    </row>
    <row r="31" spans="1:5" ht="76.5">
      <c r="A31" s="28" t="s">
        <v>43</v>
      </c>
      <c r="E31" s="29" t="s">
        <v>813</v>
      </c>
    </row>
    <row r="32" spans="1:5" ht="51">
      <c r="A32" s="30" t="s">
        <v>45</v>
      </c>
      <c r="E32" s="31" t="s">
        <v>814</v>
      </c>
    </row>
    <row r="33" spans="1:5" ht="38.25">
      <c r="A33" t="s">
        <v>46</v>
      </c>
      <c r="E33" s="29" t="s">
        <v>815</v>
      </c>
    </row>
    <row r="34" spans="1:16" ht="12.75">
      <c r="A34" s="18" t="s">
        <v>38</v>
      </c>
      <c s="23" t="s">
        <v>30</v>
      </c>
      <c s="23" t="s">
        <v>816</v>
      </c>
      <c s="18" t="s">
        <v>40</v>
      </c>
      <c s="24" t="s">
        <v>817</v>
      </c>
      <c s="25" t="s">
        <v>170</v>
      </c>
      <c s="26">
        <v>2067</v>
      </c>
      <c s="27">
        <v>0</v>
      </c>
      <c s="27">
        <f>ROUND(ROUND(H34,2)*ROUND(G34,3),2)</f>
      </c>
      <c r="O34">
        <f>(I34*21)/100</f>
      </c>
      <c t="s">
        <v>16</v>
      </c>
    </row>
    <row r="35" spans="1:5" ht="25.5">
      <c r="A35" s="28" t="s">
        <v>43</v>
      </c>
      <c r="E35" s="29" t="s">
        <v>132</v>
      </c>
    </row>
    <row r="36" spans="1:5" ht="76.5">
      <c r="A36" s="30" t="s">
        <v>45</v>
      </c>
      <c r="E36" s="31" t="s">
        <v>818</v>
      </c>
    </row>
    <row r="37" spans="1:5" ht="25.5">
      <c r="A37" t="s">
        <v>46</v>
      </c>
      <c r="E37" s="29" t="s">
        <v>819</v>
      </c>
    </row>
    <row r="38" spans="1:16" ht="12.75">
      <c r="A38" s="18" t="s">
        <v>38</v>
      </c>
      <c s="23" t="s">
        <v>127</v>
      </c>
      <c s="23" t="s">
        <v>820</v>
      </c>
      <c s="18" t="s">
        <v>40</v>
      </c>
      <c s="24" t="s">
        <v>821</v>
      </c>
      <c s="25" t="s">
        <v>170</v>
      </c>
      <c s="26">
        <v>62</v>
      </c>
      <c s="27">
        <v>0</v>
      </c>
      <c s="27">
        <f>ROUND(ROUND(H38,2)*ROUND(G38,3),2)</f>
      </c>
      <c r="O38">
        <f>(I38*21)/100</f>
      </c>
      <c t="s">
        <v>16</v>
      </c>
    </row>
    <row r="39" spans="1:5" ht="25.5">
      <c r="A39" s="28" t="s">
        <v>43</v>
      </c>
      <c r="E39" s="29" t="s">
        <v>132</v>
      </c>
    </row>
    <row r="40" spans="1:5" ht="12.75">
      <c r="A40" s="30" t="s">
        <v>45</v>
      </c>
      <c r="E40" s="31" t="s">
        <v>822</v>
      </c>
    </row>
    <row r="41" spans="1:5" ht="38.25">
      <c r="A41" t="s">
        <v>46</v>
      </c>
      <c r="E41" s="29" t="s">
        <v>823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62</v>
      </c>
      <c s="32">
        <f>0+I9</f>
      </c>
      <c r="O3" t="s">
        <v>12</v>
      </c>
      <c t="s">
        <v>16</v>
      </c>
    </row>
    <row r="4" spans="1:16" ht="15" customHeight="1">
      <c r="A4" t="s">
        <v>6</v>
      </c>
      <c s="8" t="s">
        <v>7</v>
      </c>
      <c s="9" t="s">
        <v>8</v>
      </c>
      <c s="1"/>
      <c s="10" t="s">
        <v>9</v>
      </c>
      <c s="1"/>
      <c s="1"/>
      <c s="7"/>
      <c s="7"/>
      <c r="O4" t="s">
        <v>13</v>
      </c>
      <c t="s">
        <v>16</v>
      </c>
    </row>
    <row r="5" spans="1:16" ht="12.75" customHeight="1">
      <c r="A5" t="s">
        <v>10</v>
      </c>
      <c s="12" t="s">
        <v>11</v>
      </c>
      <c s="13" t="s">
        <v>62</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0+I10+I14+I18+I22+I26+I30+I34+I38+I42</f>
      </c>
      <c>
        <f>0+O10+O14+O18+O22+O26+O30+O34+O38+O42</f>
      </c>
    </row>
    <row r="10" spans="1:16" ht="25.5">
      <c r="A10" s="18" t="s">
        <v>38</v>
      </c>
      <c s="23" t="s">
        <v>22</v>
      </c>
      <c s="23" t="s">
        <v>63</v>
      </c>
      <c s="18" t="s">
        <v>64</v>
      </c>
      <c s="24" t="s">
        <v>65</v>
      </c>
      <c s="25" t="s">
        <v>42</v>
      </c>
      <c s="26">
        <v>1</v>
      </c>
      <c s="27">
        <v>0</v>
      </c>
      <c s="27">
        <f>ROUND(ROUND(H10,2)*ROUND(G10,3),2)</f>
      </c>
      <c r="O10">
        <f>(I10*21)/100</f>
      </c>
      <c t="s">
        <v>16</v>
      </c>
    </row>
    <row r="11" spans="1:5" ht="12.75">
      <c r="A11" s="28" t="s">
        <v>43</v>
      </c>
      <c r="E11" s="29" t="s">
        <v>40</v>
      </c>
    </row>
    <row r="12" spans="1:5" ht="12.75">
      <c r="A12" s="30" t="s">
        <v>45</v>
      </c>
      <c r="E12" s="31" t="s">
        <v>40</v>
      </c>
    </row>
    <row r="13" spans="1:5" ht="12.75">
      <c r="A13" t="s">
        <v>46</v>
      </c>
      <c r="E13" s="29" t="s">
        <v>40</v>
      </c>
    </row>
    <row r="14" spans="1:16" ht="12.75">
      <c r="A14" s="18" t="s">
        <v>38</v>
      </c>
      <c s="23" t="s">
        <v>16</v>
      </c>
      <c s="23" t="s">
        <v>66</v>
      </c>
      <c s="18" t="s">
        <v>64</v>
      </c>
      <c s="24" t="s">
        <v>67</v>
      </c>
      <c s="25" t="s">
        <v>42</v>
      </c>
      <c s="26">
        <v>1</v>
      </c>
      <c s="27">
        <v>0</v>
      </c>
      <c s="27">
        <f>ROUND(ROUND(H14,2)*ROUND(G14,3),2)</f>
      </c>
      <c r="O14">
        <f>(I14*21)/100</f>
      </c>
      <c t="s">
        <v>16</v>
      </c>
    </row>
    <row r="15" spans="1:5" ht="12.75">
      <c r="A15" s="28" t="s">
        <v>43</v>
      </c>
      <c r="E15" s="29" t="s">
        <v>40</v>
      </c>
    </row>
    <row r="16" spans="1:5" ht="12.75">
      <c r="A16" s="30" t="s">
        <v>45</v>
      </c>
      <c r="E16" s="31" t="s">
        <v>40</v>
      </c>
    </row>
    <row r="17" spans="1:5" ht="12.75">
      <c r="A17" t="s">
        <v>46</v>
      </c>
      <c r="E17" s="29" t="s">
        <v>40</v>
      </c>
    </row>
    <row r="18" spans="1:16" ht="12.75">
      <c r="A18" s="18" t="s">
        <v>38</v>
      </c>
      <c s="23" t="s">
        <v>15</v>
      </c>
      <c s="23" t="s">
        <v>68</v>
      </c>
      <c s="18" t="s">
        <v>64</v>
      </c>
      <c s="24" t="s">
        <v>69</v>
      </c>
      <c s="25" t="s">
        <v>42</v>
      </c>
      <c s="26">
        <v>1</v>
      </c>
      <c s="27">
        <v>0</v>
      </c>
      <c s="27">
        <f>ROUND(ROUND(H18,2)*ROUND(G18,3),2)</f>
      </c>
      <c r="O18">
        <f>(I18*21)/100</f>
      </c>
      <c t="s">
        <v>16</v>
      </c>
    </row>
    <row r="19" spans="1:5" ht="12.75">
      <c r="A19" s="28" t="s">
        <v>43</v>
      </c>
      <c r="E19" s="29" t="s">
        <v>40</v>
      </c>
    </row>
    <row r="20" spans="1:5" ht="12.75">
      <c r="A20" s="30" t="s">
        <v>45</v>
      </c>
      <c r="E20" s="31" t="s">
        <v>40</v>
      </c>
    </row>
    <row r="21" spans="1:5" ht="12.75">
      <c r="A21" t="s">
        <v>46</v>
      </c>
      <c r="E21" s="29" t="s">
        <v>40</v>
      </c>
    </row>
    <row r="22" spans="1:16" ht="25.5">
      <c r="A22" s="18" t="s">
        <v>38</v>
      </c>
      <c s="23" t="s">
        <v>26</v>
      </c>
      <c s="23" t="s">
        <v>70</v>
      </c>
      <c s="18" t="s">
        <v>64</v>
      </c>
      <c s="24" t="s">
        <v>71</v>
      </c>
      <c s="25" t="s">
        <v>42</v>
      </c>
      <c s="26">
        <v>1</v>
      </c>
      <c s="27">
        <v>0</v>
      </c>
      <c s="27">
        <f>ROUND(ROUND(H22,2)*ROUND(G22,3),2)</f>
      </c>
      <c r="O22">
        <f>(I22*21)/100</f>
      </c>
      <c t="s">
        <v>16</v>
      </c>
    </row>
    <row r="23" spans="1:5" ht="12.75">
      <c r="A23" s="28" t="s">
        <v>43</v>
      </c>
      <c r="E23" s="29" t="s">
        <v>40</v>
      </c>
    </row>
    <row r="24" spans="1:5" ht="12.75">
      <c r="A24" s="30" t="s">
        <v>45</v>
      </c>
      <c r="E24" s="31" t="s">
        <v>40</v>
      </c>
    </row>
    <row r="25" spans="1:5" ht="12.75">
      <c r="A25" t="s">
        <v>46</v>
      </c>
      <c r="E25" s="29" t="s">
        <v>40</v>
      </c>
    </row>
    <row r="26" spans="1:16" ht="25.5">
      <c r="A26" s="18" t="s">
        <v>38</v>
      </c>
      <c s="23" t="s">
        <v>28</v>
      </c>
      <c s="23" t="s">
        <v>72</v>
      </c>
      <c s="18" t="s">
        <v>64</v>
      </c>
      <c s="24" t="s">
        <v>73</v>
      </c>
      <c s="25" t="s">
        <v>42</v>
      </c>
      <c s="26">
        <v>1</v>
      </c>
      <c s="27">
        <v>0</v>
      </c>
      <c s="27">
        <f>ROUND(ROUND(H26,2)*ROUND(G26,3),2)</f>
      </c>
      <c r="O26">
        <f>(I26*21)/100</f>
      </c>
      <c t="s">
        <v>16</v>
      </c>
    </row>
    <row r="27" spans="1:5" ht="12.75">
      <c r="A27" s="28" t="s">
        <v>43</v>
      </c>
      <c r="E27" s="29" t="s">
        <v>40</v>
      </c>
    </row>
    <row r="28" spans="1:5" ht="12.75">
      <c r="A28" s="30" t="s">
        <v>45</v>
      </c>
      <c r="E28" s="31" t="s">
        <v>40</v>
      </c>
    </row>
    <row r="29" spans="1:5" ht="12.75">
      <c r="A29" t="s">
        <v>46</v>
      </c>
      <c r="E29" s="29" t="s">
        <v>40</v>
      </c>
    </row>
    <row r="30" spans="1:16" ht="25.5">
      <c r="A30" s="18" t="s">
        <v>38</v>
      </c>
      <c s="23" t="s">
        <v>74</v>
      </c>
      <c s="23" t="s">
        <v>75</v>
      </c>
      <c s="18" t="s">
        <v>64</v>
      </c>
      <c s="24" t="s">
        <v>76</v>
      </c>
      <c s="25" t="s">
        <v>42</v>
      </c>
      <c s="26">
        <v>1</v>
      </c>
      <c s="27">
        <v>0</v>
      </c>
      <c s="27">
        <f>ROUND(ROUND(H30,2)*ROUND(G30,3),2)</f>
      </c>
      <c r="O30">
        <f>(I30*21)/100</f>
      </c>
      <c t="s">
        <v>16</v>
      </c>
    </row>
    <row r="31" spans="1:5" ht="12.75">
      <c r="A31" s="28" t="s">
        <v>43</v>
      </c>
      <c r="E31" s="29" t="s">
        <v>40</v>
      </c>
    </row>
    <row r="32" spans="1:5" ht="12.75">
      <c r="A32" s="30" t="s">
        <v>45</v>
      </c>
      <c r="E32" s="31" t="s">
        <v>40</v>
      </c>
    </row>
    <row r="33" spans="1:5" ht="12.75">
      <c r="A33" t="s">
        <v>46</v>
      </c>
      <c r="E33" s="29" t="s">
        <v>40</v>
      </c>
    </row>
    <row r="34" spans="1:16" ht="25.5">
      <c r="A34" s="18" t="s">
        <v>38</v>
      </c>
      <c s="23" t="s">
        <v>77</v>
      </c>
      <c s="23" t="s">
        <v>78</v>
      </c>
      <c s="18" t="s">
        <v>64</v>
      </c>
      <c s="24" t="s">
        <v>79</v>
      </c>
      <c s="25" t="s">
        <v>42</v>
      </c>
      <c s="26">
        <v>1</v>
      </c>
      <c s="27">
        <v>0</v>
      </c>
      <c s="27">
        <f>ROUND(ROUND(H34,2)*ROUND(G34,3),2)</f>
      </c>
      <c r="O34">
        <f>(I34*21)/100</f>
      </c>
      <c t="s">
        <v>16</v>
      </c>
    </row>
    <row r="35" spans="1:5" ht="12.75">
      <c r="A35" s="28" t="s">
        <v>43</v>
      </c>
      <c r="E35" s="29" t="s">
        <v>40</v>
      </c>
    </row>
    <row r="36" spans="1:5" ht="12.75">
      <c r="A36" s="30" t="s">
        <v>45</v>
      </c>
      <c r="E36" s="31" t="s">
        <v>40</v>
      </c>
    </row>
    <row r="37" spans="1:5" ht="12.75">
      <c r="A37" t="s">
        <v>46</v>
      </c>
      <c r="E37" s="29" t="s">
        <v>40</v>
      </c>
    </row>
    <row r="38" spans="1:16" ht="12.75">
      <c r="A38" s="18" t="s">
        <v>38</v>
      </c>
      <c s="23" t="s">
        <v>80</v>
      </c>
      <c s="23" t="s">
        <v>81</v>
      </c>
      <c s="18" t="s">
        <v>64</v>
      </c>
      <c s="24" t="s">
        <v>82</v>
      </c>
      <c s="25" t="s">
        <v>42</v>
      </c>
      <c s="26">
        <v>1</v>
      </c>
      <c s="27">
        <v>0</v>
      </c>
      <c s="27">
        <f>ROUND(ROUND(H38,2)*ROUND(G38,3),2)</f>
      </c>
      <c r="O38">
        <f>(I38*21)/100</f>
      </c>
      <c t="s">
        <v>16</v>
      </c>
    </row>
    <row r="39" spans="1:5" ht="12.75">
      <c r="A39" s="28" t="s">
        <v>43</v>
      </c>
      <c r="E39" s="29" t="s">
        <v>40</v>
      </c>
    </row>
    <row r="40" spans="1:5" ht="12.75">
      <c r="A40" s="30" t="s">
        <v>45</v>
      </c>
      <c r="E40" s="31" t="s">
        <v>40</v>
      </c>
    </row>
    <row r="41" spans="1:5" ht="12.75">
      <c r="A41" t="s">
        <v>46</v>
      </c>
      <c r="E41" s="29" t="s">
        <v>40</v>
      </c>
    </row>
    <row r="42" spans="1:16" ht="12.75">
      <c r="A42" s="18" t="s">
        <v>38</v>
      </c>
      <c s="23" t="s">
        <v>83</v>
      </c>
      <c s="23" t="s">
        <v>84</v>
      </c>
      <c s="18" t="s">
        <v>64</v>
      </c>
      <c s="24" t="s">
        <v>85</v>
      </c>
      <c s="25" t="s">
        <v>42</v>
      </c>
      <c s="26">
        <v>1</v>
      </c>
      <c s="27">
        <v>0</v>
      </c>
      <c s="27">
        <f>ROUND(ROUND(H42,2)*ROUND(G42,3),2)</f>
      </c>
      <c r="O42">
        <f>(I42*21)/100</f>
      </c>
      <c t="s">
        <v>16</v>
      </c>
    </row>
    <row r="43" spans="1:5" ht="12.75">
      <c r="A43" s="28" t="s">
        <v>43</v>
      </c>
      <c r="E43" s="29" t="s">
        <v>40</v>
      </c>
    </row>
    <row r="44" spans="1:5" ht="12.75">
      <c r="A44" s="30" t="s">
        <v>45</v>
      </c>
      <c r="E44" s="31" t="s">
        <v>40</v>
      </c>
    </row>
    <row r="45" spans="1:5" ht="12.75">
      <c r="A45" t="s">
        <v>46</v>
      </c>
      <c r="E45" s="29" t="s">
        <v>40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7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0+O9+O14+O79+O88+O133</f>
      </c>
      <c t="s">
        <v>15</v>
      </c>
    </row>
    <row r="3" spans="1:16" ht="15" customHeight="1">
      <c r="A3" t="s">
        <v>1</v>
      </c>
      <c s="8" t="s">
        <v>3</v>
      </c>
      <c s="9" t="s">
        <v>4</v>
      </c>
      <c s="1"/>
      <c s="10" t="s">
        <v>5</v>
      </c>
      <c s="1"/>
      <c s="4"/>
      <c s="3" t="s">
        <v>88</v>
      </c>
      <c s="32">
        <f>0+I9+I14+I79+I88+I133</f>
      </c>
      <c r="O3" t="s">
        <v>12</v>
      </c>
      <c t="s">
        <v>16</v>
      </c>
    </row>
    <row r="4" spans="1:16" ht="15" customHeight="1">
      <c r="A4" t="s">
        <v>6</v>
      </c>
      <c s="8" t="s">
        <v>7</v>
      </c>
      <c s="9" t="s">
        <v>86</v>
      </c>
      <c s="1"/>
      <c s="10" t="s">
        <v>87</v>
      </c>
      <c s="1"/>
      <c s="1"/>
      <c s="7"/>
      <c s="7"/>
      <c r="O4" t="s">
        <v>13</v>
      </c>
      <c t="s">
        <v>16</v>
      </c>
    </row>
    <row r="5" spans="1:16" ht="12.75" customHeight="1">
      <c r="A5" t="s">
        <v>10</v>
      </c>
      <c s="12" t="s">
        <v>11</v>
      </c>
      <c s="13" t="s">
        <v>88</v>
      </c>
      <c s="5"/>
      <c s="14" t="s">
        <v>89</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90</v>
      </c>
      <c s="18" t="s">
        <v>40</v>
      </c>
      <c s="24" t="s">
        <v>91</v>
      </c>
      <c s="25" t="s">
        <v>92</v>
      </c>
      <c s="26">
        <v>7335.57</v>
      </c>
      <c s="27">
        <v>0</v>
      </c>
      <c s="27">
        <f>ROUND(ROUND(H10,2)*ROUND(G10,3),2)</f>
      </c>
      <c r="O10">
        <f>(I10*21)/100</f>
      </c>
      <c t="s">
        <v>16</v>
      </c>
    </row>
    <row r="11" spans="1:5" ht="12.75">
      <c r="A11" s="28" t="s">
        <v>43</v>
      </c>
      <c r="E11" s="29" t="s">
        <v>93</v>
      </c>
    </row>
    <row r="12" spans="1:5" ht="89.25">
      <c r="A12" s="30" t="s">
        <v>45</v>
      </c>
      <c r="E12" s="31" t="s">
        <v>94</v>
      </c>
    </row>
    <row r="13" spans="1:5" ht="25.5">
      <c r="A13" t="s">
        <v>46</v>
      </c>
      <c r="E13" s="29" t="s">
        <v>95</v>
      </c>
    </row>
    <row r="14" spans="1:18" ht="12.75" customHeight="1">
      <c r="A14" s="5" t="s">
        <v>36</v>
      </c>
      <c s="5"/>
      <c s="35" t="s">
        <v>22</v>
      </c>
      <c s="5"/>
      <c s="21" t="s">
        <v>96</v>
      </c>
      <c s="5"/>
      <c s="5"/>
      <c s="5"/>
      <c s="36">
        <f>0+Q14</f>
      </c>
      <c r="O14">
        <f>0+R14</f>
      </c>
      <c r="Q14">
        <f>0+I15+I19+I23+I27+I31+I35+I39+I43+I47+I51+I55+I59+I63+I67+I71+I75</f>
      </c>
      <c>
        <f>0+O15+O19+O23+O27+O31+O35+O39+O43+O47+O51+O55+O59+O63+O67+O71+O75</f>
      </c>
    </row>
    <row r="15" spans="1:16" ht="25.5">
      <c r="A15" s="18" t="s">
        <v>38</v>
      </c>
      <c s="23" t="s">
        <v>22</v>
      </c>
      <c s="23" t="s">
        <v>97</v>
      </c>
      <c s="18" t="s">
        <v>40</v>
      </c>
      <c s="24" t="s">
        <v>98</v>
      </c>
      <c s="25" t="s">
        <v>99</v>
      </c>
      <c s="26">
        <v>670.3</v>
      </c>
      <c s="27">
        <v>0</v>
      </c>
      <c s="27">
        <f>ROUND(ROUND(H15,2)*ROUND(G15,3),2)</f>
      </c>
      <c r="O15">
        <f>(I15*21)/100</f>
      </c>
      <c t="s">
        <v>16</v>
      </c>
    </row>
    <row r="16" spans="1:5" ht="38.25">
      <c r="A16" s="28" t="s">
        <v>43</v>
      </c>
      <c r="E16" s="29" t="s">
        <v>100</v>
      </c>
    </row>
    <row r="17" spans="1:5" ht="25.5">
      <c r="A17" s="30" t="s">
        <v>45</v>
      </c>
      <c r="E17" s="31" t="s">
        <v>101</v>
      </c>
    </row>
    <row r="18" spans="1:5" ht="63.75">
      <c r="A18" t="s">
        <v>46</v>
      </c>
      <c r="E18" s="29" t="s">
        <v>102</v>
      </c>
    </row>
    <row r="19" spans="1:16" ht="25.5">
      <c r="A19" s="18" t="s">
        <v>38</v>
      </c>
      <c s="23" t="s">
        <v>16</v>
      </c>
      <c s="23" t="s">
        <v>103</v>
      </c>
      <c s="18" t="s">
        <v>40</v>
      </c>
      <c s="24" t="s">
        <v>104</v>
      </c>
      <c s="25" t="s">
        <v>105</v>
      </c>
      <c s="26">
        <v>8914.99</v>
      </c>
      <c s="27">
        <v>0</v>
      </c>
      <c s="27">
        <f>ROUND(ROUND(H19,2)*ROUND(G19,3),2)</f>
      </c>
      <c r="O19">
        <f>(I19*21)/100</f>
      </c>
      <c t="s">
        <v>16</v>
      </c>
    </row>
    <row r="20" spans="1:5" ht="25.5">
      <c r="A20" s="28" t="s">
        <v>43</v>
      </c>
      <c r="E20" s="29" t="s">
        <v>106</v>
      </c>
    </row>
    <row r="21" spans="1:5" ht="12.75">
      <c r="A21" s="30" t="s">
        <v>45</v>
      </c>
      <c r="E21" s="31" t="s">
        <v>107</v>
      </c>
    </row>
    <row r="22" spans="1:5" ht="25.5">
      <c r="A22" t="s">
        <v>46</v>
      </c>
      <c r="E22" s="29" t="s">
        <v>108</v>
      </c>
    </row>
    <row r="23" spans="1:16" ht="12.75">
      <c r="A23" s="18" t="s">
        <v>38</v>
      </c>
      <c s="23" t="s">
        <v>15</v>
      </c>
      <c s="23" t="s">
        <v>109</v>
      </c>
      <c s="18" t="s">
        <v>40</v>
      </c>
      <c s="24" t="s">
        <v>110</v>
      </c>
      <c s="25" t="s">
        <v>99</v>
      </c>
      <c s="26">
        <v>111.375</v>
      </c>
      <c s="27">
        <v>0</v>
      </c>
      <c s="27">
        <f>ROUND(ROUND(H23,2)*ROUND(G23,3),2)</f>
      </c>
      <c r="O23">
        <f>(I23*21)/100</f>
      </c>
      <c t="s">
        <v>16</v>
      </c>
    </row>
    <row r="24" spans="1:5" ht="63.75">
      <c r="A24" s="28" t="s">
        <v>43</v>
      </c>
      <c r="E24" s="29" t="s">
        <v>111</v>
      </c>
    </row>
    <row r="25" spans="1:5" ht="38.25">
      <c r="A25" s="30" t="s">
        <v>45</v>
      </c>
      <c r="E25" s="31" t="s">
        <v>112</v>
      </c>
    </row>
    <row r="26" spans="1:5" ht="25.5">
      <c r="A26" t="s">
        <v>46</v>
      </c>
      <c r="E26" s="29" t="s">
        <v>113</v>
      </c>
    </row>
    <row r="27" spans="1:16" ht="12.75">
      <c r="A27" s="18" t="s">
        <v>38</v>
      </c>
      <c s="23" t="s">
        <v>26</v>
      </c>
      <c s="23" t="s">
        <v>114</v>
      </c>
      <c s="18" t="s">
        <v>40</v>
      </c>
      <c s="24" t="s">
        <v>115</v>
      </c>
      <c s="25" t="s">
        <v>99</v>
      </c>
      <c s="26">
        <v>921.256</v>
      </c>
      <c s="27">
        <v>0</v>
      </c>
      <c s="27">
        <f>ROUND(ROUND(H27,2)*ROUND(G27,3),2)</f>
      </c>
      <c r="O27">
        <f>(I27*21)/100</f>
      </c>
      <c t="s">
        <v>16</v>
      </c>
    </row>
    <row r="28" spans="1:5" ht="51">
      <c r="A28" s="28" t="s">
        <v>43</v>
      </c>
      <c r="E28" s="29" t="s">
        <v>116</v>
      </c>
    </row>
    <row r="29" spans="1:5" ht="102">
      <c r="A29" s="30" t="s">
        <v>45</v>
      </c>
      <c r="E29" s="31" t="s">
        <v>117</v>
      </c>
    </row>
    <row r="30" spans="1:5" ht="25.5">
      <c r="A30" t="s">
        <v>46</v>
      </c>
      <c r="E30" s="29" t="s">
        <v>113</v>
      </c>
    </row>
    <row r="31" spans="1:16" ht="12.75">
      <c r="A31" s="18" t="s">
        <v>38</v>
      </c>
      <c s="23" t="s">
        <v>28</v>
      </c>
      <c s="23" t="s">
        <v>118</v>
      </c>
      <c s="18" t="s">
        <v>40</v>
      </c>
      <c s="24" t="s">
        <v>119</v>
      </c>
      <c s="25" t="s">
        <v>99</v>
      </c>
      <c s="26">
        <v>783.72</v>
      </c>
      <c s="27">
        <v>0</v>
      </c>
      <c s="27">
        <f>ROUND(ROUND(H31,2)*ROUND(G31,3),2)</f>
      </c>
      <c r="O31">
        <f>(I31*21)/100</f>
      </c>
      <c t="s">
        <v>16</v>
      </c>
    </row>
    <row r="32" spans="1:5" ht="12.75">
      <c r="A32" s="28" t="s">
        <v>43</v>
      </c>
      <c r="E32" s="29" t="s">
        <v>120</v>
      </c>
    </row>
    <row r="33" spans="1:5" ht="12.75">
      <c r="A33" s="30" t="s">
        <v>45</v>
      </c>
      <c r="E33" s="31" t="s">
        <v>121</v>
      </c>
    </row>
    <row r="34" spans="1:5" ht="25.5">
      <c r="A34" t="s">
        <v>46</v>
      </c>
      <c r="E34" s="29" t="s">
        <v>122</v>
      </c>
    </row>
    <row r="35" spans="1:16" ht="12.75">
      <c r="A35" s="18" t="s">
        <v>38</v>
      </c>
      <c s="23" t="s">
        <v>30</v>
      </c>
      <c s="23" t="s">
        <v>123</v>
      </c>
      <c s="18" t="s">
        <v>22</v>
      </c>
      <c s="24" t="s">
        <v>124</v>
      </c>
      <c s="25" t="s">
        <v>105</v>
      </c>
      <c s="26">
        <v>3853.862</v>
      </c>
      <c s="27">
        <v>0</v>
      </c>
      <c s="27">
        <f>ROUND(ROUND(H35,2)*ROUND(G35,3),2)</f>
      </c>
      <c r="O35">
        <f>(I35*21)/100</f>
      </c>
      <c t="s">
        <v>16</v>
      </c>
    </row>
    <row r="36" spans="1:5" ht="63.75">
      <c r="A36" s="28" t="s">
        <v>43</v>
      </c>
      <c r="E36" s="29" t="s">
        <v>125</v>
      </c>
    </row>
    <row r="37" spans="1:5" ht="153">
      <c r="A37" s="30" t="s">
        <v>45</v>
      </c>
      <c r="E37" s="31" t="s">
        <v>126</v>
      </c>
    </row>
    <row r="38" spans="1:5" ht="25.5">
      <c r="A38" t="s">
        <v>46</v>
      </c>
      <c r="E38" s="29" t="s">
        <v>108</v>
      </c>
    </row>
    <row r="39" spans="1:16" ht="12.75">
      <c r="A39" s="18" t="s">
        <v>38</v>
      </c>
      <c s="23" t="s">
        <v>127</v>
      </c>
      <c s="23" t="s">
        <v>123</v>
      </c>
      <c s="18" t="s">
        <v>16</v>
      </c>
      <c s="24" t="s">
        <v>124</v>
      </c>
      <c s="25" t="s">
        <v>105</v>
      </c>
      <c s="26">
        <v>852.25</v>
      </c>
      <c s="27">
        <v>0</v>
      </c>
      <c s="27">
        <f>ROUND(ROUND(H39,2)*ROUND(G39,3),2)</f>
      </c>
      <c r="O39">
        <f>(I39*21)/100</f>
      </c>
      <c t="s">
        <v>16</v>
      </c>
    </row>
    <row r="40" spans="1:5" ht="25.5">
      <c r="A40" s="28" t="s">
        <v>43</v>
      </c>
      <c r="E40" s="29" t="s">
        <v>128</v>
      </c>
    </row>
    <row r="41" spans="1:5" ht="127.5">
      <c r="A41" s="30" t="s">
        <v>45</v>
      </c>
      <c r="E41" s="31" t="s">
        <v>129</v>
      </c>
    </row>
    <row r="42" spans="1:5" ht="25.5">
      <c r="A42" t="s">
        <v>46</v>
      </c>
      <c r="E42" s="29" t="s">
        <v>108</v>
      </c>
    </row>
    <row r="43" spans="1:16" ht="12.75">
      <c r="A43" s="18" t="s">
        <v>38</v>
      </c>
      <c s="23" t="s">
        <v>74</v>
      </c>
      <c s="23" t="s">
        <v>130</v>
      </c>
      <c s="18" t="s">
        <v>40</v>
      </c>
      <c s="24" t="s">
        <v>131</v>
      </c>
      <c s="25" t="s">
        <v>99</v>
      </c>
      <c s="26">
        <v>1221</v>
      </c>
      <c s="27">
        <v>0</v>
      </c>
      <c s="27">
        <f>ROUND(ROUND(H43,2)*ROUND(G43,3),2)</f>
      </c>
      <c r="O43">
        <f>(I43*21)/100</f>
      </c>
      <c t="s">
        <v>16</v>
      </c>
    </row>
    <row r="44" spans="1:5" ht="25.5">
      <c r="A44" s="28" t="s">
        <v>43</v>
      </c>
      <c r="E44" s="29" t="s">
        <v>132</v>
      </c>
    </row>
    <row r="45" spans="1:5" ht="76.5">
      <c r="A45" s="30" t="s">
        <v>45</v>
      </c>
      <c r="E45" s="31" t="s">
        <v>133</v>
      </c>
    </row>
    <row r="46" spans="1:5" ht="369.75">
      <c r="A46" t="s">
        <v>46</v>
      </c>
      <c r="E46" s="29" t="s">
        <v>134</v>
      </c>
    </row>
    <row r="47" spans="1:16" ht="12.75">
      <c r="A47" s="18" t="s">
        <v>38</v>
      </c>
      <c s="23" t="s">
        <v>33</v>
      </c>
      <c s="23" t="s">
        <v>135</v>
      </c>
      <c s="18" t="s">
        <v>40</v>
      </c>
      <c s="24" t="s">
        <v>136</v>
      </c>
      <c s="25" t="s">
        <v>137</v>
      </c>
      <c s="26">
        <v>8547</v>
      </c>
      <c s="27">
        <v>0</v>
      </c>
      <c s="27">
        <f>ROUND(ROUND(H47,2)*ROUND(G47,3),2)</f>
      </c>
      <c r="O47">
        <f>(I47*21)/100</f>
      </c>
      <c t="s">
        <v>16</v>
      </c>
    </row>
    <row r="48" spans="1:5" ht="12.75">
      <c r="A48" s="28" t="s">
        <v>43</v>
      </c>
      <c r="E48" s="29" t="s">
        <v>138</v>
      </c>
    </row>
    <row r="49" spans="1:5" ht="12.75">
      <c r="A49" s="30" t="s">
        <v>45</v>
      </c>
      <c r="E49" s="31" t="s">
        <v>139</v>
      </c>
    </row>
    <row r="50" spans="1:5" ht="25.5">
      <c r="A50" t="s">
        <v>46</v>
      </c>
      <c r="E50" s="29" t="s">
        <v>140</v>
      </c>
    </row>
    <row r="51" spans="1:16" ht="12.75">
      <c r="A51" s="18" t="s">
        <v>38</v>
      </c>
      <c s="23" t="s">
        <v>35</v>
      </c>
      <c s="23" t="s">
        <v>141</v>
      </c>
      <c s="18" t="s">
        <v>40</v>
      </c>
      <c s="24" t="s">
        <v>142</v>
      </c>
      <c s="25" t="s">
        <v>99</v>
      </c>
      <c s="26">
        <v>1810</v>
      </c>
      <c s="27">
        <v>0</v>
      </c>
      <c s="27">
        <f>ROUND(ROUND(H51,2)*ROUND(G51,3),2)</f>
      </c>
      <c r="O51">
        <f>(I51*21)/100</f>
      </c>
      <c t="s">
        <v>16</v>
      </c>
    </row>
    <row r="52" spans="1:5" ht="38.25">
      <c r="A52" s="28" t="s">
        <v>43</v>
      </c>
      <c r="E52" s="29" t="s">
        <v>143</v>
      </c>
    </row>
    <row r="53" spans="1:5" ht="63.75">
      <c r="A53" s="30" t="s">
        <v>45</v>
      </c>
      <c r="E53" s="31" t="s">
        <v>144</v>
      </c>
    </row>
    <row r="54" spans="1:5" ht="369.75">
      <c r="A54" t="s">
        <v>46</v>
      </c>
      <c r="E54" s="29" t="s">
        <v>134</v>
      </c>
    </row>
    <row r="55" spans="1:16" ht="12.75">
      <c r="A55" s="18" t="s">
        <v>38</v>
      </c>
      <c s="23" t="s">
        <v>145</v>
      </c>
      <c s="23" t="s">
        <v>146</v>
      </c>
      <c s="18" t="s">
        <v>40</v>
      </c>
      <c s="24" t="s">
        <v>147</v>
      </c>
      <c s="25" t="s">
        <v>137</v>
      </c>
      <c s="26">
        <v>12670</v>
      </c>
      <c s="27">
        <v>0</v>
      </c>
      <c s="27">
        <f>ROUND(ROUND(H55,2)*ROUND(G55,3),2)</f>
      </c>
      <c r="O55">
        <f>(I55*21)/100</f>
      </c>
      <c t="s">
        <v>16</v>
      </c>
    </row>
    <row r="56" spans="1:5" ht="12.75">
      <c r="A56" s="28" t="s">
        <v>43</v>
      </c>
      <c r="E56" s="29" t="s">
        <v>148</v>
      </c>
    </row>
    <row r="57" spans="1:5" ht="12.75">
      <c r="A57" s="30" t="s">
        <v>45</v>
      </c>
      <c r="E57" s="31" t="s">
        <v>149</v>
      </c>
    </row>
    <row r="58" spans="1:5" ht="25.5">
      <c r="A58" t="s">
        <v>46</v>
      </c>
      <c r="E58" s="29" t="s">
        <v>140</v>
      </c>
    </row>
    <row r="59" spans="1:16" ht="12.75">
      <c r="A59" s="18" t="s">
        <v>38</v>
      </c>
      <c s="23" t="s">
        <v>150</v>
      </c>
      <c s="23" t="s">
        <v>151</v>
      </c>
      <c s="18" t="s">
        <v>40</v>
      </c>
      <c s="24" t="s">
        <v>152</v>
      </c>
      <c s="25" t="s">
        <v>153</v>
      </c>
      <c s="26">
        <v>1817</v>
      </c>
      <c s="27">
        <v>0</v>
      </c>
      <c s="27">
        <f>ROUND(ROUND(H59,2)*ROUND(G59,3),2)</f>
      </c>
      <c r="O59">
        <f>(I59*21)/100</f>
      </c>
      <c t="s">
        <v>16</v>
      </c>
    </row>
    <row r="60" spans="1:5" ht="51">
      <c r="A60" s="28" t="s">
        <v>43</v>
      </c>
      <c r="E60" s="29" t="s">
        <v>154</v>
      </c>
    </row>
    <row r="61" spans="1:5" ht="63.75">
      <c r="A61" s="30" t="s">
        <v>45</v>
      </c>
      <c r="E61" s="31" t="s">
        <v>155</v>
      </c>
    </row>
    <row r="62" spans="1:5" ht="25.5">
      <c r="A62" t="s">
        <v>46</v>
      </c>
      <c r="E62" s="29" t="s">
        <v>156</v>
      </c>
    </row>
    <row r="63" spans="1:16" ht="12.75">
      <c r="A63" s="18" t="s">
        <v>38</v>
      </c>
      <c s="23" t="s">
        <v>157</v>
      </c>
      <c s="23" t="s">
        <v>158</v>
      </c>
      <c s="18" t="s">
        <v>40</v>
      </c>
      <c s="24" t="s">
        <v>159</v>
      </c>
      <c s="25" t="s">
        <v>99</v>
      </c>
      <c s="26">
        <v>3031</v>
      </c>
      <c s="27">
        <v>0</v>
      </c>
      <c s="27">
        <f>ROUND(ROUND(H63,2)*ROUND(G63,3),2)</f>
      </c>
      <c r="O63">
        <f>(I63*21)/100</f>
      </c>
      <c t="s">
        <v>16</v>
      </c>
    </row>
    <row r="64" spans="1:5" ht="12.75">
      <c r="A64" s="28" t="s">
        <v>43</v>
      </c>
      <c r="E64" s="29" t="s">
        <v>160</v>
      </c>
    </row>
    <row r="65" spans="1:5" ht="12.75">
      <c r="A65" s="30" t="s">
        <v>45</v>
      </c>
      <c r="E65" s="31" t="s">
        <v>161</v>
      </c>
    </row>
    <row r="66" spans="1:5" ht="191.25">
      <c r="A66" t="s">
        <v>46</v>
      </c>
      <c r="E66" s="29" t="s">
        <v>162</v>
      </c>
    </row>
    <row r="67" spans="1:16" ht="12.75">
      <c r="A67" s="18" t="s">
        <v>38</v>
      </c>
      <c s="23" t="s">
        <v>77</v>
      </c>
      <c s="23" t="s">
        <v>163</v>
      </c>
      <c s="18" t="s">
        <v>40</v>
      </c>
      <c s="24" t="s">
        <v>164</v>
      </c>
      <c s="25" t="s">
        <v>99</v>
      </c>
      <c s="26">
        <v>206.7</v>
      </c>
      <c s="27">
        <v>0</v>
      </c>
      <c s="27">
        <f>ROUND(ROUND(H67,2)*ROUND(G67,3),2)</f>
      </c>
      <c r="O67">
        <f>(I67*21)/100</f>
      </c>
      <c t="s">
        <v>16</v>
      </c>
    </row>
    <row r="68" spans="1:5" ht="38.25">
      <c r="A68" s="28" t="s">
        <v>43</v>
      </c>
      <c r="E68" s="29" t="s">
        <v>165</v>
      </c>
    </row>
    <row r="69" spans="1:5" ht="38.25">
      <c r="A69" s="30" t="s">
        <v>45</v>
      </c>
      <c r="E69" s="31" t="s">
        <v>166</v>
      </c>
    </row>
    <row r="70" spans="1:5" ht="242.25">
      <c r="A70" t="s">
        <v>46</v>
      </c>
      <c r="E70" s="29" t="s">
        <v>167</v>
      </c>
    </row>
    <row r="71" spans="1:16" ht="12.75">
      <c r="A71" s="18" t="s">
        <v>38</v>
      </c>
      <c s="23" t="s">
        <v>80</v>
      </c>
      <c s="23" t="s">
        <v>168</v>
      </c>
      <c s="18" t="s">
        <v>40</v>
      </c>
      <c s="24" t="s">
        <v>169</v>
      </c>
      <c s="25" t="s">
        <v>170</v>
      </c>
      <c s="26">
        <v>3620</v>
      </c>
      <c s="27">
        <v>0</v>
      </c>
      <c s="27">
        <f>ROUND(ROUND(H71,2)*ROUND(G71,3),2)</f>
      </c>
      <c r="O71">
        <f>(I71*21)/100</f>
      </c>
      <c t="s">
        <v>16</v>
      </c>
    </row>
    <row r="72" spans="1:5" ht="25.5">
      <c r="A72" s="28" t="s">
        <v>43</v>
      </c>
      <c r="E72" s="29" t="s">
        <v>132</v>
      </c>
    </row>
    <row r="73" spans="1:5" ht="63.75">
      <c r="A73" s="30" t="s">
        <v>45</v>
      </c>
      <c r="E73" s="31" t="s">
        <v>171</v>
      </c>
    </row>
    <row r="74" spans="1:5" ht="25.5">
      <c r="A74" t="s">
        <v>46</v>
      </c>
      <c r="E74" s="29" t="s">
        <v>172</v>
      </c>
    </row>
    <row r="75" spans="1:16" ht="12.75">
      <c r="A75" s="18" t="s">
        <v>38</v>
      </c>
      <c s="23" t="s">
        <v>173</v>
      </c>
      <c s="23" t="s">
        <v>174</v>
      </c>
      <c s="18" t="s">
        <v>40</v>
      </c>
      <c s="24" t="s">
        <v>175</v>
      </c>
      <c s="25" t="s">
        <v>99</v>
      </c>
      <c s="26">
        <v>908.5</v>
      </c>
      <c s="27">
        <v>0</v>
      </c>
      <c s="27">
        <f>ROUND(ROUND(H75,2)*ROUND(G75,3),2)</f>
      </c>
      <c r="O75">
        <f>(I75*21)/100</f>
      </c>
      <c t="s">
        <v>16</v>
      </c>
    </row>
    <row r="76" spans="1:5" ht="25.5">
      <c r="A76" s="28" t="s">
        <v>43</v>
      </c>
      <c r="E76" s="29" t="s">
        <v>176</v>
      </c>
    </row>
    <row r="77" spans="1:5" ht="12.75">
      <c r="A77" s="30" t="s">
        <v>45</v>
      </c>
      <c r="E77" s="31" t="s">
        <v>177</v>
      </c>
    </row>
    <row r="78" spans="1:5" ht="38.25">
      <c r="A78" t="s">
        <v>46</v>
      </c>
      <c r="E78" s="29" t="s">
        <v>178</v>
      </c>
    </row>
    <row r="79" spans="1:18" ht="12.75" customHeight="1">
      <c r="A79" s="5" t="s">
        <v>36</v>
      </c>
      <c s="5"/>
      <c s="35" t="s">
        <v>16</v>
      </c>
      <c s="5"/>
      <c s="21" t="s">
        <v>179</v>
      </c>
      <c s="5"/>
      <c s="5"/>
      <c s="5"/>
      <c s="36">
        <f>0+Q79</f>
      </c>
      <c r="O79">
        <f>0+R79</f>
      </c>
      <c r="Q79">
        <f>0+I80+I84</f>
      </c>
      <c>
        <f>0+O80+O84</f>
      </c>
    </row>
    <row r="80" spans="1:16" ht="12.75">
      <c r="A80" s="18" t="s">
        <v>38</v>
      </c>
      <c s="23" t="s">
        <v>22</v>
      </c>
      <c s="23" t="s">
        <v>180</v>
      </c>
      <c s="18" t="s">
        <v>40</v>
      </c>
      <c s="24" t="s">
        <v>181</v>
      </c>
      <c s="25" t="s">
        <v>99</v>
      </c>
      <c s="26">
        <v>1810</v>
      </c>
      <c s="27">
        <v>0</v>
      </c>
      <c s="27">
        <f>ROUND(ROUND(H80,2)*ROUND(G80,3),2)</f>
      </c>
      <c r="O80">
        <f>(I80*21)/100</f>
      </c>
      <c t="s">
        <v>16</v>
      </c>
    </row>
    <row r="81" spans="1:5" ht="38.25">
      <c r="A81" s="28" t="s">
        <v>43</v>
      </c>
      <c r="E81" s="29" t="s">
        <v>182</v>
      </c>
    </row>
    <row r="82" spans="1:5" ht="63.75">
      <c r="A82" s="30" t="s">
        <v>45</v>
      </c>
      <c r="E82" s="31" t="s">
        <v>144</v>
      </c>
    </row>
    <row r="83" spans="1:5" ht="38.25">
      <c r="A83" t="s">
        <v>46</v>
      </c>
      <c r="E83" s="29" t="s">
        <v>183</v>
      </c>
    </row>
    <row r="84" spans="1:16" ht="12.75">
      <c r="A84" s="18" t="s">
        <v>38</v>
      </c>
      <c s="23" t="s">
        <v>16</v>
      </c>
      <c s="23" t="s">
        <v>184</v>
      </c>
      <c s="18" t="s">
        <v>40</v>
      </c>
      <c s="24" t="s">
        <v>185</v>
      </c>
      <c s="25" t="s">
        <v>170</v>
      </c>
      <c s="26">
        <v>5790</v>
      </c>
      <c s="27">
        <v>0</v>
      </c>
      <c s="27">
        <f>ROUND(ROUND(H84,2)*ROUND(G84,3),2)</f>
      </c>
      <c r="O84">
        <f>(I84*21)/100</f>
      </c>
      <c t="s">
        <v>16</v>
      </c>
    </row>
    <row r="85" spans="1:5" ht="114.75">
      <c r="A85" s="28" t="s">
        <v>43</v>
      </c>
      <c r="E85" s="29" t="s">
        <v>186</v>
      </c>
    </row>
    <row r="86" spans="1:5" ht="63.75">
      <c r="A86" s="30" t="s">
        <v>45</v>
      </c>
      <c r="E86" s="31" t="s">
        <v>187</v>
      </c>
    </row>
    <row r="87" spans="1:5" ht="102">
      <c r="A87" t="s">
        <v>46</v>
      </c>
      <c r="E87" s="29" t="s">
        <v>188</v>
      </c>
    </row>
    <row r="88" spans="1:18" ht="12.75" customHeight="1">
      <c r="A88" s="5" t="s">
        <v>36</v>
      </c>
      <c s="5"/>
      <c s="35" t="s">
        <v>28</v>
      </c>
      <c s="5"/>
      <c s="21" t="s">
        <v>189</v>
      </c>
      <c s="5"/>
      <c s="5"/>
      <c s="5"/>
      <c s="36">
        <f>0+Q88</f>
      </c>
      <c r="O88">
        <f>0+R88</f>
      </c>
      <c r="Q88">
        <f>0+I89+I93+I97+I101+I105+I109+I113+I117+I121+I125+I129</f>
      </c>
      <c>
        <f>0+O89+O93+O97+O101+O105+O109+O113+O117+O121+O125+O129</f>
      </c>
    </row>
    <row r="89" spans="1:16" ht="12.75">
      <c r="A89" s="18" t="s">
        <v>38</v>
      </c>
      <c s="23" t="s">
        <v>22</v>
      </c>
      <c s="23" t="s">
        <v>190</v>
      </c>
      <c s="18" t="s">
        <v>40</v>
      </c>
      <c s="24" t="s">
        <v>191</v>
      </c>
      <c s="25" t="s">
        <v>170</v>
      </c>
      <c s="26">
        <v>1945.8</v>
      </c>
      <c s="27">
        <v>0</v>
      </c>
      <c s="27">
        <f>ROUND(ROUND(H89,2)*ROUND(G89,3),2)</f>
      </c>
      <c r="O89">
        <f>(I89*21)/100</f>
      </c>
      <c t="s">
        <v>16</v>
      </c>
    </row>
    <row r="90" spans="1:5" ht="38.25">
      <c r="A90" s="28" t="s">
        <v>43</v>
      </c>
      <c r="E90" s="29" t="s">
        <v>192</v>
      </c>
    </row>
    <row r="91" spans="1:5" ht="25.5">
      <c r="A91" s="30" t="s">
        <v>45</v>
      </c>
      <c r="E91" s="31" t="s">
        <v>193</v>
      </c>
    </row>
    <row r="92" spans="1:5" ht="51">
      <c r="A92" t="s">
        <v>46</v>
      </c>
      <c r="E92" s="29" t="s">
        <v>194</v>
      </c>
    </row>
    <row r="93" spans="1:16" ht="12.75">
      <c r="A93" s="18" t="s">
        <v>38</v>
      </c>
      <c s="23" t="s">
        <v>16</v>
      </c>
      <c s="23" t="s">
        <v>195</v>
      </c>
      <c s="18" t="s">
        <v>40</v>
      </c>
      <c s="24" t="s">
        <v>196</v>
      </c>
      <c s="25" t="s">
        <v>170</v>
      </c>
      <c s="26">
        <v>3620</v>
      </c>
      <c s="27">
        <v>0</v>
      </c>
      <c s="27">
        <f>ROUND(ROUND(H93,2)*ROUND(G93,3),2)</f>
      </c>
      <c r="O93">
        <f>(I93*21)/100</f>
      </c>
      <c t="s">
        <v>16</v>
      </c>
    </row>
    <row r="94" spans="1:5" ht="38.25">
      <c r="A94" s="28" t="s">
        <v>43</v>
      </c>
      <c r="E94" s="29" t="s">
        <v>197</v>
      </c>
    </row>
    <row r="95" spans="1:5" ht="63.75">
      <c r="A95" s="30" t="s">
        <v>45</v>
      </c>
      <c r="E95" s="31" t="s">
        <v>171</v>
      </c>
    </row>
    <row r="96" spans="1:5" ht="51">
      <c r="A96" t="s">
        <v>46</v>
      </c>
      <c r="E96" s="29" t="s">
        <v>194</v>
      </c>
    </row>
    <row r="97" spans="1:16" ht="12.75">
      <c r="A97" s="18" t="s">
        <v>38</v>
      </c>
      <c s="23" t="s">
        <v>15</v>
      </c>
      <c s="23" t="s">
        <v>198</v>
      </c>
      <c s="18" t="s">
        <v>40</v>
      </c>
      <c s="24" t="s">
        <v>199</v>
      </c>
      <c s="25" t="s">
        <v>170</v>
      </c>
      <c s="26">
        <v>2860.5</v>
      </c>
      <c s="27">
        <v>0</v>
      </c>
      <c s="27">
        <f>ROUND(ROUND(H97,2)*ROUND(G97,3),2)</f>
      </c>
      <c r="O97">
        <f>(I97*21)/100</f>
      </c>
      <c t="s">
        <v>16</v>
      </c>
    </row>
    <row r="98" spans="1:5" ht="102">
      <c r="A98" s="28" t="s">
        <v>43</v>
      </c>
      <c r="E98" s="29" t="s">
        <v>200</v>
      </c>
    </row>
    <row r="99" spans="1:5" ht="76.5">
      <c r="A99" s="30" t="s">
        <v>45</v>
      </c>
      <c r="E99" s="31" t="s">
        <v>201</v>
      </c>
    </row>
    <row r="100" spans="1:5" ht="102">
      <c r="A100" t="s">
        <v>46</v>
      </c>
      <c r="E100" s="29" t="s">
        <v>202</v>
      </c>
    </row>
    <row r="101" spans="1:16" ht="12.75">
      <c r="A101" s="18" t="s">
        <v>38</v>
      </c>
      <c s="23" t="s">
        <v>26</v>
      </c>
      <c s="23" t="s">
        <v>203</v>
      </c>
      <c s="18" t="s">
        <v>40</v>
      </c>
      <c s="24" t="s">
        <v>204</v>
      </c>
      <c s="25" t="s">
        <v>170</v>
      </c>
      <c s="26">
        <v>7431.5</v>
      </c>
      <c s="27">
        <v>0</v>
      </c>
      <c s="27">
        <f>ROUND(ROUND(H101,2)*ROUND(G101,3),2)</f>
      </c>
      <c r="O101">
        <f>(I101*21)/100</f>
      </c>
      <c t="s">
        <v>16</v>
      </c>
    </row>
    <row r="102" spans="1:5" ht="89.25">
      <c r="A102" s="28" t="s">
        <v>43</v>
      </c>
      <c r="E102" s="29" t="s">
        <v>205</v>
      </c>
    </row>
    <row r="103" spans="1:5" ht="51">
      <c r="A103" s="30" t="s">
        <v>45</v>
      </c>
      <c r="E103" s="31" t="s">
        <v>206</v>
      </c>
    </row>
    <row r="104" spans="1:5" ht="76.5">
      <c r="A104" t="s">
        <v>46</v>
      </c>
      <c r="E104" s="29" t="s">
        <v>207</v>
      </c>
    </row>
    <row r="105" spans="1:16" ht="12.75">
      <c r="A105" s="18" t="s">
        <v>38</v>
      </c>
      <c s="23" t="s">
        <v>28</v>
      </c>
      <c s="23" t="s">
        <v>208</v>
      </c>
      <c s="18" t="s">
        <v>40</v>
      </c>
      <c s="24" t="s">
        <v>209</v>
      </c>
      <c s="25" t="s">
        <v>170</v>
      </c>
      <c s="26">
        <v>964</v>
      </c>
      <c s="27">
        <v>0</v>
      </c>
      <c s="27">
        <f>ROUND(ROUND(H105,2)*ROUND(G105,3),2)</f>
      </c>
      <c r="O105">
        <f>(I105*21)/100</f>
      </c>
      <c t="s">
        <v>16</v>
      </c>
    </row>
    <row r="106" spans="1:5" ht="51">
      <c r="A106" s="28" t="s">
        <v>43</v>
      </c>
      <c r="E106" s="29" t="s">
        <v>210</v>
      </c>
    </row>
    <row r="107" spans="1:5" ht="76.5">
      <c r="A107" s="30" t="s">
        <v>45</v>
      </c>
      <c r="E107" s="31" t="s">
        <v>211</v>
      </c>
    </row>
    <row r="108" spans="1:5" ht="102">
      <c r="A108" t="s">
        <v>46</v>
      </c>
      <c r="E108" s="29" t="s">
        <v>202</v>
      </c>
    </row>
    <row r="109" spans="1:16" ht="12.75">
      <c r="A109" s="18" t="s">
        <v>38</v>
      </c>
      <c s="23" t="s">
        <v>30</v>
      </c>
      <c s="23" t="s">
        <v>212</v>
      </c>
      <c s="18" t="s">
        <v>40</v>
      </c>
      <c s="24" t="s">
        <v>213</v>
      </c>
      <c s="25" t="s">
        <v>170</v>
      </c>
      <c s="26">
        <v>6936.3</v>
      </c>
      <c s="27">
        <v>0</v>
      </c>
      <c s="27">
        <f>ROUND(ROUND(H109,2)*ROUND(G109,3),2)</f>
      </c>
      <c r="O109">
        <f>(I109*21)/100</f>
      </c>
      <c t="s">
        <v>16</v>
      </c>
    </row>
    <row r="110" spans="1:5" ht="38.25">
      <c r="A110" s="28" t="s">
        <v>43</v>
      </c>
      <c r="E110" s="29" t="s">
        <v>214</v>
      </c>
    </row>
    <row r="111" spans="1:5" ht="38.25">
      <c r="A111" s="30" t="s">
        <v>45</v>
      </c>
      <c r="E111" s="31" t="s">
        <v>215</v>
      </c>
    </row>
    <row r="112" spans="1:5" ht="51">
      <c r="A112" t="s">
        <v>46</v>
      </c>
      <c r="E112" s="29" t="s">
        <v>216</v>
      </c>
    </row>
    <row r="113" spans="1:16" ht="12.75">
      <c r="A113" s="18" t="s">
        <v>38</v>
      </c>
      <c s="23" t="s">
        <v>127</v>
      </c>
      <c s="23" t="s">
        <v>217</v>
      </c>
      <c s="18" t="s">
        <v>40</v>
      </c>
      <c s="24" t="s">
        <v>218</v>
      </c>
      <c s="25" t="s">
        <v>170</v>
      </c>
      <c s="26">
        <v>7175</v>
      </c>
      <c s="27">
        <v>0</v>
      </c>
      <c s="27">
        <f>ROUND(ROUND(H113,2)*ROUND(G113,3),2)</f>
      </c>
      <c r="O113">
        <f>(I113*21)/100</f>
      </c>
      <c t="s">
        <v>16</v>
      </c>
    </row>
    <row r="114" spans="1:5" ht="63.75">
      <c r="A114" s="28" t="s">
        <v>43</v>
      </c>
      <c r="E114" s="29" t="s">
        <v>219</v>
      </c>
    </row>
    <row r="115" spans="1:5" ht="38.25">
      <c r="A115" s="30" t="s">
        <v>45</v>
      </c>
      <c r="E115" s="31" t="s">
        <v>220</v>
      </c>
    </row>
    <row r="116" spans="1:5" ht="51">
      <c r="A116" t="s">
        <v>46</v>
      </c>
      <c r="E116" s="29" t="s">
        <v>216</v>
      </c>
    </row>
    <row r="117" spans="1:16" ht="12.75">
      <c r="A117" s="18" t="s">
        <v>38</v>
      </c>
      <c s="23" t="s">
        <v>74</v>
      </c>
      <c s="23" t="s">
        <v>221</v>
      </c>
      <c s="18" t="s">
        <v>40</v>
      </c>
      <c s="24" t="s">
        <v>222</v>
      </c>
      <c s="25" t="s">
        <v>170</v>
      </c>
      <c s="26">
        <v>6741</v>
      </c>
      <c s="27">
        <v>0</v>
      </c>
      <c s="27">
        <f>ROUND(ROUND(H117,2)*ROUND(G117,3),2)</f>
      </c>
      <c r="O117">
        <f>(I117*21)/100</f>
      </c>
      <c t="s">
        <v>16</v>
      </c>
    </row>
    <row r="118" spans="1:5" ht="25.5">
      <c r="A118" s="28" t="s">
        <v>43</v>
      </c>
      <c r="E118" s="29" t="s">
        <v>132</v>
      </c>
    </row>
    <row r="119" spans="1:5" ht="12.75">
      <c r="A119" s="30" t="s">
        <v>45</v>
      </c>
      <c r="E119" s="31" t="s">
        <v>223</v>
      </c>
    </row>
    <row r="120" spans="1:5" ht="140.25">
      <c r="A120" t="s">
        <v>46</v>
      </c>
      <c r="E120" s="29" t="s">
        <v>224</v>
      </c>
    </row>
    <row r="121" spans="1:16" ht="12.75">
      <c r="A121" s="18" t="s">
        <v>38</v>
      </c>
      <c s="23" t="s">
        <v>33</v>
      </c>
      <c s="23" t="s">
        <v>225</v>
      </c>
      <c s="18" t="s">
        <v>40</v>
      </c>
      <c s="24" t="s">
        <v>226</v>
      </c>
      <c s="25" t="s">
        <v>170</v>
      </c>
      <c s="26">
        <v>6936.3</v>
      </c>
      <c s="27">
        <v>0</v>
      </c>
      <c s="27">
        <f>ROUND(ROUND(H121,2)*ROUND(G121,3),2)</f>
      </c>
      <c r="O121">
        <f>(I121*21)/100</f>
      </c>
      <c t="s">
        <v>16</v>
      </c>
    </row>
    <row r="122" spans="1:5" ht="25.5">
      <c r="A122" s="28" t="s">
        <v>43</v>
      </c>
      <c r="E122" s="29" t="s">
        <v>132</v>
      </c>
    </row>
    <row r="123" spans="1:5" ht="38.25">
      <c r="A123" s="30" t="s">
        <v>45</v>
      </c>
      <c r="E123" s="31" t="s">
        <v>215</v>
      </c>
    </row>
    <row r="124" spans="1:5" ht="140.25">
      <c r="A124" t="s">
        <v>46</v>
      </c>
      <c r="E124" s="29" t="s">
        <v>224</v>
      </c>
    </row>
    <row r="125" spans="1:16" ht="12.75">
      <c r="A125" s="18" t="s">
        <v>38</v>
      </c>
      <c s="23" t="s">
        <v>35</v>
      </c>
      <c s="23" t="s">
        <v>227</v>
      </c>
      <c s="18" t="s">
        <v>40</v>
      </c>
      <c s="24" t="s">
        <v>228</v>
      </c>
      <c s="25" t="s">
        <v>170</v>
      </c>
      <c s="26">
        <v>7175</v>
      </c>
      <c s="27">
        <v>0</v>
      </c>
      <c s="27">
        <f>ROUND(ROUND(H125,2)*ROUND(G125,3),2)</f>
      </c>
      <c r="O125">
        <f>(I125*21)/100</f>
      </c>
      <c t="s">
        <v>16</v>
      </c>
    </row>
    <row r="126" spans="1:5" ht="12.75">
      <c r="A126" s="28" t="s">
        <v>43</v>
      </c>
      <c r="E126" s="29" t="s">
        <v>229</v>
      </c>
    </row>
    <row r="127" spans="1:5" ht="38.25">
      <c r="A127" s="30" t="s">
        <v>45</v>
      </c>
      <c r="E127" s="31" t="s">
        <v>220</v>
      </c>
    </row>
    <row r="128" spans="1:5" ht="25.5">
      <c r="A128" t="s">
        <v>46</v>
      </c>
      <c r="E128" s="29" t="s">
        <v>230</v>
      </c>
    </row>
    <row r="129" spans="1:16" ht="12.75">
      <c r="A129" s="18" t="s">
        <v>38</v>
      </c>
      <c s="23" t="s">
        <v>145</v>
      </c>
      <c s="23" t="s">
        <v>231</v>
      </c>
      <c s="18" t="s">
        <v>40</v>
      </c>
      <c s="24" t="s">
        <v>232</v>
      </c>
      <c s="25" t="s">
        <v>153</v>
      </c>
      <c s="26">
        <v>12</v>
      </c>
      <c s="27">
        <v>0</v>
      </c>
      <c s="27">
        <f>ROUND(ROUND(H129,2)*ROUND(G129,3),2)</f>
      </c>
      <c r="O129">
        <f>(I129*21)/100</f>
      </c>
      <c t="s">
        <v>16</v>
      </c>
    </row>
    <row r="130" spans="1:5" ht="38.25">
      <c r="A130" s="28" t="s">
        <v>43</v>
      </c>
      <c r="E130" s="29" t="s">
        <v>233</v>
      </c>
    </row>
    <row r="131" spans="1:5" ht="12.75">
      <c r="A131" s="30" t="s">
        <v>45</v>
      </c>
      <c r="E131" s="31" t="s">
        <v>234</v>
      </c>
    </row>
    <row r="132" spans="1:5" ht="38.25">
      <c r="A132" t="s">
        <v>46</v>
      </c>
      <c r="E132" s="29" t="s">
        <v>235</v>
      </c>
    </row>
    <row r="133" spans="1:18" ht="12.75" customHeight="1">
      <c r="A133" s="5" t="s">
        <v>36</v>
      </c>
      <c s="5"/>
      <c s="35" t="s">
        <v>33</v>
      </c>
      <c s="5"/>
      <c s="21" t="s">
        <v>236</v>
      </c>
      <c s="5"/>
      <c s="5"/>
      <c s="5"/>
      <c s="36">
        <f>0+Q133</f>
      </c>
      <c r="O133">
        <f>0+R133</f>
      </c>
      <c r="Q133">
        <f>0+I134+I138+I142+I146+I150+I154+I158+I162+I166+I170</f>
      </c>
      <c>
        <f>0+O134+O138+O142+O146+O150+O154+O158+O162+O166+O170</f>
      </c>
    </row>
    <row r="134" spans="1:16" ht="12.75">
      <c r="A134" s="18" t="s">
        <v>38</v>
      </c>
      <c s="23" t="s">
        <v>22</v>
      </c>
      <c s="23" t="s">
        <v>237</v>
      </c>
      <c s="18" t="s">
        <v>40</v>
      </c>
      <c s="24" t="s">
        <v>238</v>
      </c>
      <c s="25" t="s">
        <v>239</v>
      </c>
      <c s="26">
        <v>61</v>
      </c>
      <c s="27">
        <v>0</v>
      </c>
      <c s="27">
        <f>ROUND(ROUND(H134,2)*ROUND(G134,3),2)</f>
      </c>
      <c r="O134">
        <f>(I134*21)/100</f>
      </c>
      <c t="s">
        <v>16</v>
      </c>
    </row>
    <row r="135" spans="1:5" ht="102">
      <c r="A135" s="28" t="s">
        <v>43</v>
      </c>
      <c r="E135" s="29" t="s">
        <v>240</v>
      </c>
    </row>
    <row r="136" spans="1:5" ht="38.25">
      <c r="A136" s="30" t="s">
        <v>45</v>
      </c>
      <c r="E136" s="31" t="s">
        <v>241</v>
      </c>
    </row>
    <row r="137" spans="1:5" ht="51">
      <c r="A137" t="s">
        <v>46</v>
      </c>
      <c r="E137" s="29" t="s">
        <v>242</v>
      </c>
    </row>
    <row r="138" spans="1:16" ht="25.5">
      <c r="A138" s="18" t="s">
        <v>38</v>
      </c>
      <c s="23" t="s">
        <v>16</v>
      </c>
      <c s="23" t="s">
        <v>243</v>
      </c>
      <c s="18" t="s">
        <v>40</v>
      </c>
      <c s="24" t="s">
        <v>244</v>
      </c>
      <c s="25" t="s">
        <v>239</v>
      </c>
      <c s="26">
        <v>10</v>
      </c>
      <c s="27">
        <v>0</v>
      </c>
      <c s="27">
        <f>ROUND(ROUND(H138,2)*ROUND(G138,3),2)</f>
      </c>
      <c r="O138">
        <f>(I138*21)/100</f>
      </c>
      <c t="s">
        <v>16</v>
      </c>
    </row>
    <row r="139" spans="1:5" ht="38.25">
      <c r="A139" s="28" t="s">
        <v>43</v>
      </c>
      <c r="E139" s="29" t="s">
        <v>245</v>
      </c>
    </row>
    <row r="140" spans="1:5" ht="127.5">
      <c r="A140" s="30" t="s">
        <v>45</v>
      </c>
      <c r="E140" s="31" t="s">
        <v>246</v>
      </c>
    </row>
    <row r="141" spans="1:5" ht="12.75">
      <c r="A141" t="s">
        <v>46</v>
      </c>
      <c r="E141" s="29" t="s">
        <v>247</v>
      </c>
    </row>
    <row r="142" spans="1:16" ht="25.5">
      <c r="A142" s="18" t="s">
        <v>38</v>
      </c>
      <c s="23" t="s">
        <v>15</v>
      </c>
      <c s="23" t="s">
        <v>248</v>
      </c>
      <c s="18" t="s">
        <v>40</v>
      </c>
      <c s="24" t="s">
        <v>249</v>
      </c>
      <c s="25" t="s">
        <v>239</v>
      </c>
      <c s="26">
        <v>9</v>
      </c>
      <c s="27">
        <v>0</v>
      </c>
      <c s="27">
        <f>ROUND(ROUND(H142,2)*ROUND(G142,3),2)</f>
      </c>
      <c r="O142">
        <f>(I142*21)/100</f>
      </c>
      <c t="s">
        <v>16</v>
      </c>
    </row>
    <row r="143" spans="1:5" ht="38.25">
      <c r="A143" s="28" t="s">
        <v>43</v>
      </c>
      <c r="E143" s="29" t="s">
        <v>250</v>
      </c>
    </row>
    <row r="144" spans="1:5" ht="114.75">
      <c r="A144" s="30" t="s">
        <v>45</v>
      </c>
      <c r="E144" s="31" t="s">
        <v>251</v>
      </c>
    </row>
    <row r="145" spans="1:5" ht="25.5">
      <c r="A145" t="s">
        <v>46</v>
      </c>
      <c r="E145" s="29" t="s">
        <v>252</v>
      </c>
    </row>
    <row r="146" spans="1:16" ht="12.75">
      <c r="A146" s="18" t="s">
        <v>38</v>
      </c>
      <c s="23" t="s">
        <v>26</v>
      </c>
      <c s="23" t="s">
        <v>253</v>
      </c>
      <c s="18" t="s">
        <v>40</v>
      </c>
      <c s="24" t="s">
        <v>254</v>
      </c>
      <c s="25" t="s">
        <v>239</v>
      </c>
      <c s="26">
        <v>4</v>
      </c>
      <c s="27">
        <v>0</v>
      </c>
      <c s="27">
        <f>ROUND(ROUND(H146,2)*ROUND(G146,3),2)</f>
      </c>
      <c r="O146">
        <f>(I146*21)/100</f>
      </c>
      <c t="s">
        <v>16</v>
      </c>
    </row>
    <row r="147" spans="1:5" ht="38.25">
      <c r="A147" s="28" t="s">
        <v>43</v>
      </c>
      <c r="E147" s="29" t="s">
        <v>255</v>
      </c>
    </row>
    <row r="148" spans="1:5" ht="76.5">
      <c r="A148" s="30" t="s">
        <v>45</v>
      </c>
      <c r="E148" s="31" t="s">
        <v>256</v>
      </c>
    </row>
    <row r="149" spans="1:5" ht="12.75">
      <c r="A149" t="s">
        <v>46</v>
      </c>
      <c r="E149" s="29" t="s">
        <v>247</v>
      </c>
    </row>
    <row r="150" spans="1:16" ht="12.75">
      <c r="A150" s="18" t="s">
        <v>38</v>
      </c>
      <c s="23" t="s">
        <v>28</v>
      </c>
      <c s="23" t="s">
        <v>257</v>
      </c>
      <c s="18" t="s">
        <v>40</v>
      </c>
      <c s="24" t="s">
        <v>258</v>
      </c>
      <c s="25" t="s">
        <v>239</v>
      </c>
      <c s="26">
        <v>4</v>
      </c>
      <c s="27">
        <v>0</v>
      </c>
      <c s="27">
        <f>ROUND(ROUND(H150,2)*ROUND(G150,3),2)</f>
      </c>
      <c r="O150">
        <f>(I150*21)/100</f>
      </c>
      <c t="s">
        <v>16</v>
      </c>
    </row>
    <row r="151" spans="1:5" ht="25.5">
      <c r="A151" s="28" t="s">
        <v>43</v>
      </c>
      <c r="E151" s="29" t="s">
        <v>259</v>
      </c>
    </row>
    <row r="152" spans="1:5" ht="76.5">
      <c r="A152" s="30" t="s">
        <v>45</v>
      </c>
      <c r="E152" s="31" t="s">
        <v>256</v>
      </c>
    </row>
    <row r="153" spans="1:5" ht="25.5">
      <c r="A153" t="s">
        <v>46</v>
      </c>
      <c r="E153" s="29" t="s">
        <v>252</v>
      </c>
    </row>
    <row r="154" spans="1:16" ht="25.5">
      <c r="A154" s="18" t="s">
        <v>38</v>
      </c>
      <c s="23" t="s">
        <v>30</v>
      </c>
      <c s="23" t="s">
        <v>260</v>
      </c>
      <c s="18" t="s">
        <v>40</v>
      </c>
      <c s="24" t="s">
        <v>261</v>
      </c>
      <c s="25" t="s">
        <v>239</v>
      </c>
      <c s="26">
        <v>7</v>
      </c>
      <c s="27">
        <v>0</v>
      </c>
      <c s="27">
        <f>ROUND(ROUND(H154,2)*ROUND(G154,3),2)</f>
      </c>
      <c r="O154">
        <f>(I154*21)/100</f>
      </c>
      <c t="s">
        <v>16</v>
      </c>
    </row>
    <row r="155" spans="1:5" ht="38.25">
      <c r="A155" s="28" t="s">
        <v>43</v>
      </c>
      <c r="E155" s="29" t="s">
        <v>262</v>
      </c>
    </row>
    <row r="156" spans="1:5" ht="12.75">
      <c r="A156" s="30" t="s">
        <v>45</v>
      </c>
      <c r="E156" s="31" t="s">
        <v>263</v>
      </c>
    </row>
    <row r="157" spans="1:5" ht="38.25">
      <c r="A157" t="s">
        <v>46</v>
      </c>
      <c r="E157" s="29" t="s">
        <v>264</v>
      </c>
    </row>
    <row r="158" spans="1:16" ht="12.75">
      <c r="A158" s="18" t="s">
        <v>38</v>
      </c>
      <c s="23" t="s">
        <v>127</v>
      </c>
      <c s="23" t="s">
        <v>265</v>
      </c>
      <c s="18" t="s">
        <v>40</v>
      </c>
      <c s="24" t="s">
        <v>266</v>
      </c>
      <c s="25" t="s">
        <v>239</v>
      </c>
      <c s="26">
        <v>7</v>
      </c>
      <c s="27">
        <v>0</v>
      </c>
      <c s="27">
        <f>ROUND(ROUND(H158,2)*ROUND(G158,3),2)</f>
      </c>
      <c r="O158">
        <f>(I158*21)/100</f>
      </c>
      <c t="s">
        <v>16</v>
      </c>
    </row>
    <row r="159" spans="1:5" ht="38.25">
      <c r="A159" s="28" t="s">
        <v>43</v>
      </c>
      <c r="E159" s="29" t="s">
        <v>267</v>
      </c>
    </row>
    <row r="160" spans="1:5" ht="12.75">
      <c r="A160" s="30" t="s">
        <v>45</v>
      </c>
      <c r="E160" s="31" t="s">
        <v>263</v>
      </c>
    </row>
    <row r="161" spans="1:5" ht="12.75">
      <c r="A161" t="s">
        <v>46</v>
      </c>
      <c r="E161" s="29" t="s">
        <v>247</v>
      </c>
    </row>
    <row r="162" spans="1:16" ht="25.5">
      <c r="A162" s="18" t="s">
        <v>38</v>
      </c>
      <c s="23" t="s">
        <v>74</v>
      </c>
      <c s="23" t="s">
        <v>268</v>
      </c>
      <c s="18" t="s">
        <v>40</v>
      </c>
      <c s="24" t="s">
        <v>269</v>
      </c>
      <c s="25" t="s">
        <v>170</v>
      </c>
      <c s="26">
        <v>684.81</v>
      </c>
      <c s="27">
        <v>0</v>
      </c>
      <c s="27">
        <f>ROUND(ROUND(H162,2)*ROUND(G162,3),2)</f>
      </c>
      <c r="O162">
        <f>(I162*21)/100</f>
      </c>
      <c t="s">
        <v>16</v>
      </c>
    </row>
    <row r="163" spans="1:5" ht="12.75">
      <c r="A163" s="28" t="s">
        <v>43</v>
      </c>
      <c r="E163" s="29" t="s">
        <v>270</v>
      </c>
    </row>
    <row r="164" spans="1:5" ht="12.75">
      <c r="A164" s="30" t="s">
        <v>45</v>
      </c>
      <c r="E164" s="31" t="s">
        <v>271</v>
      </c>
    </row>
    <row r="165" spans="1:5" ht="38.25">
      <c r="A165" t="s">
        <v>46</v>
      </c>
      <c r="E165" s="29" t="s">
        <v>272</v>
      </c>
    </row>
    <row r="166" spans="1:16" ht="25.5">
      <c r="A166" s="18" t="s">
        <v>38</v>
      </c>
      <c s="23" t="s">
        <v>33</v>
      </c>
      <c s="23" t="s">
        <v>273</v>
      </c>
      <c s="18" t="s">
        <v>40</v>
      </c>
      <c s="24" t="s">
        <v>274</v>
      </c>
      <c s="25" t="s">
        <v>170</v>
      </c>
      <c s="26">
        <v>684.81</v>
      </c>
      <c s="27">
        <v>0</v>
      </c>
      <c s="27">
        <f>ROUND(ROUND(H166,2)*ROUND(G166,3),2)</f>
      </c>
      <c r="O166">
        <f>(I166*21)/100</f>
      </c>
      <c t="s">
        <v>16</v>
      </c>
    </row>
    <row r="167" spans="1:5" ht="25.5">
      <c r="A167" s="28" t="s">
        <v>43</v>
      </c>
      <c r="E167" s="29" t="s">
        <v>259</v>
      </c>
    </row>
    <row r="168" spans="1:5" ht="76.5">
      <c r="A168" s="30" t="s">
        <v>45</v>
      </c>
      <c r="E168" s="31" t="s">
        <v>275</v>
      </c>
    </row>
    <row r="169" spans="1:5" ht="38.25">
      <c r="A169" t="s">
        <v>46</v>
      </c>
      <c r="E169" s="29" t="s">
        <v>272</v>
      </c>
    </row>
    <row r="170" spans="1:16" ht="12.75">
      <c r="A170" s="18" t="s">
        <v>38</v>
      </c>
      <c s="23" t="s">
        <v>35</v>
      </c>
      <c s="23" t="s">
        <v>276</v>
      </c>
      <c s="18" t="s">
        <v>40</v>
      </c>
      <c s="24" t="s">
        <v>277</v>
      </c>
      <c s="25" t="s">
        <v>153</v>
      </c>
      <c s="26">
        <v>12</v>
      </c>
      <c s="27">
        <v>0</v>
      </c>
      <c s="27">
        <f>ROUND(ROUND(H170,2)*ROUND(G170,3),2)</f>
      </c>
      <c r="O170">
        <f>(I170*21)/100</f>
      </c>
      <c t="s">
        <v>16</v>
      </c>
    </row>
    <row r="171" spans="1:5" ht="38.25">
      <c r="A171" s="28" t="s">
        <v>43</v>
      </c>
      <c r="E171" s="29" t="s">
        <v>278</v>
      </c>
    </row>
    <row r="172" spans="1:5" ht="12.75">
      <c r="A172" s="30" t="s">
        <v>45</v>
      </c>
      <c r="E172" s="31" t="s">
        <v>234</v>
      </c>
    </row>
    <row r="173" spans="1:5" ht="25.5">
      <c r="A173" t="s">
        <v>46</v>
      </c>
      <c r="E173" s="29" t="s">
        <v>279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5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0+O9+O18+O51+O64+O85+O90+O99+O108</f>
      </c>
      <c t="s">
        <v>15</v>
      </c>
    </row>
    <row r="3" spans="1:16" ht="15" customHeight="1">
      <c r="A3" t="s">
        <v>1</v>
      </c>
      <c s="8" t="s">
        <v>3</v>
      </c>
      <c s="9" t="s">
        <v>4</v>
      </c>
      <c s="1"/>
      <c s="10" t="s">
        <v>5</v>
      </c>
      <c s="1"/>
      <c s="4"/>
      <c s="3" t="s">
        <v>280</v>
      </c>
      <c s="32">
        <f>0+I9+I18+I51+I64+I85+I90+I99+I108</f>
      </c>
      <c r="O3" t="s">
        <v>12</v>
      </c>
      <c t="s">
        <v>16</v>
      </c>
    </row>
    <row r="4" spans="1:16" ht="15" customHeight="1">
      <c r="A4" t="s">
        <v>6</v>
      </c>
      <c s="8" t="s">
        <v>7</v>
      </c>
      <c s="9" t="s">
        <v>86</v>
      </c>
      <c s="1"/>
      <c s="10" t="s">
        <v>87</v>
      </c>
      <c s="1"/>
      <c s="1"/>
      <c s="7"/>
      <c s="7"/>
      <c r="O4" t="s">
        <v>13</v>
      </c>
      <c t="s">
        <v>16</v>
      </c>
    </row>
    <row r="5" spans="1:16" ht="12.75" customHeight="1">
      <c r="A5" t="s">
        <v>10</v>
      </c>
      <c s="12" t="s">
        <v>11</v>
      </c>
      <c s="13" t="s">
        <v>280</v>
      </c>
      <c s="5"/>
      <c s="14" t="s">
        <v>281</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f>
      </c>
      <c>
        <f>0+O10+O14</f>
      </c>
    </row>
    <row r="10" spans="1:16" ht="12.75">
      <c r="A10" s="18" t="s">
        <v>38</v>
      </c>
      <c s="23" t="s">
        <v>22</v>
      </c>
      <c s="23" t="s">
        <v>90</v>
      </c>
      <c s="18" t="s">
        <v>88</v>
      </c>
      <c s="24" t="s">
        <v>91</v>
      </c>
      <c s="25" t="s">
        <v>92</v>
      </c>
      <c s="26">
        <v>223.508</v>
      </c>
      <c s="27">
        <v>0</v>
      </c>
      <c s="27">
        <f>ROUND(ROUND(H10,2)*ROUND(G10,3),2)</f>
      </c>
      <c r="O10">
        <f>(I10*21)/100</f>
      </c>
      <c t="s">
        <v>16</v>
      </c>
    </row>
    <row r="11" spans="1:5" ht="12.75">
      <c r="A11" s="28" t="s">
        <v>43</v>
      </c>
      <c r="E11" s="29" t="s">
        <v>282</v>
      </c>
    </row>
    <row r="12" spans="1:5" ht="25.5">
      <c r="A12" s="30" t="s">
        <v>45</v>
      </c>
      <c r="E12" s="31" t="s">
        <v>283</v>
      </c>
    </row>
    <row r="13" spans="1:5" ht="25.5">
      <c r="A13" t="s">
        <v>46</v>
      </c>
      <c r="E13" s="29" t="s">
        <v>95</v>
      </c>
    </row>
    <row r="14" spans="1:16" ht="12.75">
      <c r="A14" s="18" t="s">
        <v>38</v>
      </c>
      <c s="23" t="s">
        <v>16</v>
      </c>
      <c s="23" t="s">
        <v>90</v>
      </c>
      <c s="18" t="s">
        <v>280</v>
      </c>
      <c s="24" t="s">
        <v>91</v>
      </c>
      <c s="25" t="s">
        <v>92</v>
      </c>
      <c s="26">
        <v>67.534</v>
      </c>
      <c s="27">
        <v>0</v>
      </c>
      <c s="27">
        <f>ROUND(ROUND(H14,2)*ROUND(G14,3),2)</f>
      </c>
      <c r="O14">
        <f>(I14*21)/100</f>
      </c>
      <c t="s">
        <v>16</v>
      </c>
    </row>
    <row r="15" spans="1:5" ht="12.75">
      <c r="A15" s="28" t="s">
        <v>43</v>
      </c>
      <c r="E15" s="29" t="s">
        <v>284</v>
      </c>
    </row>
    <row r="16" spans="1:5" ht="76.5">
      <c r="A16" s="30" t="s">
        <v>45</v>
      </c>
      <c r="E16" s="31" t="s">
        <v>285</v>
      </c>
    </row>
    <row r="17" spans="1:5" ht="25.5">
      <c r="A17" t="s">
        <v>46</v>
      </c>
      <c r="E17" s="29" t="s">
        <v>95</v>
      </c>
    </row>
    <row r="18" spans="1:18" ht="12.75" customHeight="1">
      <c r="A18" s="5" t="s">
        <v>36</v>
      </c>
      <c s="5"/>
      <c s="35" t="s">
        <v>22</v>
      </c>
      <c s="5"/>
      <c s="21" t="s">
        <v>96</v>
      </c>
      <c s="5"/>
      <c s="5"/>
      <c s="5"/>
      <c s="36">
        <f>0+Q18</f>
      </c>
      <c r="O18">
        <f>0+R18</f>
      </c>
      <c r="Q18">
        <f>0+I19+I23+I27+I31+I35+I39+I43+I47</f>
      </c>
      <c>
        <f>0+O19+O23+O27+O31+O35+O39+O43+O47</f>
      </c>
    </row>
    <row r="19" spans="1:16" ht="12.75">
      <c r="A19" s="18" t="s">
        <v>38</v>
      </c>
      <c s="23" t="s">
        <v>22</v>
      </c>
      <c s="23" t="s">
        <v>286</v>
      </c>
      <c s="18" t="s">
        <v>40</v>
      </c>
      <c s="24" t="s">
        <v>287</v>
      </c>
      <c s="25" t="s">
        <v>288</v>
      </c>
      <c s="26">
        <v>336</v>
      </c>
      <c s="27">
        <v>0</v>
      </c>
      <c s="27">
        <f>ROUND(ROUND(H19,2)*ROUND(G19,3),2)</f>
      </c>
      <c r="O19">
        <f>(I19*21)/100</f>
      </c>
      <c t="s">
        <v>16</v>
      </c>
    </row>
    <row r="20" spans="1:5" ht="25.5">
      <c r="A20" s="28" t="s">
        <v>43</v>
      </c>
      <c r="E20" s="29" t="s">
        <v>289</v>
      </c>
    </row>
    <row r="21" spans="1:5" ht="25.5">
      <c r="A21" s="30" t="s">
        <v>45</v>
      </c>
      <c r="E21" s="31" t="s">
        <v>290</v>
      </c>
    </row>
    <row r="22" spans="1:5" ht="38.25">
      <c r="A22" t="s">
        <v>46</v>
      </c>
      <c r="E22" s="29" t="s">
        <v>291</v>
      </c>
    </row>
    <row r="23" spans="1:16" ht="12.75">
      <c r="A23" s="18" t="s">
        <v>38</v>
      </c>
      <c s="23" t="s">
        <v>16</v>
      </c>
      <c s="23" t="s">
        <v>292</v>
      </c>
      <c s="18" t="s">
        <v>40</v>
      </c>
      <c s="24" t="s">
        <v>293</v>
      </c>
      <c s="25" t="s">
        <v>99</v>
      </c>
      <c s="26">
        <v>78.228</v>
      </c>
      <c s="27">
        <v>0</v>
      </c>
      <c s="27">
        <f>ROUND(ROUND(H23,2)*ROUND(G23,3),2)</f>
      </c>
      <c r="O23">
        <f>(I23*21)/100</f>
      </c>
      <c t="s">
        <v>16</v>
      </c>
    </row>
    <row r="24" spans="1:5" ht="38.25">
      <c r="A24" s="28" t="s">
        <v>43</v>
      </c>
      <c r="E24" s="29" t="s">
        <v>294</v>
      </c>
    </row>
    <row r="25" spans="1:5" ht="38.25">
      <c r="A25" s="30" t="s">
        <v>45</v>
      </c>
      <c r="E25" s="31" t="s">
        <v>295</v>
      </c>
    </row>
    <row r="26" spans="1:5" ht="306">
      <c r="A26" t="s">
        <v>46</v>
      </c>
      <c r="E26" s="29" t="s">
        <v>296</v>
      </c>
    </row>
    <row r="27" spans="1:16" ht="12.75">
      <c r="A27" s="18" t="s">
        <v>38</v>
      </c>
      <c s="23" t="s">
        <v>15</v>
      </c>
      <c s="23" t="s">
        <v>297</v>
      </c>
      <c s="18" t="s">
        <v>40</v>
      </c>
      <c s="24" t="s">
        <v>298</v>
      </c>
      <c s="25" t="s">
        <v>99</v>
      </c>
      <c s="26">
        <v>1095.192</v>
      </c>
      <c s="27">
        <v>0</v>
      </c>
      <c s="27">
        <f>ROUND(ROUND(H27,2)*ROUND(G27,3),2)</f>
      </c>
      <c r="O27">
        <f>(I27*21)/100</f>
      </c>
      <c t="s">
        <v>16</v>
      </c>
    </row>
    <row r="28" spans="1:5" ht="12.75">
      <c r="A28" s="28" t="s">
        <v>43</v>
      </c>
      <c r="E28" s="29" t="s">
        <v>299</v>
      </c>
    </row>
    <row r="29" spans="1:5" ht="12.75">
      <c r="A29" s="30" t="s">
        <v>45</v>
      </c>
      <c r="E29" s="31" t="s">
        <v>300</v>
      </c>
    </row>
    <row r="30" spans="1:5" ht="25.5">
      <c r="A30" t="s">
        <v>46</v>
      </c>
      <c r="E30" s="29" t="s">
        <v>301</v>
      </c>
    </row>
    <row r="31" spans="1:16" ht="12.75">
      <c r="A31" s="18" t="s">
        <v>38</v>
      </c>
      <c s="23" t="s">
        <v>26</v>
      </c>
      <c s="23" t="s">
        <v>302</v>
      </c>
      <c s="18" t="s">
        <v>40</v>
      </c>
      <c s="24" t="s">
        <v>303</v>
      </c>
      <c s="25" t="s">
        <v>99</v>
      </c>
      <c s="26">
        <v>33.526</v>
      </c>
      <c s="27">
        <v>0</v>
      </c>
      <c s="27">
        <f>ROUND(ROUND(H31,2)*ROUND(G31,3),2)</f>
      </c>
      <c r="O31">
        <f>(I31*21)/100</f>
      </c>
      <c t="s">
        <v>16</v>
      </c>
    </row>
    <row r="32" spans="1:5" ht="38.25">
      <c r="A32" s="28" t="s">
        <v>43</v>
      </c>
      <c r="E32" s="29" t="s">
        <v>304</v>
      </c>
    </row>
    <row r="33" spans="1:5" ht="38.25">
      <c r="A33" s="30" t="s">
        <v>45</v>
      </c>
      <c r="E33" s="31" t="s">
        <v>305</v>
      </c>
    </row>
    <row r="34" spans="1:5" ht="318.75">
      <c r="A34" t="s">
        <v>46</v>
      </c>
      <c r="E34" s="29" t="s">
        <v>306</v>
      </c>
    </row>
    <row r="35" spans="1:16" ht="12.75">
      <c r="A35" s="18" t="s">
        <v>38</v>
      </c>
      <c s="23" t="s">
        <v>28</v>
      </c>
      <c s="23" t="s">
        <v>307</v>
      </c>
      <c s="18" t="s">
        <v>40</v>
      </c>
      <c s="24" t="s">
        <v>298</v>
      </c>
      <c s="25" t="s">
        <v>99</v>
      </c>
      <c s="26">
        <v>469.364</v>
      </c>
      <c s="27">
        <v>0</v>
      </c>
      <c s="27">
        <f>ROUND(ROUND(H35,2)*ROUND(G35,3),2)</f>
      </c>
      <c r="O35">
        <f>(I35*21)/100</f>
      </c>
      <c t="s">
        <v>16</v>
      </c>
    </row>
    <row r="36" spans="1:5" ht="12.75">
      <c r="A36" s="28" t="s">
        <v>43</v>
      </c>
      <c r="E36" s="29" t="s">
        <v>308</v>
      </c>
    </row>
    <row r="37" spans="1:5" ht="12.75">
      <c r="A37" s="30" t="s">
        <v>45</v>
      </c>
      <c r="E37" s="31" t="s">
        <v>309</v>
      </c>
    </row>
    <row r="38" spans="1:5" ht="25.5">
      <c r="A38" t="s">
        <v>46</v>
      </c>
      <c r="E38" s="29" t="s">
        <v>301</v>
      </c>
    </row>
    <row r="39" spans="1:16" ht="12.75">
      <c r="A39" s="18" t="s">
        <v>38</v>
      </c>
      <c s="23" t="s">
        <v>30</v>
      </c>
      <c s="23" t="s">
        <v>158</v>
      </c>
      <c s="18" t="s">
        <v>40</v>
      </c>
      <c s="24" t="s">
        <v>159</v>
      </c>
      <c s="25" t="s">
        <v>99</v>
      </c>
      <c s="26">
        <v>111.754</v>
      </c>
      <c s="27">
        <v>0</v>
      </c>
      <c s="27">
        <f>ROUND(ROUND(H39,2)*ROUND(G39,3),2)</f>
      </c>
      <c r="O39">
        <f>(I39*21)/100</f>
      </c>
      <c t="s">
        <v>16</v>
      </c>
    </row>
    <row r="40" spans="1:5" ht="12.75">
      <c r="A40" s="28" t="s">
        <v>43</v>
      </c>
      <c r="E40" s="29" t="s">
        <v>310</v>
      </c>
    </row>
    <row r="41" spans="1:5" ht="12.75">
      <c r="A41" s="30" t="s">
        <v>45</v>
      </c>
      <c r="E41" s="31" t="s">
        <v>311</v>
      </c>
    </row>
    <row r="42" spans="1:5" ht="191.25">
      <c r="A42" t="s">
        <v>46</v>
      </c>
      <c r="E42" s="29" t="s">
        <v>162</v>
      </c>
    </row>
    <row r="43" spans="1:16" ht="12.75">
      <c r="A43" s="18" t="s">
        <v>38</v>
      </c>
      <c s="23" t="s">
        <v>127</v>
      </c>
      <c s="23" t="s">
        <v>312</v>
      </c>
      <c s="18" t="s">
        <v>40</v>
      </c>
      <c s="24" t="s">
        <v>313</v>
      </c>
      <c s="25" t="s">
        <v>99</v>
      </c>
      <c s="26">
        <v>56.616</v>
      </c>
      <c s="27">
        <v>0</v>
      </c>
      <c s="27">
        <f>ROUND(ROUND(H43,2)*ROUND(G43,3),2)</f>
      </c>
      <c r="O43">
        <f>(I43*21)/100</f>
      </c>
      <c t="s">
        <v>16</v>
      </c>
    </row>
    <row r="44" spans="1:5" ht="38.25">
      <c r="A44" s="28" t="s">
        <v>43</v>
      </c>
      <c r="E44" s="29" t="s">
        <v>314</v>
      </c>
    </row>
    <row r="45" spans="1:5" ht="25.5">
      <c r="A45" s="30" t="s">
        <v>45</v>
      </c>
      <c r="E45" s="31" t="s">
        <v>315</v>
      </c>
    </row>
    <row r="46" spans="1:5" ht="280.5">
      <c r="A46" t="s">
        <v>46</v>
      </c>
      <c r="E46" s="29" t="s">
        <v>316</v>
      </c>
    </row>
    <row r="47" spans="1:16" ht="12.75">
      <c r="A47" s="18" t="s">
        <v>38</v>
      </c>
      <c s="23" t="s">
        <v>74</v>
      </c>
      <c s="23" t="s">
        <v>168</v>
      </c>
      <c s="18" t="s">
        <v>40</v>
      </c>
      <c s="24" t="s">
        <v>169</v>
      </c>
      <c s="25" t="s">
        <v>170</v>
      </c>
      <c s="26">
        <v>27.524</v>
      </c>
      <c s="27">
        <v>0</v>
      </c>
      <c s="27">
        <f>ROUND(ROUND(H47,2)*ROUND(G47,3),2)</f>
      </c>
      <c r="O47">
        <f>(I47*21)/100</f>
      </c>
      <c t="s">
        <v>16</v>
      </c>
    </row>
    <row r="48" spans="1:5" ht="25.5">
      <c r="A48" s="28" t="s">
        <v>43</v>
      </c>
      <c r="E48" s="29" t="s">
        <v>317</v>
      </c>
    </row>
    <row r="49" spans="1:5" ht="25.5">
      <c r="A49" s="30" t="s">
        <v>45</v>
      </c>
      <c r="E49" s="31" t="s">
        <v>318</v>
      </c>
    </row>
    <row r="50" spans="1:5" ht="25.5">
      <c r="A50" t="s">
        <v>46</v>
      </c>
      <c r="E50" s="29" t="s">
        <v>172</v>
      </c>
    </row>
    <row r="51" spans="1:18" ht="12.75" customHeight="1">
      <c r="A51" s="5" t="s">
        <v>36</v>
      </c>
      <c s="5"/>
      <c s="35" t="s">
        <v>16</v>
      </c>
      <c s="5"/>
      <c s="21" t="s">
        <v>179</v>
      </c>
      <c s="5"/>
      <c s="5"/>
      <c s="5"/>
      <c s="36">
        <f>0+Q51</f>
      </c>
      <c r="O51">
        <f>0+R51</f>
      </c>
      <c r="Q51">
        <f>0+I52+I56+I60</f>
      </c>
      <c>
        <f>0+O52+O56+O60</f>
      </c>
    </row>
    <row r="52" spans="1:16" ht="12.75">
      <c r="A52" s="18" t="s">
        <v>38</v>
      </c>
      <c s="23" t="s">
        <v>22</v>
      </c>
      <c s="23" t="s">
        <v>319</v>
      </c>
      <c s="18" t="s">
        <v>40</v>
      </c>
      <c s="24" t="s">
        <v>320</v>
      </c>
      <c s="25" t="s">
        <v>99</v>
      </c>
      <c s="26">
        <v>2.242</v>
      </c>
      <c s="27">
        <v>0</v>
      </c>
      <c s="27">
        <f>ROUND(ROUND(H52,2)*ROUND(G52,3),2)</f>
      </c>
      <c r="O52">
        <f>(I52*21)/100</f>
      </c>
      <c t="s">
        <v>16</v>
      </c>
    </row>
    <row r="53" spans="1:5" ht="25.5">
      <c r="A53" s="28" t="s">
        <v>43</v>
      </c>
      <c r="E53" s="29" t="s">
        <v>321</v>
      </c>
    </row>
    <row r="54" spans="1:5" ht="25.5">
      <c r="A54" s="30" t="s">
        <v>45</v>
      </c>
      <c r="E54" s="31" t="s">
        <v>322</v>
      </c>
    </row>
    <row r="55" spans="1:5" ht="357">
      <c r="A55" t="s">
        <v>46</v>
      </c>
      <c r="E55" s="29" t="s">
        <v>323</v>
      </c>
    </row>
    <row r="56" spans="1:16" ht="12.75">
      <c r="A56" s="18" t="s">
        <v>38</v>
      </c>
      <c s="23" t="s">
        <v>16</v>
      </c>
      <c s="23" t="s">
        <v>324</v>
      </c>
      <c s="18" t="s">
        <v>40</v>
      </c>
      <c s="24" t="s">
        <v>325</v>
      </c>
      <c s="25" t="s">
        <v>99</v>
      </c>
      <c s="26">
        <v>8.256</v>
      </c>
      <c s="27">
        <v>0</v>
      </c>
      <c s="27">
        <f>ROUND(ROUND(H56,2)*ROUND(G56,3),2)</f>
      </c>
      <c r="O56">
        <f>(I56*21)/100</f>
      </c>
      <c t="s">
        <v>16</v>
      </c>
    </row>
    <row r="57" spans="1:5" ht="38.25">
      <c r="A57" s="28" t="s">
        <v>43</v>
      </c>
      <c r="E57" s="29" t="s">
        <v>326</v>
      </c>
    </row>
    <row r="58" spans="1:5" ht="25.5">
      <c r="A58" s="30" t="s">
        <v>45</v>
      </c>
      <c r="E58" s="31" t="s">
        <v>327</v>
      </c>
    </row>
    <row r="59" spans="1:5" ht="357">
      <c r="A59" t="s">
        <v>46</v>
      </c>
      <c r="E59" s="29" t="s">
        <v>323</v>
      </c>
    </row>
    <row r="60" spans="1:16" ht="12.75">
      <c r="A60" s="18" t="s">
        <v>38</v>
      </c>
      <c s="23" t="s">
        <v>15</v>
      </c>
      <c s="23" t="s">
        <v>328</v>
      </c>
      <c s="18" t="s">
        <v>40</v>
      </c>
      <c s="24" t="s">
        <v>329</v>
      </c>
      <c s="25" t="s">
        <v>92</v>
      </c>
      <c s="26">
        <v>0.474</v>
      </c>
      <c s="27">
        <v>0</v>
      </c>
      <c s="27">
        <f>ROUND(ROUND(H60,2)*ROUND(G60,3),2)</f>
      </c>
      <c r="O60">
        <f>(I60*21)/100</f>
      </c>
      <c t="s">
        <v>16</v>
      </c>
    </row>
    <row r="61" spans="1:5" ht="38.25">
      <c r="A61" s="28" t="s">
        <v>43</v>
      </c>
      <c r="E61" s="29" t="s">
        <v>330</v>
      </c>
    </row>
    <row r="62" spans="1:5" ht="25.5">
      <c r="A62" s="30" t="s">
        <v>45</v>
      </c>
      <c r="E62" s="31" t="s">
        <v>331</v>
      </c>
    </row>
    <row r="63" spans="1:5" ht="242.25">
      <c r="A63" t="s">
        <v>46</v>
      </c>
      <c r="E63" s="29" t="s">
        <v>332</v>
      </c>
    </row>
    <row r="64" spans="1:18" ht="12.75" customHeight="1">
      <c r="A64" s="5" t="s">
        <v>36</v>
      </c>
      <c s="5"/>
      <c s="35" t="s">
        <v>26</v>
      </c>
      <c s="5"/>
      <c s="21" t="s">
        <v>333</v>
      </c>
      <c s="5"/>
      <c s="5"/>
      <c s="5"/>
      <c s="36">
        <f>0+Q64</f>
      </c>
      <c r="O64">
        <f>0+R64</f>
      </c>
      <c r="Q64">
        <f>0+I65+I69+I73+I77+I81</f>
      </c>
      <c>
        <f>0+O65+O69+O73+O77+O81</f>
      </c>
    </row>
    <row r="65" spans="1:16" ht="12.75">
      <c r="A65" s="18" t="s">
        <v>38</v>
      </c>
      <c s="23" t="s">
        <v>22</v>
      </c>
      <c s="23" t="s">
        <v>334</v>
      </c>
      <c s="18" t="s">
        <v>40</v>
      </c>
      <c s="24" t="s">
        <v>335</v>
      </c>
      <c s="25" t="s">
        <v>99</v>
      </c>
      <c s="26">
        <v>0.544</v>
      </c>
      <c s="27">
        <v>0</v>
      </c>
      <c s="27">
        <f>ROUND(ROUND(H65,2)*ROUND(G65,3),2)</f>
      </c>
      <c r="O65">
        <f>(I65*21)/100</f>
      </c>
      <c t="s">
        <v>16</v>
      </c>
    </row>
    <row r="66" spans="1:5" ht="38.25">
      <c r="A66" s="28" t="s">
        <v>43</v>
      </c>
      <c r="E66" s="29" t="s">
        <v>336</v>
      </c>
    </row>
    <row r="67" spans="1:5" ht="25.5">
      <c r="A67" s="30" t="s">
        <v>45</v>
      </c>
      <c r="E67" s="31" t="s">
        <v>337</v>
      </c>
    </row>
    <row r="68" spans="1:5" ht="229.5">
      <c r="A68" t="s">
        <v>46</v>
      </c>
      <c r="E68" s="29" t="s">
        <v>338</v>
      </c>
    </row>
    <row r="69" spans="1:16" ht="12.75">
      <c r="A69" s="18" t="s">
        <v>38</v>
      </c>
      <c s="23" t="s">
        <v>16</v>
      </c>
      <c s="23" t="s">
        <v>339</v>
      </c>
      <c s="18" t="s">
        <v>40</v>
      </c>
      <c s="24" t="s">
        <v>340</v>
      </c>
      <c s="25" t="s">
        <v>99</v>
      </c>
      <c s="26">
        <v>6.57</v>
      </c>
      <c s="27">
        <v>0</v>
      </c>
      <c s="27">
        <f>ROUND(ROUND(H69,2)*ROUND(G69,3),2)</f>
      </c>
      <c r="O69">
        <f>(I69*21)/100</f>
      </c>
      <c t="s">
        <v>16</v>
      </c>
    </row>
    <row r="70" spans="1:5" ht="38.25">
      <c r="A70" s="28" t="s">
        <v>43</v>
      </c>
      <c r="E70" s="29" t="s">
        <v>341</v>
      </c>
    </row>
    <row r="71" spans="1:5" ht="25.5">
      <c r="A71" s="30" t="s">
        <v>45</v>
      </c>
      <c r="E71" s="31" t="s">
        <v>342</v>
      </c>
    </row>
    <row r="72" spans="1:5" ht="357">
      <c r="A72" t="s">
        <v>46</v>
      </c>
      <c r="E72" s="29" t="s">
        <v>323</v>
      </c>
    </row>
    <row r="73" spans="1:16" ht="12.75">
      <c r="A73" s="18" t="s">
        <v>38</v>
      </c>
      <c s="23" t="s">
        <v>15</v>
      </c>
      <c s="23" t="s">
        <v>343</v>
      </c>
      <c s="18" t="s">
        <v>40</v>
      </c>
      <c s="24" t="s">
        <v>344</v>
      </c>
      <c s="25" t="s">
        <v>92</v>
      </c>
      <c s="26">
        <v>1.74</v>
      </c>
      <c s="27">
        <v>0</v>
      </c>
      <c s="27">
        <f>ROUND(ROUND(H73,2)*ROUND(G73,3),2)</f>
      </c>
      <c r="O73">
        <f>(I73*21)/100</f>
      </c>
      <c t="s">
        <v>16</v>
      </c>
    </row>
    <row r="74" spans="1:5" ht="38.25">
      <c r="A74" s="28" t="s">
        <v>43</v>
      </c>
      <c r="E74" s="29" t="s">
        <v>345</v>
      </c>
    </row>
    <row r="75" spans="1:5" ht="25.5">
      <c r="A75" s="30" t="s">
        <v>45</v>
      </c>
      <c r="E75" s="31" t="s">
        <v>346</v>
      </c>
    </row>
    <row r="76" spans="1:5" ht="178.5">
      <c r="A76" t="s">
        <v>46</v>
      </c>
      <c r="E76" s="29" t="s">
        <v>347</v>
      </c>
    </row>
    <row r="77" spans="1:16" ht="12.75">
      <c r="A77" s="18" t="s">
        <v>38</v>
      </c>
      <c s="23" t="s">
        <v>26</v>
      </c>
      <c s="23" t="s">
        <v>348</v>
      </c>
      <c s="18" t="s">
        <v>40</v>
      </c>
      <c s="24" t="s">
        <v>349</v>
      </c>
      <c s="25" t="s">
        <v>99</v>
      </c>
      <c s="26">
        <v>14.834</v>
      </c>
      <c s="27">
        <v>0</v>
      </c>
      <c s="27">
        <f>ROUND(ROUND(H77,2)*ROUND(G77,3),2)</f>
      </c>
      <c r="O77">
        <f>(I77*21)/100</f>
      </c>
      <c t="s">
        <v>16</v>
      </c>
    </row>
    <row r="78" spans="1:5" ht="38.25">
      <c r="A78" s="28" t="s">
        <v>43</v>
      </c>
      <c r="E78" s="29" t="s">
        <v>350</v>
      </c>
    </row>
    <row r="79" spans="1:5" ht="25.5">
      <c r="A79" s="30" t="s">
        <v>45</v>
      </c>
      <c r="E79" s="31" t="s">
        <v>351</v>
      </c>
    </row>
    <row r="80" spans="1:5" ht="38.25">
      <c r="A80" t="s">
        <v>46</v>
      </c>
      <c r="E80" s="29" t="s">
        <v>183</v>
      </c>
    </row>
    <row r="81" spans="1:16" ht="12.75">
      <c r="A81" s="18" t="s">
        <v>38</v>
      </c>
      <c s="23" t="s">
        <v>28</v>
      </c>
      <c s="23" t="s">
        <v>352</v>
      </c>
      <c s="18" t="s">
        <v>40</v>
      </c>
      <c s="24" t="s">
        <v>353</v>
      </c>
      <c s="25" t="s">
        <v>99</v>
      </c>
      <c s="26">
        <v>10.95</v>
      </c>
      <c s="27">
        <v>0</v>
      </c>
      <c s="27">
        <f>ROUND(ROUND(H81,2)*ROUND(G81,3),2)</f>
      </c>
      <c r="O81">
        <f>(I81*21)/100</f>
      </c>
      <c t="s">
        <v>16</v>
      </c>
    </row>
    <row r="82" spans="1:5" ht="38.25">
      <c r="A82" s="28" t="s">
        <v>43</v>
      </c>
      <c r="E82" s="29" t="s">
        <v>354</v>
      </c>
    </row>
    <row r="83" spans="1:5" ht="25.5">
      <c r="A83" s="30" t="s">
        <v>45</v>
      </c>
      <c r="E83" s="31" t="s">
        <v>355</v>
      </c>
    </row>
    <row r="84" spans="1:5" ht="102">
      <c r="A84" t="s">
        <v>46</v>
      </c>
      <c r="E84" s="29" t="s">
        <v>356</v>
      </c>
    </row>
    <row r="85" spans="1:18" ht="12.75" customHeight="1">
      <c r="A85" s="5" t="s">
        <v>36</v>
      </c>
      <c s="5"/>
      <c s="35" t="s">
        <v>30</v>
      </c>
      <c s="5"/>
      <c s="21" t="s">
        <v>357</v>
      </c>
      <c s="5"/>
      <c s="5"/>
      <c s="5"/>
      <c s="36">
        <f>0+Q85</f>
      </c>
      <c r="O85">
        <f>0+R85</f>
      </c>
      <c r="Q85">
        <f>0+I86</f>
      </c>
      <c>
        <f>0+O86</f>
      </c>
    </row>
    <row r="86" spans="1:16" ht="25.5">
      <c r="A86" s="18" t="s">
        <v>38</v>
      </c>
      <c s="23" t="s">
        <v>22</v>
      </c>
      <c s="23" t="s">
        <v>358</v>
      </c>
      <c s="18" t="s">
        <v>40</v>
      </c>
      <c s="24" t="s">
        <v>359</v>
      </c>
      <c s="25" t="s">
        <v>170</v>
      </c>
      <c s="26">
        <v>1.444</v>
      </c>
      <c s="27">
        <v>0</v>
      </c>
      <c s="27">
        <f>ROUND(ROUND(H86,2)*ROUND(G86,3),2)</f>
      </c>
      <c r="O86">
        <f>(I86*21)/100</f>
      </c>
      <c t="s">
        <v>16</v>
      </c>
    </row>
    <row r="87" spans="1:5" ht="38.25">
      <c r="A87" s="28" t="s">
        <v>43</v>
      </c>
      <c r="E87" s="29" t="s">
        <v>360</v>
      </c>
    </row>
    <row r="88" spans="1:5" ht="25.5">
      <c r="A88" s="30" t="s">
        <v>45</v>
      </c>
      <c r="E88" s="31" t="s">
        <v>361</v>
      </c>
    </row>
    <row r="89" spans="1:5" ht="76.5">
      <c r="A89" t="s">
        <v>46</v>
      </c>
      <c r="E89" s="29" t="s">
        <v>362</v>
      </c>
    </row>
    <row r="90" spans="1:18" ht="12.75" customHeight="1">
      <c r="A90" s="5" t="s">
        <v>36</v>
      </c>
      <c s="5"/>
      <c s="35" t="s">
        <v>127</v>
      </c>
      <c s="5"/>
      <c s="21" t="s">
        <v>363</v>
      </c>
      <c s="5"/>
      <c s="5"/>
      <c s="5"/>
      <c s="36">
        <f>0+Q90</f>
      </c>
      <c r="O90">
        <f>0+R90</f>
      </c>
      <c r="Q90">
        <f>0+I91+I95</f>
      </c>
      <c>
        <f>0+O91+O95</f>
      </c>
    </row>
    <row r="91" spans="1:16" ht="25.5">
      <c r="A91" s="18" t="s">
        <v>38</v>
      </c>
      <c s="23" t="s">
        <v>22</v>
      </c>
      <c s="23" t="s">
        <v>364</v>
      </c>
      <c s="18" t="s">
        <v>40</v>
      </c>
      <c s="24" t="s">
        <v>365</v>
      </c>
      <c s="25" t="s">
        <v>170</v>
      </c>
      <c s="26">
        <v>63.84</v>
      </c>
      <c s="27">
        <v>0</v>
      </c>
      <c s="27">
        <f>ROUND(ROUND(H91,2)*ROUND(G91,3),2)</f>
      </c>
      <c r="O91">
        <f>(I91*21)/100</f>
      </c>
      <c t="s">
        <v>16</v>
      </c>
    </row>
    <row r="92" spans="1:5" ht="25.5">
      <c r="A92" s="28" t="s">
        <v>43</v>
      </c>
      <c r="E92" s="29" t="s">
        <v>366</v>
      </c>
    </row>
    <row r="93" spans="1:5" ht="25.5">
      <c r="A93" s="30" t="s">
        <v>45</v>
      </c>
      <c r="E93" s="31" t="s">
        <v>367</v>
      </c>
    </row>
    <row r="94" spans="1:5" ht="191.25">
      <c r="A94" t="s">
        <v>46</v>
      </c>
      <c r="E94" s="29" t="s">
        <v>368</v>
      </c>
    </row>
    <row r="95" spans="1:16" ht="12.75">
      <c r="A95" s="18" t="s">
        <v>38</v>
      </c>
      <c s="23" t="s">
        <v>16</v>
      </c>
      <c s="23" t="s">
        <v>369</v>
      </c>
      <c s="18" t="s">
        <v>40</v>
      </c>
      <c s="24" t="s">
        <v>370</v>
      </c>
      <c s="25" t="s">
        <v>170</v>
      </c>
      <c s="26">
        <v>1.444</v>
      </c>
      <c s="27">
        <v>0</v>
      </c>
      <c s="27">
        <f>ROUND(ROUND(H95,2)*ROUND(G95,3),2)</f>
      </c>
      <c r="O95">
        <f>(I95*21)/100</f>
      </c>
      <c t="s">
        <v>16</v>
      </c>
    </row>
    <row r="96" spans="1:5" ht="25.5">
      <c r="A96" s="28" t="s">
        <v>43</v>
      </c>
      <c r="E96" s="29" t="s">
        <v>371</v>
      </c>
    </row>
    <row r="97" spans="1:5" ht="25.5">
      <c r="A97" s="30" t="s">
        <v>45</v>
      </c>
      <c r="E97" s="31" t="s">
        <v>361</v>
      </c>
    </row>
    <row r="98" spans="1:5" ht="51">
      <c r="A98" t="s">
        <v>46</v>
      </c>
      <c r="E98" s="29" t="s">
        <v>372</v>
      </c>
    </row>
    <row r="99" spans="1:18" ht="12.75" customHeight="1">
      <c r="A99" s="5" t="s">
        <v>36</v>
      </c>
      <c s="5"/>
      <c s="35" t="s">
        <v>74</v>
      </c>
      <c s="5"/>
      <c s="21" t="s">
        <v>373</v>
      </c>
      <c s="5"/>
      <c s="5"/>
      <c s="5"/>
      <c s="36">
        <f>0+Q99</f>
      </c>
      <c r="O99">
        <f>0+R99</f>
      </c>
      <c r="Q99">
        <f>0+I100+I104</f>
      </c>
      <c>
        <f>0+O100+O104</f>
      </c>
    </row>
    <row r="100" spans="1:16" ht="12.75">
      <c r="A100" s="18" t="s">
        <v>38</v>
      </c>
      <c s="23" t="s">
        <v>22</v>
      </c>
      <c s="23" t="s">
        <v>374</v>
      </c>
      <c s="18" t="s">
        <v>40</v>
      </c>
      <c s="24" t="s">
        <v>375</v>
      </c>
      <c s="25" t="s">
        <v>153</v>
      </c>
      <c s="26">
        <v>19.52</v>
      </c>
      <c s="27">
        <v>0</v>
      </c>
      <c s="27">
        <f>ROUND(ROUND(H100,2)*ROUND(G100,3),2)</f>
      </c>
      <c r="O100">
        <f>(I100*21)/100</f>
      </c>
      <c t="s">
        <v>16</v>
      </c>
    </row>
    <row r="101" spans="1:5" ht="38.25">
      <c r="A101" s="28" t="s">
        <v>43</v>
      </c>
      <c r="E101" s="29" t="s">
        <v>376</v>
      </c>
    </row>
    <row r="102" spans="1:5" ht="12.75">
      <c r="A102" s="30" t="s">
        <v>45</v>
      </c>
      <c r="E102" s="31" t="s">
        <v>377</v>
      </c>
    </row>
    <row r="103" spans="1:5" ht="255">
      <c r="A103" t="s">
        <v>46</v>
      </c>
      <c r="E103" s="29" t="s">
        <v>378</v>
      </c>
    </row>
    <row r="104" spans="1:16" ht="12.75">
      <c r="A104" s="18" t="s">
        <v>38</v>
      </c>
      <c s="23" t="s">
        <v>16</v>
      </c>
      <c s="23" t="s">
        <v>379</v>
      </c>
      <c s="18" t="s">
        <v>40</v>
      </c>
      <c s="24" t="s">
        <v>380</v>
      </c>
      <c s="25" t="s">
        <v>99</v>
      </c>
      <c s="26">
        <v>11.088</v>
      </c>
      <c s="27">
        <v>0</v>
      </c>
      <c s="27">
        <f>ROUND(ROUND(H104,2)*ROUND(G104,3),2)</f>
      </c>
      <c r="O104">
        <f>(I104*21)/100</f>
      </c>
      <c t="s">
        <v>16</v>
      </c>
    </row>
    <row r="105" spans="1:5" ht="51">
      <c r="A105" s="28" t="s">
        <v>43</v>
      </c>
      <c r="E105" s="29" t="s">
        <v>381</v>
      </c>
    </row>
    <row r="106" spans="1:5" ht="25.5">
      <c r="A106" s="30" t="s">
        <v>45</v>
      </c>
      <c r="E106" s="31" t="s">
        <v>382</v>
      </c>
    </row>
    <row r="107" spans="1:5" ht="369.75">
      <c r="A107" t="s">
        <v>46</v>
      </c>
      <c r="E107" s="29" t="s">
        <v>383</v>
      </c>
    </row>
    <row r="108" spans="1:18" ht="12.75" customHeight="1">
      <c r="A108" s="5" t="s">
        <v>36</v>
      </c>
      <c s="5"/>
      <c s="35" t="s">
        <v>33</v>
      </c>
      <c s="5"/>
      <c s="21" t="s">
        <v>236</v>
      </c>
      <c s="5"/>
      <c s="5"/>
      <c s="5"/>
      <c s="36">
        <f>0+Q108</f>
      </c>
      <c r="O108">
        <f>0+R108</f>
      </c>
      <c r="Q108">
        <f>0+I109+I113+I117+I121+I125+I129+I133+I137+I141+I145+I149</f>
      </c>
      <c>
        <f>0+O109+O113+O117+O121+O125+O129+O133+O137+O141+O145+O149</f>
      </c>
    </row>
    <row r="109" spans="1:16" ht="12.75">
      <c r="A109" s="18" t="s">
        <v>38</v>
      </c>
      <c s="23" t="s">
        <v>22</v>
      </c>
      <c s="23" t="s">
        <v>384</v>
      </c>
      <c s="18" t="s">
        <v>40</v>
      </c>
      <c s="24" t="s">
        <v>385</v>
      </c>
      <c s="25" t="s">
        <v>153</v>
      </c>
      <c s="26">
        <v>13.76</v>
      </c>
      <c s="27">
        <v>0</v>
      </c>
      <c s="27">
        <f>ROUND(ROUND(H109,2)*ROUND(G109,3),2)</f>
      </c>
      <c r="O109">
        <f>(I109*21)/100</f>
      </c>
      <c t="s">
        <v>16</v>
      </c>
    </row>
    <row r="110" spans="1:5" ht="25.5">
      <c r="A110" s="28" t="s">
        <v>43</v>
      </c>
      <c r="E110" s="29" t="s">
        <v>386</v>
      </c>
    </row>
    <row r="111" spans="1:5" ht="25.5">
      <c r="A111" s="30" t="s">
        <v>45</v>
      </c>
      <c r="E111" s="31" t="s">
        <v>387</v>
      </c>
    </row>
    <row r="112" spans="1:5" ht="25.5">
      <c r="A112" t="s">
        <v>46</v>
      </c>
      <c r="E112" s="29" t="s">
        <v>388</v>
      </c>
    </row>
    <row r="113" spans="1:16" ht="12.75">
      <c r="A113" s="18" t="s">
        <v>38</v>
      </c>
      <c s="23" t="s">
        <v>16</v>
      </c>
      <c s="23" t="s">
        <v>389</v>
      </c>
      <c s="18" t="s">
        <v>40</v>
      </c>
      <c s="24" t="s">
        <v>390</v>
      </c>
      <c s="25" t="s">
        <v>99</v>
      </c>
      <c s="26">
        <v>0.016</v>
      </c>
      <c s="27">
        <v>0</v>
      </c>
      <c s="27">
        <f>ROUND(ROUND(H113,2)*ROUND(G113,3),2)</f>
      </c>
      <c r="O113">
        <f>(I113*21)/100</f>
      </c>
      <c t="s">
        <v>16</v>
      </c>
    </row>
    <row r="114" spans="1:5" ht="38.25">
      <c r="A114" s="28" t="s">
        <v>43</v>
      </c>
      <c r="E114" s="29" t="s">
        <v>391</v>
      </c>
    </row>
    <row r="115" spans="1:5" ht="25.5">
      <c r="A115" s="30" t="s">
        <v>45</v>
      </c>
      <c r="E115" s="31" t="s">
        <v>392</v>
      </c>
    </row>
    <row r="116" spans="1:5" ht="38.25">
      <c r="A116" t="s">
        <v>46</v>
      </c>
      <c r="E116" s="29" t="s">
        <v>393</v>
      </c>
    </row>
    <row r="117" spans="1:16" ht="12.75">
      <c r="A117" s="18" t="s">
        <v>38</v>
      </c>
      <c s="23" t="s">
        <v>15</v>
      </c>
      <c s="23" t="s">
        <v>394</v>
      </c>
      <c s="18" t="s">
        <v>40</v>
      </c>
      <c s="24" t="s">
        <v>395</v>
      </c>
      <c s="25" t="s">
        <v>99</v>
      </c>
      <c s="26">
        <v>0.05</v>
      </c>
      <c s="27">
        <v>0</v>
      </c>
      <c s="27">
        <f>ROUND(ROUND(H117,2)*ROUND(G117,3),2)</f>
      </c>
      <c r="O117">
        <f>(I117*21)/100</f>
      </c>
      <c t="s">
        <v>16</v>
      </c>
    </row>
    <row r="118" spans="1:5" ht="38.25">
      <c r="A118" s="28" t="s">
        <v>43</v>
      </c>
      <c r="E118" s="29" t="s">
        <v>396</v>
      </c>
    </row>
    <row r="119" spans="1:5" ht="25.5">
      <c r="A119" s="30" t="s">
        <v>45</v>
      </c>
      <c r="E119" s="31" t="s">
        <v>397</v>
      </c>
    </row>
    <row r="120" spans="1:5" ht="229.5">
      <c r="A120" t="s">
        <v>46</v>
      </c>
      <c r="E120" s="29" t="s">
        <v>398</v>
      </c>
    </row>
    <row r="121" spans="1:16" ht="12.75">
      <c r="A121" s="18" t="s">
        <v>38</v>
      </c>
      <c s="23" t="s">
        <v>26</v>
      </c>
      <c s="23" t="s">
        <v>399</v>
      </c>
      <c s="18" t="s">
        <v>40</v>
      </c>
      <c s="24" t="s">
        <v>400</v>
      </c>
      <c s="25" t="s">
        <v>99</v>
      </c>
      <c s="26">
        <v>11.972</v>
      </c>
      <c s="27">
        <v>0</v>
      </c>
      <c s="27">
        <f>ROUND(ROUND(H121,2)*ROUND(G121,3),2)</f>
      </c>
      <c r="O121">
        <f>(I121*21)/100</f>
      </c>
      <c t="s">
        <v>16</v>
      </c>
    </row>
    <row r="122" spans="1:5" ht="25.5">
      <c r="A122" s="28" t="s">
        <v>43</v>
      </c>
      <c r="E122" s="29" t="s">
        <v>401</v>
      </c>
    </row>
    <row r="123" spans="1:5" ht="25.5">
      <c r="A123" s="30" t="s">
        <v>45</v>
      </c>
      <c r="E123" s="31" t="s">
        <v>402</v>
      </c>
    </row>
    <row r="124" spans="1:5" ht="102">
      <c r="A124" t="s">
        <v>46</v>
      </c>
      <c r="E124" s="29" t="s">
        <v>403</v>
      </c>
    </row>
    <row r="125" spans="1:16" ht="12.75">
      <c r="A125" s="18" t="s">
        <v>38</v>
      </c>
      <c s="23" t="s">
        <v>28</v>
      </c>
      <c s="23" t="s">
        <v>404</v>
      </c>
      <c s="18" t="s">
        <v>40</v>
      </c>
      <c s="24" t="s">
        <v>405</v>
      </c>
      <c s="25" t="s">
        <v>105</v>
      </c>
      <c s="26">
        <v>435.781</v>
      </c>
      <c s="27">
        <v>0</v>
      </c>
      <c s="27">
        <f>ROUND(ROUND(H125,2)*ROUND(G125,3),2)</f>
      </c>
      <c r="O125">
        <f>(I125*21)/100</f>
      </c>
      <c t="s">
        <v>16</v>
      </c>
    </row>
    <row r="126" spans="1:5" ht="12.75">
      <c r="A126" s="28" t="s">
        <v>43</v>
      </c>
      <c r="E126" s="29" t="s">
        <v>406</v>
      </c>
    </row>
    <row r="127" spans="1:5" ht="38.25">
      <c r="A127" s="30" t="s">
        <v>45</v>
      </c>
      <c r="E127" s="31" t="s">
        <v>407</v>
      </c>
    </row>
    <row r="128" spans="1:5" ht="25.5">
      <c r="A128" t="s">
        <v>46</v>
      </c>
      <c r="E128" s="29" t="s">
        <v>108</v>
      </c>
    </row>
    <row r="129" spans="1:16" ht="12.75">
      <c r="A129" s="18" t="s">
        <v>38</v>
      </c>
      <c s="23" t="s">
        <v>30</v>
      </c>
      <c s="23" t="s">
        <v>408</v>
      </c>
      <c s="18" t="s">
        <v>40</v>
      </c>
      <c s="24" t="s">
        <v>409</v>
      </c>
      <c s="25" t="s">
        <v>99</v>
      </c>
      <c s="26">
        <v>13.012</v>
      </c>
      <c s="27">
        <v>0</v>
      </c>
      <c s="27">
        <f>ROUND(ROUND(H129,2)*ROUND(G129,3),2)</f>
      </c>
      <c r="O129">
        <f>(I129*21)/100</f>
      </c>
      <c t="s">
        <v>16</v>
      </c>
    </row>
    <row r="130" spans="1:5" ht="25.5">
      <c r="A130" s="28" t="s">
        <v>43</v>
      </c>
      <c r="E130" s="29" t="s">
        <v>410</v>
      </c>
    </row>
    <row r="131" spans="1:5" ht="25.5">
      <c r="A131" s="30" t="s">
        <v>45</v>
      </c>
      <c r="E131" s="31" t="s">
        <v>411</v>
      </c>
    </row>
    <row r="132" spans="1:5" ht="102">
      <c r="A132" t="s">
        <v>46</v>
      </c>
      <c r="E132" s="29" t="s">
        <v>403</v>
      </c>
    </row>
    <row r="133" spans="1:16" ht="12.75">
      <c r="A133" s="18" t="s">
        <v>38</v>
      </c>
      <c s="23" t="s">
        <v>127</v>
      </c>
      <c s="23" t="s">
        <v>412</v>
      </c>
      <c s="18" t="s">
        <v>40</v>
      </c>
      <c s="24" t="s">
        <v>413</v>
      </c>
      <c s="25" t="s">
        <v>105</v>
      </c>
      <c s="26">
        <v>418.986</v>
      </c>
      <c s="27">
        <v>0</v>
      </c>
      <c s="27">
        <f>ROUND(ROUND(H133,2)*ROUND(G133,3),2)</f>
      </c>
      <c r="O133">
        <f>(I133*21)/100</f>
      </c>
      <c t="s">
        <v>16</v>
      </c>
    </row>
    <row r="134" spans="1:5" ht="12.75">
      <c r="A134" s="28" t="s">
        <v>43</v>
      </c>
      <c r="E134" s="29" t="s">
        <v>414</v>
      </c>
    </row>
    <row r="135" spans="1:5" ht="38.25">
      <c r="A135" s="30" t="s">
        <v>45</v>
      </c>
      <c r="E135" s="31" t="s">
        <v>415</v>
      </c>
    </row>
    <row r="136" spans="1:5" ht="25.5">
      <c r="A136" t="s">
        <v>46</v>
      </c>
      <c r="E136" s="29" t="s">
        <v>108</v>
      </c>
    </row>
    <row r="137" spans="1:16" ht="12.75">
      <c r="A137" s="18" t="s">
        <v>38</v>
      </c>
      <c s="23" t="s">
        <v>74</v>
      </c>
      <c s="23" t="s">
        <v>412</v>
      </c>
      <c s="18" t="s">
        <v>22</v>
      </c>
      <c s="24" t="s">
        <v>413</v>
      </c>
      <c s="25" t="s">
        <v>105</v>
      </c>
      <c s="26">
        <v>174.012</v>
      </c>
      <c s="27">
        <v>0</v>
      </c>
      <c s="27">
        <f>ROUND(ROUND(H137,2)*ROUND(G137,3),2)</f>
      </c>
      <c r="O137">
        <f>(I137*21)/100</f>
      </c>
      <c t="s">
        <v>16</v>
      </c>
    </row>
    <row r="138" spans="1:5" ht="12.75">
      <c r="A138" s="28" t="s">
        <v>43</v>
      </c>
      <c r="E138" s="29" t="s">
        <v>416</v>
      </c>
    </row>
    <row r="139" spans="1:5" ht="38.25">
      <c r="A139" s="30" t="s">
        <v>45</v>
      </c>
      <c r="E139" s="31" t="s">
        <v>417</v>
      </c>
    </row>
    <row r="140" spans="1:5" ht="25.5">
      <c r="A140" t="s">
        <v>46</v>
      </c>
      <c r="E140" s="29" t="s">
        <v>108</v>
      </c>
    </row>
    <row r="141" spans="1:16" ht="12.75">
      <c r="A141" s="18" t="s">
        <v>38</v>
      </c>
      <c s="23" t="s">
        <v>33</v>
      </c>
      <c s="23" t="s">
        <v>418</v>
      </c>
      <c s="18" t="s">
        <v>40</v>
      </c>
      <c s="24" t="s">
        <v>419</v>
      </c>
      <c s="25" t="s">
        <v>99</v>
      </c>
      <c s="26">
        <v>0.544</v>
      </c>
      <c s="27">
        <v>0</v>
      </c>
      <c s="27">
        <f>ROUND(ROUND(H141,2)*ROUND(G141,3),2)</f>
      </c>
      <c r="O141">
        <f>(I141*21)/100</f>
      </c>
      <c t="s">
        <v>16</v>
      </c>
    </row>
    <row r="142" spans="1:5" ht="25.5">
      <c r="A142" s="28" t="s">
        <v>43</v>
      </c>
      <c r="E142" s="29" t="s">
        <v>420</v>
      </c>
    </row>
    <row r="143" spans="1:5" ht="25.5">
      <c r="A143" s="30" t="s">
        <v>45</v>
      </c>
      <c r="E143" s="31" t="s">
        <v>421</v>
      </c>
    </row>
    <row r="144" spans="1:5" ht="102">
      <c r="A144" t="s">
        <v>46</v>
      </c>
      <c r="E144" s="29" t="s">
        <v>403</v>
      </c>
    </row>
    <row r="145" spans="1:16" ht="12.75">
      <c r="A145" s="18" t="s">
        <v>38</v>
      </c>
      <c s="23" t="s">
        <v>35</v>
      </c>
      <c s="23" t="s">
        <v>422</v>
      </c>
      <c s="18" t="s">
        <v>40</v>
      </c>
      <c s="24" t="s">
        <v>423</v>
      </c>
      <c s="25" t="s">
        <v>105</v>
      </c>
      <c s="26">
        <v>19.04</v>
      </c>
      <c s="27">
        <v>0</v>
      </c>
      <c s="27">
        <f>ROUND(ROUND(H145,2)*ROUND(G145,3),2)</f>
      </c>
      <c r="O145">
        <f>(I145*21)/100</f>
      </c>
      <c t="s">
        <v>16</v>
      </c>
    </row>
    <row r="146" spans="1:5" ht="12.75">
      <c r="A146" s="28" t="s">
        <v>43</v>
      </c>
      <c r="E146" s="29" t="s">
        <v>424</v>
      </c>
    </row>
    <row r="147" spans="1:5" ht="38.25">
      <c r="A147" s="30" t="s">
        <v>45</v>
      </c>
      <c r="E147" s="31" t="s">
        <v>425</v>
      </c>
    </row>
    <row r="148" spans="1:5" ht="25.5">
      <c r="A148" t="s">
        <v>46</v>
      </c>
      <c r="E148" s="29" t="s">
        <v>108</v>
      </c>
    </row>
    <row r="149" spans="1:16" ht="12.75">
      <c r="A149" s="18" t="s">
        <v>38</v>
      </c>
      <c s="23" t="s">
        <v>145</v>
      </c>
      <c s="23" t="s">
        <v>426</v>
      </c>
      <c s="18" t="s">
        <v>40</v>
      </c>
      <c s="24" t="s">
        <v>427</v>
      </c>
      <c s="25" t="s">
        <v>153</v>
      </c>
      <c s="26">
        <v>14.62</v>
      </c>
      <c s="27">
        <v>0</v>
      </c>
      <c s="27">
        <f>ROUND(ROUND(H149,2)*ROUND(G149,3),2)</f>
      </c>
      <c r="O149">
        <f>(I149*21)/100</f>
      </c>
      <c t="s">
        <v>16</v>
      </c>
    </row>
    <row r="150" spans="1:5" ht="51">
      <c r="A150" s="28" t="s">
        <v>43</v>
      </c>
      <c r="E150" s="29" t="s">
        <v>428</v>
      </c>
    </row>
    <row r="151" spans="1:5" ht="12.75">
      <c r="A151" s="30" t="s">
        <v>45</v>
      </c>
      <c r="E151" s="31" t="s">
        <v>429</v>
      </c>
    </row>
    <row r="152" spans="1:5" ht="114.75">
      <c r="A152" t="s">
        <v>46</v>
      </c>
      <c r="E152" s="29" t="s">
        <v>430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0+O9+O14+O47+O56+O73</f>
      </c>
      <c t="s">
        <v>15</v>
      </c>
    </row>
    <row r="3" spans="1:16" ht="15" customHeight="1">
      <c r="A3" t="s">
        <v>1</v>
      </c>
      <c s="8" t="s">
        <v>3</v>
      </c>
      <c s="9" t="s">
        <v>4</v>
      </c>
      <c s="1"/>
      <c s="10" t="s">
        <v>5</v>
      </c>
      <c s="1"/>
      <c s="4"/>
      <c s="3" t="s">
        <v>431</v>
      </c>
      <c s="32">
        <f>0+I9+I14+I47+I56+I73</f>
      </c>
      <c r="O3" t="s">
        <v>12</v>
      </c>
      <c t="s">
        <v>16</v>
      </c>
    </row>
    <row r="4" spans="1:16" ht="15" customHeight="1">
      <c r="A4" t="s">
        <v>6</v>
      </c>
      <c s="8" t="s">
        <v>7</v>
      </c>
      <c s="9" t="s">
        <v>86</v>
      </c>
      <c s="1"/>
      <c s="10" t="s">
        <v>87</v>
      </c>
      <c s="1"/>
      <c s="1"/>
      <c s="7"/>
      <c s="7"/>
      <c r="O4" t="s">
        <v>13</v>
      </c>
      <c t="s">
        <v>16</v>
      </c>
    </row>
    <row r="5" spans="1:16" ht="12.75" customHeight="1">
      <c r="A5" t="s">
        <v>10</v>
      </c>
      <c s="12" t="s">
        <v>11</v>
      </c>
      <c s="13" t="s">
        <v>431</v>
      </c>
      <c s="5"/>
      <c s="14" t="s">
        <v>432</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90</v>
      </c>
      <c s="18" t="s">
        <v>40</v>
      </c>
      <c s="24" t="s">
        <v>91</v>
      </c>
      <c s="25" t="s">
        <v>92</v>
      </c>
      <c s="26">
        <v>108.12</v>
      </c>
      <c s="27">
        <v>0</v>
      </c>
      <c s="27">
        <f>ROUND(ROUND(H10,2)*ROUND(G10,3),2)</f>
      </c>
      <c r="O10">
        <f>(I10*21)/100</f>
      </c>
      <c t="s">
        <v>16</v>
      </c>
    </row>
    <row r="11" spans="1:5" ht="12.75">
      <c r="A11" s="28" t="s">
        <v>43</v>
      </c>
      <c r="E11" s="29" t="s">
        <v>433</v>
      </c>
    </row>
    <row r="12" spans="1:5" ht="51">
      <c r="A12" s="30" t="s">
        <v>45</v>
      </c>
      <c r="E12" s="31" t="s">
        <v>434</v>
      </c>
    </row>
    <row r="13" spans="1:5" ht="25.5">
      <c r="A13" t="s">
        <v>46</v>
      </c>
      <c r="E13" s="29" t="s">
        <v>95</v>
      </c>
    </row>
    <row r="14" spans="1:18" ht="12.75" customHeight="1">
      <c r="A14" s="5" t="s">
        <v>36</v>
      </c>
      <c s="5"/>
      <c s="35" t="s">
        <v>22</v>
      </c>
      <c s="5"/>
      <c s="21" t="s">
        <v>96</v>
      </c>
      <c s="5"/>
      <c s="5"/>
      <c s="5"/>
      <c s="36">
        <f>0+Q14</f>
      </c>
      <c r="O14">
        <f>0+R14</f>
      </c>
      <c r="Q14">
        <f>0+I15+I19+I23+I27+I31+I35+I39+I43</f>
      </c>
      <c>
        <f>0+O15+O19+O23+O27+O31+O35+O39+O43</f>
      </c>
    </row>
    <row r="15" spans="1:16" ht="12.75">
      <c r="A15" s="18" t="s">
        <v>38</v>
      </c>
      <c s="23" t="s">
        <v>22</v>
      </c>
      <c s="23" t="s">
        <v>435</v>
      </c>
      <c s="18" t="s">
        <v>40</v>
      </c>
      <c s="24" t="s">
        <v>436</v>
      </c>
      <c s="25" t="s">
        <v>99</v>
      </c>
      <c s="26">
        <v>25.228</v>
      </c>
      <c s="27">
        <v>0</v>
      </c>
      <c s="27">
        <f>ROUND(ROUND(H15,2)*ROUND(G15,3),2)</f>
      </c>
      <c r="O15">
        <f>(I15*21)/100</f>
      </c>
      <c t="s">
        <v>16</v>
      </c>
    </row>
    <row r="16" spans="1:5" ht="51">
      <c r="A16" s="28" t="s">
        <v>43</v>
      </c>
      <c r="E16" s="29" t="s">
        <v>437</v>
      </c>
    </row>
    <row r="17" spans="1:5" ht="12.75">
      <c r="A17" s="30" t="s">
        <v>45</v>
      </c>
      <c r="E17" s="31" t="s">
        <v>438</v>
      </c>
    </row>
    <row r="18" spans="1:5" ht="38.25">
      <c r="A18" t="s">
        <v>46</v>
      </c>
      <c r="E18" s="29" t="s">
        <v>439</v>
      </c>
    </row>
    <row r="19" spans="1:16" ht="12.75">
      <c r="A19" s="18" t="s">
        <v>38</v>
      </c>
      <c s="23" t="s">
        <v>16</v>
      </c>
      <c s="23" t="s">
        <v>130</v>
      </c>
      <c s="18" t="s">
        <v>40</v>
      </c>
      <c s="24" t="s">
        <v>131</v>
      </c>
      <c s="25" t="s">
        <v>99</v>
      </c>
      <c s="26">
        <v>27.03</v>
      </c>
      <c s="27">
        <v>0</v>
      </c>
      <c s="27">
        <f>ROUND(ROUND(H19,2)*ROUND(G19,3),2)</f>
      </c>
      <c r="O19">
        <f>(I19*21)/100</f>
      </c>
      <c t="s">
        <v>16</v>
      </c>
    </row>
    <row r="20" spans="1:5" ht="25.5">
      <c r="A20" s="28" t="s">
        <v>43</v>
      </c>
      <c r="E20" s="29" t="s">
        <v>440</v>
      </c>
    </row>
    <row r="21" spans="1:5" ht="12.75">
      <c r="A21" s="30" t="s">
        <v>45</v>
      </c>
      <c r="E21" s="31" t="s">
        <v>441</v>
      </c>
    </row>
    <row r="22" spans="1:5" ht="369.75">
      <c r="A22" t="s">
        <v>46</v>
      </c>
      <c r="E22" s="29" t="s">
        <v>134</v>
      </c>
    </row>
    <row r="23" spans="1:16" ht="12.75">
      <c r="A23" s="18" t="s">
        <v>38</v>
      </c>
      <c s="23" t="s">
        <v>15</v>
      </c>
      <c s="23" t="s">
        <v>442</v>
      </c>
      <c s="18" t="s">
        <v>40</v>
      </c>
      <c s="24" t="s">
        <v>298</v>
      </c>
      <c s="25" t="s">
        <v>99</v>
      </c>
      <c s="26">
        <v>216.24</v>
      </c>
      <c s="27">
        <v>0</v>
      </c>
      <c s="27">
        <f>ROUND(ROUND(H23,2)*ROUND(G23,3),2)</f>
      </c>
      <c r="O23">
        <f>(I23*21)/100</f>
      </c>
      <c t="s">
        <v>16</v>
      </c>
    </row>
    <row r="24" spans="1:5" ht="12.75">
      <c r="A24" s="28" t="s">
        <v>43</v>
      </c>
      <c r="E24" s="29" t="s">
        <v>443</v>
      </c>
    </row>
    <row r="25" spans="1:5" ht="12.75">
      <c r="A25" s="30" t="s">
        <v>45</v>
      </c>
      <c r="E25" s="31" t="s">
        <v>444</v>
      </c>
    </row>
    <row r="26" spans="1:5" ht="25.5">
      <c r="A26" t="s">
        <v>46</v>
      </c>
      <c r="E26" s="29" t="s">
        <v>301</v>
      </c>
    </row>
    <row r="27" spans="1:16" ht="12.75">
      <c r="A27" s="18" t="s">
        <v>38</v>
      </c>
      <c s="23" t="s">
        <v>26</v>
      </c>
      <c s="23" t="s">
        <v>141</v>
      </c>
      <c s="18" t="s">
        <v>40</v>
      </c>
      <c s="24" t="s">
        <v>142</v>
      </c>
      <c s="25" t="s">
        <v>99</v>
      </c>
      <c s="26">
        <v>27.03</v>
      </c>
      <c s="27">
        <v>0</v>
      </c>
      <c s="27">
        <f>ROUND(ROUND(H27,2)*ROUND(G27,3),2)</f>
      </c>
      <c r="O27">
        <f>(I27*21)/100</f>
      </c>
      <c t="s">
        <v>16</v>
      </c>
    </row>
    <row r="28" spans="1:5" ht="25.5">
      <c r="A28" s="28" t="s">
        <v>43</v>
      </c>
      <c r="E28" s="29" t="s">
        <v>440</v>
      </c>
    </row>
    <row r="29" spans="1:5" ht="12.75">
      <c r="A29" s="30" t="s">
        <v>45</v>
      </c>
      <c r="E29" s="31" t="s">
        <v>441</v>
      </c>
    </row>
    <row r="30" spans="1:5" ht="369.75">
      <c r="A30" t="s">
        <v>46</v>
      </c>
      <c r="E30" s="29" t="s">
        <v>134</v>
      </c>
    </row>
    <row r="31" spans="1:16" ht="12.75">
      <c r="A31" s="18" t="s">
        <v>38</v>
      </c>
      <c s="23" t="s">
        <v>28</v>
      </c>
      <c s="23" t="s">
        <v>445</v>
      </c>
      <c s="18" t="s">
        <v>40</v>
      </c>
      <c s="24" t="s">
        <v>298</v>
      </c>
      <c s="25" t="s">
        <v>99</v>
      </c>
      <c s="26">
        <v>216.24</v>
      </c>
      <c s="27">
        <v>0</v>
      </c>
      <c s="27">
        <f>ROUND(ROUND(H31,2)*ROUND(G31,3),2)</f>
      </c>
      <c r="O31">
        <f>(I31*21)/100</f>
      </c>
      <c t="s">
        <v>16</v>
      </c>
    </row>
    <row r="32" spans="1:5" ht="12.75">
      <c r="A32" s="28" t="s">
        <v>43</v>
      </c>
      <c r="E32" s="29" t="s">
        <v>446</v>
      </c>
    </row>
    <row r="33" spans="1:5" ht="12.75">
      <c r="A33" s="30" t="s">
        <v>45</v>
      </c>
      <c r="E33" s="31" t="s">
        <v>444</v>
      </c>
    </row>
    <row r="34" spans="1:5" ht="25.5">
      <c r="A34" t="s">
        <v>46</v>
      </c>
      <c r="E34" s="29" t="s">
        <v>301</v>
      </c>
    </row>
    <row r="35" spans="1:16" ht="12.75">
      <c r="A35" s="18" t="s">
        <v>38</v>
      </c>
      <c s="23" t="s">
        <v>30</v>
      </c>
      <c s="23" t="s">
        <v>158</v>
      </c>
      <c s="18" t="s">
        <v>40</v>
      </c>
      <c s="24" t="s">
        <v>159</v>
      </c>
      <c s="25" t="s">
        <v>99</v>
      </c>
      <c s="26">
        <v>54.06</v>
      </c>
      <c s="27">
        <v>0</v>
      </c>
      <c s="27">
        <f>ROUND(ROUND(H35,2)*ROUND(G35,3),2)</f>
      </c>
      <c r="O35">
        <f>(I35*21)/100</f>
      </c>
      <c t="s">
        <v>16</v>
      </c>
    </row>
    <row r="36" spans="1:5" ht="12.75">
      <c r="A36" s="28" t="s">
        <v>43</v>
      </c>
      <c r="E36" s="29" t="s">
        <v>160</v>
      </c>
    </row>
    <row r="37" spans="1:5" ht="12.75">
      <c r="A37" s="30" t="s">
        <v>45</v>
      </c>
      <c r="E37" s="31" t="s">
        <v>447</v>
      </c>
    </row>
    <row r="38" spans="1:5" ht="191.25">
      <c r="A38" t="s">
        <v>46</v>
      </c>
      <c r="E38" s="29" t="s">
        <v>162</v>
      </c>
    </row>
    <row r="39" spans="1:16" ht="12.75">
      <c r="A39" s="18" t="s">
        <v>38</v>
      </c>
      <c s="23" t="s">
        <v>127</v>
      </c>
      <c s="23" t="s">
        <v>163</v>
      </c>
      <c s="18" t="s">
        <v>40</v>
      </c>
      <c s="24" t="s">
        <v>164</v>
      </c>
      <c s="25" t="s">
        <v>99</v>
      </c>
      <c s="26">
        <v>9.36</v>
      </c>
      <c s="27">
        <v>0</v>
      </c>
      <c s="27">
        <f>ROUND(ROUND(H39,2)*ROUND(G39,3),2)</f>
      </c>
      <c r="O39">
        <f>(I39*21)/100</f>
      </c>
      <c t="s">
        <v>16</v>
      </c>
    </row>
    <row r="40" spans="1:5" ht="38.25">
      <c r="A40" s="28" t="s">
        <v>43</v>
      </c>
      <c r="E40" s="29" t="s">
        <v>448</v>
      </c>
    </row>
    <row r="41" spans="1:5" ht="25.5">
      <c r="A41" s="30" t="s">
        <v>45</v>
      </c>
      <c r="E41" s="31" t="s">
        <v>449</v>
      </c>
    </row>
    <row r="42" spans="1:5" ht="242.25">
      <c r="A42" t="s">
        <v>46</v>
      </c>
      <c r="E42" s="29" t="s">
        <v>167</v>
      </c>
    </row>
    <row r="43" spans="1:16" ht="12.75">
      <c r="A43" s="18" t="s">
        <v>38</v>
      </c>
      <c s="23" t="s">
        <v>74</v>
      </c>
      <c s="23" t="s">
        <v>168</v>
      </c>
      <c s="18" t="s">
        <v>40</v>
      </c>
      <c s="24" t="s">
        <v>169</v>
      </c>
      <c s="25" t="s">
        <v>170</v>
      </c>
      <c s="26">
        <v>90.1</v>
      </c>
      <c s="27">
        <v>0</v>
      </c>
      <c s="27">
        <f>ROUND(ROUND(H43,2)*ROUND(G43,3),2)</f>
      </c>
      <c r="O43">
        <f>(I43*21)/100</f>
      </c>
      <c t="s">
        <v>16</v>
      </c>
    </row>
    <row r="44" spans="1:5" ht="38.25">
      <c r="A44" s="28" t="s">
        <v>43</v>
      </c>
      <c r="E44" s="29" t="s">
        <v>450</v>
      </c>
    </row>
    <row r="45" spans="1:5" ht="12.75">
      <c r="A45" s="30" t="s">
        <v>45</v>
      </c>
      <c r="E45" s="31" t="s">
        <v>451</v>
      </c>
    </row>
    <row r="46" spans="1:5" ht="25.5">
      <c r="A46" t="s">
        <v>46</v>
      </c>
      <c r="E46" s="29" t="s">
        <v>172</v>
      </c>
    </row>
    <row r="47" spans="1:18" ht="12.75" customHeight="1">
      <c r="A47" s="5" t="s">
        <v>36</v>
      </c>
      <c s="5"/>
      <c s="35" t="s">
        <v>16</v>
      </c>
      <c s="5"/>
      <c s="21" t="s">
        <v>179</v>
      </c>
      <c s="5"/>
      <c s="5"/>
      <c s="5"/>
      <c s="36">
        <f>0+Q47</f>
      </c>
      <c r="O47">
        <f>0+R47</f>
      </c>
      <c r="Q47">
        <f>0+I48+I52</f>
      </c>
      <c>
        <f>0+O48+O52</f>
      </c>
    </row>
    <row r="48" spans="1:16" ht="12.75">
      <c r="A48" s="18" t="s">
        <v>38</v>
      </c>
      <c s="23" t="s">
        <v>22</v>
      </c>
      <c s="23" t="s">
        <v>180</v>
      </c>
      <c s="18" t="s">
        <v>40</v>
      </c>
      <c s="24" t="s">
        <v>181</v>
      </c>
      <c s="25" t="s">
        <v>99</v>
      </c>
      <c s="26">
        <v>27.03</v>
      </c>
      <c s="27">
        <v>0</v>
      </c>
      <c s="27">
        <f>ROUND(ROUND(H48,2)*ROUND(G48,3),2)</f>
      </c>
      <c r="O48">
        <f>(I48*21)/100</f>
      </c>
      <c t="s">
        <v>16</v>
      </c>
    </row>
    <row r="49" spans="1:5" ht="38.25">
      <c r="A49" s="28" t="s">
        <v>43</v>
      </c>
      <c r="E49" s="29" t="s">
        <v>452</v>
      </c>
    </row>
    <row r="50" spans="1:5" ht="25.5">
      <c r="A50" s="30" t="s">
        <v>45</v>
      </c>
      <c r="E50" s="31" t="s">
        <v>453</v>
      </c>
    </row>
    <row r="51" spans="1:5" ht="38.25">
      <c r="A51" t="s">
        <v>46</v>
      </c>
      <c r="E51" s="29" t="s">
        <v>183</v>
      </c>
    </row>
    <row r="52" spans="1:16" ht="12.75">
      <c r="A52" s="18" t="s">
        <v>38</v>
      </c>
      <c s="23" t="s">
        <v>16</v>
      </c>
      <c s="23" t="s">
        <v>184</v>
      </c>
      <c s="18" t="s">
        <v>40</v>
      </c>
      <c s="24" t="s">
        <v>185</v>
      </c>
      <c s="25" t="s">
        <v>170</v>
      </c>
      <c s="26">
        <v>90.1</v>
      </c>
      <c s="27">
        <v>0</v>
      </c>
      <c s="27">
        <f>ROUND(ROUND(H52,2)*ROUND(G52,3),2)</f>
      </c>
      <c r="O52">
        <f>(I52*21)/100</f>
      </c>
      <c t="s">
        <v>16</v>
      </c>
    </row>
    <row r="53" spans="1:5" ht="127.5">
      <c r="A53" s="28" t="s">
        <v>43</v>
      </c>
      <c r="E53" s="29" t="s">
        <v>454</v>
      </c>
    </row>
    <row r="54" spans="1:5" ht="12.75">
      <c r="A54" s="30" t="s">
        <v>45</v>
      </c>
      <c r="E54" s="31" t="s">
        <v>451</v>
      </c>
    </row>
    <row r="55" spans="1:5" ht="102">
      <c r="A55" t="s">
        <v>46</v>
      </c>
      <c r="E55" s="29" t="s">
        <v>188</v>
      </c>
    </row>
    <row r="56" spans="1:18" ht="12.75" customHeight="1">
      <c r="A56" s="5" t="s">
        <v>36</v>
      </c>
      <c s="5"/>
      <c s="35" t="s">
        <v>28</v>
      </c>
      <c s="5"/>
      <c s="21" t="s">
        <v>189</v>
      </c>
      <c s="5"/>
      <c s="5"/>
      <c s="5"/>
      <c s="36">
        <f>0+Q56</f>
      </c>
      <c r="O56">
        <f>0+R56</f>
      </c>
      <c r="Q56">
        <f>0+I57+I61+I65+I69</f>
      </c>
      <c>
        <f>0+O57+O61+O65+O69</f>
      </c>
    </row>
    <row r="57" spans="1:16" ht="12.75">
      <c r="A57" s="18" t="s">
        <v>38</v>
      </c>
      <c s="23" t="s">
        <v>22</v>
      </c>
      <c s="23" t="s">
        <v>195</v>
      </c>
      <c s="18" t="s">
        <v>40</v>
      </c>
      <c s="24" t="s">
        <v>455</v>
      </c>
      <c s="25" t="s">
        <v>170</v>
      </c>
      <c s="26">
        <v>90.1</v>
      </c>
      <c s="27">
        <v>0</v>
      </c>
      <c s="27">
        <f>ROUND(ROUND(H57,2)*ROUND(G57,3),2)</f>
      </c>
      <c r="O57">
        <f>(I57*21)/100</f>
      </c>
      <c t="s">
        <v>16</v>
      </c>
    </row>
    <row r="58" spans="1:5" ht="38.25">
      <c r="A58" s="28" t="s">
        <v>43</v>
      </c>
      <c r="E58" s="29" t="s">
        <v>456</v>
      </c>
    </row>
    <row r="59" spans="1:5" ht="76.5">
      <c r="A59" s="30" t="s">
        <v>45</v>
      </c>
      <c r="E59" s="31" t="s">
        <v>457</v>
      </c>
    </row>
    <row r="60" spans="1:5" ht="51">
      <c r="A60" t="s">
        <v>46</v>
      </c>
      <c r="E60" s="29" t="s">
        <v>194</v>
      </c>
    </row>
    <row r="61" spans="1:16" ht="12.75">
      <c r="A61" s="18" t="s">
        <v>38</v>
      </c>
      <c s="23" t="s">
        <v>16</v>
      </c>
      <c s="23" t="s">
        <v>458</v>
      </c>
      <c s="18" t="s">
        <v>40</v>
      </c>
      <c s="24" t="s">
        <v>459</v>
      </c>
      <c s="25" t="s">
        <v>170</v>
      </c>
      <c s="26">
        <v>59.5</v>
      </c>
      <c s="27">
        <v>0</v>
      </c>
      <c s="27">
        <f>ROUND(ROUND(H61,2)*ROUND(G61,3),2)</f>
      </c>
      <c r="O61">
        <f>(I61*21)/100</f>
      </c>
      <c t="s">
        <v>16</v>
      </c>
    </row>
    <row r="62" spans="1:5" ht="38.25">
      <c r="A62" s="28" t="s">
        <v>43</v>
      </c>
      <c r="E62" s="29" t="s">
        <v>460</v>
      </c>
    </row>
    <row r="63" spans="1:5" ht="12.75">
      <c r="A63" s="30" t="s">
        <v>45</v>
      </c>
      <c r="E63" s="31" t="s">
        <v>461</v>
      </c>
    </row>
    <row r="64" spans="1:5" ht="153">
      <c r="A64" t="s">
        <v>46</v>
      </c>
      <c r="E64" s="29" t="s">
        <v>462</v>
      </c>
    </row>
    <row r="65" spans="1:16" ht="12.75">
      <c r="A65" s="18" t="s">
        <v>38</v>
      </c>
      <c s="23" t="s">
        <v>15</v>
      </c>
      <c s="23" t="s">
        <v>463</v>
      </c>
      <c s="18" t="s">
        <v>40</v>
      </c>
      <c s="24" t="s">
        <v>464</v>
      </c>
      <c s="25" t="s">
        <v>170</v>
      </c>
      <c s="26">
        <v>11.4</v>
      </c>
      <c s="27">
        <v>0</v>
      </c>
      <c s="27">
        <f>ROUND(ROUND(H65,2)*ROUND(G65,3),2)</f>
      </c>
      <c r="O65">
        <f>(I65*21)/100</f>
      </c>
      <c t="s">
        <v>16</v>
      </c>
    </row>
    <row r="66" spans="1:5" ht="38.25">
      <c r="A66" s="28" t="s">
        <v>43</v>
      </c>
      <c r="E66" s="29" t="s">
        <v>465</v>
      </c>
    </row>
    <row r="67" spans="1:5" ht="12.75">
      <c r="A67" s="30" t="s">
        <v>45</v>
      </c>
      <c r="E67" s="31" t="s">
        <v>466</v>
      </c>
    </row>
    <row r="68" spans="1:5" ht="153">
      <c r="A68" t="s">
        <v>46</v>
      </c>
      <c r="E68" s="29" t="s">
        <v>462</v>
      </c>
    </row>
    <row r="69" spans="1:16" ht="25.5">
      <c r="A69" s="18" t="s">
        <v>38</v>
      </c>
      <c s="23" t="s">
        <v>26</v>
      </c>
      <c s="23" t="s">
        <v>467</v>
      </c>
      <c s="18" t="s">
        <v>40</v>
      </c>
      <c s="24" t="s">
        <v>468</v>
      </c>
      <c s="25" t="s">
        <v>170</v>
      </c>
      <c s="26">
        <v>5.1</v>
      </c>
      <c s="27">
        <v>0</v>
      </c>
      <c s="27">
        <f>ROUND(ROUND(H69,2)*ROUND(G69,3),2)</f>
      </c>
      <c r="O69">
        <f>(I69*21)/100</f>
      </c>
      <c t="s">
        <v>16</v>
      </c>
    </row>
    <row r="70" spans="1:5" ht="51">
      <c r="A70" s="28" t="s">
        <v>43</v>
      </c>
      <c r="E70" s="29" t="s">
        <v>469</v>
      </c>
    </row>
    <row r="71" spans="1:5" ht="12.75">
      <c r="A71" s="30" t="s">
        <v>45</v>
      </c>
      <c r="E71" s="31" t="s">
        <v>470</v>
      </c>
    </row>
    <row r="72" spans="1:5" ht="153">
      <c r="A72" t="s">
        <v>46</v>
      </c>
      <c r="E72" s="29" t="s">
        <v>462</v>
      </c>
    </row>
    <row r="73" spans="1:18" ht="12.75" customHeight="1">
      <c r="A73" s="5" t="s">
        <v>36</v>
      </c>
      <c s="5"/>
      <c s="35" t="s">
        <v>471</v>
      </c>
      <c s="5"/>
      <c s="21" t="s">
        <v>472</v>
      </c>
      <c s="5"/>
      <c s="5"/>
      <c s="5"/>
      <c s="36">
        <f>0+Q73</f>
      </c>
      <c r="O73">
        <f>0+R73</f>
      </c>
      <c r="Q73">
        <f>0+I74</f>
      </c>
      <c>
        <f>0+O74</f>
      </c>
    </row>
    <row r="74" spans="1:16" ht="12.75">
      <c r="A74" s="18" t="s">
        <v>38</v>
      </c>
      <c s="23" t="s">
        <v>22</v>
      </c>
      <c s="23" t="s">
        <v>473</v>
      </c>
      <c s="18" t="s">
        <v>40</v>
      </c>
      <c s="24" t="s">
        <v>474</v>
      </c>
      <c s="25" t="s">
        <v>153</v>
      </c>
      <c s="26">
        <v>46.8</v>
      </c>
      <c s="27">
        <v>0</v>
      </c>
      <c s="27">
        <f>ROUND(ROUND(H74,2)*ROUND(G74,3),2)</f>
      </c>
      <c r="O74">
        <f>(I74*21)/100</f>
      </c>
      <c t="s">
        <v>16</v>
      </c>
    </row>
    <row r="75" spans="1:5" ht="38.25">
      <c r="A75" s="28" t="s">
        <v>43</v>
      </c>
      <c r="E75" s="29" t="s">
        <v>475</v>
      </c>
    </row>
    <row r="76" spans="1:5" ht="12.75">
      <c r="A76" s="30" t="s">
        <v>45</v>
      </c>
      <c r="E76" s="31" t="s">
        <v>476</v>
      </c>
    </row>
    <row r="77" spans="1:5" ht="51">
      <c r="A77" t="s">
        <v>46</v>
      </c>
      <c r="E77" s="29" t="s">
        <v>477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0+O9+O14+O47+O64+O85</f>
      </c>
      <c t="s">
        <v>15</v>
      </c>
    </row>
    <row r="3" spans="1:16" ht="15" customHeight="1">
      <c r="A3" t="s">
        <v>1</v>
      </c>
      <c s="8" t="s">
        <v>3</v>
      </c>
      <c s="9" t="s">
        <v>4</v>
      </c>
      <c s="1"/>
      <c s="10" t="s">
        <v>5</v>
      </c>
      <c s="1"/>
      <c s="4"/>
      <c s="3" t="s">
        <v>478</v>
      </c>
      <c s="32">
        <f>0+I9+I14+I47+I64+I85</f>
      </c>
      <c r="O3" t="s">
        <v>12</v>
      </c>
      <c t="s">
        <v>16</v>
      </c>
    </row>
    <row r="4" spans="1:16" ht="15" customHeight="1">
      <c r="A4" t="s">
        <v>6</v>
      </c>
      <c s="8" t="s">
        <v>7</v>
      </c>
      <c s="9" t="s">
        <v>86</v>
      </c>
      <c s="1"/>
      <c s="10" t="s">
        <v>87</v>
      </c>
      <c s="1"/>
      <c s="1"/>
      <c s="7"/>
      <c s="7"/>
      <c r="O4" t="s">
        <v>13</v>
      </c>
      <c t="s">
        <v>16</v>
      </c>
    </row>
    <row r="5" spans="1:16" ht="12.75" customHeight="1">
      <c r="A5" t="s">
        <v>10</v>
      </c>
      <c s="12" t="s">
        <v>11</v>
      </c>
      <c s="13" t="s">
        <v>478</v>
      </c>
      <c s="5"/>
      <c s="14" t="s">
        <v>479</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90</v>
      </c>
      <c s="18" t="s">
        <v>40</v>
      </c>
      <c s="24" t="s">
        <v>91</v>
      </c>
      <c s="25" t="s">
        <v>92</v>
      </c>
      <c s="26">
        <v>632.14</v>
      </c>
      <c s="27">
        <v>0</v>
      </c>
      <c s="27">
        <f>ROUND(ROUND(H10,2)*ROUND(G10,3),2)</f>
      </c>
      <c r="O10">
        <f>(I10*21)/100</f>
      </c>
      <c t="s">
        <v>16</v>
      </c>
    </row>
    <row r="11" spans="1:5" ht="12.75">
      <c r="A11" s="28" t="s">
        <v>43</v>
      </c>
      <c r="E11" s="29" t="s">
        <v>433</v>
      </c>
    </row>
    <row r="12" spans="1:5" ht="51">
      <c r="A12" s="30" t="s">
        <v>45</v>
      </c>
      <c r="E12" s="31" t="s">
        <v>480</v>
      </c>
    </row>
    <row r="13" spans="1:5" ht="25.5">
      <c r="A13" t="s">
        <v>46</v>
      </c>
      <c r="E13" s="29" t="s">
        <v>95</v>
      </c>
    </row>
    <row r="14" spans="1:18" ht="12.75" customHeight="1">
      <c r="A14" s="5" t="s">
        <v>36</v>
      </c>
      <c s="5"/>
      <c s="35" t="s">
        <v>22</v>
      </c>
      <c s="5"/>
      <c s="21" t="s">
        <v>96</v>
      </c>
      <c s="5"/>
      <c s="5"/>
      <c s="5"/>
      <c s="36">
        <f>0+Q14</f>
      </c>
      <c r="O14">
        <f>0+R14</f>
      </c>
      <c r="Q14">
        <f>0+I15+I19+I23+I27+I31+I35+I39+I43</f>
      </c>
      <c>
        <f>0+O15+O19+O23+O27+O31+O35+O39+O43</f>
      </c>
    </row>
    <row r="15" spans="1:16" ht="12.75">
      <c r="A15" s="18" t="s">
        <v>38</v>
      </c>
      <c s="23" t="s">
        <v>22</v>
      </c>
      <c s="23" t="s">
        <v>435</v>
      </c>
      <c s="18" t="s">
        <v>40</v>
      </c>
      <c s="24" t="s">
        <v>436</v>
      </c>
      <c s="25" t="s">
        <v>99</v>
      </c>
      <c s="26">
        <v>30.8</v>
      </c>
      <c s="27">
        <v>0</v>
      </c>
      <c s="27">
        <f>ROUND(ROUND(H15,2)*ROUND(G15,3),2)</f>
      </c>
      <c r="O15">
        <f>(I15*21)/100</f>
      </c>
      <c t="s">
        <v>16</v>
      </c>
    </row>
    <row r="16" spans="1:5" ht="51">
      <c r="A16" s="28" t="s">
        <v>43</v>
      </c>
      <c r="E16" s="29" t="s">
        <v>437</v>
      </c>
    </row>
    <row r="17" spans="1:5" ht="12.75">
      <c r="A17" s="30" t="s">
        <v>45</v>
      </c>
      <c r="E17" s="31" t="s">
        <v>481</v>
      </c>
    </row>
    <row r="18" spans="1:5" ht="38.25">
      <c r="A18" t="s">
        <v>46</v>
      </c>
      <c r="E18" s="29" t="s">
        <v>439</v>
      </c>
    </row>
    <row r="19" spans="1:16" ht="12.75">
      <c r="A19" s="18" t="s">
        <v>38</v>
      </c>
      <c s="23" t="s">
        <v>16</v>
      </c>
      <c s="23" t="s">
        <v>130</v>
      </c>
      <c s="18" t="s">
        <v>40</v>
      </c>
      <c s="24" t="s">
        <v>131</v>
      </c>
      <c s="25" t="s">
        <v>99</v>
      </c>
      <c s="26">
        <v>53.82</v>
      </c>
      <c s="27">
        <v>0</v>
      </c>
      <c s="27">
        <f>ROUND(ROUND(H19,2)*ROUND(G19,3),2)</f>
      </c>
      <c r="O19">
        <f>(I19*21)/100</f>
      </c>
      <c t="s">
        <v>16</v>
      </c>
    </row>
    <row r="20" spans="1:5" ht="25.5">
      <c r="A20" s="28" t="s">
        <v>43</v>
      </c>
      <c r="E20" s="29" t="s">
        <v>440</v>
      </c>
    </row>
    <row r="21" spans="1:5" ht="25.5">
      <c r="A21" s="30" t="s">
        <v>45</v>
      </c>
      <c r="E21" s="31" t="s">
        <v>482</v>
      </c>
    </row>
    <row r="22" spans="1:5" ht="369.75">
      <c r="A22" t="s">
        <v>46</v>
      </c>
      <c r="E22" s="29" t="s">
        <v>134</v>
      </c>
    </row>
    <row r="23" spans="1:16" ht="12.75">
      <c r="A23" s="18" t="s">
        <v>38</v>
      </c>
      <c s="23" t="s">
        <v>15</v>
      </c>
      <c s="23" t="s">
        <v>442</v>
      </c>
      <c s="18" t="s">
        <v>40</v>
      </c>
      <c s="24" t="s">
        <v>298</v>
      </c>
      <c s="25" t="s">
        <v>99</v>
      </c>
      <c s="26">
        <v>430.56</v>
      </c>
      <c s="27">
        <v>0</v>
      </c>
      <c s="27">
        <f>ROUND(ROUND(H23,2)*ROUND(G23,3),2)</f>
      </c>
      <c r="O23">
        <f>(I23*21)/100</f>
      </c>
      <c t="s">
        <v>16</v>
      </c>
    </row>
    <row r="24" spans="1:5" ht="12.75">
      <c r="A24" s="28" t="s">
        <v>43</v>
      </c>
      <c r="E24" s="29" t="s">
        <v>443</v>
      </c>
    </row>
    <row r="25" spans="1:5" ht="12.75">
      <c r="A25" s="30" t="s">
        <v>45</v>
      </c>
      <c r="E25" s="31" t="s">
        <v>483</v>
      </c>
    </row>
    <row r="26" spans="1:5" ht="25.5">
      <c r="A26" t="s">
        <v>46</v>
      </c>
      <c r="E26" s="29" t="s">
        <v>301</v>
      </c>
    </row>
    <row r="27" spans="1:16" ht="12.75">
      <c r="A27" s="18" t="s">
        <v>38</v>
      </c>
      <c s="23" t="s">
        <v>26</v>
      </c>
      <c s="23" t="s">
        <v>141</v>
      </c>
      <c s="18" t="s">
        <v>40</v>
      </c>
      <c s="24" t="s">
        <v>142</v>
      </c>
      <c s="25" t="s">
        <v>99</v>
      </c>
      <c s="26">
        <v>262.25</v>
      </c>
      <c s="27">
        <v>0</v>
      </c>
      <c s="27">
        <f>ROUND(ROUND(H27,2)*ROUND(G27,3),2)</f>
      </c>
      <c r="O27">
        <f>(I27*21)/100</f>
      </c>
      <c t="s">
        <v>16</v>
      </c>
    </row>
    <row r="28" spans="1:5" ht="25.5">
      <c r="A28" s="28" t="s">
        <v>43</v>
      </c>
      <c r="E28" s="29" t="s">
        <v>440</v>
      </c>
    </row>
    <row r="29" spans="1:5" ht="25.5">
      <c r="A29" s="30" t="s">
        <v>45</v>
      </c>
      <c r="E29" s="31" t="s">
        <v>484</v>
      </c>
    </row>
    <row r="30" spans="1:5" ht="369.75">
      <c r="A30" t="s">
        <v>46</v>
      </c>
      <c r="E30" s="29" t="s">
        <v>134</v>
      </c>
    </row>
    <row r="31" spans="1:16" ht="12.75">
      <c r="A31" s="18" t="s">
        <v>38</v>
      </c>
      <c s="23" t="s">
        <v>28</v>
      </c>
      <c s="23" t="s">
        <v>445</v>
      </c>
      <c s="18" t="s">
        <v>40</v>
      </c>
      <c s="24" t="s">
        <v>298</v>
      </c>
      <c s="25" t="s">
        <v>99</v>
      </c>
      <c s="26">
        <v>2098</v>
      </c>
      <c s="27">
        <v>0</v>
      </c>
      <c s="27">
        <f>ROUND(ROUND(H31,2)*ROUND(G31,3),2)</f>
      </c>
      <c r="O31">
        <f>(I31*21)/100</f>
      </c>
      <c t="s">
        <v>16</v>
      </c>
    </row>
    <row r="32" spans="1:5" ht="12.75">
      <c r="A32" s="28" t="s">
        <v>43</v>
      </c>
      <c r="E32" s="29" t="s">
        <v>446</v>
      </c>
    </row>
    <row r="33" spans="1:5" ht="12.75">
      <c r="A33" s="30" t="s">
        <v>45</v>
      </c>
      <c r="E33" s="31" t="s">
        <v>485</v>
      </c>
    </row>
    <row r="34" spans="1:5" ht="25.5">
      <c r="A34" t="s">
        <v>46</v>
      </c>
      <c r="E34" s="29" t="s">
        <v>301</v>
      </c>
    </row>
    <row r="35" spans="1:16" ht="12.75">
      <c r="A35" s="18" t="s">
        <v>38</v>
      </c>
      <c s="23" t="s">
        <v>30</v>
      </c>
      <c s="23" t="s">
        <v>158</v>
      </c>
      <c s="18" t="s">
        <v>40</v>
      </c>
      <c s="24" t="s">
        <v>159</v>
      </c>
      <c s="25" t="s">
        <v>99</v>
      </c>
      <c s="26">
        <v>316.07</v>
      </c>
      <c s="27">
        <v>0</v>
      </c>
      <c s="27">
        <f>ROUND(ROUND(H35,2)*ROUND(G35,3),2)</f>
      </c>
      <c r="O35">
        <f>(I35*21)/100</f>
      </c>
      <c t="s">
        <v>16</v>
      </c>
    </row>
    <row r="36" spans="1:5" ht="12.75">
      <c r="A36" s="28" t="s">
        <v>43</v>
      </c>
      <c r="E36" s="29" t="s">
        <v>486</v>
      </c>
    </row>
    <row r="37" spans="1:5" ht="12.75">
      <c r="A37" s="30" t="s">
        <v>45</v>
      </c>
      <c r="E37" s="31" t="s">
        <v>487</v>
      </c>
    </row>
    <row r="38" spans="1:5" ht="191.25">
      <c r="A38" t="s">
        <v>46</v>
      </c>
      <c r="E38" s="29" t="s">
        <v>162</v>
      </c>
    </row>
    <row r="39" spans="1:16" ht="12.75">
      <c r="A39" s="18" t="s">
        <v>38</v>
      </c>
      <c s="23" t="s">
        <v>127</v>
      </c>
      <c s="23" t="s">
        <v>163</v>
      </c>
      <c s="18" t="s">
        <v>40</v>
      </c>
      <c s="24" t="s">
        <v>164</v>
      </c>
      <c s="25" t="s">
        <v>99</v>
      </c>
      <c s="26">
        <v>27.8</v>
      </c>
      <c s="27">
        <v>0</v>
      </c>
      <c s="27">
        <f>ROUND(ROUND(H39,2)*ROUND(G39,3),2)</f>
      </c>
      <c r="O39">
        <f>(I39*21)/100</f>
      </c>
      <c t="s">
        <v>16</v>
      </c>
    </row>
    <row r="40" spans="1:5" ht="38.25">
      <c r="A40" s="28" t="s">
        <v>43</v>
      </c>
      <c r="E40" s="29" t="s">
        <v>448</v>
      </c>
    </row>
    <row r="41" spans="1:5" ht="12.75">
      <c r="A41" s="30" t="s">
        <v>45</v>
      </c>
      <c r="E41" s="31" t="s">
        <v>488</v>
      </c>
    </row>
    <row r="42" spans="1:5" ht="242.25">
      <c r="A42" t="s">
        <v>46</v>
      </c>
      <c r="E42" s="29" t="s">
        <v>167</v>
      </c>
    </row>
    <row r="43" spans="1:16" ht="12.75">
      <c r="A43" s="18" t="s">
        <v>38</v>
      </c>
      <c s="23" t="s">
        <v>74</v>
      </c>
      <c s="23" t="s">
        <v>168</v>
      </c>
      <c s="18" t="s">
        <v>40</v>
      </c>
      <c s="24" t="s">
        <v>169</v>
      </c>
      <c s="25" t="s">
        <v>170</v>
      </c>
      <c s="26">
        <v>524.5</v>
      </c>
      <c s="27">
        <v>0</v>
      </c>
      <c s="27">
        <f>ROUND(ROUND(H43,2)*ROUND(G43,3),2)</f>
      </c>
      <c r="O43">
        <f>(I43*21)/100</f>
      </c>
      <c t="s">
        <v>16</v>
      </c>
    </row>
    <row r="44" spans="1:5" ht="38.25">
      <c r="A44" s="28" t="s">
        <v>43</v>
      </c>
      <c r="E44" s="29" t="s">
        <v>489</v>
      </c>
    </row>
    <row r="45" spans="1:5" ht="76.5">
      <c r="A45" s="30" t="s">
        <v>45</v>
      </c>
      <c r="E45" s="31" t="s">
        <v>490</v>
      </c>
    </row>
    <row r="46" spans="1:5" ht="25.5">
      <c r="A46" t="s">
        <v>46</v>
      </c>
      <c r="E46" s="29" t="s">
        <v>172</v>
      </c>
    </row>
    <row r="47" spans="1:18" ht="12.75" customHeight="1">
      <c r="A47" s="5" t="s">
        <v>36</v>
      </c>
      <c s="5"/>
      <c s="35" t="s">
        <v>16</v>
      </c>
      <c s="5"/>
      <c s="21" t="s">
        <v>179</v>
      </c>
      <c s="5"/>
      <c s="5"/>
      <c s="5"/>
      <c s="36">
        <f>0+Q47</f>
      </c>
      <c r="O47">
        <f>0+R47</f>
      </c>
      <c r="Q47">
        <f>0+I48+I52+I56+I60</f>
      </c>
      <c>
        <f>0+O48+O52+O56+O60</f>
      </c>
    </row>
    <row r="48" spans="1:16" ht="12.75">
      <c r="A48" s="18" t="s">
        <v>38</v>
      </c>
      <c s="23" t="s">
        <v>22</v>
      </c>
      <c s="23" t="s">
        <v>491</v>
      </c>
      <c s="18" t="s">
        <v>40</v>
      </c>
      <c s="24" t="s">
        <v>492</v>
      </c>
      <c s="25" t="s">
        <v>170</v>
      </c>
      <c s="26">
        <v>276</v>
      </c>
      <c s="27">
        <v>0</v>
      </c>
      <c s="27">
        <f>ROUND(ROUND(H48,2)*ROUND(G48,3),2)</f>
      </c>
      <c r="O48">
        <f>(I48*21)/100</f>
      </c>
      <c t="s">
        <v>16</v>
      </c>
    </row>
    <row r="49" spans="1:5" ht="51">
      <c r="A49" s="28" t="s">
        <v>43</v>
      </c>
      <c r="E49" s="29" t="s">
        <v>493</v>
      </c>
    </row>
    <row r="50" spans="1:5" ht="12.75">
      <c r="A50" s="30" t="s">
        <v>45</v>
      </c>
      <c r="E50" s="31" t="s">
        <v>494</v>
      </c>
    </row>
    <row r="51" spans="1:5" ht="25.5">
      <c r="A51" t="s">
        <v>46</v>
      </c>
      <c r="E51" s="29" t="s">
        <v>495</v>
      </c>
    </row>
    <row r="52" spans="1:16" ht="12.75">
      <c r="A52" s="18" t="s">
        <v>38</v>
      </c>
      <c s="23" t="s">
        <v>16</v>
      </c>
      <c s="23" t="s">
        <v>496</v>
      </c>
      <c s="18" t="s">
        <v>40</v>
      </c>
      <c s="24" t="s">
        <v>497</v>
      </c>
      <c s="25" t="s">
        <v>153</v>
      </c>
      <c s="26">
        <v>138</v>
      </c>
      <c s="27">
        <v>0</v>
      </c>
      <c s="27">
        <f>ROUND(ROUND(H52,2)*ROUND(G52,3),2)</f>
      </c>
      <c r="O52">
        <f>(I52*21)/100</f>
      </c>
      <c t="s">
        <v>16</v>
      </c>
    </row>
    <row r="53" spans="1:5" ht="51">
      <c r="A53" s="28" t="s">
        <v>43</v>
      </c>
      <c r="E53" s="29" t="s">
        <v>498</v>
      </c>
    </row>
    <row r="54" spans="1:5" ht="12.75">
      <c r="A54" s="30" t="s">
        <v>45</v>
      </c>
      <c r="E54" s="31" t="s">
        <v>499</v>
      </c>
    </row>
    <row r="55" spans="1:5" ht="165.75">
      <c r="A55" t="s">
        <v>46</v>
      </c>
      <c r="E55" s="29" t="s">
        <v>500</v>
      </c>
    </row>
    <row r="56" spans="1:16" ht="12.75">
      <c r="A56" s="18" t="s">
        <v>38</v>
      </c>
      <c s="23" t="s">
        <v>15</v>
      </c>
      <c s="23" t="s">
        <v>180</v>
      </c>
      <c s="18" t="s">
        <v>40</v>
      </c>
      <c s="24" t="s">
        <v>181</v>
      </c>
      <c s="25" t="s">
        <v>99</v>
      </c>
      <c s="26">
        <v>262.25</v>
      </c>
      <c s="27">
        <v>0</v>
      </c>
      <c s="27">
        <f>ROUND(ROUND(H56,2)*ROUND(G56,3),2)</f>
      </c>
      <c r="O56">
        <f>(I56*21)/100</f>
      </c>
      <c t="s">
        <v>16</v>
      </c>
    </row>
    <row r="57" spans="1:5" ht="38.25">
      <c r="A57" s="28" t="s">
        <v>43</v>
      </c>
      <c r="E57" s="29" t="s">
        <v>501</v>
      </c>
    </row>
    <row r="58" spans="1:5" ht="25.5">
      <c r="A58" s="30" t="s">
        <v>45</v>
      </c>
      <c r="E58" s="31" t="s">
        <v>502</v>
      </c>
    </row>
    <row r="59" spans="1:5" ht="38.25">
      <c r="A59" t="s">
        <v>46</v>
      </c>
      <c r="E59" s="29" t="s">
        <v>183</v>
      </c>
    </row>
    <row r="60" spans="1:16" ht="12.75">
      <c r="A60" s="18" t="s">
        <v>38</v>
      </c>
      <c s="23" t="s">
        <v>26</v>
      </c>
      <c s="23" t="s">
        <v>184</v>
      </c>
      <c s="18" t="s">
        <v>40</v>
      </c>
      <c s="24" t="s">
        <v>185</v>
      </c>
      <c s="25" t="s">
        <v>170</v>
      </c>
      <c s="26">
        <v>524.5</v>
      </c>
      <c s="27">
        <v>0</v>
      </c>
      <c s="27">
        <f>ROUND(ROUND(H60,2)*ROUND(G60,3),2)</f>
      </c>
      <c r="O60">
        <f>(I60*21)/100</f>
      </c>
      <c t="s">
        <v>16</v>
      </c>
    </row>
    <row r="61" spans="1:5" ht="127.5">
      <c r="A61" s="28" t="s">
        <v>43</v>
      </c>
      <c r="E61" s="29" t="s">
        <v>503</v>
      </c>
    </row>
    <row r="62" spans="1:5" ht="12.75">
      <c r="A62" s="30" t="s">
        <v>45</v>
      </c>
      <c r="E62" s="31" t="s">
        <v>504</v>
      </c>
    </row>
    <row r="63" spans="1:5" ht="102">
      <c r="A63" t="s">
        <v>46</v>
      </c>
      <c r="E63" s="29" t="s">
        <v>188</v>
      </c>
    </row>
    <row r="64" spans="1:18" ht="12.75" customHeight="1">
      <c r="A64" s="5" t="s">
        <v>36</v>
      </c>
      <c s="5"/>
      <c s="35" t="s">
        <v>28</v>
      </c>
      <c s="5"/>
      <c s="21" t="s">
        <v>189</v>
      </c>
      <c s="5"/>
      <c s="5"/>
      <c s="5"/>
      <c s="36">
        <f>0+Q64</f>
      </c>
      <c r="O64">
        <f>0+R64</f>
      </c>
      <c r="Q64">
        <f>0+I65+I69+I73+I77+I81</f>
      </c>
      <c>
        <f>0+O65+O69+O73+O77+O81</f>
      </c>
    </row>
    <row r="65" spans="1:16" ht="12.75">
      <c r="A65" s="18" t="s">
        <v>38</v>
      </c>
      <c s="23" t="s">
        <v>22</v>
      </c>
      <c s="23" t="s">
        <v>505</v>
      </c>
      <c s="18" t="s">
        <v>40</v>
      </c>
      <c s="24" t="s">
        <v>506</v>
      </c>
      <c s="25" t="s">
        <v>170</v>
      </c>
      <c s="26">
        <v>347.08</v>
      </c>
      <c s="27">
        <v>0</v>
      </c>
      <c s="27">
        <f>ROUND(ROUND(H65,2)*ROUND(G65,3),2)</f>
      </c>
      <c r="O65">
        <f>(I65*21)/100</f>
      </c>
      <c t="s">
        <v>16</v>
      </c>
    </row>
    <row r="66" spans="1:5" ht="38.25">
      <c r="A66" s="28" t="s">
        <v>43</v>
      </c>
      <c r="E66" s="29" t="s">
        <v>507</v>
      </c>
    </row>
    <row r="67" spans="1:5" ht="51">
      <c r="A67" s="30" t="s">
        <v>45</v>
      </c>
      <c r="E67" s="31" t="s">
        <v>508</v>
      </c>
    </row>
    <row r="68" spans="1:5" ht="127.5">
      <c r="A68" t="s">
        <v>46</v>
      </c>
      <c r="E68" s="29" t="s">
        <v>509</v>
      </c>
    </row>
    <row r="69" spans="1:16" ht="12.75">
      <c r="A69" s="18" t="s">
        <v>38</v>
      </c>
      <c s="23" t="s">
        <v>16</v>
      </c>
      <c s="23" t="s">
        <v>510</v>
      </c>
      <c s="18" t="s">
        <v>40</v>
      </c>
      <c s="24" t="s">
        <v>511</v>
      </c>
      <c s="25" t="s">
        <v>170</v>
      </c>
      <c s="26">
        <v>452.72</v>
      </c>
      <c s="27">
        <v>0</v>
      </c>
      <c s="27">
        <f>ROUND(ROUND(H69,2)*ROUND(G69,3),2)</f>
      </c>
      <c r="O69">
        <f>(I69*21)/100</f>
      </c>
      <c t="s">
        <v>16</v>
      </c>
    </row>
    <row r="70" spans="1:5" ht="38.25">
      <c r="A70" s="28" t="s">
        <v>43</v>
      </c>
      <c r="E70" s="29" t="s">
        <v>512</v>
      </c>
    </row>
    <row r="71" spans="1:5" ht="76.5">
      <c r="A71" s="30" t="s">
        <v>45</v>
      </c>
      <c r="E71" s="31" t="s">
        <v>513</v>
      </c>
    </row>
    <row r="72" spans="1:5" ht="51">
      <c r="A72" t="s">
        <v>46</v>
      </c>
      <c r="E72" s="29" t="s">
        <v>194</v>
      </c>
    </row>
    <row r="73" spans="1:16" ht="12.75">
      <c r="A73" s="18" t="s">
        <v>38</v>
      </c>
      <c s="23" t="s">
        <v>15</v>
      </c>
      <c s="23" t="s">
        <v>208</v>
      </c>
      <c s="18" t="s">
        <v>40</v>
      </c>
      <c s="24" t="s">
        <v>209</v>
      </c>
      <c s="25" t="s">
        <v>170</v>
      </c>
      <c s="26">
        <v>72.75</v>
      </c>
      <c s="27">
        <v>0</v>
      </c>
      <c s="27">
        <f>ROUND(ROUND(H73,2)*ROUND(G73,3),2)</f>
      </c>
      <c r="O73">
        <f>(I73*21)/100</f>
      </c>
      <c t="s">
        <v>16</v>
      </c>
    </row>
    <row r="74" spans="1:5" ht="63.75">
      <c r="A74" s="28" t="s">
        <v>43</v>
      </c>
      <c r="E74" s="29" t="s">
        <v>514</v>
      </c>
    </row>
    <row r="75" spans="1:5" ht="25.5">
      <c r="A75" s="30" t="s">
        <v>45</v>
      </c>
      <c r="E75" s="31" t="s">
        <v>515</v>
      </c>
    </row>
    <row r="76" spans="1:5" ht="102">
      <c r="A76" t="s">
        <v>46</v>
      </c>
      <c r="E76" s="29" t="s">
        <v>202</v>
      </c>
    </row>
    <row r="77" spans="1:16" ht="12.75">
      <c r="A77" s="18" t="s">
        <v>38</v>
      </c>
      <c s="23" t="s">
        <v>26</v>
      </c>
      <c s="23" t="s">
        <v>516</v>
      </c>
      <c s="18" t="s">
        <v>40</v>
      </c>
      <c s="24" t="s">
        <v>517</v>
      </c>
      <c s="25" t="s">
        <v>170</v>
      </c>
      <c s="26">
        <v>256</v>
      </c>
      <c s="27">
        <v>0</v>
      </c>
      <c s="27">
        <f>ROUND(ROUND(H77,2)*ROUND(G77,3),2)</f>
      </c>
      <c r="O77">
        <f>(I77*21)/100</f>
      </c>
      <c t="s">
        <v>16</v>
      </c>
    </row>
    <row r="78" spans="1:5" ht="38.25">
      <c r="A78" s="28" t="s">
        <v>43</v>
      </c>
      <c r="E78" s="29" t="s">
        <v>518</v>
      </c>
    </row>
    <row r="79" spans="1:5" ht="25.5">
      <c r="A79" s="30" t="s">
        <v>45</v>
      </c>
      <c r="E79" s="31" t="s">
        <v>519</v>
      </c>
    </row>
    <row r="80" spans="1:5" ht="51">
      <c r="A80" t="s">
        <v>46</v>
      </c>
      <c r="E80" s="29" t="s">
        <v>520</v>
      </c>
    </row>
    <row r="81" spans="1:16" ht="12.75">
      <c r="A81" s="18" t="s">
        <v>38</v>
      </c>
      <c s="23" t="s">
        <v>28</v>
      </c>
      <c s="23" t="s">
        <v>521</v>
      </c>
      <c s="18" t="s">
        <v>40</v>
      </c>
      <c s="24" t="s">
        <v>522</v>
      </c>
      <c s="25" t="s">
        <v>170</v>
      </c>
      <c s="26">
        <v>256</v>
      </c>
      <c s="27">
        <v>0</v>
      </c>
      <c s="27">
        <f>ROUND(ROUND(H81,2)*ROUND(G81,3),2)</f>
      </c>
      <c r="O81">
        <f>(I81*21)/100</f>
      </c>
      <c t="s">
        <v>16</v>
      </c>
    </row>
    <row r="82" spans="1:5" ht="63.75">
      <c r="A82" s="28" t="s">
        <v>43</v>
      </c>
      <c r="E82" s="29" t="s">
        <v>523</v>
      </c>
    </row>
    <row r="83" spans="1:5" ht="12.75">
      <c r="A83" s="30" t="s">
        <v>45</v>
      </c>
      <c r="E83" s="31" t="s">
        <v>524</v>
      </c>
    </row>
    <row r="84" spans="1:5" ht="153">
      <c r="A84" t="s">
        <v>46</v>
      </c>
      <c r="E84" s="29" t="s">
        <v>462</v>
      </c>
    </row>
    <row r="85" spans="1:18" ht="12.75" customHeight="1">
      <c r="A85" s="5" t="s">
        <v>36</v>
      </c>
      <c s="5"/>
      <c s="35" t="s">
        <v>471</v>
      </c>
      <c s="5"/>
      <c s="21" t="s">
        <v>472</v>
      </c>
      <c s="5"/>
      <c s="5"/>
      <c s="5"/>
      <c s="36">
        <f>0+Q85</f>
      </c>
      <c r="O85">
        <f>0+R85</f>
      </c>
      <c r="Q85">
        <f>0+I86+I90+I94</f>
      </c>
      <c>
        <f>0+O86+O90+O94</f>
      </c>
    </row>
    <row r="86" spans="1:16" ht="12.75">
      <c r="A86" s="18" t="s">
        <v>38</v>
      </c>
      <c s="23" t="s">
        <v>22</v>
      </c>
      <c s="23" t="s">
        <v>525</v>
      </c>
      <c s="18" t="s">
        <v>40</v>
      </c>
      <c s="24" t="s">
        <v>526</v>
      </c>
      <c s="25" t="s">
        <v>239</v>
      </c>
      <c s="26">
        <v>2</v>
      </c>
      <c s="27">
        <v>0</v>
      </c>
      <c s="27">
        <f>ROUND(ROUND(H86,2)*ROUND(G86,3),2)</f>
      </c>
      <c r="O86">
        <f>(I86*21)/100</f>
      </c>
      <c t="s">
        <v>16</v>
      </c>
    </row>
    <row r="87" spans="1:5" ht="25.5">
      <c r="A87" s="28" t="s">
        <v>43</v>
      </c>
      <c r="E87" s="29" t="s">
        <v>527</v>
      </c>
    </row>
    <row r="88" spans="1:5" ht="12.75">
      <c r="A88" s="30" t="s">
        <v>45</v>
      </c>
      <c r="E88" s="31" t="s">
        <v>528</v>
      </c>
    </row>
    <row r="89" spans="1:5" ht="38.25">
      <c r="A89" t="s">
        <v>46</v>
      </c>
      <c r="E89" s="29" t="s">
        <v>529</v>
      </c>
    </row>
    <row r="90" spans="1:16" ht="12.75">
      <c r="A90" s="18" t="s">
        <v>38</v>
      </c>
      <c s="23" t="s">
        <v>16</v>
      </c>
      <c s="23" t="s">
        <v>530</v>
      </c>
      <c s="18" t="s">
        <v>40</v>
      </c>
      <c s="24" t="s">
        <v>531</v>
      </c>
      <c s="25" t="s">
        <v>153</v>
      </c>
      <c s="26">
        <v>42</v>
      </c>
      <c s="27">
        <v>0</v>
      </c>
      <c s="27">
        <f>ROUND(ROUND(H90,2)*ROUND(G90,3),2)</f>
      </c>
      <c r="O90">
        <f>(I90*21)/100</f>
      </c>
      <c t="s">
        <v>16</v>
      </c>
    </row>
    <row r="91" spans="1:5" ht="63.75">
      <c r="A91" s="28" t="s">
        <v>43</v>
      </c>
      <c r="E91" s="29" t="s">
        <v>532</v>
      </c>
    </row>
    <row r="92" spans="1:5" ht="25.5">
      <c r="A92" s="30" t="s">
        <v>45</v>
      </c>
      <c r="E92" s="31" t="s">
        <v>533</v>
      </c>
    </row>
    <row r="93" spans="1:5" ht="51">
      <c r="A93" t="s">
        <v>46</v>
      </c>
      <c r="E93" s="29" t="s">
        <v>477</v>
      </c>
    </row>
    <row r="94" spans="1:16" ht="12.75">
      <c r="A94" s="18" t="s">
        <v>38</v>
      </c>
      <c s="23" t="s">
        <v>15</v>
      </c>
      <c s="23" t="s">
        <v>534</v>
      </c>
      <c s="18" t="s">
        <v>40</v>
      </c>
      <c s="24" t="s">
        <v>535</v>
      </c>
      <c s="25" t="s">
        <v>153</v>
      </c>
      <c s="26">
        <v>97</v>
      </c>
      <c s="27">
        <v>0</v>
      </c>
      <c s="27">
        <f>ROUND(ROUND(H94,2)*ROUND(G94,3),2)</f>
      </c>
      <c r="O94">
        <f>(I94*21)/100</f>
      </c>
      <c t="s">
        <v>16</v>
      </c>
    </row>
    <row r="95" spans="1:5" ht="63.75">
      <c r="A95" s="28" t="s">
        <v>43</v>
      </c>
      <c r="E95" s="29" t="s">
        <v>536</v>
      </c>
    </row>
    <row r="96" spans="1:5" ht="38.25">
      <c r="A96" s="30" t="s">
        <v>45</v>
      </c>
      <c r="E96" s="31" t="s">
        <v>537</v>
      </c>
    </row>
    <row r="97" spans="1:5" ht="51">
      <c r="A97" t="s">
        <v>46</v>
      </c>
      <c r="E97" s="29" t="s">
        <v>538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2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0+O9+O14+O63+O68+O117</f>
      </c>
      <c t="s">
        <v>15</v>
      </c>
    </row>
    <row r="3" spans="1:16" ht="15" customHeight="1">
      <c r="A3" t="s">
        <v>1</v>
      </c>
      <c s="8" t="s">
        <v>3</v>
      </c>
      <c s="9" t="s">
        <v>4</v>
      </c>
      <c s="1"/>
      <c s="10" t="s">
        <v>5</v>
      </c>
      <c s="1"/>
      <c s="4"/>
      <c s="3" t="s">
        <v>88</v>
      </c>
      <c s="32">
        <f>0+I9+I14+I63+I68+I117</f>
      </c>
      <c r="O3" t="s">
        <v>12</v>
      </c>
      <c t="s">
        <v>16</v>
      </c>
    </row>
    <row r="4" spans="1:16" ht="15" customHeight="1">
      <c r="A4" t="s">
        <v>6</v>
      </c>
      <c s="8" t="s">
        <v>7</v>
      </c>
      <c s="9" t="s">
        <v>539</v>
      </c>
      <c s="1"/>
      <c s="10" t="s">
        <v>540</v>
      </c>
      <c s="1"/>
      <c s="1"/>
      <c s="7"/>
      <c s="7"/>
      <c r="O4" t="s">
        <v>13</v>
      </c>
      <c t="s">
        <v>16</v>
      </c>
    </row>
    <row r="5" spans="1:16" ht="12.75" customHeight="1">
      <c r="A5" t="s">
        <v>10</v>
      </c>
      <c s="12" t="s">
        <v>11</v>
      </c>
      <c s="13" t="s">
        <v>88</v>
      </c>
      <c s="5"/>
      <c s="14" t="s">
        <v>541</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90</v>
      </c>
      <c s="18" t="s">
        <v>40</v>
      </c>
      <c s="24" t="s">
        <v>91</v>
      </c>
      <c s="25" t="s">
        <v>92</v>
      </c>
      <c s="26">
        <v>159.47</v>
      </c>
      <c s="27">
        <v>0</v>
      </c>
      <c s="27">
        <f>ROUND(ROUND(H10,2)*ROUND(G10,3),2)</f>
      </c>
      <c r="O10">
        <f>(I10*21)/100</f>
      </c>
      <c t="s">
        <v>16</v>
      </c>
    </row>
    <row r="11" spans="1:5" ht="12.75">
      <c r="A11" s="28" t="s">
        <v>43</v>
      </c>
      <c r="E11" s="29" t="s">
        <v>93</v>
      </c>
    </row>
    <row r="12" spans="1:5" ht="102">
      <c r="A12" s="30" t="s">
        <v>45</v>
      </c>
      <c r="E12" s="31" t="s">
        <v>542</v>
      </c>
    </row>
    <row r="13" spans="1:5" ht="25.5">
      <c r="A13" t="s">
        <v>46</v>
      </c>
      <c r="E13" s="29" t="s">
        <v>95</v>
      </c>
    </row>
    <row r="14" spans="1:18" ht="12.75" customHeight="1">
      <c r="A14" s="5" t="s">
        <v>36</v>
      </c>
      <c s="5"/>
      <c s="35" t="s">
        <v>22</v>
      </c>
      <c s="5"/>
      <c s="21" t="s">
        <v>96</v>
      </c>
      <c s="5"/>
      <c s="5"/>
      <c s="5"/>
      <c s="36">
        <f>0+Q14</f>
      </c>
      <c r="O14">
        <f>0+R14</f>
      </c>
      <c r="Q14">
        <f>0+I15+I19+I23+I27+I31+I35+I39+I43+I47+I51+I55+I59</f>
      </c>
      <c>
        <f>0+O15+O19+O23+O27+O31+O35+O39+O43+O47+O51+O55+O59</f>
      </c>
    </row>
    <row r="15" spans="1:16" ht="25.5">
      <c r="A15" s="18" t="s">
        <v>38</v>
      </c>
      <c s="23" t="s">
        <v>22</v>
      </c>
      <c s="23" t="s">
        <v>97</v>
      </c>
      <c s="18" t="s">
        <v>40</v>
      </c>
      <c s="24" t="s">
        <v>98</v>
      </c>
      <c s="25" t="s">
        <v>99</v>
      </c>
      <c s="26">
        <v>3.3</v>
      </c>
      <c s="27">
        <v>0</v>
      </c>
      <c s="27">
        <f>ROUND(ROUND(H15,2)*ROUND(G15,3),2)</f>
      </c>
      <c r="O15">
        <f>(I15*21)/100</f>
      </c>
      <c t="s">
        <v>16</v>
      </c>
    </row>
    <row r="16" spans="1:5" ht="38.25">
      <c r="A16" s="28" t="s">
        <v>43</v>
      </c>
      <c r="E16" s="29" t="s">
        <v>543</v>
      </c>
    </row>
    <row r="17" spans="1:5" ht="38.25">
      <c r="A17" s="30" t="s">
        <v>45</v>
      </c>
      <c r="E17" s="31" t="s">
        <v>544</v>
      </c>
    </row>
    <row r="18" spans="1:5" ht="63.75">
      <c r="A18" t="s">
        <v>46</v>
      </c>
      <c r="E18" s="29" t="s">
        <v>102</v>
      </c>
    </row>
    <row r="19" spans="1:16" ht="25.5">
      <c r="A19" s="18" t="s">
        <v>38</v>
      </c>
      <c s="23" t="s">
        <v>16</v>
      </c>
      <c s="23" t="s">
        <v>103</v>
      </c>
      <c s="18" t="s">
        <v>40</v>
      </c>
      <c s="24" t="s">
        <v>104</v>
      </c>
      <c s="25" t="s">
        <v>105</v>
      </c>
      <c s="26">
        <v>50.16</v>
      </c>
      <c s="27">
        <v>0</v>
      </c>
      <c s="27">
        <f>ROUND(ROUND(H19,2)*ROUND(G19,3),2)</f>
      </c>
      <c r="O19">
        <f>(I19*21)/100</f>
      </c>
      <c t="s">
        <v>16</v>
      </c>
    </row>
    <row r="20" spans="1:5" ht="12.75">
      <c r="A20" s="28" t="s">
        <v>43</v>
      </c>
      <c r="E20" s="29" t="s">
        <v>545</v>
      </c>
    </row>
    <row r="21" spans="1:5" ht="12.75">
      <c r="A21" s="30" t="s">
        <v>45</v>
      </c>
      <c r="E21" s="31" t="s">
        <v>546</v>
      </c>
    </row>
    <row r="22" spans="1:5" ht="25.5">
      <c r="A22" t="s">
        <v>46</v>
      </c>
      <c r="E22" s="29" t="s">
        <v>108</v>
      </c>
    </row>
    <row r="23" spans="1:16" ht="12.75">
      <c r="A23" s="18" t="s">
        <v>38</v>
      </c>
      <c s="23" t="s">
        <v>15</v>
      </c>
      <c s="23" t="s">
        <v>114</v>
      </c>
      <c s="18" t="s">
        <v>40</v>
      </c>
      <c s="24" t="s">
        <v>115</v>
      </c>
      <c s="25" t="s">
        <v>99</v>
      </c>
      <c s="26">
        <v>32.5</v>
      </c>
      <c s="27">
        <v>0</v>
      </c>
      <c s="27">
        <f>ROUND(ROUND(H23,2)*ROUND(G23,3),2)</f>
      </c>
      <c r="O23">
        <f>(I23*21)/100</f>
      </c>
      <c t="s">
        <v>16</v>
      </c>
    </row>
    <row r="24" spans="1:5" ht="38.25">
      <c r="A24" s="28" t="s">
        <v>43</v>
      </c>
      <c r="E24" s="29" t="s">
        <v>547</v>
      </c>
    </row>
    <row r="25" spans="1:5" ht="102">
      <c r="A25" s="30" t="s">
        <v>45</v>
      </c>
      <c r="E25" s="31" t="s">
        <v>548</v>
      </c>
    </row>
    <row r="26" spans="1:5" ht="25.5">
      <c r="A26" t="s">
        <v>46</v>
      </c>
      <c r="E26" s="29" t="s">
        <v>549</v>
      </c>
    </row>
    <row r="27" spans="1:16" ht="12.75">
      <c r="A27" s="18" t="s">
        <v>38</v>
      </c>
      <c s="23" t="s">
        <v>26</v>
      </c>
      <c s="23" t="s">
        <v>123</v>
      </c>
      <c s="18" t="s">
        <v>22</v>
      </c>
      <c s="24" t="s">
        <v>124</v>
      </c>
      <c s="25" t="s">
        <v>105</v>
      </c>
      <c s="26">
        <v>106.56</v>
      </c>
      <c s="27">
        <v>0</v>
      </c>
      <c s="27">
        <f>ROUND(ROUND(H27,2)*ROUND(G27,3),2)</f>
      </c>
      <c r="O27">
        <f>(I27*21)/100</f>
      </c>
      <c t="s">
        <v>16</v>
      </c>
    </row>
    <row r="28" spans="1:5" ht="51">
      <c r="A28" s="28" t="s">
        <v>43</v>
      </c>
      <c r="E28" s="29" t="s">
        <v>550</v>
      </c>
    </row>
    <row r="29" spans="1:5" ht="76.5">
      <c r="A29" s="30" t="s">
        <v>45</v>
      </c>
      <c r="E29" s="31" t="s">
        <v>551</v>
      </c>
    </row>
    <row r="30" spans="1:5" ht="25.5">
      <c r="A30" t="s">
        <v>46</v>
      </c>
      <c r="E30" s="29" t="s">
        <v>108</v>
      </c>
    </row>
    <row r="31" spans="1:16" ht="12.75">
      <c r="A31" s="18" t="s">
        <v>38</v>
      </c>
      <c s="23" t="s">
        <v>28</v>
      </c>
      <c s="23" t="s">
        <v>123</v>
      </c>
      <c s="18" t="s">
        <v>16</v>
      </c>
      <c s="24" t="s">
        <v>124</v>
      </c>
      <c s="25" t="s">
        <v>105</v>
      </c>
      <c s="26">
        <v>49.44</v>
      </c>
      <c s="27">
        <v>0</v>
      </c>
      <c s="27">
        <f>ROUND(ROUND(H31,2)*ROUND(G31,3),2)</f>
      </c>
      <c r="O31">
        <f>(I31*21)/100</f>
      </c>
      <c t="s">
        <v>16</v>
      </c>
    </row>
    <row r="32" spans="1:5" ht="25.5">
      <c r="A32" s="28" t="s">
        <v>43</v>
      </c>
      <c r="E32" s="29" t="s">
        <v>552</v>
      </c>
    </row>
    <row r="33" spans="1:5" ht="127.5">
      <c r="A33" s="30" t="s">
        <v>45</v>
      </c>
      <c r="E33" s="31" t="s">
        <v>553</v>
      </c>
    </row>
    <row r="34" spans="1:5" ht="25.5">
      <c r="A34" t="s">
        <v>46</v>
      </c>
      <c r="E34" s="29" t="s">
        <v>108</v>
      </c>
    </row>
    <row r="35" spans="1:16" ht="12.75">
      <c r="A35" s="18" t="s">
        <v>38</v>
      </c>
      <c s="23" t="s">
        <v>30</v>
      </c>
      <c s="23" t="s">
        <v>130</v>
      </c>
      <c s="18" t="s">
        <v>40</v>
      </c>
      <c s="24" t="s">
        <v>131</v>
      </c>
      <c s="25" t="s">
        <v>99</v>
      </c>
      <c s="26">
        <v>15.6</v>
      </c>
      <c s="27">
        <v>0</v>
      </c>
      <c s="27">
        <f>ROUND(ROUND(H35,2)*ROUND(G35,3),2)</f>
      </c>
      <c r="O35">
        <f>(I35*21)/100</f>
      </c>
      <c t="s">
        <v>16</v>
      </c>
    </row>
    <row r="36" spans="1:5" ht="25.5">
      <c r="A36" s="28" t="s">
        <v>43</v>
      </c>
      <c r="E36" s="29" t="s">
        <v>132</v>
      </c>
    </row>
    <row r="37" spans="1:5" ht="102">
      <c r="A37" s="30" t="s">
        <v>45</v>
      </c>
      <c r="E37" s="31" t="s">
        <v>554</v>
      </c>
    </row>
    <row r="38" spans="1:5" ht="369.75">
      <c r="A38" t="s">
        <v>46</v>
      </c>
      <c r="E38" s="29" t="s">
        <v>134</v>
      </c>
    </row>
    <row r="39" spans="1:16" ht="12.75">
      <c r="A39" s="18" t="s">
        <v>38</v>
      </c>
      <c s="23" t="s">
        <v>127</v>
      </c>
      <c s="23" t="s">
        <v>135</v>
      </c>
      <c s="18" t="s">
        <v>40</v>
      </c>
      <c s="24" t="s">
        <v>136</v>
      </c>
      <c s="25" t="s">
        <v>137</v>
      </c>
      <c s="26">
        <v>124.8</v>
      </c>
      <c s="27">
        <v>0</v>
      </c>
      <c s="27">
        <f>ROUND(ROUND(H39,2)*ROUND(G39,3),2)</f>
      </c>
      <c r="O39">
        <f>(I39*21)/100</f>
      </c>
      <c t="s">
        <v>16</v>
      </c>
    </row>
    <row r="40" spans="1:5" ht="12.75">
      <c r="A40" s="28" t="s">
        <v>43</v>
      </c>
      <c r="E40" s="29" t="s">
        <v>555</v>
      </c>
    </row>
    <row r="41" spans="1:5" ht="12.75">
      <c r="A41" s="30" t="s">
        <v>45</v>
      </c>
      <c r="E41" s="31" t="s">
        <v>556</v>
      </c>
    </row>
    <row r="42" spans="1:5" ht="25.5">
      <c r="A42" t="s">
        <v>46</v>
      </c>
      <c r="E42" s="29" t="s">
        <v>140</v>
      </c>
    </row>
    <row r="43" spans="1:16" ht="12.75">
      <c r="A43" s="18" t="s">
        <v>38</v>
      </c>
      <c s="23" t="s">
        <v>74</v>
      </c>
      <c s="23" t="s">
        <v>141</v>
      </c>
      <c s="18" t="s">
        <v>40</v>
      </c>
      <c s="24" t="s">
        <v>142</v>
      </c>
      <c s="25" t="s">
        <v>99</v>
      </c>
      <c s="26">
        <v>61</v>
      </c>
      <c s="27">
        <v>0</v>
      </c>
      <c s="27">
        <f>ROUND(ROUND(H43,2)*ROUND(G43,3),2)</f>
      </c>
      <c r="O43">
        <f>(I43*21)/100</f>
      </c>
      <c t="s">
        <v>16</v>
      </c>
    </row>
    <row r="44" spans="1:5" ht="51">
      <c r="A44" s="28" t="s">
        <v>43</v>
      </c>
      <c r="E44" s="29" t="s">
        <v>557</v>
      </c>
    </row>
    <row r="45" spans="1:5" ht="89.25">
      <c r="A45" s="30" t="s">
        <v>45</v>
      </c>
      <c r="E45" s="31" t="s">
        <v>558</v>
      </c>
    </row>
    <row r="46" spans="1:5" ht="369.75">
      <c r="A46" t="s">
        <v>46</v>
      </c>
      <c r="E46" s="29" t="s">
        <v>134</v>
      </c>
    </row>
    <row r="47" spans="1:16" ht="12.75">
      <c r="A47" s="18" t="s">
        <v>38</v>
      </c>
      <c s="23" t="s">
        <v>33</v>
      </c>
      <c s="23" t="s">
        <v>445</v>
      </c>
      <c s="18" t="s">
        <v>40</v>
      </c>
      <c s="24" t="s">
        <v>298</v>
      </c>
      <c s="25" t="s">
        <v>99</v>
      </c>
      <c s="26">
        <v>488</v>
      </c>
      <c s="27">
        <v>0</v>
      </c>
      <c s="27">
        <f>ROUND(ROUND(H47,2)*ROUND(G47,3),2)</f>
      </c>
      <c r="O47">
        <f>(I47*21)/100</f>
      </c>
      <c t="s">
        <v>16</v>
      </c>
    </row>
    <row r="48" spans="1:5" ht="12.75">
      <c r="A48" s="28" t="s">
        <v>43</v>
      </c>
      <c r="E48" s="29" t="s">
        <v>559</v>
      </c>
    </row>
    <row r="49" spans="1:5" ht="12.75">
      <c r="A49" s="30" t="s">
        <v>45</v>
      </c>
      <c r="E49" s="31" t="s">
        <v>560</v>
      </c>
    </row>
    <row r="50" spans="1:5" ht="25.5">
      <c r="A50" t="s">
        <v>46</v>
      </c>
      <c r="E50" s="29" t="s">
        <v>301</v>
      </c>
    </row>
    <row r="51" spans="1:16" ht="12.75">
      <c r="A51" s="18" t="s">
        <v>38</v>
      </c>
      <c s="23" t="s">
        <v>35</v>
      </c>
      <c s="23" t="s">
        <v>158</v>
      </c>
      <c s="18" t="s">
        <v>40</v>
      </c>
      <c s="24" t="s">
        <v>159</v>
      </c>
      <c s="25" t="s">
        <v>99</v>
      </c>
      <c s="26">
        <v>76.6</v>
      </c>
      <c s="27">
        <v>0</v>
      </c>
      <c s="27">
        <f>ROUND(ROUND(H51,2)*ROUND(G51,3),2)</f>
      </c>
      <c r="O51">
        <f>(I51*21)/100</f>
      </c>
      <c t="s">
        <v>16</v>
      </c>
    </row>
    <row r="52" spans="1:5" ht="12.75">
      <c r="A52" s="28" t="s">
        <v>43</v>
      </c>
      <c r="E52" s="29" t="s">
        <v>561</v>
      </c>
    </row>
    <row r="53" spans="1:5" ht="51">
      <c r="A53" s="30" t="s">
        <v>45</v>
      </c>
      <c r="E53" s="31" t="s">
        <v>562</v>
      </c>
    </row>
    <row r="54" spans="1:5" ht="191.25">
      <c r="A54" t="s">
        <v>46</v>
      </c>
      <c r="E54" s="29" t="s">
        <v>162</v>
      </c>
    </row>
    <row r="55" spans="1:16" ht="12.75">
      <c r="A55" s="18" t="s">
        <v>38</v>
      </c>
      <c s="23" t="s">
        <v>145</v>
      </c>
      <c s="23" t="s">
        <v>163</v>
      </c>
      <c s="18" t="s">
        <v>40</v>
      </c>
      <c s="24" t="s">
        <v>164</v>
      </c>
      <c s="25" t="s">
        <v>99</v>
      </c>
      <c s="26">
        <v>9</v>
      </c>
      <c s="27">
        <v>0</v>
      </c>
      <c s="27">
        <f>ROUND(ROUND(H55,2)*ROUND(G55,3),2)</f>
      </c>
      <c r="O55">
        <f>(I55*21)/100</f>
      </c>
      <c t="s">
        <v>16</v>
      </c>
    </row>
    <row r="56" spans="1:5" ht="25.5">
      <c r="A56" s="28" t="s">
        <v>43</v>
      </c>
      <c r="E56" s="29" t="s">
        <v>132</v>
      </c>
    </row>
    <row r="57" spans="1:5" ht="25.5">
      <c r="A57" s="30" t="s">
        <v>45</v>
      </c>
      <c r="E57" s="31" t="s">
        <v>563</v>
      </c>
    </row>
    <row r="58" spans="1:5" ht="242.25">
      <c r="A58" t="s">
        <v>46</v>
      </c>
      <c r="E58" s="29" t="s">
        <v>564</v>
      </c>
    </row>
    <row r="59" spans="1:16" ht="12.75">
      <c r="A59" s="18" t="s">
        <v>38</v>
      </c>
      <c s="23" t="s">
        <v>150</v>
      </c>
      <c s="23" t="s">
        <v>168</v>
      </c>
      <c s="18" t="s">
        <v>40</v>
      </c>
      <c s="24" t="s">
        <v>169</v>
      </c>
      <c s="25" t="s">
        <v>170</v>
      </c>
      <c s="26">
        <v>124.7</v>
      </c>
      <c s="27">
        <v>0</v>
      </c>
      <c s="27">
        <f>ROUND(ROUND(H59,2)*ROUND(G59,3),2)</f>
      </c>
      <c r="O59">
        <f>(I59*21)/100</f>
      </c>
      <c t="s">
        <v>16</v>
      </c>
    </row>
    <row r="60" spans="1:5" ht="25.5">
      <c r="A60" s="28" t="s">
        <v>43</v>
      </c>
      <c r="E60" s="29" t="s">
        <v>132</v>
      </c>
    </row>
    <row r="61" spans="1:5" ht="127.5">
      <c r="A61" s="30" t="s">
        <v>45</v>
      </c>
      <c r="E61" s="31" t="s">
        <v>565</v>
      </c>
    </row>
    <row r="62" spans="1:5" ht="25.5">
      <c r="A62" t="s">
        <v>46</v>
      </c>
      <c r="E62" s="29" t="s">
        <v>172</v>
      </c>
    </row>
    <row r="63" spans="1:18" ht="12.75" customHeight="1">
      <c r="A63" s="5" t="s">
        <v>36</v>
      </c>
      <c s="5"/>
      <c s="35" t="s">
        <v>16</v>
      </c>
      <c s="5"/>
      <c s="21" t="s">
        <v>179</v>
      </c>
      <c s="5"/>
      <c s="5"/>
      <c s="5"/>
      <c s="36">
        <f>0+Q63</f>
      </c>
      <c r="O63">
        <f>0+R63</f>
      </c>
      <c r="Q63">
        <f>0+I64</f>
      </c>
      <c>
        <f>0+O64</f>
      </c>
    </row>
    <row r="64" spans="1:16" ht="12.75">
      <c r="A64" s="18" t="s">
        <v>38</v>
      </c>
      <c s="23" t="s">
        <v>22</v>
      </c>
      <c s="23" t="s">
        <v>180</v>
      </c>
      <c s="18" t="s">
        <v>40</v>
      </c>
      <c s="24" t="s">
        <v>181</v>
      </c>
      <c s="25" t="s">
        <v>99</v>
      </c>
      <c s="26">
        <v>61</v>
      </c>
      <c s="27">
        <v>0</v>
      </c>
      <c s="27">
        <f>ROUND(ROUND(H64,2)*ROUND(G64,3),2)</f>
      </c>
      <c r="O64">
        <f>(I64*21)/100</f>
      </c>
      <c t="s">
        <v>16</v>
      </c>
    </row>
    <row r="65" spans="1:5" ht="51">
      <c r="A65" s="28" t="s">
        <v>43</v>
      </c>
      <c r="E65" s="29" t="s">
        <v>566</v>
      </c>
    </row>
    <row r="66" spans="1:5" ht="102">
      <c r="A66" s="30" t="s">
        <v>45</v>
      </c>
      <c r="E66" s="31" t="s">
        <v>567</v>
      </c>
    </row>
    <row r="67" spans="1:5" ht="38.25">
      <c r="A67" t="s">
        <v>46</v>
      </c>
      <c r="E67" s="29" t="s">
        <v>183</v>
      </c>
    </row>
    <row r="68" spans="1:18" ht="12.75" customHeight="1">
      <c r="A68" s="5" t="s">
        <v>36</v>
      </c>
      <c s="5"/>
      <c s="35" t="s">
        <v>28</v>
      </c>
      <c s="5"/>
      <c s="21" t="s">
        <v>189</v>
      </c>
      <c s="5"/>
      <c s="5"/>
      <c s="5"/>
      <c s="36">
        <f>0+Q68</f>
      </c>
      <c r="O68">
        <f>0+R68</f>
      </c>
      <c r="Q68">
        <f>0+I69+I73+I77+I81+I85+I89+I93+I97+I101+I105+I109+I113</f>
      </c>
      <c>
        <f>0+O69+O73+O77+O81+O85+O89+O93+O97+O101+O105+O109+O113</f>
      </c>
    </row>
    <row r="69" spans="1:16" ht="12.75">
      <c r="A69" s="18" t="s">
        <v>38</v>
      </c>
      <c s="23" t="s">
        <v>22</v>
      </c>
      <c s="23" t="s">
        <v>510</v>
      </c>
      <c s="18" t="s">
        <v>40</v>
      </c>
      <c s="24" t="s">
        <v>511</v>
      </c>
      <c s="25" t="s">
        <v>170</v>
      </c>
      <c s="26">
        <v>91.7</v>
      </c>
      <c s="27">
        <v>0</v>
      </c>
      <c s="27">
        <f>ROUND(ROUND(H69,2)*ROUND(G69,3),2)</f>
      </c>
      <c r="O69">
        <f>(I69*21)/100</f>
      </c>
      <c t="s">
        <v>16</v>
      </c>
    </row>
    <row r="70" spans="1:5" ht="38.25">
      <c r="A70" s="28" t="s">
        <v>43</v>
      </c>
      <c r="E70" s="29" t="s">
        <v>568</v>
      </c>
    </row>
    <row r="71" spans="1:5" ht="51">
      <c r="A71" s="30" t="s">
        <v>45</v>
      </c>
      <c r="E71" s="31" t="s">
        <v>569</v>
      </c>
    </row>
    <row r="72" spans="1:5" ht="51">
      <c r="A72" t="s">
        <v>46</v>
      </c>
      <c r="E72" s="29" t="s">
        <v>194</v>
      </c>
    </row>
    <row r="73" spans="1:16" ht="12.75">
      <c r="A73" s="18" t="s">
        <v>38</v>
      </c>
      <c s="23" t="s">
        <v>16</v>
      </c>
      <c s="23" t="s">
        <v>570</v>
      </c>
      <c s="18" t="s">
        <v>40</v>
      </c>
      <c s="24" t="s">
        <v>571</v>
      </c>
      <c s="25" t="s">
        <v>170</v>
      </c>
      <c s="26">
        <v>132</v>
      </c>
      <c s="27">
        <v>0</v>
      </c>
      <c s="27">
        <f>ROUND(ROUND(H73,2)*ROUND(G73,3),2)</f>
      </c>
      <c r="O73">
        <f>(I73*21)/100</f>
      </c>
      <c t="s">
        <v>16</v>
      </c>
    </row>
    <row r="74" spans="1:5" ht="38.25">
      <c r="A74" s="28" t="s">
        <v>43</v>
      </c>
      <c r="E74" s="29" t="s">
        <v>568</v>
      </c>
    </row>
    <row r="75" spans="1:5" ht="102">
      <c r="A75" s="30" t="s">
        <v>45</v>
      </c>
      <c r="E75" s="31" t="s">
        <v>572</v>
      </c>
    </row>
    <row r="76" spans="1:5" ht="51">
      <c r="A76" t="s">
        <v>46</v>
      </c>
      <c r="E76" s="29" t="s">
        <v>194</v>
      </c>
    </row>
    <row r="77" spans="1:16" ht="12.75">
      <c r="A77" s="18" t="s">
        <v>38</v>
      </c>
      <c s="23" t="s">
        <v>15</v>
      </c>
      <c s="23" t="s">
        <v>573</v>
      </c>
      <c s="18" t="s">
        <v>40</v>
      </c>
      <c s="24" t="s">
        <v>574</v>
      </c>
      <c s="25" t="s">
        <v>170</v>
      </c>
      <c s="26">
        <v>132</v>
      </c>
      <c s="27">
        <v>0</v>
      </c>
      <c s="27">
        <f>ROUND(ROUND(H77,2)*ROUND(G77,3),2)</f>
      </c>
      <c r="O77">
        <f>(I77*21)/100</f>
      </c>
      <c t="s">
        <v>16</v>
      </c>
    </row>
    <row r="78" spans="1:5" ht="38.25">
      <c r="A78" s="28" t="s">
        <v>43</v>
      </c>
      <c r="E78" s="29" t="s">
        <v>575</v>
      </c>
    </row>
    <row r="79" spans="1:5" ht="127.5">
      <c r="A79" s="30" t="s">
        <v>45</v>
      </c>
      <c r="E79" s="31" t="s">
        <v>576</v>
      </c>
    </row>
    <row r="80" spans="1:5" ht="102">
      <c r="A80" t="s">
        <v>46</v>
      </c>
      <c r="E80" s="29" t="s">
        <v>202</v>
      </c>
    </row>
    <row r="81" spans="1:16" ht="12.75">
      <c r="A81" s="18" t="s">
        <v>38</v>
      </c>
      <c s="23" t="s">
        <v>26</v>
      </c>
      <c s="23" t="s">
        <v>577</v>
      </c>
      <c s="18" t="s">
        <v>40</v>
      </c>
      <c s="24" t="s">
        <v>578</v>
      </c>
      <c s="25" t="s">
        <v>170</v>
      </c>
      <c s="26">
        <v>236</v>
      </c>
      <c s="27">
        <v>0</v>
      </c>
      <c s="27">
        <f>ROUND(ROUND(H81,2)*ROUND(G81,3),2)</f>
      </c>
      <c r="O81">
        <f>(I81*21)/100</f>
      </c>
      <c t="s">
        <v>16</v>
      </c>
    </row>
    <row r="82" spans="1:5" ht="38.25">
      <c r="A82" s="28" t="s">
        <v>43</v>
      </c>
      <c r="E82" s="29" t="s">
        <v>579</v>
      </c>
    </row>
    <row r="83" spans="1:5" ht="38.25">
      <c r="A83" s="30" t="s">
        <v>45</v>
      </c>
      <c r="E83" s="31" t="s">
        <v>580</v>
      </c>
    </row>
    <row r="84" spans="1:5" ht="51">
      <c r="A84" t="s">
        <v>46</v>
      </c>
      <c r="E84" s="29" t="s">
        <v>216</v>
      </c>
    </row>
    <row r="85" spans="1:16" ht="12.75">
      <c r="A85" s="18" t="s">
        <v>38</v>
      </c>
      <c s="23" t="s">
        <v>28</v>
      </c>
      <c s="23" t="s">
        <v>212</v>
      </c>
      <c s="18" t="s">
        <v>22</v>
      </c>
      <c s="24" t="s">
        <v>581</v>
      </c>
      <c s="25" t="s">
        <v>170</v>
      </c>
      <c s="26">
        <v>236</v>
      </c>
      <c s="27">
        <v>0</v>
      </c>
      <c s="27">
        <f>ROUND(ROUND(H85,2)*ROUND(G85,3),2)</f>
      </c>
      <c r="O85">
        <f>(I85*21)/100</f>
      </c>
      <c t="s">
        <v>16</v>
      </c>
    </row>
    <row r="86" spans="1:5" ht="38.25">
      <c r="A86" s="28" t="s">
        <v>43</v>
      </c>
      <c r="E86" s="29" t="s">
        <v>582</v>
      </c>
    </row>
    <row r="87" spans="1:5" ht="38.25">
      <c r="A87" s="30" t="s">
        <v>45</v>
      </c>
      <c r="E87" s="31" t="s">
        <v>580</v>
      </c>
    </row>
    <row r="88" spans="1:5" ht="51">
      <c r="A88" t="s">
        <v>46</v>
      </c>
      <c r="E88" s="29" t="s">
        <v>216</v>
      </c>
    </row>
    <row r="89" spans="1:16" ht="12.75">
      <c r="A89" s="18" t="s">
        <v>38</v>
      </c>
      <c s="23" t="s">
        <v>30</v>
      </c>
      <c s="23" t="s">
        <v>212</v>
      </c>
      <c s="18" t="s">
        <v>16</v>
      </c>
      <c s="24" t="s">
        <v>213</v>
      </c>
      <c s="25" t="s">
        <v>170</v>
      </c>
      <c s="26">
        <v>89</v>
      </c>
      <c s="27">
        <v>0</v>
      </c>
      <c s="27">
        <f>ROUND(ROUND(H89,2)*ROUND(G89,3),2)</f>
      </c>
      <c r="O89">
        <f>(I89*21)/100</f>
      </c>
      <c t="s">
        <v>16</v>
      </c>
    </row>
    <row r="90" spans="1:5" ht="38.25">
      <c r="A90" s="28" t="s">
        <v>43</v>
      </c>
      <c r="E90" s="29" t="s">
        <v>583</v>
      </c>
    </row>
    <row r="91" spans="1:5" ht="38.25">
      <c r="A91" s="30" t="s">
        <v>45</v>
      </c>
      <c r="E91" s="31" t="s">
        <v>584</v>
      </c>
    </row>
    <row r="92" spans="1:5" ht="51">
      <c r="A92" t="s">
        <v>46</v>
      </c>
      <c r="E92" s="29" t="s">
        <v>216</v>
      </c>
    </row>
    <row r="93" spans="1:16" ht="12.75">
      <c r="A93" s="18" t="s">
        <v>38</v>
      </c>
      <c s="23" t="s">
        <v>127</v>
      </c>
      <c s="23" t="s">
        <v>212</v>
      </c>
      <c s="18" t="s">
        <v>15</v>
      </c>
      <c s="24" t="s">
        <v>581</v>
      </c>
      <c s="25" t="s">
        <v>170</v>
      </c>
      <c s="26">
        <v>90.26</v>
      </c>
      <c s="27">
        <v>0</v>
      </c>
      <c s="27">
        <f>ROUND(ROUND(H93,2)*ROUND(G93,3),2)</f>
      </c>
      <c r="O93">
        <f>(I93*21)/100</f>
      </c>
      <c t="s">
        <v>16</v>
      </c>
    </row>
    <row r="94" spans="1:5" ht="38.25">
      <c r="A94" s="28" t="s">
        <v>43</v>
      </c>
      <c r="E94" s="29" t="s">
        <v>585</v>
      </c>
    </row>
    <row r="95" spans="1:5" ht="63.75">
      <c r="A95" s="30" t="s">
        <v>45</v>
      </c>
      <c r="E95" s="31" t="s">
        <v>586</v>
      </c>
    </row>
    <row r="96" spans="1:5" ht="51">
      <c r="A96" t="s">
        <v>46</v>
      </c>
      <c r="E96" s="29" t="s">
        <v>216</v>
      </c>
    </row>
    <row r="97" spans="1:16" ht="12.75">
      <c r="A97" s="18" t="s">
        <v>38</v>
      </c>
      <c s="23" t="s">
        <v>74</v>
      </c>
      <c s="23" t="s">
        <v>587</v>
      </c>
      <c s="18" t="s">
        <v>40</v>
      </c>
      <c s="24" t="s">
        <v>588</v>
      </c>
      <c s="25" t="s">
        <v>170</v>
      </c>
      <c s="26">
        <v>132</v>
      </c>
      <c s="27">
        <v>0</v>
      </c>
      <c s="27">
        <f>ROUND(ROUND(H97,2)*ROUND(G97,3),2)</f>
      </c>
      <c r="O97">
        <f>(I97*21)/100</f>
      </c>
      <c t="s">
        <v>16</v>
      </c>
    </row>
    <row r="98" spans="1:5" ht="38.25">
      <c r="A98" s="28" t="s">
        <v>43</v>
      </c>
      <c r="E98" s="29" t="s">
        <v>589</v>
      </c>
    </row>
    <row r="99" spans="1:5" ht="102">
      <c r="A99" s="30" t="s">
        <v>45</v>
      </c>
      <c r="E99" s="31" t="s">
        <v>590</v>
      </c>
    </row>
    <row r="100" spans="1:5" ht="51">
      <c r="A100" t="s">
        <v>46</v>
      </c>
      <c r="E100" s="29" t="s">
        <v>591</v>
      </c>
    </row>
    <row r="101" spans="1:16" ht="12.75">
      <c r="A101" s="18" t="s">
        <v>38</v>
      </c>
      <c s="23" t="s">
        <v>33</v>
      </c>
      <c s="23" t="s">
        <v>592</v>
      </c>
      <c s="18" t="s">
        <v>40</v>
      </c>
      <c s="24" t="s">
        <v>593</v>
      </c>
      <c s="25" t="s">
        <v>170</v>
      </c>
      <c s="26">
        <v>325</v>
      </c>
      <c s="27">
        <v>0</v>
      </c>
      <c s="27">
        <f>ROUND(ROUND(H101,2)*ROUND(G101,3),2)</f>
      </c>
      <c r="O101">
        <f>(I101*21)/100</f>
      </c>
      <c t="s">
        <v>16</v>
      </c>
    </row>
    <row r="102" spans="1:5" ht="38.25">
      <c r="A102" s="28" t="s">
        <v>43</v>
      </c>
      <c r="E102" s="29" t="s">
        <v>594</v>
      </c>
    </row>
    <row r="103" spans="1:5" ht="102">
      <c r="A103" s="30" t="s">
        <v>45</v>
      </c>
      <c r="E103" s="31" t="s">
        <v>595</v>
      </c>
    </row>
    <row r="104" spans="1:5" ht="140.25">
      <c r="A104" t="s">
        <v>46</v>
      </c>
      <c r="E104" s="29" t="s">
        <v>224</v>
      </c>
    </row>
    <row r="105" spans="1:16" ht="12.75">
      <c r="A105" s="18" t="s">
        <v>38</v>
      </c>
      <c s="23" t="s">
        <v>35</v>
      </c>
      <c s="23" t="s">
        <v>225</v>
      </c>
      <c s="18" t="s">
        <v>40</v>
      </c>
      <c s="24" t="s">
        <v>596</v>
      </c>
      <c s="25" t="s">
        <v>170</v>
      </c>
      <c s="26">
        <v>90.26</v>
      </c>
      <c s="27">
        <v>0</v>
      </c>
      <c s="27">
        <f>ROUND(ROUND(H105,2)*ROUND(G105,3),2)</f>
      </c>
      <c r="O105">
        <f>(I105*21)/100</f>
      </c>
      <c t="s">
        <v>16</v>
      </c>
    </row>
    <row r="106" spans="1:5" ht="38.25">
      <c r="A106" s="28" t="s">
        <v>43</v>
      </c>
      <c r="E106" s="29" t="s">
        <v>597</v>
      </c>
    </row>
    <row r="107" spans="1:5" ht="63.75">
      <c r="A107" s="30" t="s">
        <v>45</v>
      </c>
      <c r="E107" s="31" t="s">
        <v>598</v>
      </c>
    </row>
    <row r="108" spans="1:5" ht="140.25">
      <c r="A108" t="s">
        <v>46</v>
      </c>
      <c r="E108" s="29" t="s">
        <v>224</v>
      </c>
    </row>
    <row r="109" spans="1:16" ht="12.75">
      <c r="A109" s="18" t="s">
        <v>38</v>
      </c>
      <c s="23" t="s">
        <v>145</v>
      </c>
      <c s="23" t="s">
        <v>599</v>
      </c>
      <c s="18" t="s">
        <v>40</v>
      </c>
      <c s="24" t="s">
        <v>600</v>
      </c>
      <c s="25" t="s">
        <v>99</v>
      </c>
      <c s="26">
        <v>11.8</v>
      </c>
      <c s="27">
        <v>0</v>
      </c>
      <c s="27">
        <f>ROUND(ROUND(H109,2)*ROUND(G109,3),2)</f>
      </c>
      <c r="O109">
        <f>(I109*21)/100</f>
      </c>
      <c t="s">
        <v>16</v>
      </c>
    </row>
    <row r="110" spans="1:5" ht="38.25">
      <c r="A110" s="28" t="s">
        <v>43</v>
      </c>
      <c r="E110" s="29" t="s">
        <v>601</v>
      </c>
    </row>
    <row r="111" spans="1:5" ht="38.25">
      <c r="A111" s="30" t="s">
        <v>45</v>
      </c>
      <c r="E111" s="31" t="s">
        <v>602</v>
      </c>
    </row>
    <row r="112" spans="1:5" ht="140.25">
      <c r="A112" t="s">
        <v>46</v>
      </c>
      <c r="E112" s="29" t="s">
        <v>224</v>
      </c>
    </row>
    <row r="113" spans="1:16" ht="12.75">
      <c r="A113" s="18" t="s">
        <v>38</v>
      </c>
      <c s="23" t="s">
        <v>150</v>
      </c>
      <c s="23" t="s">
        <v>231</v>
      </c>
      <c s="18" t="s">
        <v>40</v>
      </c>
      <c s="24" t="s">
        <v>232</v>
      </c>
      <c s="25" t="s">
        <v>153</v>
      </c>
      <c s="26">
        <v>87</v>
      </c>
      <c s="27">
        <v>0</v>
      </c>
      <c s="27">
        <f>ROUND(ROUND(H113,2)*ROUND(G113,3),2)</f>
      </c>
      <c r="O113">
        <f>(I113*21)/100</f>
      </c>
      <c t="s">
        <v>16</v>
      </c>
    </row>
    <row r="114" spans="1:5" ht="38.25">
      <c r="A114" s="28" t="s">
        <v>43</v>
      </c>
      <c r="E114" s="29" t="s">
        <v>603</v>
      </c>
    </row>
    <row r="115" spans="1:5" ht="76.5">
      <c r="A115" s="30" t="s">
        <v>45</v>
      </c>
      <c r="E115" s="31" t="s">
        <v>604</v>
      </c>
    </row>
    <row r="116" spans="1:5" ht="38.25">
      <c r="A116" t="s">
        <v>46</v>
      </c>
      <c r="E116" s="29" t="s">
        <v>235</v>
      </c>
    </row>
    <row r="117" spans="1:18" ht="12.75" customHeight="1">
      <c r="A117" s="5" t="s">
        <v>36</v>
      </c>
      <c s="5"/>
      <c s="35" t="s">
        <v>33</v>
      </c>
      <c s="5"/>
      <c s="21" t="s">
        <v>236</v>
      </c>
      <c s="5"/>
      <c s="5"/>
      <c s="5"/>
      <c s="36">
        <f>0+Q117</f>
      </c>
      <c r="O117">
        <f>0+R117</f>
      </c>
      <c r="Q117">
        <f>0+I118</f>
      </c>
      <c>
        <f>0+O118</f>
      </c>
    </row>
    <row r="118" spans="1:16" ht="12.75">
      <c r="A118" s="18" t="s">
        <v>38</v>
      </c>
      <c s="23" t="s">
        <v>22</v>
      </c>
      <c s="23" t="s">
        <v>276</v>
      </c>
      <c s="18" t="s">
        <v>40</v>
      </c>
      <c s="24" t="s">
        <v>277</v>
      </c>
      <c s="25" t="s">
        <v>153</v>
      </c>
      <c s="26">
        <v>87</v>
      </c>
      <c s="27">
        <v>0</v>
      </c>
      <c s="27">
        <f>ROUND(ROUND(H118,2)*ROUND(G118,3),2)</f>
      </c>
      <c r="O118">
        <f>(I118*21)/100</f>
      </c>
      <c t="s">
        <v>16</v>
      </c>
    </row>
    <row r="119" spans="1:5" ht="38.25">
      <c r="A119" s="28" t="s">
        <v>43</v>
      </c>
      <c r="E119" s="29" t="s">
        <v>605</v>
      </c>
    </row>
    <row r="120" spans="1:5" ht="76.5">
      <c r="A120" s="30" t="s">
        <v>45</v>
      </c>
      <c r="E120" s="31" t="s">
        <v>604</v>
      </c>
    </row>
    <row r="121" spans="1:5" ht="25.5">
      <c r="A121" t="s">
        <v>46</v>
      </c>
      <c r="E121" s="29" t="s">
        <v>279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9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0+O9+O14+O39+O44+O69+O74+O83+O88</f>
      </c>
      <c t="s">
        <v>15</v>
      </c>
    </row>
    <row r="3" spans="1:16" ht="15" customHeight="1">
      <c r="A3" t="s">
        <v>1</v>
      </c>
      <c s="8" t="s">
        <v>3</v>
      </c>
      <c s="9" t="s">
        <v>4</v>
      </c>
      <c s="1"/>
      <c s="10" t="s">
        <v>5</v>
      </c>
      <c s="1"/>
      <c s="4"/>
      <c s="3" t="s">
        <v>280</v>
      </c>
      <c s="32">
        <f>0+I9+I14+I39+I44+I69+I74+I83+I88</f>
      </c>
      <c r="O3" t="s">
        <v>12</v>
      </c>
      <c t="s">
        <v>16</v>
      </c>
    </row>
    <row r="4" spans="1:16" ht="15" customHeight="1">
      <c r="A4" t="s">
        <v>6</v>
      </c>
      <c s="8" t="s">
        <v>7</v>
      </c>
      <c s="9" t="s">
        <v>539</v>
      </c>
      <c s="1"/>
      <c s="10" t="s">
        <v>540</v>
      </c>
      <c s="1"/>
      <c s="1"/>
      <c s="7"/>
      <c s="7"/>
      <c r="O4" t="s">
        <v>13</v>
      </c>
      <c t="s">
        <v>16</v>
      </c>
    </row>
    <row r="5" spans="1:16" ht="12.75" customHeight="1">
      <c r="A5" t="s">
        <v>10</v>
      </c>
      <c s="12" t="s">
        <v>11</v>
      </c>
      <c s="13" t="s">
        <v>280</v>
      </c>
      <c s="5"/>
      <c s="14" t="s">
        <v>606</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90</v>
      </c>
      <c s="18" t="s">
        <v>40</v>
      </c>
      <c s="24" t="s">
        <v>91</v>
      </c>
      <c s="25" t="s">
        <v>92</v>
      </c>
      <c s="26">
        <v>281.24</v>
      </c>
      <c s="27">
        <v>0</v>
      </c>
      <c s="27">
        <f>ROUND(ROUND(H10,2)*ROUND(G10,3),2)</f>
      </c>
      <c r="O10">
        <f>(I10*21)/100</f>
      </c>
      <c t="s">
        <v>16</v>
      </c>
    </row>
    <row r="11" spans="1:5" ht="25.5">
      <c r="A11" s="28" t="s">
        <v>43</v>
      </c>
      <c r="E11" s="29" t="s">
        <v>607</v>
      </c>
    </row>
    <row r="12" spans="1:5" ht="12.75">
      <c r="A12" s="30" t="s">
        <v>45</v>
      </c>
      <c r="E12" s="31" t="s">
        <v>608</v>
      </c>
    </row>
    <row r="13" spans="1:5" ht="25.5">
      <c r="A13" t="s">
        <v>46</v>
      </c>
      <c r="E13" s="29" t="s">
        <v>95</v>
      </c>
    </row>
    <row r="14" spans="1:18" ht="12.75" customHeight="1">
      <c r="A14" s="5" t="s">
        <v>36</v>
      </c>
      <c s="5"/>
      <c s="35" t="s">
        <v>22</v>
      </c>
      <c s="5"/>
      <c s="21" t="s">
        <v>96</v>
      </c>
      <c s="5"/>
      <c s="5"/>
      <c s="5"/>
      <c s="36">
        <f>0+Q14</f>
      </c>
      <c r="O14">
        <f>0+R14</f>
      </c>
      <c r="Q14">
        <f>0+I15+I19+I23+I27+I31+I35</f>
      </c>
      <c>
        <f>0+O15+O19+O23+O27+O31+O35</f>
      </c>
    </row>
    <row r="15" spans="1:16" ht="12.75">
      <c r="A15" s="18" t="s">
        <v>38</v>
      </c>
      <c s="23" t="s">
        <v>22</v>
      </c>
      <c s="23" t="s">
        <v>286</v>
      </c>
      <c s="18" t="s">
        <v>40</v>
      </c>
      <c s="24" t="s">
        <v>287</v>
      </c>
      <c s="25" t="s">
        <v>288</v>
      </c>
      <c s="26">
        <v>672</v>
      </c>
      <c s="27">
        <v>0</v>
      </c>
      <c s="27">
        <f>ROUND(ROUND(H15,2)*ROUND(G15,3),2)</f>
      </c>
      <c r="O15">
        <f>(I15*21)/100</f>
      </c>
      <c t="s">
        <v>16</v>
      </c>
    </row>
    <row r="16" spans="1:5" ht="12.75">
      <c r="A16" s="28" t="s">
        <v>43</v>
      </c>
      <c r="E16" s="29" t="s">
        <v>609</v>
      </c>
    </row>
    <row r="17" spans="1:5" ht="12.75">
      <c r="A17" s="30" t="s">
        <v>45</v>
      </c>
      <c r="E17" s="31" t="s">
        <v>610</v>
      </c>
    </row>
    <row r="18" spans="1:5" ht="38.25">
      <c r="A18" t="s">
        <v>46</v>
      </c>
      <c r="E18" s="29" t="s">
        <v>291</v>
      </c>
    </row>
    <row r="19" spans="1:16" ht="12.75">
      <c r="A19" s="18" t="s">
        <v>38</v>
      </c>
      <c s="23" t="s">
        <v>16</v>
      </c>
      <c s="23" t="s">
        <v>611</v>
      </c>
      <c s="18" t="s">
        <v>40</v>
      </c>
      <c s="24" t="s">
        <v>612</v>
      </c>
      <c s="25" t="s">
        <v>99</v>
      </c>
      <c s="26">
        <v>140.62</v>
      </c>
      <c s="27">
        <v>0</v>
      </c>
      <c s="27">
        <f>ROUND(ROUND(H19,2)*ROUND(G19,3),2)</f>
      </c>
      <c r="O19">
        <f>(I19*21)/100</f>
      </c>
      <c t="s">
        <v>16</v>
      </c>
    </row>
    <row r="20" spans="1:5" ht="25.5">
      <c r="A20" s="28" t="s">
        <v>43</v>
      </c>
      <c r="E20" s="29" t="s">
        <v>613</v>
      </c>
    </row>
    <row r="21" spans="1:5" ht="63.75">
      <c r="A21" s="30" t="s">
        <v>45</v>
      </c>
      <c r="E21" s="31" t="s">
        <v>614</v>
      </c>
    </row>
    <row r="22" spans="1:5" ht="318.75">
      <c r="A22" t="s">
        <v>46</v>
      </c>
      <c r="E22" s="29" t="s">
        <v>615</v>
      </c>
    </row>
    <row r="23" spans="1:16" ht="12.75">
      <c r="A23" s="18" t="s">
        <v>38</v>
      </c>
      <c s="23" t="s">
        <v>15</v>
      </c>
      <c s="23" t="s">
        <v>616</v>
      </c>
      <c s="18" t="s">
        <v>40</v>
      </c>
      <c s="24" t="s">
        <v>298</v>
      </c>
      <c s="25" t="s">
        <v>99</v>
      </c>
      <c s="26">
        <v>984.34</v>
      </c>
      <c s="27">
        <v>0</v>
      </c>
      <c s="27">
        <f>ROUND(ROUND(H23,2)*ROUND(G23,3),2)</f>
      </c>
      <c r="O23">
        <f>(I23*21)/100</f>
      </c>
      <c t="s">
        <v>16</v>
      </c>
    </row>
    <row r="24" spans="1:5" ht="25.5">
      <c r="A24" s="28" t="s">
        <v>43</v>
      </c>
      <c r="E24" s="29" t="s">
        <v>617</v>
      </c>
    </row>
    <row r="25" spans="1:5" ht="12.75">
      <c r="A25" s="30" t="s">
        <v>45</v>
      </c>
      <c r="E25" s="31" t="s">
        <v>618</v>
      </c>
    </row>
    <row r="26" spans="1:5" ht="25.5">
      <c r="A26" t="s">
        <v>46</v>
      </c>
      <c r="E26" s="29" t="s">
        <v>301</v>
      </c>
    </row>
    <row r="27" spans="1:16" ht="12.75">
      <c r="A27" s="18" t="s">
        <v>38</v>
      </c>
      <c s="23" t="s">
        <v>26</v>
      </c>
      <c s="23" t="s">
        <v>158</v>
      </c>
      <c s="18" t="s">
        <v>40</v>
      </c>
      <c s="24" t="s">
        <v>159</v>
      </c>
      <c s="25" t="s">
        <v>99</v>
      </c>
      <c s="26">
        <v>140.62</v>
      </c>
      <c s="27">
        <v>0</v>
      </c>
      <c s="27">
        <f>ROUND(ROUND(H27,2)*ROUND(G27,3),2)</f>
      </c>
      <c r="O27">
        <f>(I27*21)/100</f>
      </c>
      <c t="s">
        <v>16</v>
      </c>
    </row>
    <row r="28" spans="1:5" ht="12.75">
      <c r="A28" s="28" t="s">
        <v>43</v>
      </c>
      <c r="E28" s="29" t="s">
        <v>619</v>
      </c>
    </row>
    <row r="29" spans="1:5" ht="12.75">
      <c r="A29" s="30" t="s">
        <v>45</v>
      </c>
      <c r="E29" s="31" t="s">
        <v>620</v>
      </c>
    </row>
    <row r="30" spans="1:5" ht="191.25">
      <c r="A30" t="s">
        <v>46</v>
      </c>
      <c r="E30" s="29" t="s">
        <v>162</v>
      </c>
    </row>
    <row r="31" spans="1:16" ht="12.75">
      <c r="A31" s="18" t="s">
        <v>38</v>
      </c>
      <c s="23" t="s">
        <v>28</v>
      </c>
      <c s="23" t="s">
        <v>621</v>
      </c>
      <c s="18" t="s">
        <v>40</v>
      </c>
      <c s="24" t="s">
        <v>622</v>
      </c>
      <c s="25" t="s">
        <v>99</v>
      </c>
      <c s="26">
        <v>69.255</v>
      </c>
      <c s="27">
        <v>0</v>
      </c>
      <c s="27">
        <f>ROUND(ROUND(H31,2)*ROUND(G31,3),2)</f>
      </c>
      <c r="O31">
        <f>(I31*21)/100</f>
      </c>
      <c t="s">
        <v>16</v>
      </c>
    </row>
    <row r="32" spans="1:5" ht="25.5">
      <c r="A32" s="28" t="s">
        <v>43</v>
      </c>
      <c r="E32" s="29" t="s">
        <v>623</v>
      </c>
    </row>
    <row r="33" spans="1:5" ht="12.75">
      <c r="A33" s="30" t="s">
        <v>45</v>
      </c>
      <c r="E33" s="31" t="s">
        <v>624</v>
      </c>
    </row>
    <row r="34" spans="1:5" ht="267.75">
      <c r="A34" t="s">
        <v>46</v>
      </c>
      <c r="E34" s="29" t="s">
        <v>625</v>
      </c>
    </row>
    <row r="35" spans="1:16" ht="12.75">
      <c r="A35" s="18" t="s">
        <v>38</v>
      </c>
      <c s="23" t="s">
        <v>30</v>
      </c>
      <c s="23" t="s">
        <v>168</v>
      </c>
      <c s="18" t="s">
        <v>40</v>
      </c>
      <c s="24" t="s">
        <v>169</v>
      </c>
      <c s="25" t="s">
        <v>170</v>
      </c>
      <c s="26">
        <v>56.26</v>
      </c>
      <c s="27">
        <v>0</v>
      </c>
      <c s="27">
        <f>ROUND(ROUND(H35,2)*ROUND(G35,3),2)</f>
      </c>
      <c r="O35">
        <f>(I35*21)/100</f>
      </c>
      <c t="s">
        <v>16</v>
      </c>
    </row>
    <row r="36" spans="1:5" ht="25.5">
      <c r="A36" s="28" t="s">
        <v>43</v>
      </c>
      <c r="E36" s="29" t="s">
        <v>626</v>
      </c>
    </row>
    <row r="37" spans="1:5" ht="12.75">
      <c r="A37" s="30" t="s">
        <v>45</v>
      </c>
      <c r="E37" s="31" t="s">
        <v>627</v>
      </c>
    </row>
    <row r="38" spans="1:5" ht="25.5">
      <c r="A38" t="s">
        <v>46</v>
      </c>
      <c r="E38" s="29" t="s">
        <v>172</v>
      </c>
    </row>
    <row r="39" spans="1:18" ht="12.75" customHeight="1">
      <c r="A39" s="5" t="s">
        <v>36</v>
      </c>
      <c s="5"/>
      <c s="35" t="s">
        <v>16</v>
      </c>
      <c s="5"/>
      <c s="21" t="s">
        <v>179</v>
      </c>
      <c s="5"/>
      <c s="5"/>
      <c s="5"/>
      <c s="36">
        <f>0+Q39</f>
      </c>
      <c r="O39">
        <f>0+R39</f>
      </c>
      <c r="Q39">
        <f>0+I40</f>
      </c>
      <c>
        <f>0+O40</f>
      </c>
    </row>
    <row r="40" spans="1:16" ht="12.75">
      <c r="A40" s="18" t="s">
        <v>38</v>
      </c>
      <c s="23" t="s">
        <v>22</v>
      </c>
      <c s="23" t="s">
        <v>319</v>
      </c>
      <c s="18" t="s">
        <v>40</v>
      </c>
      <c s="24" t="s">
        <v>628</v>
      </c>
      <c s="25" t="s">
        <v>99</v>
      </c>
      <c s="26">
        <v>1.6</v>
      </c>
      <c s="27">
        <v>0</v>
      </c>
      <c s="27">
        <f>ROUND(ROUND(H40,2)*ROUND(G40,3),2)</f>
      </c>
      <c r="O40">
        <f>(I40*21)/100</f>
      </c>
      <c t="s">
        <v>16</v>
      </c>
    </row>
    <row r="41" spans="1:5" ht="25.5">
      <c r="A41" s="28" t="s">
        <v>43</v>
      </c>
      <c r="E41" s="29" t="s">
        <v>629</v>
      </c>
    </row>
    <row r="42" spans="1:5" ht="12.75">
      <c r="A42" s="30" t="s">
        <v>45</v>
      </c>
      <c r="E42" s="31" t="s">
        <v>630</v>
      </c>
    </row>
    <row r="43" spans="1:5" ht="357">
      <c r="A43" t="s">
        <v>46</v>
      </c>
      <c r="E43" s="29" t="s">
        <v>323</v>
      </c>
    </row>
    <row r="44" spans="1:18" ht="12.75" customHeight="1">
      <c r="A44" s="5" t="s">
        <v>36</v>
      </c>
      <c s="5"/>
      <c s="35" t="s">
        <v>26</v>
      </c>
      <c s="5"/>
      <c s="21" t="s">
        <v>333</v>
      </c>
      <c s="5"/>
      <c s="5"/>
      <c s="5"/>
      <c s="36">
        <f>0+Q44</f>
      </c>
      <c r="O44">
        <f>0+R44</f>
      </c>
      <c r="Q44">
        <f>0+I45+I49+I53+I57+I61+I65</f>
      </c>
      <c>
        <f>0+O45+O49+O53+O57+O61+O65</f>
      </c>
    </row>
    <row r="45" spans="1:16" ht="12.75">
      <c r="A45" s="18" t="s">
        <v>38</v>
      </c>
      <c s="23" t="s">
        <v>22</v>
      </c>
      <c s="23" t="s">
        <v>631</v>
      </c>
      <c s="18" t="s">
        <v>40</v>
      </c>
      <c s="24" t="s">
        <v>632</v>
      </c>
      <c s="25" t="s">
        <v>99</v>
      </c>
      <c s="26">
        <v>0.898</v>
      </c>
      <c s="27">
        <v>0</v>
      </c>
      <c s="27">
        <f>ROUND(ROUND(H45,2)*ROUND(G45,3),2)</f>
      </c>
      <c r="O45">
        <f>(I45*21)/100</f>
      </c>
      <c t="s">
        <v>16</v>
      </c>
    </row>
    <row r="46" spans="1:5" ht="25.5">
      <c r="A46" s="28" t="s">
        <v>43</v>
      </c>
      <c r="E46" s="29" t="s">
        <v>633</v>
      </c>
    </row>
    <row r="47" spans="1:5" ht="12.75">
      <c r="A47" s="30" t="s">
        <v>45</v>
      </c>
      <c r="E47" s="31" t="s">
        <v>634</v>
      </c>
    </row>
    <row r="48" spans="1:5" ht="216.75">
      <c r="A48" t="s">
        <v>46</v>
      </c>
      <c r="E48" s="29" t="s">
        <v>635</v>
      </c>
    </row>
    <row r="49" spans="1:16" ht="12.75">
      <c r="A49" s="18" t="s">
        <v>38</v>
      </c>
      <c s="23" t="s">
        <v>16</v>
      </c>
      <c s="23" t="s">
        <v>339</v>
      </c>
      <c s="18" t="s">
        <v>40</v>
      </c>
      <c s="24" t="s">
        <v>340</v>
      </c>
      <c s="25" t="s">
        <v>99</v>
      </c>
      <c s="26">
        <v>3.6</v>
      </c>
      <c s="27">
        <v>0</v>
      </c>
      <c s="27">
        <f>ROUND(ROUND(H49,2)*ROUND(G49,3),2)</f>
      </c>
      <c r="O49">
        <f>(I49*21)/100</f>
      </c>
      <c t="s">
        <v>16</v>
      </c>
    </row>
    <row r="50" spans="1:5" ht="38.25">
      <c r="A50" s="28" t="s">
        <v>43</v>
      </c>
      <c r="E50" s="29" t="s">
        <v>636</v>
      </c>
    </row>
    <row r="51" spans="1:5" ht="12.75">
      <c r="A51" s="30" t="s">
        <v>45</v>
      </c>
      <c r="E51" s="31" t="s">
        <v>637</v>
      </c>
    </row>
    <row r="52" spans="1:5" ht="357">
      <c r="A52" t="s">
        <v>46</v>
      </c>
      <c r="E52" s="29" t="s">
        <v>323</v>
      </c>
    </row>
    <row r="53" spans="1:16" ht="12.75">
      <c r="A53" s="18" t="s">
        <v>38</v>
      </c>
      <c s="23" t="s">
        <v>15</v>
      </c>
      <c s="23" t="s">
        <v>638</v>
      </c>
      <c s="18" t="s">
        <v>40</v>
      </c>
      <c s="24" t="s">
        <v>639</v>
      </c>
      <c s="25" t="s">
        <v>99</v>
      </c>
      <c s="26">
        <v>37.263</v>
      </c>
      <c s="27">
        <v>0</v>
      </c>
      <c s="27">
        <f>ROUND(ROUND(H53,2)*ROUND(G53,3),2)</f>
      </c>
      <c r="O53">
        <f>(I53*21)/100</f>
      </c>
      <c t="s">
        <v>16</v>
      </c>
    </row>
    <row r="54" spans="1:5" ht="51">
      <c r="A54" s="28" t="s">
        <v>43</v>
      </c>
      <c r="E54" s="29" t="s">
        <v>640</v>
      </c>
    </row>
    <row r="55" spans="1:5" ht="38.25">
      <c r="A55" s="30" t="s">
        <v>45</v>
      </c>
      <c r="E55" s="31" t="s">
        <v>641</v>
      </c>
    </row>
    <row r="56" spans="1:5" ht="357">
      <c r="A56" t="s">
        <v>46</v>
      </c>
      <c r="E56" s="29" t="s">
        <v>323</v>
      </c>
    </row>
    <row r="57" spans="1:16" ht="12.75">
      <c r="A57" s="18" t="s">
        <v>38</v>
      </c>
      <c s="23" t="s">
        <v>26</v>
      </c>
      <c s="23" t="s">
        <v>343</v>
      </c>
      <c s="18" t="s">
        <v>40</v>
      </c>
      <c s="24" t="s">
        <v>344</v>
      </c>
      <c s="25" t="s">
        <v>92</v>
      </c>
      <c s="26">
        <v>2.2</v>
      </c>
      <c s="27">
        <v>0</v>
      </c>
      <c s="27">
        <f>ROUND(ROUND(H57,2)*ROUND(G57,3),2)</f>
      </c>
      <c r="O57">
        <f>(I57*21)/100</f>
      </c>
      <c t="s">
        <v>16</v>
      </c>
    </row>
    <row r="58" spans="1:5" ht="51">
      <c r="A58" s="28" t="s">
        <v>43</v>
      </c>
      <c r="E58" s="29" t="s">
        <v>642</v>
      </c>
    </row>
    <row r="59" spans="1:5" ht="12.75">
      <c r="A59" s="30" t="s">
        <v>45</v>
      </c>
      <c r="E59" s="31" t="s">
        <v>643</v>
      </c>
    </row>
    <row r="60" spans="1:5" ht="178.5">
      <c r="A60" t="s">
        <v>46</v>
      </c>
      <c r="E60" s="29" t="s">
        <v>644</v>
      </c>
    </row>
    <row r="61" spans="1:16" ht="12.75">
      <c r="A61" s="18" t="s">
        <v>38</v>
      </c>
      <c s="23" t="s">
        <v>28</v>
      </c>
      <c s="23" t="s">
        <v>645</v>
      </c>
      <c s="18" t="s">
        <v>40</v>
      </c>
      <c s="24" t="s">
        <v>646</v>
      </c>
      <c s="25" t="s">
        <v>99</v>
      </c>
      <c s="26">
        <v>30.06</v>
      </c>
      <c s="27">
        <v>0</v>
      </c>
      <c s="27">
        <f>ROUND(ROUND(H61,2)*ROUND(G61,3),2)</f>
      </c>
      <c r="O61">
        <f>(I61*21)/100</f>
      </c>
      <c t="s">
        <v>16</v>
      </c>
    </row>
    <row r="62" spans="1:5" ht="25.5">
      <c r="A62" s="28" t="s">
        <v>43</v>
      </c>
      <c r="E62" s="29" t="s">
        <v>647</v>
      </c>
    </row>
    <row r="63" spans="1:5" ht="12.75">
      <c r="A63" s="30" t="s">
        <v>45</v>
      </c>
      <c r="E63" s="31" t="s">
        <v>648</v>
      </c>
    </row>
    <row r="64" spans="1:5" ht="38.25">
      <c r="A64" t="s">
        <v>46</v>
      </c>
      <c r="E64" s="29" t="s">
        <v>183</v>
      </c>
    </row>
    <row r="65" spans="1:16" ht="12.75">
      <c r="A65" s="18" t="s">
        <v>38</v>
      </c>
      <c s="23" t="s">
        <v>30</v>
      </c>
      <c s="23" t="s">
        <v>352</v>
      </c>
      <c s="18" t="s">
        <v>40</v>
      </c>
      <c s="24" t="s">
        <v>353</v>
      </c>
      <c s="25" t="s">
        <v>99</v>
      </c>
      <c s="26">
        <v>6</v>
      </c>
      <c s="27">
        <v>0</v>
      </c>
      <c s="27">
        <f>ROUND(ROUND(H65,2)*ROUND(G65,3),2)</f>
      </c>
      <c r="O65">
        <f>(I65*21)/100</f>
      </c>
      <c t="s">
        <v>16</v>
      </c>
    </row>
    <row r="66" spans="1:5" ht="25.5">
      <c r="A66" s="28" t="s">
        <v>43</v>
      </c>
      <c r="E66" s="29" t="s">
        <v>649</v>
      </c>
    </row>
    <row r="67" spans="1:5" ht="12.75">
      <c r="A67" s="30" t="s">
        <v>45</v>
      </c>
      <c r="E67" s="31" t="s">
        <v>650</v>
      </c>
    </row>
    <row r="68" spans="1:5" ht="102">
      <c r="A68" t="s">
        <v>46</v>
      </c>
      <c r="E68" s="29" t="s">
        <v>356</v>
      </c>
    </row>
    <row r="69" spans="1:18" ht="12.75" customHeight="1">
      <c r="A69" s="5" t="s">
        <v>36</v>
      </c>
      <c s="5"/>
      <c s="35" t="s">
        <v>30</v>
      </c>
      <c s="5"/>
      <c s="21" t="s">
        <v>357</v>
      </c>
      <c s="5"/>
      <c s="5"/>
      <c s="5"/>
      <c s="36">
        <f>0+Q69</f>
      </c>
      <c r="O69">
        <f>0+R69</f>
      </c>
      <c r="Q69">
        <f>0+I70</f>
      </c>
      <c>
        <f>0+O70</f>
      </c>
    </row>
    <row r="70" spans="1:16" ht="25.5">
      <c r="A70" s="18" t="s">
        <v>38</v>
      </c>
      <c s="23" t="s">
        <v>22</v>
      </c>
      <c s="23" t="s">
        <v>651</v>
      </c>
      <c s="18" t="s">
        <v>40</v>
      </c>
      <c s="24" t="s">
        <v>652</v>
      </c>
      <c s="25" t="s">
        <v>170</v>
      </c>
      <c s="26">
        <v>1.027</v>
      </c>
      <c s="27">
        <v>0</v>
      </c>
      <c s="27">
        <f>ROUND(ROUND(H70,2)*ROUND(G70,3),2)</f>
      </c>
      <c r="O70">
        <f>(I70*21)/100</f>
      </c>
      <c t="s">
        <v>16</v>
      </c>
    </row>
    <row r="71" spans="1:5" ht="25.5">
      <c r="A71" s="28" t="s">
        <v>43</v>
      </c>
      <c r="E71" s="29" t="s">
        <v>653</v>
      </c>
    </row>
    <row r="72" spans="1:5" ht="12.75">
      <c r="A72" s="30" t="s">
        <v>45</v>
      </c>
      <c r="E72" s="31" t="s">
        <v>654</v>
      </c>
    </row>
    <row r="73" spans="1:5" ht="76.5">
      <c r="A73" t="s">
        <v>46</v>
      </c>
      <c r="E73" s="29" t="s">
        <v>362</v>
      </c>
    </row>
    <row r="74" spans="1:18" ht="12.75" customHeight="1">
      <c r="A74" s="5" t="s">
        <v>36</v>
      </c>
      <c s="5"/>
      <c s="35" t="s">
        <v>127</v>
      </c>
      <c s="5"/>
      <c s="21" t="s">
        <v>363</v>
      </c>
      <c s="5"/>
      <c s="5"/>
      <c s="5"/>
      <c s="36">
        <f>0+Q74</f>
      </c>
      <c r="O74">
        <f>0+R74</f>
      </c>
      <c r="Q74">
        <f>0+I75+I79</f>
      </c>
      <c>
        <f>0+O75+O79</f>
      </c>
    </row>
    <row r="75" spans="1:16" ht="25.5">
      <c r="A75" s="18" t="s">
        <v>38</v>
      </c>
      <c s="23" t="s">
        <v>22</v>
      </c>
      <c s="23" t="s">
        <v>364</v>
      </c>
      <c s="18" t="s">
        <v>40</v>
      </c>
      <c s="24" t="s">
        <v>365</v>
      </c>
      <c s="25" t="s">
        <v>170</v>
      </c>
      <c s="26">
        <v>102.378</v>
      </c>
      <c s="27">
        <v>0</v>
      </c>
      <c s="27">
        <f>ROUND(ROUND(H75,2)*ROUND(G75,3),2)</f>
      </c>
      <c r="O75">
        <f>(I75*21)/100</f>
      </c>
      <c t="s">
        <v>16</v>
      </c>
    </row>
    <row r="76" spans="1:5" ht="12.75">
      <c r="A76" s="28" t="s">
        <v>43</v>
      </c>
      <c r="E76" s="29" t="s">
        <v>655</v>
      </c>
    </row>
    <row r="77" spans="1:5" ht="12.75">
      <c r="A77" s="30" t="s">
        <v>45</v>
      </c>
      <c r="E77" s="31" t="s">
        <v>656</v>
      </c>
    </row>
    <row r="78" spans="1:5" ht="191.25">
      <c r="A78" t="s">
        <v>46</v>
      </c>
      <c r="E78" s="29" t="s">
        <v>368</v>
      </c>
    </row>
    <row r="79" spans="1:16" ht="12.75">
      <c r="A79" s="18" t="s">
        <v>38</v>
      </c>
      <c s="23" t="s">
        <v>16</v>
      </c>
      <c s="23" t="s">
        <v>369</v>
      </c>
      <c s="18" t="s">
        <v>40</v>
      </c>
      <c s="24" t="s">
        <v>370</v>
      </c>
      <c s="25" t="s">
        <v>170</v>
      </c>
      <c s="26">
        <v>1.027</v>
      </c>
      <c s="27">
        <v>0</v>
      </c>
      <c s="27">
        <f>ROUND(ROUND(H79,2)*ROUND(G79,3),2)</f>
      </c>
      <c r="O79">
        <f>(I79*21)/100</f>
      </c>
      <c t="s">
        <v>16</v>
      </c>
    </row>
    <row r="80" spans="1:5" ht="12.75">
      <c r="A80" s="28" t="s">
        <v>43</v>
      </c>
      <c r="E80" s="29" t="s">
        <v>657</v>
      </c>
    </row>
    <row r="81" spans="1:5" ht="12.75">
      <c r="A81" s="30" t="s">
        <v>45</v>
      </c>
      <c r="E81" s="31" t="s">
        <v>658</v>
      </c>
    </row>
    <row r="82" spans="1:5" ht="51">
      <c r="A82" t="s">
        <v>46</v>
      </c>
      <c r="E82" s="29" t="s">
        <v>372</v>
      </c>
    </row>
    <row r="83" spans="1:18" ht="12.75" customHeight="1">
      <c r="A83" s="5" t="s">
        <v>36</v>
      </c>
      <c s="5"/>
      <c s="35" t="s">
        <v>74</v>
      </c>
      <c s="5"/>
      <c s="21" t="s">
        <v>373</v>
      </c>
      <c s="5"/>
      <c s="5"/>
      <c s="5"/>
      <c s="36">
        <f>0+Q83</f>
      </c>
      <c r="O83">
        <f>0+R83</f>
      </c>
      <c r="Q83">
        <f>0+I84</f>
      </c>
      <c>
        <f>0+O84</f>
      </c>
    </row>
    <row r="84" spans="1:16" ht="12.75">
      <c r="A84" s="18" t="s">
        <v>38</v>
      </c>
      <c s="23" t="s">
        <v>22</v>
      </c>
      <c s="23" t="s">
        <v>659</v>
      </c>
      <c s="18" t="s">
        <v>40</v>
      </c>
      <c s="24" t="s">
        <v>660</v>
      </c>
      <c s="25" t="s">
        <v>153</v>
      </c>
      <c s="26">
        <v>48.5</v>
      </c>
      <c s="27">
        <v>0</v>
      </c>
      <c s="27">
        <f>ROUND(ROUND(H84,2)*ROUND(G84,3),2)</f>
      </c>
      <c r="O84">
        <f>(I84*21)/100</f>
      </c>
      <c t="s">
        <v>16</v>
      </c>
    </row>
    <row r="85" spans="1:5" ht="25.5">
      <c r="A85" s="28" t="s">
        <v>43</v>
      </c>
      <c r="E85" s="29" t="s">
        <v>661</v>
      </c>
    </row>
    <row r="86" spans="1:5" ht="12.75">
      <c r="A86" s="30" t="s">
        <v>45</v>
      </c>
      <c r="E86" s="31" t="s">
        <v>662</v>
      </c>
    </row>
    <row r="87" spans="1:5" ht="255">
      <c r="A87" t="s">
        <v>46</v>
      </c>
      <c r="E87" s="29" t="s">
        <v>378</v>
      </c>
    </row>
    <row r="88" spans="1:18" ht="12.75" customHeight="1">
      <c r="A88" s="5" t="s">
        <v>36</v>
      </c>
      <c s="5"/>
      <c s="35" t="s">
        <v>33</v>
      </c>
      <c s="5"/>
      <c s="21" t="s">
        <v>236</v>
      </c>
      <c s="5"/>
      <c s="5"/>
      <c s="5"/>
      <c s="36">
        <f>0+Q88</f>
      </c>
      <c r="O88">
        <f>0+R88</f>
      </c>
      <c r="Q88">
        <f>0+I89</f>
      </c>
      <c>
        <f>0+O89</f>
      </c>
    </row>
    <row r="89" spans="1:16" ht="12.75">
      <c r="A89" s="18" t="s">
        <v>38</v>
      </c>
      <c s="23" t="s">
        <v>22</v>
      </c>
      <c s="23" t="s">
        <v>663</v>
      </c>
      <c s="18" t="s">
        <v>40</v>
      </c>
      <c s="24" t="s">
        <v>664</v>
      </c>
      <c s="25" t="s">
        <v>153</v>
      </c>
      <c s="26">
        <v>12.84</v>
      </c>
      <c s="27">
        <v>0</v>
      </c>
      <c s="27">
        <f>ROUND(ROUND(H89,2)*ROUND(G89,3),2)</f>
      </c>
      <c r="O89">
        <f>(I89*21)/100</f>
      </c>
      <c t="s">
        <v>16</v>
      </c>
    </row>
    <row r="90" spans="1:5" ht="12.75">
      <c r="A90" s="28" t="s">
        <v>43</v>
      </c>
      <c r="E90" s="29" t="s">
        <v>665</v>
      </c>
    </row>
    <row r="91" spans="1:5" ht="12.75">
      <c r="A91" s="30" t="s">
        <v>45</v>
      </c>
      <c r="E91" s="31" t="s">
        <v>666</v>
      </c>
    </row>
    <row r="92" spans="1:5" ht="25.5">
      <c r="A92" t="s">
        <v>46</v>
      </c>
      <c r="E92" s="29" t="s">
        <v>388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0+O8+O13+O18+O39</f>
      </c>
      <c t="s">
        <v>15</v>
      </c>
    </row>
    <row r="3" spans="1:16" ht="15" customHeight="1">
      <c r="A3" t="s">
        <v>1</v>
      </c>
      <c s="8" t="s">
        <v>3</v>
      </c>
      <c s="9" t="s">
        <v>4</v>
      </c>
      <c s="1"/>
      <c s="10" t="s">
        <v>5</v>
      </c>
      <c s="1"/>
      <c s="4"/>
      <c s="3" t="s">
        <v>667</v>
      </c>
      <c s="32">
        <f>0+I8+I13+I18+I39</f>
      </c>
      <c r="O3" t="s">
        <v>12</v>
      </c>
      <c t="s">
        <v>16</v>
      </c>
    </row>
    <row r="4" spans="1:16" ht="15" customHeight="1">
      <c r="A4" t="s">
        <v>6</v>
      </c>
      <c s="12" t="s">
        <v>11</v>
      </c>
      <c s="13" t="s">
        <v>667</v>
      </c>
      <c s="5"/>
      <c s="14" t="s">
        <v>668</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669</v>
      </c>
      <c s="18" t="s">
        <v>40</v>
      </c>
      <c s="24" t="s">
        <v>670</v>
      </c>
      <c s="25" t="s">
        <v>42</v>
      </c>
      <c s="26">
        <v>1</v>
      </c>
      <c s="27">
        <v>0</v>
      </c>
      <c s="27">
        <f>ROUND(ROUND(H9,2)*ROUND(G9,3),2)</f>
      </c>
      <c r="O9">
        <f>(I9*21)/100</f>
      </c>
      <c t="s">
        <v>16</v>
      </c>
    </row>
    <row r="10" spans="1:5" ht="140.25">
      <c r="A10" s="28" t="s">
        <v>43</v>
      </c>
      <c r="E10" s="29" t="s">
        <v>671</v>
      </c>
    </row>
    <row r="11" spans="1:5" ht="12.75">
      <c r="A11" s="30" t="s">
        <v>45</v>
      </c>
      <c r="E11" s="31" t="s">
        <v>672</v>
      </c>
    </row>
    <row r="12" spans="1:5" ht="12.75">
      <c r="A12" t="s">
        <v>46</v>
      </c>
      <c r="E12" s="29" t="s">
        <v>673</v>
      </c>
    </row>
    <row r="13" spans="1:18" ht="12.75" customHeight="1">
      <c r="A13" s="5" t="s">
        <v>36</v>
      </c>
      <c s="5"/>
      <c s="35" t="s">
        <v>22</v>
      </c>
      <c s="5"/>
      <c s="21" t="s">
        <v>96</v>
      </c>
      <c s="5"/>
      <c s="5"/>
      <c s="5"/>
      <c s="36">
        <f>0+Q13</f>
      </c>
      <c r="O13">
        <f>0+R13</f>
      </c>
      <c r="Q13">
        <f>0+I14</f>
      </c>
      <c>
        <f>0+O14</f>
      </c>
    </row>
    <row r="14" spans="1:16" ht="12.75">
      <c r="A14" s="18" t="s">
        <v>38</v>
      </c>
      <c s="23" t="s">
        <v>22</v>
      </c>
      <c s="23" t="s">
        <v>674</v>
      </c>
      <c s="18" t="s">
        <v>40</v>
      </c>
      <c s="24" t="s">
        <v>675</v>
      </c>
      <c s="25" t="s">
        <v>170</v>
      </c>
      <c s="26">
        <v>500</v>
      </c>
      <c s="27">
        <v>0</v>
      </c>
      <c s="27">
        <f>ROUND(ROUND(H14,2)*ROUND(G14,3),2)</f>
      </c>
      <c r="O14">
        <f>(I14*21)/100</f>
      </c>
      <c t="s">
        <v>16</v>
      </c>
    </row>
    <row r="15" spans="1:5" ht="38.25">
      <c r="A15" s="28" t="s">
        <v>43</v>
      </c>
      <c r="E15" s="29" t="s">
        <v>676</v>
      </c>
    </row>
    <row r="16" spans="1:5" ht="12.75">
      <c r="A16" s="30" t="s">
        <v>45</v>
      </c>
      <c r="E16" s="31" t="s">
        <v>677</v>
      </c>
    </row>
    <row r="17" spans="1:5" ht="12.75">
      <c r="A17" t="s">
        <v>46</v>
      </c>
      <c r="E17" s="29" t="s">
        <v>678</v>
      </c>
    </row>
    <row r="18" spans="1:18" ht="12.75" customHeight="1">
      <c r="A18" s="5" t="s">
        <v>36</v>
      </c>
      <c s="5"/>
      <c s="35" t="s">
        <v>28</v>
      </c>
      <c s="5"/>
      <c s="21" t="s">
        <v>189</v>
      </c>
      <c s="5"/>
      <c s="5"/>
      <c s="5"/>
      <c s="36">
        <f>0+Q18</f>
      </c>
      <c r="O18">
        <f>0+R18</f>
      </c>
      <c r="Q18">
        <f>0+I19+I23+I27+I31+I35</f>
      </c>
      <c>
        <f>0+O19+O23+O27+O31+O35</f>
      </c>
    </row>
    <row r="19" spans="1:16" ht="12.75">
      <c r="A19" s="18" t="s">
        <v>38</v>
      </c>
      <c s="23" t="s">
        <v>22</v>
      </c>
      <c s="23" t="s">
        <v>573</v>
      </c>
      <c s="18" t="s">
        <v>40</v>
      </c>
      <c s="24" t="s">
        <v>679</v>
      </c>
      <c s="25" t="s">
        <v>170</v>
      </c>
      <c s="26">
        <v>500</v>
      </c>
      <c s="27">
        <v>0</v>
      </c>
      <c s="27">
        <f>ROUND(ROUND(H19,2)*ROUND(G19,3),2)</f>
      </c>
      <c r="O19">
        <f>(I19*21)/100</f>
      </c>
      <c t="s">
        <v>16</v>
      </c>
    </row>
    <row r="20" spans="1:5" ht="25.5">
      <c r="A20" s="28" t="s">
        <v>43</v>
      </c>
      <c r="E20" s="29" t="s">
        <v>680</v>
      </c>
    </row>
    <row r="21" spans="1:5" ht="12.75">
      <c r="A21" s="30" t="s">
        <v>45</v>
      </c>
      <c r="E21" s="31" t="s">
        <v>681</v>
      </c>
    </row>
    <row r="22" spans="1:5" ht="102">
      <c r="A22" t="s">
        <v>46</v>
      </c>
      <c r="E22" s="29" t="s">
        <v>202</v>
      </c>
    </row>
    <row r="23" spans="1:16" ht="12.75">
      <c r="A23" s="18" t="s">
        <v>38</v>
      </c>
      <c s="23" t="s">
        <v>16</v>
      </c>
      <c s="23" t="s">
        <v>682</v>
      </c>
      <c s="18" t="s">
        <v>64</v>
      </c>
      <c s="24" t="s">
        <v>683</v>
      </c>
      <c s="25" t="s">
        <v>92</v>
      </c>
      <c s="26">
        <v>5</v>
      </c>
      <c s="27">
        <v>0</v>
      </c>
      <c s="27">
        <f>ROUND(ROUND(H23,2)*ROUND(G23,3),2)</f>
      </c>
      <c r="O23">
        <f>(I23*21)/100</f>
      </c>
      <c t="s">
        <v>16</v>
      </c>
    </row>
    <row r="24" spans="1:5" ht="76.5">
      <c r="A24" s="28" t="s">
        <v>43</v>
      </c>
      <c r="E24" s="29" t="s">
        <v>684</v>
      </c>
    </row>
    <row r="25" spans="1:5" ht="12.75">
      <c r="A25" s="30" t="s">
        <v>45</v>
      </c>
      <c r="E25" s="31" t="s">
        <v>685</v>
      </c>
    </row>
    <row r="26" spans="1:5" ht="51">
      <c r="A26" t="s">
        <v>46</v>
      </c>
      <c r="E26" s="29" t="s">
        <v>686</v>
      </c>
    </row>
    <row r="27" spans="1:16" ht="12.75">
      <c r="A27" s="18" t="s">
        <v>38</v>
      </c>
      <c s="23" t="s">
        <v>15</v>
      </c>
      <c s="23" t="s">
        <v>687</v>
      </c>
      <c s="18" t="s">
        <v>40</v>
      </c>
      <c s="24" t="s">
        <v>688</v>
      </c>
      <c s="25" t="s">
        <v>92</v>
      </c>
      <c s="26">
        <v>500</v>
      </c>
      <c s="27">
        <v>0</v>
      </c>
      <c s="27">
        <f>ROUND(ROUND(H27,2)*ROUND(G27,3),2)</f>
      </c>
      <c r="O27">
        <f>(I27*21)/100</f>
      </c>
      <c t="s">
        <v>16</v>
      </c>
    </row>
    <row r="28" spans="1:5" ht="51">
      <c r="A28" s="28" t="s">
        <v>43</v>
      </c>
      <c r="E28" s="29" t="s">
        <v>689</v>
      </c>
    </row>
    <row r="29" spans="1:5" ht="12.75">
      <c r="A29" s="30" t="s">
        <v>45</v>
      </c>
      <c r="E29" s="31" t="s">
        <v>690</v>
      </c>
    </row>
    <row r="30" spans="1:5" ht="76.5">
      <c r="A30" t="s">
        <v>46</v>
      </c>
      <c r="E30" s="29" t="s">
        <v>691</v>
      </c>
    </row>
    <row r="31" spans="1:16" ht="12.75">
      <c r="A31" s="18" t="s">
        <v>38</v>
      </c>
      <c s="23" t="s">
        <v>26</v>
      </c>
      <c s="23" t="s">
        <v>692</v>
      </c>
      <c s="18" t="s">
        <v>40</v>
      </c>
      <c s="24" t="s">
        <v>693</v>
      </c>
      <c s="25" t="s">
        <v>153</v>
      </c>
      <c s="26">
        <v>200</v>
      </c>
      <c s="27">
        <v>0</v>
      </c>
      <c s="27">
        <f>ROUND(ROUND(H31,2)*ROUND(G31,3),2)</f>
      </c>
      <c r="O31">
        <f>(I31*21)/100</f>
      </c>
      <c t="s">
        <v>16</v>
      </c>
    </row>
    <row r="32" spans="1:5" ht="89.25">
      <c r="A32" s="28" t="s">
        <v>43</v>
      </c>
      <c r="E32" s="29" t="s">
        <v>694</v>
      </c>
    </row>
    <row r="33" spans="1:5" ht="12.75">
      <c r="A33" s="30" t="s">
        <v>45</v>
      </c>
      <c r="E33" s="31" t="s">
        <v>695</v>
      </c>
    </row>
    <row r="34" spans="1:5" ht="51">
      <c r="A34" t="s">
        <v>46</v>
      </c>
      <c r="E34" s="29" t="s">
        <v>696</v>
      </c>
    </row>
    <row r="35" spans="1:16" ht="12.75">
      <c r="A35" s="18" t="s">
        <v>38</v>
      </c>
      <c s="23" t="s">
        <v>28</v>
      </c>
      <c s="23" t="s">
        <v>231</v>
      </c>
      <c s="18" t="s">
        <v>40</v>
      </c>
      <c s="24" t="s">
        <v>232</v>
      </c>
      <c s="25" t="s">
        <v>153</v>
      </c>
      <c s="26">
        <v>12</v>
      </c>
      <c s="27">
        <v>0</v>
      </c>
      <c s="27">
        <f>ROUND(ROUND(H35,2)*ROUND(G35,3),2)</f>
      </c>
      <c r="O35">
        <f>(I35*21)/100</f>
      </c>
      <c t="s">
        <v>16</v>
      </c>
    </row>
    <row r="36" spans="1:5" ht="12.75">
      <c r="A36" s="28" t="s">
        <v>43</v>
      </c>
      <c r="E36" s="29" t="s">
        <v>697</v>
      </c>
    </row>
    <row r="37" spans="1:5" ht="12.75">
      <c r="A37" s="30" t="s">
        <v>45</v>
      </c>
      <c r="E37" s="31" t="s">
        <v>698</v>
      </c>
    </row>
    <row r="38" spans="1:5" ht="38.25">
      <c r="A38" t="s">
        <v>46</v>
      </c>
      <c r="E38" s="29" t="s">
        <v>235</v>
      </c>
    </row>
    <row r="39" spans="1:18" ht="12.75" customHeight="1">
      <c r="A39" s="5" t="s">
        <v>36</v>
      </c>
      <c s="5"/>
      <c s="35" t="s">
        <v>699</v>
      </c>
      <c s="5"/>
      <c s="21" t="s">
        <v>236</v>
      </c>
      <c s="5"/>
      <c s="5"/>
      <c s="5"/>
      <c s="36">
        <f>0+Q39</f>
      </c>
      <c r="O39">
        <f>0+R39</f>
      </c>
      <c r="Q39">
        <f>0+I40+I44+I48+I52+I56+I60+I64+I68+I72+I76+I80+I84+I88+I92+I96+I100+I104+I108+I112+I116+I120+I124+I128</f>
      </c>
      <c>
        <f>0+O40+O44+O48+O52+O56+O60+O64+O68+O72+O76+O80+O84+O88+O92+O96+O100+O104+O108+O112+O116+O120+O124+O128</f>
      </c>
    </row>
    <row r="40" spans="1:16" ht="12.75">
      <c r="A40" s="18" t="s">
        <v>38</v>
      </c>
      <c s="23" t="s">
        <v>22</v>
      </c>
      <c s="23" t="s">
        <v>700</v>
      </c>
      <c s="18" t="s">
        <v>40</v>
      </c>
      <c s="24" t="s">
        <v>701</v>
      </c>
      <c s="25" t="s">
        <v>239</v>
      </c>
      <c s="26">
        <v>2</v>
      </c>
      <c s="27">
        <v>0</v>
      </c>
      <c s="27">
        <f>ROUND(ROUND(H40,2)*ROUND(G40,3),2)</f>
      </c>
      <c r="O40">
        <f>(I40*21)/100</f>
      </c>
      <c t="s">
        <v>16</v>
      </c>
    </row>
    <row r="41" spans="1:5" ht="25.5">
      <c r="A41" s="28" t="s">
        <v>43</v>
      </c>
      <c r="E41" s="29" t="s">
        <v>702</v>
      </c>
    </row>
    <row r="42" spans="1:5" ht="12.75">
      <c r="A42" s="30" t="s">
        <v>45</v>
      </c>
      <c r="E42" s="31" t="s">
        <v>703</v>
      </c>
    </row>
    <row r="43" spans="1:5" ht="38.25">
      <c r="A43" t="s">
        <v>46</v>
      </c>
      <c r="E43" s="29" t="s">
        <v>704</v>
      </c>
    </row>
    <row r="44" spans="1:16" ht="25.5">
      <c r="A44" s="18" t="s">
        <v>38</v>
      </c>
      <c s="23" t="s">
        <v>16</v>
      </c>
      <c s="23" t="s">
        <v>705</v>
      </c>
      <c s="18" t="s">
        <v>40</v>
      </c>
      <c s="24" t="s">
        <v>706</v>
      </c>
      <c s="25" t="s">
        <v>239</v>
      </c>
      <c s="26">
        <v>42</v>
      </c>
      <c s="27">
        <v>0</v>
      </c>
      <c s="27">
        <f>ROUND(ROUND(H44,2)*ROUND(G44,3),2)</f>
      </c>
      <c r="O44">
        <f>(I44*21)/100</f>
      </c>
      <c t="s">
        <v>16</v>
      </c>
    </row>
    <row r="45" spans="1:5" ht="38.25">
      <c r="A45" s="28" t="s">
        <v>43</v>
      </c>
      <c r="E45" s="29" t="s">
        <v>707</v>
      </c>
    </row>
    <row r="46" spans="1:5" ht="12.75">
      <c r="A46" s="30" t="s">
        <v>45</v>
      </c>
      <c r="E46" s="31" t="s">
        <v>708</v>
      </c>
    </row>
    <row r="47" spans="1:5" ht="63.75">
      <c r="A47" t="s">
        <v>46</v>
      </c>
      <c r="E47" s="29" t="s">
        <v>709</v>
      </c>
    </row>
    <row r="48" spans="1:16" ht="12.75">
      <c r="A48" s="18" t="s">
        <v>38</v>
      </c>
      <c s="23" t="s">
        <v>15</v>
      </c>
      <c s="23" t="s">
        <v>710</v>
      </c>
      <c s="18" t="s">
        <v>40</v>
      </c>
      <c s="24" t="s">
        <v>711</v>
      </c>
      <c s="25" t="s">
        <v>239</v>
      </c>
      <c s="26">
        <v>42</v>
      </c>
      <c s="27">
        <v>0</v>
      </c>
      <c s="27">
        <f>ROUND(ROUND(H48,2)*ROUND(G48,3),2)</f>
      </c>
      <c r="O48">
        <f>(I48*21)/100</f>
      </c>
      <c t="s">
        <v>16</v>
      </c>
    </row>
    <row r="49" spans="1:5" ht="12.75">
      <c r="A49" s="28" t="s">
        <v>43</v>
      </c>
      <c r="E49" s="29" t="s">
        <v>712</v>
      </c>
    </row>
    <row r="50" spans="1:5" ht="12.75">
      <c r="A50" s="30" t="s">
        <v>45</v>
      </c>
      <c r="E50" s="31" t="s">
        <v>713</v>
      </c>
    </row>
    <row r="51" spans="1:5" ht="25.5">
      <c r="A51" t="s">
        <v>46</v>
      </c>
      <c r="E51" s="29" t="s">
        <v>714</v>
      </c>
    </row>
    <row r="52" spans="1:16" ht="12.75">
      <c r="A52" s="18" t="s">
        <v>38</v>
      </c>
      <c s="23" t="s">
        <v>26</v>
      </c>
      <c s="23" t="s">
        <v>715</v>
      </c>
      <c s="18" t="s">
        <v>40</v>
      </c>
      <c s="24" t="s">
        <v>716</v>
      </c>
      <c s="25" t="s">
        <v>717</v>
      </c>
      <c s="26">
        <v>1890</v>
      </c>
      <c s="27">
        <v>0</v>
      </c>
      <c s="27">
        <f>ROUND(ROUND(H52,2)*ROUND(G52,3),2)</f>
      </c>
      <c r="O52">
        <f>(I52*21)/100</f>
      </c>
      <c t="s">
        <v>16</v>
      </c>
    </row>
    <row r="53" spans="1:5" ht="12.75">
      <c r="A53" s="28" t="s">
        <v>43</v>
      </c>
      <c r="E53" s="29" t="s">
        <v>718</v>
      </c>
    </row>
    <row r="54" spans="1:5" ht="12.75">
      <c r="A54" s="30" t="s">
        <v>45</v>
      </c>
      <c r="E54" s="31" t="s">
        <v>719</v>
      </c>
    </row>
    <row r="55" spans="1:5" ht="25.5">
      <c r="A55" t="s">
        <v>46</v>
      </c>
      <c r="E55" s="29" t="s">
        <v>720</v>
      </c>
    </row>
    <row r="56" spans="1:16" ht="12.75">
      <c r="A56" s="18" t="s">
        <v>38</v>
      </c>
      <c s="23" t="s">
        <v>28</v>
      </c>
      <c s="23" t="s">
        <v>721</v>
      </c>
      <c s="18" t="s">
        <v>40</v>
      </c>
      <c s="24" t="s">
        <v>722</v>
      </c>
      <c s="25" t="s">
        <v>239</v>
      </c>
      <c s="26">
        <v>4</v>
      </c>
      <c s="27">
        <v>0</v>
      </c>
      <c s="27">
        <f>ROUND(ROUND(H56,2)*ROUND(G56,3),2)</f>
      </c>
      <c r="O56">
        <f>(I56*21)/100</f>
      </c>
      <c t="s">
        <v>16</v>
      </c>
    </row>
    <row r="57" spans="1:5" ht="38.25">
      <c r="A57" s="28" t="s">
        <v>43</v>
      </c>
      <c r="E57" s="29" t="s">
        <v>723</v>
      </c>
    </row>
    <row r="58" spans="1:5" ht="12.75">
      <c r="A58" s="30" t="s">
        <v>45</v>
      </c>
      <c r="E58" s="31" t="s">
        <v>724</v>
      </c>
    </row>
    <row r="59" spans="1:5" ht="63.75">
      <c r="A59" t="s">
        <v>46</v>
      </c>
      <c r="E59" s="29" t="s">
        <v>709</v>
      </c>
    </row>
    <row r="60" spans="1:16" ht="12.75">
      <c r="A60" s="18" t="s">
        <v>38</v>
      </c>
      <c s="23" t="s">
        <v>30</v>
      </c>
      <c s="23" t="s">
        <v>725</v>
      </c>
      <c s="18" t="s">
        <v>40</v>
      </c>
      <c s="24" t="s">
        <v>726</v>
      </c>
      <c s="25" t="s">
        <v>239</v>
      </c>
      <c s="26">
        <v>4</v>
      </c>
      <c s="27">
        <v>0</v>
      </c>
      <c s="27">
        <f>ROUND(ROUND(H60,2)*ROUND(G60,3),2)</f>
      </c>
      <c r="O60">
        <f>(I60*21)/100</f>
      </c>
      <c t="s">
        <v>16</v>
      </c>
    </row>
    <row r="61" spans="1:5" ht="12.75">
      <c r="A61" s="28" t="s">
        <v>43</v>
      </c>
      <c r="E61" s="29" t="s">
        <v>727</v>
      </c>
    </row>
    <row r="62" spans="1:5" ht="12.75">
      <c r="A62" s="30" t="s">
        <v>45</v>
      </c>
      <c r="E62" s="31" t="s">
        <v>724</v>
      </c>
    </row>
    <row r="63" spans="1:5" ht="25.5">
      <c r="A63" t="s">
        <v>46</v>
      </c>
      <c r="E63" s="29" t="s">
        <v>714</v>
      </c>
    </row>
    <row r="64" spans="1:16" ht="12.75">
      <c r="A64" s="18" t="s">
        <v>38</v>
      </c>
      <c s="23" t="s">
        <v>127</v>
      </c>
      <c s="23" t="s">
        <v>728</v>
      </c>
      <c s="18" t="s">
        <v>40</v>
      </c>
      <c s="24" t="s">
        <v>729</v>
      </c>
      <c s="25" t="s">
        <v>717</v>
      </c>
      <c s="26">
        <v>180</v>
      </c>
      <c s="27">
        <v>0</v>
      </c>
      <c s="27">
        <f>ROUND(ROUND(H64,2)*ROUND(G64,3),2)</f>
      </c>
      <c r="O64">
        <f>(I64*21)/100</f>
      </c>
      <c t="s">
        <v>16</v>
      </c>
    </row>
    <row r="65" spans="1:5" ht="12.75">
      <c r="A65" s="28" t="s">
        <v>43</v>
      </c>
      <c r="E65" s="29" t="s">
        <v>730</v>
      </c>
    </row>
    <row r="66" spans="1:5" ht="12.75">
      <c r="A66" s="30" t="s">
        <v>45</v>
      </c>
      <c r="E66" s="31" t="s">
        <v>731</v>
      </c>
    </row>
    <row r="67" spans="1:5" ht="25.5">
      <c r="A67" t="s">
        <v>46</v>
      </c>
      <c r="E67" s="29" t="s">
        <v>720</v>
      </c>
    </row>
    <row r="68" spans="1:16" ht="25.5">
      <c r="A68" s="18" t="s">
        <v>38</v>
      </c>
      <c s="23" t="s">
        <v>74</v>
      </c>
      <c s="23" t="s">
        <v>732</v>
      </c>
      <c s="18" t="s">
        <v>40</v>
      </c>
      <c s="24" t="s">
        <v>733</v>
      </c>
      <c s="25" t="s">
        <v>239</v>
      </c>
      <c s="26">
        <v>8</v>
      </c>
      <c s="27">
        <v>0</v>
      </c>
      <c s="27">
        <f>ROUND(ROUND(H68,2)*ROUND(G68,3),2)</f>
      </c>
      <c r="O68">
        <f>(I68*21)/100</f>
      </c>
      <c t="s">
        <v>16</v>
      </c>
    </row>
    <row r="69" spans="1:5" ht="38.25">
      <c r="A69" s="28" t="s">
        <v>43</v>
      </c>
      <c r="E69" s="29" t="s">
        <v>734</v>
      </c>
    </row>
    <row r="70" spans="1:5" ht="12.75">
      <c r="A70" s="30" t="s">
        <v>45</v>
      </c>
      <c r="E70" s="31" t="s">
        <v>735</v>
      </c>
    </row>
    <row r="71" spans="1:5" ht="63.75">
      <c r="A71" t="s">
        <v>46</v>
      </c>
      <c r="E71" s="29" t="s">
        <v>709</v>
      </c>
    </row>
    <row r="72" spans="1:16" ht="12.75">
      <c r="A72" s="18" t="s">
        <v>38</v>
      </c>
      <c s="23" t="s">
        <v>33</v>
      </c>
      <c s="23" t="s">
        <v>736</v>
      </c>
      <c s="18" t="s">
        <v>40</v>
      </c>
      <c s="24" t="s">
        <v>737</v>
      </c>
      <c s="25" t="s">
        <v>239</v>
      </c>
      <c s="26">
        <v>8</v>
      </c>
      <c s="27">
        <v>0</v>
      </c>
      <c s="27">
        <f>ROUND(ROUND(H72,2)*ROUND(G72,3),2)</f>
      </c>
      <c r="O72">
        <f>(I72*21)/100</f>
      </c>
      <c t="s">
        <v>16</v>
      </c>
    </row>
    <row r="73" spans="1:5" ht="12.75">
      <c r="A73" s="28" t="s">
        <v>43</v>
      </c>
      <c r="E73" s="29" t="s">
        <v>738</v>
      </c>
    </row>
    <row r="74" spans="1:5" ht="12.75">
      <c r="A74" s="30" t="s">
        <v>45</v>
      </c>
      <c r="E74" s="31" t="s">
        <v>739</v>
      </c>
    </row>
    <row r="75" spans="1:5" ht="25.5">
      <c r="A75" t="s">
        <v>46</v>
      </c>
      <c r="E75" s="29" t="s">
        <v>714</v>
      </c>
    </row>
    <row r="76" spans="1:16" ht="12.75">
      <c r="A76" s="18" t="s">
        <v>38</v>
      </c>
      <c s="23" t="s">
        <v>35</v>
      </c>
      <c s="23" t="s">
        <v>740</v>
      </c>
      <c s="18" t="s">
        <v>40</v>
      </c>
      <c s="24" t="s">
        <v>741</v>
      </c>
      <c s="25" t="s">
        <v>717</v>
      </c>
      <c s="26">
        <v>360</v>
      </c>
      <c s="27">
        <v>0</v>
      </c>
      <c s="27">
        <f>ROUND(ROUND(H76,2)*ROUND(G76,3),2)</f>
      </c>
      <c r="O76">
        <f>(I76*21)/100</f>
      </c>
      <c t="s">
        <v>16</v>
      </c>
    </row>
    <row r="77" spans="1:5" ht="12.75">
      <c r="A77" s="28" t="s">
        <v>43</v>
      </c>
      <c r="E77" s="29" t="s">
        <v>742</v>
      </c>
    </row>
    <row r="78" spans="1:5" ht="12.75">
      <c r="A78" s="30" t="s">
        <v>45</v>
      </c>
      <c r="E78" s="31" t="s">
        <v>743</v>
      </c>
    </row>
    <row r="79" spans="1:5" ht="25.5">
      <c r="A79" t="s">
        <v>46</v>
      </c>
      <c r="E79" s="29" t="s">
        <v>720</v>
      </c>
    </row>
    <row r="80" spans="1:16" ht="12.75">
      <c r="A80" s="18" t="s">
        <v>38</v>
      </c>
      <c s="23" t="s">
        <v>145</v>
      </c>
      <c s="23" t="s">
        <v>744</v>
      </c>
      <c s="18" t="s">
        <v>40</v>
      </c>
      <c s="24" t="s">
        <v>745</v>
      </c>
      <c s="25" t="s">
        <v>239</v>
      </c>
      <c s="26">
        <v>42</v>
      </c>
      <c s="27">
        <v>0</v>
      </c>
      <c s="27">
        <f>ROUND(ROUND(H80,2)*ROUND(G80,3),2)</f>
      </c>
      <c r="O80">
        <f>(I80*21)/100</f>
      </c>
      <c t="s">
        <v>16</v>
      </c>
    </row>
    <row r="81" spans="1:5" ht="25.5">
      <c r="A81" s="28" t="s">
        <v>43</v>
      </c>
      <c r="E81" s="29" t="s">
        <v>746</v>
      </c>
    </row>
    <row r="82" spans="1:5" ht="12.75">
      <c r="A82" s="30" t="s">
        <v>45</v>
      </c>
      <c r="E82" s="31" t="s">
        <v>713</v>
      </c>
    </row>
    <row r="83" spans="1:5" ht="63.75">
      <c r="A83" t="s">
        <v>46</v>
      </c>
      <c r="E83" s="29" t="s">
        <v>747</v>
      </c>
    </row>
    <row r="84" spans="1:16" ht="12.75">
      <c r="A84" s="18" t="s">
        <v>38</v>
      </c>
      <c s="23" t="s">
        <v>150</v>
      </c>
      <c s="23" t="s">
        <v>265</v>
      </c>
      <c s="18" t="s">
        <v>40</v>
      </c>
      <c s="24" t="s">
        <v>266</v>
      </c>
      <c s="25" t="s">
        <v>239</v>
      </c>
      <c s="26">
        <v>42</v>
      </c>
      <c s="27">
        <v>0</v>
      </c>
      <c s="27">
        <f>ROUND(ROUND(H84,2)*ROUND(G84,3),2)</f>
      </c>
      <c r="O84">
        <f>(I84*21)/100</f>
      </c>
      <c t="s">
        <v>16</v>
      </c>
    </row>
    <row r="85" spans="1:5" ht="12.75">
      <c r="A85" s="28" t="s">
        <v>43</v>
      </c>
      <c r="E85" s="29" t="s">
        <v>748</v>
      </c>
    </row>
    <row r="86" spans="1:5" ht="12.75">
      <c r="A86" s="30" t="s">
        <v>45</v>
      </c>
      <c r="E86" s="31" t="s">
        <v>713</v>
      </c>
    </row>
    <row r="87" spans="1:5" ht="25.5">
      <c r="A87" t="s">
        <v>46</v>
      </c>
      <c r="E87" s="29" t="s">
        <v>714</v>
      </c>
    </row>
    <row r="88" spans="1:16" ht="12.75">
      <c r="A88" s="18" t="s">
        <v>38</v>
      </c>
      <c s="23" t="s">
        <v>157</v>
      </c>
      <c s="23" t="s">
        <v>749</v>
      </c>
      <c s="18" t="s">
        <v>40</v>
      </c>
      <c s="24" t="s">
        <v>750</v>
      </c>
      <c s="25" t="s">
        <v>717</v>
      </c>
      <c s="26">
        <v>1890</v>
      </c>
      <c s="27">
        <v>0</v>
      </c>
      <c s="27">
        <f>ROUND(ROUND(H88,2)*ROUND(G88,3),2)</f>
      </c>
      <c r="O88">
        <f>(I88*21)/100</f>
      </c>
      <c t="s">
        <v>16</v>
      </c>
    </row>
    <row r="89" spans="1:5" ht="12.75">
      <c r="A89" s="28" t="s">
        <v>43</v>
      </c>
      <c r="E89" s="29" t="s">
        <v>751</v>
      </c>
    </row>
    <row r="90" spans="1:5" ht="12.75">
      <c r="A90" s="30" t="s">
        <v>45</v>
      </c>
      <c r="E90" s="31" t="s">
        <v>719</v>
      </c>
    </row>
    <row r="91" spans="1:5" ht="25.5">
      <c r="A91" t="s">
        <v>46</v>
      </c>
      <c r="E91" s="29" t="s">
        <v>752</v>
      </c>
    </row>
    <row r="92" spans="1:16" ht="12.75">
      <c r="A92" s="18" t="s">
        <v>38</v>
      </c>
      <c s="23" t="s">
        <v>77</v>
      </c>
      <c s="23" t="s">
        <v>753</v>
      </c>
      <c s="18" t="s">
        <v>40</v>
      </c>
      <c s="24" t="s">
        <v>754</v>
      </c>
      <c s="25" t="s">
        <v>239</v>
      </c>
      <c s="26">
        <v>1</v>
      </c>
      <c s="27">
        <v>0</v>
      </c>
      <c s="27">
        <f>ROUND(ROUND(H92,2)*ROUND(G92,3),2)</f>
      </c>
      <c r="O92">
        <f>(I92*21)/100</f>
      </c>
      <c t="s">
        <v>16</v>
      </c>
    </row>
    <row r="93" spans="1:5" ht="38.25">
      <c r="A93" s="28" t="s">
        <v>43</v>
      </c>
      <c r="E93" s="29" t="s">
        <v>755</v>
      </c>
    </row>
    <row r="94" spans="1:5" ht="12.75">
      <c r="A94" s="30" t="s">
        <v>45</v>
      </c>
      <c r="E94" s="31" t="s">
        <v>672</v>
      </c>
    </row>
    <row r="95" spans="1:5" ht="76.5">
      <c r="A95" t="s">
        <v>46</v>
      </c>
      <c r="E95" s="29" t="s">
        <v>756</v>
      </c>
    </row>
    <row r="96" spans="1:16" ht="12.75">
      <c r="A96" s="18" t="s">
        <v>38</v>
      </c>
      <c s="23" t="s">
        <v>80</v>
      </c>
      <c s="23" t="s">
        <v>757</v>
      </c>
      <c s="18" t="s">
        <v>40</v>
      </c>
      <c s="24" t="s">
        <v>758</v>
      </c>
      <c s="25" t="s">
        <v>239</v>
      </c>
      <c s="26">
        <v>1</v>
      </c>
      <c s="27">
        <v>0</v>
      </c>
      <c s="27">
        <f>ROUND(ROUND(H96,2)*ROUND(G96,3),2)</f>
      </c>
      <c r="O96">
        <f>(I96*21)/100</f>
      </c>
      <c t="s">
        <v>16</v>
      </c>
    </row>
    <row r="97" spans="1:5" ht="12.75">
      <c r="A97" s="28" t="s">
        <v>43</v>
      </c>
      <c r="E97" s="29" t="s">
        <v>759</v>
      </c>
    </row>
    <row r="98" spans="1:5" ht="12.75">
      <c r="A98" s="30" t="s">
        <v>45</v>
      </c>
      <c r="E98" s="31" t="s">
        <v>672</v>
      </c>
    </row>
    <row r="99" spans="1:5" ht="25.5">
      <c r="A99" t="s">
        <v>46</v>
      </c>
      <c r="E99" s="29" t="s">
        <v>760</v>
      </c>
    </row>
    <row r="100" spans="1:16" ht="12.75">
      <c r="A100" s="18" t="s">
        <v>38</v>
      </c>
      <c s="23" t="s">
        <v>173</v>
      </c>
      <c s="23" t="s">
        <v>761</v>
      </c>
      <c s="18" t="s">
        <v>40</v>
      </c>
      <c s="24" t="s">
        <v>762</v>
      </c>
      <c s="25" t="s">
        <v>717</v>
      </c>
      <c s="26">
        <v>45</v>
      </c>
      <c s="27">
        <v>0</v>
      </c>
      <c s="27">
        <f>ROUND(ROUND(H100,2)*ROUND(G100,3),2)</f>
      </c>
      <c r="O100">
        <f>(I100*21)/100</f>
      </c>
      <c t="s">
        <v>16</v>
      </c>
    </row>
    <row r="101" spans="1:5" ht="12.75">
      <c r="A101" s="28" t="s">
        <v>43</v>
      </c>
      <c r="E101" s="29" t="s">
        <v>763</v>
      </c>
    </row>
    <row r="102" spans="1:5" ht="12.75">
      <c r="A102" s="30" t="s">
        <v>45</v>
      </c>
      <c r="E102" s="31" t="s">
        <v>764</v>
      </c>
    </row>
    <row r="103" spans="1:5" ht="25.5">
      <c r="A103" t="s">
        <v>46</v>
      </c>
      <c r="E103" s="29" t="s">
        <v>765</v>
      </c>
    </row>
    <row r="104" spans="1:16" ht="12.75">
      <c r="A104" s="18" t="s">
        <v>38</v>
      </c>
      <c s="23" t="s">
        <v>766</v>
      </c>
      <c s="23" t="s">
        <v>767</v>
      </c>
      <c s="18" t="s">
        <v>40</v>
      </c>
      <c s="24" t="s">
        <v>768</v>
      </c>
      <c s="25" t="s">
        <v>239</v>
      </c>
      <c s="26">
        <v>1</v>
      </c>
      <c s="27">
        <v>0</v>
      </c>
      <c s="27">
        <f>ROUND(ROUND(H104,2)*ROUND(G104,3),2)</f>
      </c>
      <c r="O104">
        <f>(I104*21)/100</f>
      </c>
      <c t="s">
        <v>16</v>
      </c>
    </row>
    <row r="105" spans="1:5" ht="38.25">
      <c r="A105" s="28" t="s">
        <v>43</v>
      </c>
      <c r="E105" s="29" t="s">
        <v>769</v>
      </c>
    </row>
    <row r="106" spans="1:5" ht="12.75">
      <c r="A106" s="30" t="s">
        <v>45</v>
      </c>
      <c r="E106" s="31" t="s">
        <v>672</v>
      </c>
    </row>
    <row r="107" spans="1:5" ht="63.75">
      <c r="A107" t="s">
        <v>46</v>
      </c>
      <c r="E107" s="29" t="s">
        <v>770</v>
      </c>
    </row>
    <row r="108" spans="1:16" ht="12.75">
      <c r="A108" s="18" t="s">
        <v>38</v>
      </c>
      <c s="23" t="s">
        <v>83</v>
      </c>
      <c s="23" t="s">
        <v>771</v>
      </c>
      <c s="18" t="s">
        <v>40</v>
      </c>
      <c s="24" t="s">
        <v>772</v>
      </c>
      <c s="25" t="s">
        <v>239</v>
      </c>
      <c s="26">
        <v>1</v>
      </c>
      <c s="27">
        <v>0</v>
      </c>
      <c s="27">
        <f>ROUND(ROUND(H108,2)*ROUND(G108,3),2)</f>
      </c>
      <c r="O108">
        <f>(I108*21)/100</f>
      </c>
      <c t="s">
        <v>16</v>
      </c>
    </row>
    <row r="109" spans="1:5" ht="12.75">
      <c r="A109" s="28" t="s">
        <v>43</v>
      </c>
      <c r="E109" s="29" t="s">
        <v>773</v>
      </c>
    </row>
    <row r="110" spans="1:5" ht="12.75">
      <c r="A110" s="30" t="s">
        <v>45</v>
      </c>
      <c r="E110" s="31" t="s">
        <v>672</v>
      </c>
    </row>
    <row r="111" spans="1:5" ht="25.5">
      <c r="A111" t="s">
        <v>46</v>
      </c>
      <c r="E111" s="29" t="s">
        <v>760</v>
      </c>
    </row>
    <row r="112" spans="1:16" ht="12.75">
      <c r="A112" s="18" t="s">
        <v>38</v>
      </c>
      <c s="23" t="s">
        <v>774</v>
      </c>
      <c s="23" t="s">
        <v>775</v>
      </c>
      <c s="18" t="s">
        <v>40</v>
      </c>
      <c s="24" t="s">
        <v>776</v>
      </c>
      <c s="25" t="s">
        <v>717</v>
      </c>
      <c s="26">
        <v>45</v>
      </c>
      <c s="27">
        <v>0</v>
      </c>
      <c s="27">
        <f>ROUND(ROUND(H112,2)*ROUND(G112,3),2)</f>
      </c>
      <c r="O112">
        <f>(I112*21)/100</f>
      </c>
      <c t="s">
        <v>16</v>
      </c>
    </row>
    <row r="113" spans="1:5" ht="12.75">
      <c r="A113" s="28" t="s">
        <v>43</v>
      </c>
      <c r="E113" s="29" t="s">
        <v>777</v>
      </c>
    </row>
    <row r="114" spans="1:5" ht="12.75">
      <c r="A114" s="30" t="s">
        <v>45</v>
      </c>
      <c r="E114" s="31" t="s">
        <v>764</v>
      </c>
    </row>
    <row r="115" spans="1:5" ht="25.5">
      <c r="A115" t="s">
        <v>46</v>
      </c>
      <c r="E115" s="29" t="s">
        <v>765</v>
      </c>
    </row>
    <row r="116" spans="1:16" ht="25.5">
      <c r="A116" s="18" t="s">
        <v>38</v>
      </c>
      <c s="23" t="s">
        <v>778</v>
      </c>
      <c s="23" t="s">
        <v>779</v>
      </c>
      <c s="18" t="s">
        <v>40</v>
      </c>
      <c s="24" t="s">
        <v>780</v>
      </c>
      <c s="25" t="s">
        <v>239</v>
      </c>
      <c s="26">
        <v>42</v>
      </c>
      <c s="27">
        <v>0</v>
      </c>
      <c s="27">
        <f>ROUND(ROUND(H116,2)*ROUND(G116,3),2)</f>
      </c>
      <c r="O116">
        <f>(I116*21)/100</f>
      </c>
      <c t="s">
        <v>16</v>
      </c>
    </row>
    <row r="117" spans="1:5" ht="25.5">
      <c r="A117" s="28" t="s">
        <v>43</v>
      </c>
      <c r="E117" s="29" t="s">
        <v>781</v>
      </c>
    </row>
    <row r="118" spans="1:5" ht="12.75">
      <c r="A118" s="30" t="s">
        <v>45</v>
      </c>
      <c r="E118" s="31" t="s">
        <v>713</v>
      </c>
    </row>
    <row r="119" spans="1:5" ht="63.75">
      <c r="A119" t="s">
        <v>46</v>
      </c>
      <c r="E119" s="29" t="s">
        <v>770</v>
      </c>
    </row>
    <row r="120" spans="1:16" ht="12.75">
      <c r="A120" s="18" t="s">
        <v>38</v>
      </c>
      <c s="23" t="s">
        <v>782</v>
      </c>
      <c s="23" t="s">
        <v>783</v>
      </c>
      <c s="18" t="s">
        <v>40</v>
      </c>
      <c s="24" t="s">
        <v>784</v>
      </c>
      <c s="25" t="s">
        <v>239</v>
      </c>
      <c s="26">
        <v>42</v>
      </c>
      <c s="27">
        <v>0</v>
      </c>
      <c s="27">
        <f>ROUND(ROUND(H120,2)*ROUND(G120,3),2)</f>
      </c>
      <c r="O120">
        <f>(I120*21)/100</f>
      </c>
      <c t="s">
        <v>16</v>
      </c>
    </row>
    <row r="121" spans="1:5" ht="12.75">
      <c r="A121" s="28" t="s">
        <v>43</v>
      </c>
      <c r="E121" s="29" t="s">
        <v>785</v>
      </c>
    </row>
    <row r="122" spans="1:5" ht="12.75">
      <c r="A122" s="30" t="s">
        <v>45</v>
      </c>
      <c r="E122" s="31" t="s">
        <v>713</v>
      </c>
    </row>
    <row r="123" spans="1:5" ht="25.5">
      <c r="A123" t="s">
        <v>46</v>
      </c>
      <c r="E123" s="29" t="s">
        <v>760</v>
      </c>
    </row>
    <row r="124" spans="1:16" ht="12.75">
      <c r="A124" s="18" t="s">
        <v>38</v>
      </c>
      <c s="23" t="s">
        <v>786</v>
      </c>
      <c s="23" t="s">
        <v>787</v>
      </c>
      <c s="18" t="s">
        <v>40</v>
      </c>
      <c s="24" t="s">
        <v>788</v>
      </c>
      <c s="25" t="s">
        <v>717</v>
      </c>
      <c s="26">
        <v>1890</v>
      </c>
      <c s="27">
        <v>0</v>
      </c>
      <c s="27">
        <f>ROUND(ROUND(H124,2)*ROUND(G124,3),2)</f>
      </c>
      <c r="O124">
        <f>(I124*21)/100</f>
      </c>
      <c t="s">
        <v>16</v>
      </c>
    </row>
    <row r="125" spans="1:5" ht="12.75">
      <c r="A125" s="28" t="s">
        <v>43</v>
      </c>
      <c r="E125" s="29" t="s">
        <v>789</v>
      </c>
    </row>
    <row r="126" spans="1:5" ht="12.75">
      <c r="A126" s="30" t="s">
        <v>45</v>
      </c>
      <c r="E126" s="31" t="s">
        <v>719</v>
      </c>
    </row>
    <row r="127" spans="1:5" ht="25.5">
      <c r="A127" t="s">
        <v>46</v>
      </c>
      <c r="E127" s="29" t="s">
        <v>765</v>
      </c>
    </row>
    <row r="128" spans="1:16" ht="12.75">
      <c r="A128" s="18" t="s">
        <v>38</v>
      </c>
      <c s="23" t="s">
        <v>790</v>
      </c>
      <c s="23" t="s">
        <v>791</v>
      </c>
      <c s="18" t="s">
        <v>40</v>
      </c>
      <c s="24" t="s">
        <v>792</v>
      </c>
      <c s="25" t="s">
        <v>153</v>
      </c>
      <c s="26">
        <v>12</v>
      </c>
      <c s="27">
        <v>0</v>
      </c>
      <c s="27">
        <f>ROUND(ROUND(H128,2)*ROUND(G128,3),2)</f>
      </c>
      <c r="O128">
        <f>(I128*21)/100</f>
      </c>
      <c t="s">
        <v>16</v>
      </c>
    </row>
    <row r="129" spans="1:5" ht="12.75">
      <c r="A129" s="28" t="s">
        <v>43</v>
      </c>
      <c r="E129" s="29" t="s">
        <v>40</v>
      </c>
    </row>
    <row r="130" spans="1:5" ht="12.75">
      <c r="A130" s="30" t="s">
        <v>45</v>
      </c>
      <c r="E130" s="31" t="s">
        <v>698</v>
      </c>
    </row>
    <row r="131" spans="1:5" ht="25.5">
      <c r="A131" t="s">
        <v>46</v>
      </c>
      <c r="E131" s="29" t="s">
        <v>279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