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27" yWindow="65427" windowWidth="23244" windowHeight="12254" activeTab="2"/>
  </bookViews>
  <sheets>
    <sheet name="Rekapitulace" sheetId="5" r:id="rId1"/>
    <sheet name="II_431 x III_05532" sheetId="20" r:id="rId2"/>
    <sheet name="Nestavební náklady" sheetId="8" r:id="rId3"/>
  </sheets>
  <definedNames>
    <definedName name="_xlnm.Print_Area" localSheetId="0">'Rekapitulace'!$A$1:$B$15</definedName>
  </definedNames>
  <calcPr calcId="152511"/>
  <extLst/>
</workbook>
</file>

<file path=xl/sharedStrings.xml><?xml version="1.0" encoding="utf-8"?>
<sst xmlns="http://schemas.openxmlformats.org/spreadsheetml/2006/main" count="126" uniqueCount="95">
  <si>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</si>
  <si>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</si>
  <si>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</si>
  <si>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</si>
  <si>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</si>
  <si>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</si>
  <si>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</si>
  <si>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</si>
  <si>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</si>
  <si>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_4KT0RMYH3</t>
  </si>
  <si>
    <t>Zemní práce Celkem :</t>
  </si>
  <si>
    <t>Komunikace</t>
  </si>
  <si>
    <t>573231111</t>
  </si>
  <si>
    <t xml:space="preserve">Postřik živičný spojovací ze silniční emulze v množství do 0,7 kg/m2                                </t>
  </si>
  <si>
    <t>_4KT0RS7IF</t>
  </si>
  <si>
    <t>_4KT0RSQVV</t>
  </si>
  <si>
    <t>Komunikace Celkem :</t>
  </si>
  <si>
    <t>Ostatní konstrukce a práce</t>
  </si>
  <si>
    <t>Ostatní konstrukce a práce Celkem :</t>
  </si>
  <si>
    <t xml:space="preserve">Vyplnění spár živičnou zálivkou                                                                     </t>
  </si>
  <si>
    <t xml:space="preserve">M    </t>
  </si>
  <si>
    <t>_4KT0RW5HX</t>
  </si>
  <si>
    <t>_4KT0T7PTR</t>
  </si>
  <si>
    <t>_4KT0SC7RX</t>
  </si>
  <si>
    <t>_4KT0RVQMB</t>
  </si>
  <si>
    <t>_4KT0RVFOW</t>
  </si>
  <si>
    <t>_4KT0ROSAA</t>
  </si>
  <si>
    <t>997211511</t>
  </si>
  <si>
    <t xml:space="preserve">Vodorovná doprava suti po suchu na vzdálenost do 1 km                                               </t>
  </si>
  <si>
    <t xml:space="preserve">T    </t>
  </si>
  <si>
    <t>_4KT0RPZ32</t>
  </si>
  <si>
    <t>997211519</t>
  </si>
  <si>
    <t xml:space="preserve">Příplatek ZKD 1 km u vodorovné dopravy suti                                                         </t>
  </si>
  <si>
    <t>_4KT0RQPX1</t>
  </si>
  <si>
    <t>997221845</t>
  </si>
  <si>
    <t>_4KU0SWURH</t>
  </si>
  <si>
    <t>998225111</t>
  </si>
  <si>
    <t xml:space="preserve">Přesun hmot pro pozemní komunikace s krytem z kamene, monolitickým betonovým nebo živičným          </t>
  </si>
  <si>
    <t>_4KT0RR0TJ</t>
  </si>
  <si>
    <t>STAVBA CELKEM</t>
  </si>
  <si>
    <t>Sazba DPH</t>
  </si>
  <si>
    <t>DPH celkem</t>
  </si>
  <si>
    <t>Celková cena bez DPH:</t>
  </si>
  <si>
    <t>Celková cena s DPH:</t>
  </si>
  <si>
    <t>VRN</t>
  </si>
  <si>
    <t>kpl</t>
  </si>
  <si>
    <t xml:space="preserve">Zarovnání styčné plochy podkladu nebo krytu z betonu tl do 150 mm                                   </t>
  </si>
  <si>
    <t>919731112</t>
  </si>
  <si>
    <t xml:space="preserve">Řezání stávajícího živičného krytu hl do 100 mm                                             </t>
  </si>
  <si>
    <t>919735112</t>
  </si>
  <si>
    <t xml:space="preserve">Čištění vozovek metením podkladu nebo krytu betonového nebo živičného             </t>
  </si>
  <si>
    <t>Rekapitulace stavebních objektů</t>
  </si>
  <si>
    <t>Název objektu</t>
  </si>
  <si>
    <t>DPH 21%:</t>
  </si>
  <si>
    <t>Cena celkem bez DPH:</t>
  </si>
  <si>
    <t>Cena celkem vč. DPH 21%:</t>
  </si>
  <si>
    <t>Cena za objekt bez DPH v Kč</t>
  </si>
  <si>
    <t>Vedlejší náklady</t>
  </si>
  <si>
    <t>Vedlejší a ostatní náklady</t>
  </si>
  <si>
    <t>soubor</t>
  </si>
  <si>
    <t>VN a ON Celkem :</t>
  </si>
  <si>
    <t>ks</t>
  </si>
  <si>
    <t>Zajištění BOZP na staveništi</t>
  </si>
  <si>
    <t>MTŽ</t>
  </si>
  <si>
    <t>58920</t>
  </si>
  <si>
    <t xml:space="preserve">Řezání spár pro vytvoření komůrky š 15 mm hl 30 mm pro těsnící zálivku v živičném krytu                                   </t>
  </si>
  <si>
    <t xml:space="preserve">919112223 </t>
  </si>
  <si>
    <t>Výšková úprava UV a poklopů vstupu a armatur</t>
  </si>
  <si>
    <t>Poplatek za uložení odpadu z asfaltových a betonových povrchů na skládce</t>
  </si>
  <si>
    <t>113154124</t>
  </si>
  <si>
    <t xml:space="preserve">Frézování živičného krytu tl do 100 mm pruh š 1 m pl do 500 m2 bez překážek v trase                       </t>
  </si>
  <si>
    <t>938909321</t>
  </si>
  <si>
    <t>915211112</t>
  </si>
  <si>
    <t xml:space="preserve">Vodorovné dopravní značení dělící čáry souvislé š 125 mm retroreflexní bílý plast  </t>
  </si>
  <si>
    <t>m</t>
  </si>
  <si>
    <t>915221112</t>
  </si>
  <si>
    <t xml:space="preserve">Vodorovné dopravní značení vodící čáry souvislé š 250 mm retroreflexní bílý plast     </t>
  </si>
  <si>
    <t>915231112</t>
  </si>
  <si>
    <t xml:space="preserve">Vodorovné dopravní značení přechody pro chodce, šipky, symboly retroreflexní bílý plast             </t>
  </si>
  <si>
    <t>m2</t>
  </si>
  <si>
    <t>915611111</t>
  </si>
  <si>
    <t xml:space="preserve">Předznačení vodorovného liniového značení  </t>
  </si>
  <si>
    <t>915621111</t>
  </si>
  <si>
    <t xml:space="preserve">Předznačení vodorovného plošného značení </t>
  </si>
  <si>
    <t>silnice II/431 - 120bm * 10 m, silnice III/05532 - 4bm * 20 m = 1280 m2</t>
  </si>
  <si>
    <t>Vodorovné dopravní značení - plastem plošně červená - protiskluz a retroreflex</t>
  </si>
  <si>
    <t>915231111</t>
  </si>
  <si>
    <t xml:space="preserve">Asfaltový beton vrstva ložní ACL 16 (ABH) tl 60 mm š do 3 m z nemodifikovaného asfaltu         </t>
  </si>
  <si>
    <t xml:space="preserve">577155112     </t>
  </si>
  <si>
    <t xml:space="preserve">Asfaltový beton vrstva obrusná ACO 11 (ABS) tř. I tl 40 mm š do 3 m z modifikovaného asfaltu      </t>
  </si>
  <si>
    <t>577134131</t>
  </si>
  <si>
    <t>SUS JMK, p.o.k.</t>
  </si>
  <si>
    <t>Přechodné dopravní značení vč. stanovení, umístění, údržby, odstranění, zajištění uzavírky</t>
  </si>
  <si>
    <t>II/431 Hodonín, křižovatka</t>
  </si>
  <si>
    <t>Zařízení staveniště a odstranění 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</si>
</sst>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70C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7" fillId="3" borderId="0" xfId="0" applyFont="1" applyFill="1"/>
    <xf numFmtId="0" fontId="0" fillId="0" borderId="0" xfId="0"/>
    <xf numFmtId="0" fontId="0" fillId="0" borderId="0" xfId="0" applyBorder="1"/>
    <xf numFmtId="0" fontId="14" fillId="0" borderId="2" xfId="0" applyFont="1" applyFill="1" applyBorder="1"/>
    <xf numFmtId="164" fontId="14" fillId="0" borderId="3" xfId="0" applyNumberFormat="1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1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1"/>
  <sheetViews>
    <sheetView view="pageBreakPreview" zoomScale="115" zoomScaleSheetLayoutView="115" workbookViewId="0" topLeftCell="A1"/>
  </sheetViews>
  <sheetFormatPr defaultColWidth="9.140625" defaultRowHeight="15"/>
  <cols>
    <col min="1" max="1" width="92.8515625" style="0" customWidth="1"/>
    <col min="2" max="2" width="33.00390625" style="0" customWidth="1"/>
    <col min="3" max="272" width="8.8515625" style="30" customWidth="1"/>
  </cols>
  <sheetData>
    <row r="1" ht="23.8">
      <c r="A1" s="13" t="s">
        <v>93</v>
      </c>
    </row>
    <row r="2" ht="23.8">
      <c r="A2" s="13" t="s">
        <v>51</v>
      </c>
    </row>
    <row r="4" spans="1:2" ht="19.05">
      <c r="A4" s="12" t="s">
        <v>52</v>
      </c>
      <c r="B4" s="14" t="s">
        <v>56</v>
      </c>
    </row>
    <row r="5" spans="1:2" ht="18">
      <c r="A5" s="12"/>
      <c r="B5" s="14"/>
    </row>
    <row r="6" spans="1:272" s="27" customFormat="1" ht="18">
      <c r="A6" s="31" t="str">
        <f>A1</f>
        <v>II/431 Hodonín, křižovatka</v>
      </c>
      <c r="B6" s="32">
        <f>'II_431 x III_05532'!K38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</row>
    <row r="7" spans="1:2" ht="18">
      <c r="A7" s="33" t="str">
        <f>'Nestavební náklady'!A1</f>
        <v>Vedlejší a ostatní náklady</v>
      </c>
      <c r="B7" s="32">
        <f>'Nestavební náklady'!K14</f>
        <v>0</v>
      </c>
    </row>
    <row r="8" spans="1:2" ht="18">
      <c r="A8" s="34"/>
      <c r="B8" s="35"/>
    </row>
    <row r="9" spans="1:2" ht="18">
      <c r="A9" s="33" t="s">
        <v>54</v>
      </c>
      <c r="B9" s="32">
        <f>SUM(B6:B7)</f>
        <v>0</v>
      </c>
    </row>
    <row r="10" spans="1:2" ht="18">
      <c r="A10" s="33" t="s">
        <v>53</v>
      </c>
      <c r="B10" s="32">
        <f>B9*0.21</f>
        <v>0</v>
      </c>
    </row>
    <row r="11" spans="1:2" ht="19.7" thickBot="1">
      <c r="A11" s="36" t="s">
        <v>55</v>
      </c>
      <c r="B11" s="37">
        <f>B9*1.21</f>
        <v>0</v>
      </c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SheetLayoutView="100" workbookViewId="0" topLeftCell="A9">
      <selection activeCell="O4" sqref="O4"/>
    </sheetView>
  </sheetViews>
  <sheetFormatPr defaultColWidth="9.140625" defaultRowHeight="15"/>
  <cols>
    <col min="1" max="1" width="5.57421875" style="26" customWidth="1"/>
    <col min="2" max="2" width="10.140625" style="26" customWidth="1"/>
    <col min="3" max="4" width="9.7109375" style="26" customWidth="1"/>
    <col min="5" max="7" width="9.140625" style="26" customWidth="1"/>
    <col min="8" max="8" width="29.7109375" style="26" customWidth="1"/>
    <col min="9" max="9" width="11.7109375" style="26" customWidth="1"/>
    <col min="10" max="10" width="6.28125" style="26" customWidth="1"/>
    <col min="11" max="11" width="12.7109375" style="26" customWidth="1"/>
    <col min="12" max="12" width="13.7109375" style="26" customWidth="1"/>
    <col min="13" max="13" width="16.7109375" style="27" hidden="1" customWidth="1"/>
    <col min="14" max="16384" width="9.140625" style="27" customWidth="1"/>
  </cols>
  <sheetData>
    <row r="1" spans="1:12" ht="15" customHeight="1">
      <c r="A1" s="46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4.45">
      <c r="A5" s="26" t="s">
        <v>0</v>
      </c>
      <c r="B5" s="27"/>
      <c r="C5" s="26" t="s">
        <v>91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thickBot="1">
      <c r="A7" s="49" t="s">
        <v>1</v>
      </c>
      <c r="B7" s="50"/>
      <c r="C7" s="51" t="s">
        <v>2</v>
      </c>
      <c r="D7" s="52"/>
      <c r="E7" s="52"/>
      <c r="F7" s="52"/>
      <c r="G7" s="52"/>
      <c r="H7" s="52"/>
      <c r="I7" s="16" t="s">
        <v>3</v>
      </c>
      <c r="J7" s="25" t="s">
        <v>4</v>
      </c>
      <c r="K7" s="16" t="s">
        <v>5</v>
      </c>
      <c r="L7" s="16" t="s">
        <v>6</v>
      </c>
    </row>
    <row r="8" spans="1:12" ht="15">
      <c r="A8" s="17">
        <v>1</v>
      </c>
      <c r="B8" s="53" t="s">
        <v>7</v>
      </c>
      <c r="C8" s="54"/>
      <c r="D8" s="54"/>
      <c r="E8" s="54"/>
      <c r="F8" s="54"/>
      <c r="G8" s="55"/>
      <c r="H8" s="56"/>
      <c r="I8" s="56"/>
      <c r="J8" s="56"/>
      <c r="K8" s="56"/>
      <c r="L8" s="56"/>
    </row>
    <row r="9" spans="1:13" ht="15">
      <c r="A9" s="15">
        <v>1</v>
      </c>
      <c r="B9" s="18" t="s">
        <v>69</v>
      </c>
      <c r="C9" s="57" t="s">
        <v>70</v>
      </c>
      <c r="D9" s="58"/>
      <c r="E9" s="58"/>
      <c r="F9" s="58"/>
      <c r="G9" s="58"/>
      <c r="H9" s="58"/>
      <c r="I9" s="22">
        <f>120*10+4*20</f>
        <v>1280</v>
      </c>
      <c r="J9" s="23" t="s">
        <v>8</v>
      </c>
      <c r="K9" s="19"/>
      <c r="L9" s="20">
        <f>ROUND(I9*K9,2)</f>
        <v>0</v>
      </c>
      <c r="M9" s="27" t="s">
        <v>9</v>
      </c>
    </row>
    <row r="10" spans="1:12" s="29" customFormat="1" ht="14.45">
      <c r="A10" s="15"/>
      <c r="B10" s="18"/>
      <c r="C10" s="59" t="s">
        <v>84</v>
      </c>
      <c r="D10" s="58"/>
      <c r="E10" s="58"/>
      <c r="F10" s="58"/>
      <c r="G10" s="58"/>
      <c r="H10" s="58"/>
      <c r="I10" s="22"/>
      <c r="J10" s="39"/>
      <c r="K10" s="19"/>
      <c r="L10" s="20"/>
    </row>
    <row r="11" spans="1:12" ht="15">
      <c r="A11" s="40"/>
      <c r="B11" s="41"/>
      <c r="C11" s="41"/>
      <c r="D11" s="41"/>
      <c r="E11" s="41"/>
      <c r="F11" s="41"/>
      <c r="G11" s="42" t="s">
        <v>10</v>
      </c>
      <c r="H11" s="43"/>
      <c r="I11" s="43"/>
      <c r="J11" s="43"/>
      <c r="K11" s="43"/>
      <c r="L11" s="21">
        <f>SUM(L9:L9)</f>
        <v>0</v>
      </c>
    </row>
    <row r="12" spans="1:12" ht="14.45">
      <c r="A12" s="17">
        <v>5</v>
      </c>
      <c r="B12" s="44" t="s">
        <v>11</v>
      </c>
      <c r="C12" s="45"/>
      <c r="D12" s="45"/>
      <c r="E12" s="45"/>
      <c r="F12" s="45"/>
      <c r="G12" s="40"/>
      <c r="H12" s="41"/>
      <c r="I12" s="41"/>
      <c r="J12" s="41"/>
      <c r="K12" s="41"/>
      <c r="L12" s="41"/>
    </row>
    <row r="13" spans="1:13" ht="15">
      <c r="A13" s="15">
        <v>2</v>
      </c>
      <c r="B13" s="18" t="s">
        <v>12</v>
      </c>
      <c r="C13" s="57" t="s">
        <v>13</v>
      </c>
      <c r="D13" s="58"/>
      <c r="E13" s="58"/>
      <c r="F13" s="58"/>
      <c r="G13" s="58"/>
      <c r="H13" s="58"/>
      <c r="I13" s="22">
        <f>I9*2</f>
        <v>2560</v>
      </c>
      <c r="J13" s="23" t="s">
        <v>8</v>
      </c>
      <c r="K13" s="19"/>
      <c r="L13" s="20">
        <f>ROUND(I13*K13,2)</f>
        <v>0</v>
      </c>
      <c r="M13" s="27" t="s">
        <v>14</v>
      </c>
    </row>
    <row r="14" spans="1:13" s="29" customFormat="1" ht="15">
      <c r="A14" s="15">
        <v>3</v>
      </c>
      <c r="B14" s="18" t="s">
        <v>88</v>
      </c>
      <c r="C14" s="57" t="s">
        <v>87</v>
      </c>
      <c r="D14" s="58"/>
      <c r="E14" s="58"/>
      <c r="F14" s="58"/>
      <c r="G14" s="58"/>
      <c r="H14" s="58"/>
      <c r="I14" s="22">
        <f>I9</f>
        <v>1280</v>
      </c>
      <c r="J14" s="38" t="s">
        <v>8</v>
      </c>
      <c r="K14" s="19"/>
      <c r="L14" s="20">
        <f aca="true" t="shared" si="0" ref="L14">ROUND(I14*K14,2)</f>
        <v>0</v>
      </c>
      <c r="M14" s="29" t="s">
        <v>15</v>
      </c>
    </row>
    <row r="15" spans="1:13" ht="15">
      <c r="A15" s="15">
        <v>3</v>
      </c>
      <c r="B15" s="18" t="s">
        <v>90</v>
      </c>
      <c r="C15" s="57" t="s">
        <v>89</v>
      </c>
      <c r="D15" s="58"/>
      <c r="E15" s="58"/>
      <c r="F15" s="58"/>
      <c r="G15" s="58"/>
      <c r="H15" s="58"/>
      <c r="I15" s="22">
        <f>I9</f>
        <v>1280</v>
      </c>
      <c r="J15" s="23" t="s">
        <v>8</v>
      </c>
      <c r="K15" s="19"/>
      <c r="L15" s="20">
        <f aca="true" t="shared" si="1" ref="L15:L16">ROUND(I15*K15,2)</f>
        <v>0</v>
      </c>
      <c r="M15" s="27" t="s">
        <v>15</v>
      </c>
    </row>
    <row r="16" spans="1:13" ht="15">
      <c r="A16" s="15">
        <v>5</v>
      </c>
      <c r="B16" s="18" t="s">
        <v>64</v>
      </c>
      <c r="C16" s="57" t="s">
        <v>19</v>
      </c>
      <c r="D16" s="58"/>
      <c r="E16" s="58"/>
      <c r="F16" s="58"/>
      <c r="G16" s="58"/>
      <c r="H16" s="58"/>
      <c r="I16" s="22">
        <f>120+120+24+24+10+10</f>
        <v>308</v>
      </c>
      <c r="J16" s="23" t="s">
        <v>20</v>
      </c>
      <c r="K16" s="19"/>
      <c r="L16" s="20">
        <f t="shared" si="1"/>
        <v>0</v>
      </c>
      <c r="M16" s="27" t="s">
        <v>21</v>
      </c>
    </row>
    <row r="17" spans="1:12" ht="14.45">
      <c r="A17" s="40"/>
      <c r="B17" s="41"/>
      <c r="C17" s="41"/>
      <c r="D17" s="41"/>
      <c r="E17" s="41"/>
      <c r="F17" s="41"/>
      <c r="G17" s="42" t="s">
        <v>16</v>
      </c>
      <c r="H17" s="43"/>
      <c r="I17" s="43"/>
      <c r="J17" s="43"/>
      <c r="K17" s="43"/>
      <c r="L17" s="21">
        <f>SUM(L13:M16)</f>
        <v>0</v>
      </c>
    </row>
    <row r="18" spans="1:12" ht="15">
      <c r="A18" s="17">
        <v>9</v>
      </c>
      <c r="B18" s="44" t="s">
        <v>17</v>
      </c>
      <c r="C18" s="45"/>
      <c r="D18" s="45"/>
      <c r="E18" s="45"/>
      <c r="F18" s="45"/>
      <c r="G18" s="40"/>
      <c r="H18" s="41"/>
      <c r="I18" s="41"/>
      <c r="J18" s="41"/>
      <c r="K18" s="41"/>
      <c r="L18" s="41"/>
    </row>
    <row r="19" spans="1:12" s="29" customFormat="1" ht="15">
      <c r="A19" s="15">
        <v>6</v>
      </c>
      <c r="B19" s="18" t="s">
        <v>72</v>
      </c>
      <c r="C19" s="60" t="s">
        <v>73</v>
      </c>
      <c r="D19" s="61"/>
      <c r="E19" s="61"/>
      <c r="F19" s="61"/>
      <c r="G19" s="61"/>
      <c r="H19" s="61"/>
      <c r="I19" s="19">
        <f>52*3+25*3</f>
        <v>231</v>
      </c>
      <c r="J19" s="39" t="s">
        <v>74</v>
      </c>
      <c r="K19" s="19"/>
      <c r="L19" s="20">
        <f aca="true" t="shared" si="2" ref="L19:L24">ROUND(I19*K19,2)</f>
        <v>0</v>
      </c>
    </row>
    <row r="20" spans="1:12" s="29" customFormat="1" ht="15">
      <c r="A20" s="15">
        <v>7</v>
      </c>
      <c r="B20" s="18" t="s">
        <v>75</v>
      </c>
      <c r="C20" s="60" t="s">
        <v>76</v>
      </c>
      <c r="D20" s="61"/>
      <c r="E20" s="61"/>
      <c r="F20" s="61"/>
      <c r="G20" s="61"/>
      <c r="H20" s="61"/>
      <c r="I20" s="19">
        <f>7+7</f>
        <v>14</v>
      </c>
      <c r="J20" s="39" t="s">
        <v>74</v>
      </c>
      <c r="K20" s="19"/>
      <c r="L20" s="20">
        <f t="shared" si="2"/>
        <v>0</v>
      </c>
    </row>
    <row r="21" spans="1:12" s="29" customFormat="1" ht="15">
      <c r="A21" s="15">
        <v>8</v>
      </c>
      <c r="B21" s="18" t="s">
        <v>86</v>
      </c>
      <c r="C21" s="60" t="s">
        <v>85</v>
      </c>
      <c r="D21" s="61"/>
      <c r="E21" s="61"/>
      <c r="F21" s="61"/>
      <c r="G21" s="61"/>
      <c r="H21" s="61"/>
      <c r="I21" s="19">
        <v>20</v>
      </c>
      <c r="J21" s="39" t="s">
        <v>79</v>
      </c>
      <c r="K21" s="19"/>
      <c r="L21" s="20">
        <f t="shared" si="2"/>
        <v>0</v>
      </c>
    </row>
    <row r="22" spans="1:12" s="29" customFormat="1" ht="15">
      <c r="A22" s="15">
        <v>9</v>
      </c>
      <c r="B22" s="18" t="s">
        <v>77</v>
      </c>
      <c r="C22" s="60" t="s">
        <v>78</v>
      </c>
      <c r="D22" s="61"/>
      <c r="E22" s="61"/>
      <c r="F22" s="61"/>
      <c r="G22" s="61"/>
      <c r="H22" s="61"/>
      <c r="I22" s="19">
        <f>10*4+10*6+10*2.5</f>
        <v>125</v>
      </c>
      <c r="J22" s="39" t="s">
        <v>79</v>
      </c>
      <c r="K22" s="19"/>
      <c r="L22" s="20">
        <f t="shared" si="2"/>
        <v>0</v>
      </c>
    </row>
    <row r="23" spans="1:12" s="29" customFormat="1" ht="15">
      <c r="A23" s="15">
        <v>10</v>
      </c>
      <c r="B23" s="18" t="s">
        <v>80</v>
      </c>
      <c r="C23" s="57" t="s">
        <v>81</v>
      </c>
      <c r="D23" s="58"/>
      <c r="E23" s="58"/>
      <c r="F23" s="58"/>
      <c r="G23" s="58"/>
      <c r="H23" s="58"/>
      <c r="I23" s="19">
        <f>I19+I20</f>
        <v>245</v>
      </c>
      <c r="J23" s="39" t="s">
        <v>74</v>
      </c>
      <c r="K23" s="19"/>
      <c r="L23" s="20">
        <f t="shared" si="2"/>
        <v>0</v>
      </c>
    </row>
    <row r="24" spans="1:12" s="29" customFormat="1" ht="15">
      <c r="A24" s="15">
        <v>11</v>
      </c>
      <c r="B24" s="18" t="s">
        <v>82</v>
      </c>
      <c r="C24" s="57" t="s">
        <v>83</v>
      </c>
      <c r="D24" s="58"/>
      <c r="E24" s="58"/>
      <c r="F24" s="58"/>
      <c r="G24" s="58"/>
      <c r="H24" s="58"/>
      <c r="I24" s="19">
        <f>I22+I21</f>
        <v>145</v>
      </c>
      <c r="J24" s="39" t="s">
        <v>79</v>
      </c>
      <c r="K24" s="19"/>
      <c r="L24" s="20">
        <f t="shared" si="2"/>
        <v>0</v>
      </c>
    </row>
    <row r="25" spans="1:13" ht="15">
      <c r="A25" s="15">
        <v>8</v>
      </c>
      <c r="B25" s="18" t="s">
        <v>66</v>
      </c>
      <c r="C25" s="57" t="s">
        <v>65</v>
      </c>
      <c r="D25" s="58"/>
      <c r="E25" s="58"/>
      <c r="F25" s="58"/>
      <c r="G25" s="58"/>
      <c r="H25" s="58"/>
      <c r="I25" s="19">
        <f>I16</f>
        <v>308</v>
      </c>
      <c r="J25" s="23" t="s">
        <v>20</v>
      </c>
      <c r="K25" s="19"/>
      <c r="L25" s="20">
        <f aca="true" t="shared" si="3" ref="L25:L33">ROUND(I25*K25,2)</f>
        <v>0</v>
      </c>
      <c r="M25" s="27" t="s">
        <v>24</v>
      </c>
    </row>
    <row r="26" spans="1:13" ht="15">
      <c r="A26" s="15">
        <v>9</v>
      </c>
      <c r="B26" s="18" t="s">
        <v>47</v>
      </c>
      <c r="C26" s="57" t="s">
        <v>46</v>
      </c>
      <c r="D26" s="58"/>
      <c r="E26" s="58"/>
      <c r="F26" s="58"/>
      <c r="G26" s="58"/>
      <c r="H26" s="58"/>
      <c r="I26" s="22">
        <f>I25</f>
        <v>308</v>
      </c>
      <c r="J26" s="23" t="s">
        <v>20</v>
      </c>
      <c r="K26" s="19"/>
      <c r="L26" s="20">
        <f t="shared" si="3"/>
        <v>0</v>
      </c>
      <c r="M26" s="27" t="s">
        <v>24</v>
      </c>
    </row>
    <row r="27" spans="1:13" ht="15">
      <c r="A27" s="15">
        <v>10</v>
      </c>
      <c r="B27" s="18" t="s">
        <v>49</v>
      </c>
      <c r="C27" s="57" t="s">
        <v>48</v>
      </c>
      <c r="D27" s="58"/>
      <c r="E27" s="58"/>
      <c r="F27" s="58"/>
      <c r="G27" s="58"/>
      <c r="H27" s="58"/>
      <c r="I27" s="22">
        <f>I26</f>
        <v>308</v>
      </c>
      <c r="J27" s="23" t="s">
        <v>20</v>
      </c>
      <c r="K27" s="19"/>
      <c r="L27" s="20">
        <f t="shared" si="3"/>
        <v>0</v>
      </c>
      <c r="M27" s="27" t="s">
        <v>25</v>
      </c>
    </row>
    <row r="28" spans="1:13" ht="15">
      <c r="A28" s="15">
        <v>11</v>
      </c>
      <c r="B28" s="18" t="s">
        <v>71</v>
      </c>
      <c r="C28" s="57" t="s">
        <v>50</v>
      </c>
      <c r="D28" s="58"/>
      <c r="E28" s="58"/>
      <c r="F28" s="58"/>
      <c r="G28" s="58"/>
      <c r="H28" s="58"/>
      <c r="I28" s="22">
        <f>I9</f>
        <v>1280</v>
      </c>
      <c r="J28" s="23" t="s">
        <v>8</v>
      </c>
      <c r="K28" s="19"/>
      <c r="L28" s="20">
        <f t="shared" si="3"/>
        <v>0</v>
      </c>
      <c r="M28" s="27" t="s">
        <v>26</v>
      </c>
    </row>
    <row r="29" spans="1:13" ht="15">
      <c r="A29" s="15">
        <v>12</v>
      </c>
      <c r="B29" s="18" t="s">
        <v>27</v>
      </c>
      <c r="C29" s="57" t="s">
        <v>28</v>
      </c>
      <c r="D29" s="58"/>
      <c r="E29" s="58"/>
      <c r="F29" s="58"/>
      <c r="G29" s="58"/>
      <c r="H29" s="58"/>
      <c r="I29" s="22">
        <f>I9*0.1*2.36</f>
        <v>302.08</v>
      </c>
      <c r="J29" s="23" t="s">
        <v>29</v>
      </c>
      <c r="K29" s="19"/>
      <c r="L29" s="20">
        <f t="shared" si="3"/>
        <v>0</v>
      </c>
      <c r="M29" s="27" t="s">
        <v>30</v>
      </c>
    </row>
    <row r="30" spans="1:13" ht="15">
      <c r="A30" s="15">
        <v>13</v>
      </c>
      <c r="B30" s="18" t="s">
        <v>31</v>
      </c>
      <c r="C30" s="57" t="s">
        <v>32</v>
      </c>
      <c r="D30" s="58"/>
      <c r="E30" s="58"/>
      <c r="F30" s="58"/>
      <c r="G30" s="58"/>
      <c r="H30" s="58"/>
      <c r="I30" s="22">
        <v>963.4464</v>
      </c>
      <c r="J30" s="23" t="s">
        <v>29</v>
      </c>
      <c r="K30" s="19"/>
      <c r="L30" s="20">
        <f t="shared" si="3"/>
        <v>0</v>
      </c>
      <c r="M30" s="27" t="s">
        <v>33</v>
      </c>
    </row>
    <row r="31" spans="1:13" ht="15">
      <c r="A31" s="15">
        <v>14</v>
      </c>
      <c r="B31" s="18" t="s">
        <v>34</v>
      </c>
      <c r="C31" s="57" t="s">
        <v>68</v>
      </c>
      <c r="D31" s="58"/>
      <c r="E31" s="58"/>
      <c r="F31" s="58"/>
      <c r="G31" s="58"/>
      <c r="H31" s="58"/>
      <c r="I31" s="22">
        <f>I29</f>
        <v>302.08</v>
      </c>
      <c r="J31" s="23" t="s">
        <v>29</v>
      </c>
      <c r="K31" s="19"/>
      <c r="L31" s="20">
        <f t="shared" si="3"/>
        <v>0</v>
      </c>
      <c r="M31" s="27" t="s">
        <v>35</v>
      </c>
    </row>
    <row r="32" spans="1:13" ht="15">
      <c r="A32" s="15">
        <v>15</v>
      </c>
      <c r="B32" s="18" t="s">
        <v>36</v>
      </c>
      <c r="C32" s="57" t="s">
        <v>37</v>
      </c>
      <c r="D32" s="58"/>
      <c r="E32" s="58"/>
      <c r="F32" s="58"/>
      <c r="G32" s="58"/>
      <c r="H32" s="58"/>
      <c r="I32" s="22">
        <f>I29</f>
        <v>302.08</v>
      </c>
      <c r="J32" s="23" t="s">
        <v>29</v>
      </c>
      <c r="K32" s="19"/>
      <c r="L32" s="20">
        <f t="shared" si="3"/>
        <v>0</v>
      </c>
      <c r="M32" s="27" t="s">
        <v>38</v>
      </c>
    </row>
    <row r="33" spans="1:12" ht="15">
      <c r="A33" s="15">
        <v>16</v>
      </c>
      <c r="B33" s="18" t="s">
        <v>63</v>
      </c>
      <c r="C33" s="23" t="s">
        <v>67</v>
      </c>
      <c r="D33" s="24"/>
      <c r="E33" s="24"/>
      <c r="F33" s="24"/>
      <c r="G33" s="24"/>
      <c r="H33" s="24"/>
      <c r="I33" s="22">
        <v>4</v>
      </c>
      <c r="J33" s="23" t="s">
        <v>61</v>
      </c>
      <c r="K33" s="19"/>
      <c r="L33" s="20">
        <f t="shared" si="3"/>
        <v>0</v>
      </c>
    </row>
    <row r="34" spans="1:13" ht="15">
      <c r="A34" s="15">
        <v>17</v>
      </c>
      <c r="B34" s="18" t="s">
        <v>44</v>
      </c>
      <c r="C34" s="57" t="s">
        <v>92</v>
      </c>
      <c r="D34" s="58"/>
      <c r="E34" s="58"/>
      <c r="F34" s="58"/>
      <c r="G34" s="58"/>
      <c r="H34" s="58"/>
      <c r="I34" s="22">
        <v>1</v>
      </c>
      <c r="J34" s="23" t="s">
        <v>45</v>
      </c>
      <c r="K34" s="19"/>
      <c r="L34" s="20">
        <f>ROUND(I34*K34,2)</f>
        <v>0</v>
      </c>
      <c r="M34" s="27" t="s">
        <v>38</v>
      </c>
    </row>
    <row r="35" spans="1:12" ht="15">
      <c r="A35" s="40"/>
      <c r="B35" s="41"/>
      <c r="C35" s="41"/>
      <c r="D35" s="41"/>
      <c r="E35" s="41"/>
      <c r="F35" s="41"/>
      <c r="G35" s="42" t="s">
        <v>18</v>
      </c>
      <c r="H35" s="43"/>
      <c r="I35" s="43"/>
      <c r="J35" s="43"/>
      <c r="K35" s="43"/>
      <c r="L35" s="21">
        <f>SUM(L19:M34)</f>
        <v>0</v>
      </c>
    </row>
    <row r="36" spans="1:12" ht="1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74" t="s">
        <v>39</v>
      </c>
      <c r="B38" s="75"/>
      <c r="C38" s="75"/>
      <c r="D38" s="77" t="s">
        <v>40</v>
      </c>
      <c r="E38" s="65"/>
      <c r="F38" s="77" t="s">
        <v>41</v>
      </c>
      <c r="G38" s="65"/>
      <c r="H38" s="72" t="s">
        <v>42</v>
      </c>
      <c r="I38" s="73"/>
      <c r="J38" s="28"/>
      <c r="K38" s="66">
        <f>L35+L17+L11</f>
        <v>0</v>
      </c>
      <c r="L38" s="67"/>
    </row>
    <row r="39" spans="1:12" ht="15">
      <c r="A39" s="76"/>
      <c r="B39" s="76"/>
      <c r="C39" s="76"/>
      <c r="D39" s="62"/>
      <c r="E39" s="63"/>
      <c r="F39" s="62"/>
      <c r="G39" s="63"/>
      <c r="H39" s="62"/>
      <c r="I39" s="63"/>
      <c r="J39" s="63"/>
      <c r="K39" s="63"/>
      <c r="L39" s="63"/>
    </row>
    <row r="40" spans="1:12" ht="15">
      <c r="A40" s="76"/>
      <c r="B40" s="76"/>
      <c r="C40" s="76"/>
      <c r="D40" s="64">
        <v>21</v>
      </c>
      <c r="E40" s="65"/>
      <c r="F40" s="66">
        <f>ROUNDUP(K38*0.21,2)</f>
        <v>0</v>
      </c>
      <c r="G40" s="67"/>
      <c r="H40" s="72" t="s">
        <v>43</v>
      </c>
      <c r="I40" s="73"/>
      <c r="J40" s="28"/>
      <c r="K40" s="66">
        <f>K38+F40+F39</f>
        <v>0</v>
      </c>
      <c r="L40" s="67"/>
    </row>
    <row r="41" spans="1:12" ht="1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70"/>
      <c r="B43" s="71"/>
      <c r="C43" s="70"/>
      <c r="D43" s="71"/>
      <c r="E43" s="71"/>
      <c r="F43" s="40"/>
      <c r="G43" s="41"/>
      <c r="H43" s="41"/>
      <c r="I43" s="41"/>
      <c r="J43" s="41"/>
      <c r="K43" s="41"/>
      <c r="L43" s="41"/>
    </row>
    <row r="44" spans="1:12" ht="15">
      <c r="A44" s="70"/>
      <c r="B44" s="71"/>
      <c r="C44" s="70"/>
      <c r="D44" s="71"/>
      <c r="E44" s="71"/>
      <c r="F44" s="40"/>
      <c r="G44" s="41"/>
      <c r="H44" s="41"/>
      <c r="I44" s="41"/>
      <c r="J44" s="41"/>
      <c r="K44" s="41"/>
      <c r="L44" s="41"/>
    </row>
  </sheetData>
  <mergeCells count="58">
    <mergeCell ref="A44:B44"/>
    <mergeCell ref="C44:E44"/>
    <mergeCell ref="F44:L44"/>
    <mergeCell ref="H40:I40"/>
    <mergeCell ref="K40:L40"/>
    <mergeCell ref="A41:L41"/>
    <mergeCell ref="A42:L42"/>
    <mergeCell ref="A43:B43"/>
    <mergeCell ref="C43:E43"/>
    <mergeCell ref="F43:L43"/>
    <mergeCell ref="A38:C40"/>
    <mergeCell ref="D38:E38"/>
    <mergeCell ref="F38:G38"/>
    <mergeCell ref="H38:I38"/>
    <mergeCell ref="K38:L38"/>
    <mergeCell ref="D39:E39"/>
    <mergeCell ref="F39:G39"/>
    <mergeCell ref="H39:L39"/>
    <mergeCell ref="D40:E40"/>
    <mergeCell ref="F40:G40"/>
    <mergeCell ref="C32:H32"/>
    <mergeCell ref="C34:H34"/>
    <mergeCell ref="A35:F35"/>
    <mergeCell ref="G35:K35"/>
    <mergeCell ref="A36:L36"/>
    <mergeCell ref="A37:L37"/>
    <mergeCell ref="B18:F18"/>
    <mergeCell ref="G18:L18"/>
    <mergeCell ref="C31:H31"/>
    <mergeCell ref="C25:H25"/>
    <mergeCell ref="C26:H26"/>
    <mergeCell ref="C27:H27"/>
    <mergeCell ref="C28:H28"/>
    <mergeCell ref="C29:H29"/>
    <mergeCell ref="C30:H30"/>
    <mergeCell ref="C19:H19"/>
    <mergeCell ref="C20:H20"/>
    <mergeCell ref="C21:H21"/>
    <mergeCell ref="C22:H22"/>
    <mergeCell ref="C23:H23"/>
    <mergeCell ref="C24:H24"/>
    <mergeCell ref="C13:H13"/>
    <mergeCell ref="C15:H15"/>
    <mergeCell ref="C16:H16"/>
    <mergeCell ref="A17:F17"/>
    <mergeCell ref="G17:K17"/>
    <mergeCell ref="C14:H14"/>
    <mergeCell ref="A11:F11"/>
    <mergeCell ref="G11:K11"/>
    <mergeCell ref="B12:F12"/>
    <mergeCell ref="G12:L12"/>
    <mergeCell ref="A1:L4"/>
    <mergeCell ref="A7:B7"/>
    <mergeCell ref="C7:H7"/>
    <mergeCell ref="B8:F8"/>
    <mergeCell ref="G8:L8"/>
    <mergeCell ref="C9:H9"/>
    <mergeCell ref="C10:H10"/>
  </mergeCells>
  <printOptions/>
  <pageMargins left="0.19685039375000002" right="0.19685039375000002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F26" sqref="F26"/>
    </sheetView>
  </sheetViews>
  <sheetFormatPr defaultColWidth="9.140625" defaultRowHeight="15"/>
  <cols>
    <col min="1" max="1" width="5.57421875" style="1" customWidth="1"/>
    <col min="2" max="2" width="10.140625" style="1" customWidth="1"/>
    <col min="3" max="4" width="9.7109375" style="1" customWidth="1"/>
    <col min="5" max="7" width="9.140625" style="1" customWidth="1"/>
    <col min="8" max="8" width="29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78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3" ht="14.45">
      <c r="A5" s="1" t="s">
        <v>0</v>
      </c>
      <c r="C5" s="1" t="str">
        <f>'II_431 x III_05532'!C5</f>
        <v>SUS JMK, p.o.k.</v>
      </c>
    </row>
    <row r="6" ht="15" thickBot="1"/>
    <row r="7" spans="1:12" ht="15" thickBot="1">
      <c r="A7" s="49" t="s">
        <v>1</v>
      </c>
      <c r="B7" s="50"/>
      <c r="C7" s="51" t="s">
        <v>2</v>
      </c>
      <c r="D7" s="52"/>
      <c r="E7" s="52"/>
      <c r="F7" s="52"/>
      <c r="G7" s="52"/>
      <c r="H7" s="52"/>
      <c r="I7" s="3" t="s">
        <v>3</v>
      </c>
      <c r="J7" s="11" t="s">
        <v>4</v>
      </c>
      <c r="K7" s="3" t="s">
        <v>5</v>
      </c>
      <c r="L7" s="3" t="s">
        <v>6</v>
      </c>
    </row>
    <row r="8" spans="1:12" ht="15">
      <c r="A8" s="4"/>
      <c r="B8" s="44" t="s">
        <v>57</v>
      </c>
      <c r="C8" s="45"/>
      <c r="D8" s="45"/>
      <c r="E8" s="45"/>
      <c r="F8" s="45"/>
      <c r="G8" s="40"/>
      <c r="H8" s="41"/>
      <c r="I8" s="41"/>
      <c r="J8" s="41"/>
      <c r="K8" s="41"/>
      <c r="L8" s="41"/>
    </row>
    <row r="9" spans="1:13" ht="15">
      <c r="A9" s="2">
        <v>1</v>
      </c>
      <c r="B9" s="5"/>
      <c r="C9" s="57" t="s">
        <v>94</v>
      </c>
      <c r="D9" s="58"/>
      <c r="E9" s="58"/>
      <c r="F9" s="58"/>
      <c r="G9" s="58"/>
      <c r="H9" s="58"/>
      <c r="I9" s="6">
        <v>1</v>
      </c>
      <c r="J9" s="10" t="s">
        <v>59</v>
      </c>
      <c r="K9" s="6"/>
      <c r="L9" s="7">
        <f aca="true" t="shared" si="0" ref="L9:L10">ROUND(I9*K9,2)</f>
        <v>0</v>
      </c>
      <c r="M9" t="s">
        <v>22</v>
      </c>
    </row>
    <row r="10" spans="1:13" ht="15">
      <c r="A10" s="15">
        <v>2</v>
      </c>
      <c r="B10" s="5"/>
      <c r="C10" s="57" t="s">
        <v>62</v>
      </c>
      <c r="D10" s="58"/>
      <c r="E10" s="58"/>
      <c r="F10" s="58"/>
      <c r="G10" s="58"/>
      <c r="H10" s="58"/>
      <c r="I10" s="6">
        <v>1</v>
      </c>
      <c r="J10" s="10" t="s">
        <v>59</v>
      </c>
      <c r="K10" s="6"/>
      <c r="L10" s="7">
        <f t="shared" si="0"/>
        <v>0</v>
      </c>
      <c r="M10" t="s">
        <v>23</v>
      </c>
    </row>
    <row r="11" spans="1:12" ht="14.45">
      <c r="A11" s="40"/>
      <c r="B11" s="41"/>
      <c r="C11" s="41"/>
      <c r="D11" s="41"/>
      <c r="E11" s="41"/>
      <c r="F11" s="41"/>
      <c r="G11" s="42" t="s">
        <v>60</v>
      </c>
      <c r="H11" s="43"/>
      <c r="I11" s="43"/>
      <c r="J11" s="43"/>
      <c r="K11" s="43"/>
      <c r="L11" s="8">
        <f>SUM(L9:M10)</f>
        <v>0</v>
      </c>
    </row>
    <row r="12" spans="1:12" ht="14.4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4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>
      <c r="A14" s="74" t="s">
        <v>39</v>
      </c>
      <c r="B14" s="75"/>
      <c r="C14" s="75"/>
      <c r="D14" s="77" t="s">
        <v>40</v>
      </c>
      <c r="E14" s="65"/>
      <c r="F14" s="77" t="s">
        <v>41</v>
      </c>
      <c r="G14" s="65"/>
      <c r="H14" s="72" t="s">
        <v>42</v>
      </c>
      <c r="I14" s="73"/>
      <c r="J14" s="9"/>
      <c r="K14" s="66">
        <f>L11</f>
        <v>0</v>
      </c>
      <c r="L14" s="67"/>
    </row>
    <row r="15" spans="1:12" ht="15">
      <c r="A15" s="76"/>
      <c r="B15" s="76"/>
      <c r="C15" s="76"/>
      <c r="D15" s="62"/>
      <c r="E15" s="63"/>
      <c r="F15" s="62"/>
      <c r="G15" s="63"/>
      <c r="H15" s="62"/>
      <c r="I15" s="63"/>
      <c r="J15" s="63"/>
      <c r="K15" s="63"/>
      <c r="L15" s="63"/>
    </row>
    <row r="16" spans="1:12" ht="15">
      <c r="A16" s="76"/>
      <c r="B16" s="76"/>
      <c r="C16" s="76"/>
      <c r="D16" s="64">
        <v>21</v>
      </c>
      <c r="E16" s="65"/>
      <c r="F16" s="66">
        <f>ROUNDUP(K14*0.21,2)</f>
        <v>0</v>
      </c>
      <c r="G16" s="67"/>
      <c r="H16" s="72" t="s">
        <v>43</v>
      </c>
      <c r="I16" s="73"/>
      <c r="J16" s="9"/>
      <c r="K16" s="66">
        <f>K14+F16+F15</f>
        <v>0</v>
      </c>
      <c r="L16" s="67"/>
    </row>
    <row r="17" spans="1:12" ht="14.4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4.4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4.45">
      <c r="A19" s="70"/>
      <c r="B19" s="71"/>
      <c r="C19" s="70"/>
      <c r="D19" s="71"/>
      <c r="E19" s="71"/>
      <c r="F19" s="40"/>
      <c r="G19" s="41"/>
      <c r="H19" s="41"/>
      <c r="I19" s="41"/>
      <c r="J19" s="41"/>
      <c r="K19" s="41"/>
      <c r="L19" s="41"/>
    </row>
    <row r="20" spans="1:12" ht="14.45">
      <c r="A20" s="70"/>
      <c r="B20" s="71"/>
      <c r="C20" s="70"/>
      <c r="D20" s="71"/>
      <c r="E20" s="71"/>
      <c r="F20" s="40"/>
      <c r="G20" s="41"/>
      <c r="H20" s="41"/>
      <c r="I20" s="41"/>
      <c r="J20" s="41"/>
      <c r="K20" s="41"/>
      <c r="L20" s="41"/>
    </row>
  </sheetData>
  <mergeCells count="31">
    <mergeCell ref="A1:L4"/>
    <mergeCell ref="A7:B7"/>
    <mergeCell ref="C7:H7"/>
    <mergeCell ref="B8:F8"/>
    <mergeCell ref="G8:L8"/>
    <mergeCell ref="A12:L12"/>
    <mergeCell ref="C10:H10"/>
    <mergeCell ref="C9:H9"/>
    <mergeCell ref="A11:F11"/>
    <mergeCell ref="G11:K11"/>
    <mergeCell ref="A13:L13"/>
    <mergeCell ref="A14:C16"/>
    <mergeCell ref="D14:E14"/>
    <mergeCell ref="F14:G14"/>
    <mergeCell ref="H14:I14"/>
    <mergeCell ref="K14:L14"/>
    <mergeCell ref="D15:E15"/>
    <mergeCell ref="F15:G15"/>
    <mergeCell ref="H15:L15"/>
    <mergeCell ref="D16:E16"/>
    <mergeCell ref="A20:B20"/>
    <mergeCell ref="C20:E20"/>
    <mergeCell ref="F20:L20"/>
    <mergeCell ref="F16:G16"/>
    <mergeCell ref="H16:I16"/>
    <mergeCell ref="K16:L16"/>
    <mergeCell ref="A17:L17"/>
    <mergeCell ref="A18:L18"/>
    <mergeCell ref="A19:B19"/>
    <mergeCell ref="C19:E19"/>
    <mergeCell ref="F19:L19"/>
  </mergeCells>
  <printOptions/>
  <pageMargins left="0.19685039375000002" right="0.19685039375000002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Beneš Michal</cp:lastModifiedBy>
  <cp:lastPrinted>2022-02-03T13:52:51Z</cp:lastPrinted>
  <dcterms:created xsi:type="dcterms:W3CDTF">2016-03-02T12:32:43Z</dcterms:created>
  <dcterms:modified xsi:type="dcterms:W3CDTF">2022-06-28T04:32:56Z</dcterms:modified>
  <cp:category/>
  <cp:version/>
  <cp:contentType/>
  <cp:contentStatus/>
</cp:coreProperties>
</file>