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licek\OneDrive - Vzdělávací institut pro Moravu\Dokumenty\VZ\Stavební práce\"/>
    </mc:Choice>
  </mc:AlternateContent>
  <xr:revisionPtr revIDLastSave="3" documentId="8_{CB7A6AAD-62F9-41F2-BA8C-2624F2E33476}" xr6:coauthVersionLast="36" xr6:coauthVersionMax="36" xr10:uidLastSave="{E85CCE43-61EE-4455-AC0D-853C5BFDD286}"/>
  <bookViews>
    <workbookView xWindow="0" yWindow="0" windowWidth="25200" windowHeight="11385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1041_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11041_02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11041_02 Pol'!$A$1:$X$118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7" i="12" l="1"/>
  <c r="G83" i="12" l="1"/>
  <c r="G9" i="12" l="1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2" i="12"/>
  <c r="M12" i="12" s="1"/>
  <c r="I12" i="12"/>
  <c r="K12" i="12"/>
  <c r="O12" i="12"/>
  <c r="Q12" i="12"/>
  <c r="Q8" i="12" s="1"/>
  <c r="V12" i="12"/>
  <c r="G14" i="12"/>
  <c r="M14" i="12" s="1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1" i="12"/>
  <c r="I21" i="12"/>
  <c r="K21" i="12"/>
  <c r="O21" i="12"/>
  <c r="Q21" i="12"/>
  <c r="V21" i="12"/>
  <c r="G24" i="12"/>
  <c r="M24" i="12" s="1"/>
  <c r="I24" i="12"/>
  <c r="K24" i="12"/>
  <c r="O24" i="12"/>
  <c r="Q24" i="12"/>
  <c r="V24" i="12"/>
  <c r="G25" i="12"/>
  <c r="M25" i="12" s="1"/>
  <c r="I25" i="12"/>
  <c r="I23" i="12" s="1"/>
  <c r="K25" i="12"/>
  <c r="O25" i="12"/>
  <c r="Q25" i="12"/>
  <c r="V25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V23" i="12" s="1"/>
  <c r="G29" i="12"/>
  <c r="I29" i="12"/>
  <c r="K29" i="12"/>
  <c r="M29" i="12"/>
  <c r="O29" i="12"/>
  <c r="Q29" i="12"/>
  <c r="V29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4" i="12"/>
  <c r="M44" i="12" s="1"/>
  <c r="I44" i="12"/>
  <c r="K44" i="12"/>
  <c r="O44" i="12"/>
  <c r="Q44" i="12"/>
  <c r="V44" i="12"/>
  <c r="G46" i="12"/>
  <c r="M46" i="12" s="1"/>
  <c r="I46" i="12"/>
  <c r="K46" i="12"/>
  <c r="O46" i="12"/>
  <c r="Q46" i="12"/>
  <c r="V46" i="12"/>
  <c r="G49" i="12"/>
  <c r="M49" i="12" s="1"/>
  <c r="I49" i="12"/>
  <c r="K49" i="12"/>
  <c r="O49" i="12"/>
  <c r="Q49" i="12"/>
  <c r="V49" i="12"/>
  <c r="G51" i="12"/>
  <c r="M51" i="12" s="1"/>
  <c r="I51" i="12"/>
  <c r="K51" i="12"/>
  <c r="O51" i="12"/>
  <c r="Q51" i="12"/>
  <c r="V51" i="12"/>
  <c r="G54" i="12"/>
  <c r="M54" i="12" s="1"/>
  <c r="I54" i="12"/>
  <c r="K54" i="12"/>
  <c r="O54" i="12"/>
  <c r="Q54" i="12"/>
  <c r="V54" i="12"/>
  <c r="G57" i="12"/>
  <c r="I57" i="12"/>
  <c r="K57" i="12"/>
  <c r="M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I52" i="1"/>
  <c r="G84" i="12"/>
  <c r="M84" i="12" s="1"/>
  <c r="M83" i="12" s="1"/>
  <c r="I84" i="12"/>
  <c r="I83" i="12" s="1"/>
  <c r="K84" i="12"/>
  <c r="K83" i="12" s="1"/>
  <c r="O84" i="12"/>
  <c r="O83" i="12" s="1"/>
  <c r="Q84" i="12"/>
  <c r="Q83" i="12" s="1"/>
  <c r="V84" i="12"/>
  <c r="V83" i="12" s="1"/>
  <c r="G86" i="12"/>
  <c r="M86" i="12" s="1"/>
  <c r="I86" i="12"/>
  <c r="K86" i="12"/>
  <c r="K85" i="12" s="1"/>
  <c r="O86" i="12"/>
  <c r="Q86" i="12"/>
  <c r="V86" i="12"/>
  <c r="M87" i="12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I85" i="12" s="1"/>
  <c r="K90" i="12"/>
  <c r="O90" i="12"/>
  <c r="Q90" i="12"/>
  <c r="V90" i="12"/>
  <c r="G91" i="12"/>
  <c r="M91" i="12" s="1"/>
  <c r="I91" i="12"/>
  <c r="K91" i="12"/>
  <c r="O91" i="12"/>
  <c r="Q91" i="12"/>
  <c r="V91" i="12"/>
  <c r="I92" i="12"/>
  <c r="G93" i="12"/>
  <c r="G92" i="12" s="1"/>
  <c r="I54" i="1" s="1"/>
  <c r="I93" i="12"/>
  <c r="K93" i="12"/>
  <c r="K92" i="12" s="1"/>
  <c r="O93" i="12"/>
  <c r="O92" i="12" s="1"/>
  <c r="Q93" i="12"/>
  <c r="Q92" i="12" s="1"/>
  <c r="V93" i="12"/>
  <c r="V92" i="12" s="1"/>
  <c r="G95" i="12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I105" i="12"/>
  <c r="Q105" i="12"/>
  <c r="G106" i="12"/>
  <c r="M106" i="12" s="1"/>
  <c r="M105" i="12" s="1"/>
  <c r="I106" i="12"/>
  <c r="K106" i="12"/>
  <c r="K105" i="12" s="1"/>
  <c r="O106" i="12"/>
  <c r="O105" i="12" s="1"/>
  <c r="Q106" i="12"/>
  <c r="V106" i="12"/>
  <c r="V105" i="12" s="1"/>
  <c r="AE108" i="12"/>
  <c r="F41" i="1" s="1"/>
  <c r="I20" i="1"/>
  <c r="I18" i="1"/>
  <c r="J28" i="1"/>
  <c r="J26" i="1"/>
  <c r="G38" i="1"/>
  <c r="F38" i="1"/>
  <c r="J23" i="1"/>
  <c r="J24" i="1"/>
  <c r="J25" i="1"/>
  <c r="J27" i="1"/>
  <c r="E24" i="1"/>
  <c r="E26" i="1"/>
  <c r="O85" i="12" l="1"/>
  <c r="Q85" i="12"/>
  <c r="Q34" i="12"/>
  <c r="K34" i="12"/>
  <c r="K8" i="12"/>
  <c r="I94" i="12"/>
  <c r="O94" i="12"/>
  <c r="O8" i="12"/>
  <c r="V8" i="12"/>
  <c r="I8" i="12"/>
  <c r="K94" i="12"/>
  <c r="Q94" i="12"/>
  <c r="I34" i="12"/>
  <c r="V34" i="12"/>
  <c r="O23" i="12"/>
  <c r="V94" i="12"/>
  <c r="V85" i="12"/>
  <c r="O34" i="12"/>
  <c r="Q23" i="12"/>
  <c r="K23" i="12"/>
  <c r="F40" i="1"/>
  <c r="G105" i="12"/>
  <c r="I56" i="1" s="1"/>
  <c r="I19" i="1" s="1"/>
  <c r="G94" i="12"/>
  <c r="I55" i="1" s="1"/>
  <c r="M93" i="12"/>
  <c r="M92" i="12" s="1"/>
  <c r="G8" i="12"/>
  <c r="M95" i="12"/>
  <c r="M94" i="12" s="1"/>
  <c r="M23" i="12"/>
  <c r="F39" i="1"/>
  <c r="G85" i="12"/>
  <c r="I53" i="1" s="1"/>
  <c r="M85" i="12"/>
  <c r="M34" i="12"/>
  <c r="G34" i="12"/>
  <c r="I51" i="1" s="1"/>
  <c r="G23" i="12"/>
  <c r="I50" i="1" s="1"/>
  <c r="AF108" i="12"/>
  <c r="M21" i="12"/>
  <c r="M8" i="12" s="1"/>
  <c r="G41" i="1" l="1"/>
  <c r="H41" i="1" s="1"/>
  <c r="I41" i="1" s="1"/>
  <c r="G39" i="1"/>
  <c r="G42" i="1" s="1"/>
  <c r="G25" i="1" s="1"/>
  <c r="A25" i="1" s="1"/>
  <c r="G40" i="1"/>
  <c r="H40" i="1" s="1"/>
  <c r="I40" i="1" s="1"/>
  <c r="F42" i="1"/>
  <c r="G108" i="12"/>
  <c r="I49" i="1"/>
  <c r="I17" i="1"/>
  <c r="G26" i="1" l="1"/>
  <c r="A26" i="1"/>
  <c r="H39" i="1"/>
  <c r="H42" i="1" s="1"/>
  <c r="G23" i="1"/>
  <c r="A23" i="1" s="1"/>
  <c r="G28" i="1"/>
  <c r="I16" i="1"/>
  <c r="I21" i="1" s="1"/>
  <c r="I57" i="1"/>
  <c r="I39" i="1" l="1"/>
  <c r="I42" i="1" s="1"/>
  <c r="J41" i="1" s="1"/>
  <c r="A24" i="1"/>
  <c r="G24" i="1"/>
  <c r="A27" i="1" s="1"/>
  <c r="J56" i="1"/>
  <c r="J53" i="1"/>
  <c r="J50" i="1"/>
  <c r="J52" i="1"/>
  <c r="J49" i="1"/>
  <c r="J54" i="1"/>
  <c r="J51" i="1"/>
  <c r="J55" i="1"/>
  <c r="J40" i="1"/>
  <c r="J39" i="1"/>
  <c r="J42" i="1" s="1"/>
  <c r="A29" i="1" l="1"/>
  <c r="G29" i="1"/>
  <c r="G27" i="1" s="1"/>
  <c r="J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<sst xmlns="http://schemas.openxmlformats.org/spreadsheetml/2006/main" count="665" uniqueCount="272">
  <si>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</si>
  <si>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</si>
  <si>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</si>
  <si>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</si>
  <si>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</si>
  <si>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</si>
  <si>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</si>
  <si>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</si>
  <si>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</si>
  <si>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</si>
  <si>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</si>
  <si>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</si>
  <si>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</si>
  <si>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</si>
  <si>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</si>
  <si>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</si>
  <si>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</si>
  <si>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</si>
  <si>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</si>
  <si>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</si>
  <si>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</si>
  <si>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</si>
  <si>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</si>
  <si>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</si>
  <si>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</si>
  <si>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</si>
  <si>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</si>
  <si>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</si>
  <si>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</si>
  <si>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</si>
  <si>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</si>
  <si>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</si>
  <si>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</si>
  <si>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</si>
  <si>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</si>
  <si>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</si>
  <si>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</si>
  <si>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</si>
  <si>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</si>
  <si>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</si>
  <si>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</si>
  <si>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</si>
  <si>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</si>
  <si>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11041/02</t>
  </si>
  <si>
    <t>Rekonstrukce auly a zázemí ve 3NP</t>
  </si>
  <si>
    <t>01</t>
  </si>
  <si>
    <t>SSŠ Hybešova 15, Brno</t>
  </si>
  <si>
    <t>Objekt:</t>
  </si>
  <si>
    <t>Rozpočet:</t>
  </si>
  <si>
    <t>11041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</si>
  <si>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</si>
  <si>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</si>
  <si>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</si>
  <si>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</si>
  <si>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</si>
  <si>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</si>
  <si>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</si>
  <si>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</t>
  </si>
  <si>
    <t>Úpravy povrchu,podlahy</t>
  </si>
  <si>
    <t>9</t>
  </si>
  <si>
    <t>Ostatní konstrukce, bourání</t>
  </si>
  <si>
    <t>99</t>
  </si>
  <si>
    <t>Staveništní přesun hmot</t>
  </si>
  <si>
    <t>766</t>
  </si>
  <si>
    <t>Konstrukce truhlářské</t>
  </si>
  <si>
    <t>767</t>
  </si>
  <si>
    <t>Konstrukce zámečnické</t>
  </si>
  <si>
    <t>784</t>
  </si>
  <si>
    <t>Malby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</si>
  <si>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</si>
  <si>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</si>
  <si>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</si>
  <si>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</si>
  <si>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</si>
  <si>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</si>
  <si>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</si>
  <si>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</si>
  <si>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</si>
  <si>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</si>
  <si>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</si>
  <si>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</si>
  <si>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</si>
  <si>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</si>
  <si>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</si>
  <si>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</si>
  <si>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</si>
  <si>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</si>
  <si>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</si>
  <si>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</si>
  <si>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</si>
  <si>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</si>
  <si>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</si>
  <si>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</si>
  <si>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</si>
  <si>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</si>
  <si>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</si>
  <si>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</si>
  <si>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</si>
  <si>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310237271R00</t>
  </si>
  <si>
    <t>Zazdívka otvorů pl. 0,25 m2 cihlami, tl. zdi 75 cm</t>
  </si>
  <si>
    <t>kus</t>
  </si>
  <si>
    <t>RTS 22/ I</t>
  </si>
  <si>
    <t>Práce</t>
  </si>
  <si>
    <t>POL1_1</t>
  </si>
  <si>
    <t>310239211R00</t>
  </si>
  <si>
    <t>Zazdívka otvorů plochy do 4 m2 cihlami na MVC</t>
  </si>
  <si>
    <t>m3</t>
  </si>
  <si>
    <t>0,9*2,05*0,45</t>
  </si>
  <si>
    <t>VV</t>
  </si>
  <si>
    <t>317234410R00</t>
  </si>
  <si>
    <t>Vyzdívka mezi nosníky cihlami pálenými na MC vč.betonu a tep.izolace</t>
  </si>
  <si>
    <t>2*0,75*0,2+1,65*0,45*0,15*2</t>
  </si>
  <si>
    <t>317941121RT2</t>
  </si>
  <si>
    <t>Osazení ocelových válcovaných nosníků do č.12 včetně dodávky profilu I č.10</t>
  </si>
  <si>
    <t>t</t>
  </si>
  <si>
    <t>1,65*3*2*8,34/1000</t>
  </si>
  <si>
    <t>317941123RT2</t>
  </si>
  <si>
    <t>Osazení ocelových válcovaných nosníků  č.14-22 včetně dodávky profilu I č.14</t>
  </si>
  <si>
    <t>2*4*14,3/1000</t>
  </si>
  <si>
    <t>342261113RS2</t>
  </si>
  <si>
    <t>Příčka sádrokarton. ocel.kce, 1x oplášť. tl.125 mm desky protipožární tl. 12,5 mm, minerál tl. 8 cm</t>
  </si>
  <si>
    <t>m2</t>
  </si>
  <si>
    <t>(6,12*2+5,7*2)*2,6</t>
  </si>
  <si>
    <t>342266111RU8</t>
  </si>
  <si>
    <t>Obklad stěn sádrokartonem na ocelovou konstrukci desky protipožární tl. 12,5 mm, bez izolace</t>
  </si>
  <si>
    <t>342264051RT2</t>
  </si>
  <si>
    <t>Podhled sádrokartonový na zavěšenou ocel. konstr. desky protipožární tl. 12,5 mm, bez izolace</t>
  </si>
  <si>
    <t>6*6,12</t>
  </si>
  <si>
    <t>611471411R00</t>
  </si>
  <si>
    <t>Úprava stropů aktivovaným štukem tl. 2 - 3 mm</t>
  </si>
  <si>
    <t>611481211RT2</t>
  </si>
  <si>
    <t>Montáž výztužné sítě (perlinky) do stěrky-stropy včetně výztužné sítě a stěrkového tmelu</t>
  </si>
  <si>
    <t>17*7,65+2,8*7,2</t>
  </si>
  <si>
    <t>612421421R00</t>
  </si>
  <si>
    <t>Oprava vápen.omítek stěn do 50 % pl. - hladkých</t>
  </si>
  <si>
    <t>612471411R00</t>
  </si>
  <si>
    <t>Úprava vnitřních stěn aktivovaným štukem</t>
  </si>
  <si>
    <t>612481211RT2</t>
  </si>
  <si>
    <t>Montáž výztužné sítě (perlinky) do stěrky-stěny včetně výztužné sítě a stěrkového tmelu</t>
  </si>
  <si>
    <t>615481111R00</t>
  </si>
  <si>
    <t>Potažení válc.nosníků rabic.pletivem a postřik MC</t>
  </si>
  <si>
    <t>2*1,15+1,65*0,75*2</t>
  </si>
  <si>
    <t>622311133RV1</t>
  </si>
  <si>
    <t>(18+8,45*2)*1,1</t>
  </si>
  <si>
    <t>941955004R00</t>
  </si>
  <si>
    <t>Lešení lehké pomocné, výška podlahy do 3,5 m</t>
  </si>
  <si>
    <t>952901111R00</t>
  </si>
  <si>
    <t>Vyčištění budov o výšce podlaží do 4 m</t>
  </si>
  <si>
    <t>965042131R00</t>
  </si>
  <si>
    <t>Bourání mazanin betonových  tl. 10 cm, pl. 4 m2</t>
  </si>
  <si>
    <t>nadbetonávka : 1</t>
  </si>
  <si>
    <t>968061125R00</t>
  </si>
  <si>
    <t>Vyvěšení dřevěných dveřních křídel pl. do 2 m2</t>
  </si>
  <si>
    <t>1+2+1</t>
  </si>
  <si>
    <t>968072455R00</t>
  </si>
  <si>
    <t>Vybourání kovových dveřních zárubní pl. do 2 m2</t>
  </si>
  <si>
    <t>1,6+1,8</t>
  </si>
  <si>
    <t>968072456R00</t>
  </si>
  <si>
    <t>Vybourání kovových dveřních zárubní pl. nad 2 m2</t>
  </si>
  <si>
    <t>1,6*2,17</t>
  </si>
  <si>
    <t>971033451R00</t>
  </si>
  <si>
    <t>Vybourání otv. zeď cihel. pl.0,25 m2, tl.45cm, MVC</t>
  </si>
  <si>
    <t>4</t>
  </si>
  <si>
    <t>2</t>
  </si>
  <si>
    <t>971033581R00</t>
  </si>
  <si>
    <t>Vybourání otv. zeď cihel. pl.1 m2, tl.90 cm, MVC</t>
  </si>
  <si>
    <t>1,65*0,38*0,75</t>
  </si>
  <si>
    <t>974031167R00</t>
  </si>
  <si>
    <t>Vysekání rýh ve zdi cihelné</t>
  </si>
  <si>
    <t>m</t>
  </si>
  <si>
    <t>1*4</t>
  </si>
  <si>
    <t>1,65*3*2</t>
  </si>
  <si>
    <t>978013161R00</t>
  </si>
  <si>
    <t>Otlučení omítek vnitřních stěn v rozsahu do 50 %</t>
  </si>
  <si>
    <t>(17+7,65)*2*5,3</t>
  </si>
  <si>
    <t>(2,8+7,2)*2*4,4</t>
  </si>
  <si>
    <t>979011111R00</t>
  </si>
  <si>
    <t>Svislá doprava suti a vybour. hmot za 2.NP a 1.PP</t>
  </si>
  <si>
    <t>POL1_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</si>
  <si>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</si>
  <si>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</si>
  <si>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</si>
  <si>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</si>
  <si>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</si>
  <si>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</si>
  <si>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</si>
  <si>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</si>
  <si>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</si>
  <si>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</si>
  <si>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</si>
  <si>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skládku suti - směs betonu,cihel,dřeva</t>
  </si>
  <si>
    <t>979093111R00</t>
  </si>
  <si>
    <t>Uložení suti na skládku bez zhutnění</t>
  </si>
  <si>
    <t>90001</t>
  </si>
  <si>
    <t>Vybourání otvoru ve stropě pr.550mm</t>
  </si>
  <si>
    <t>ks</t>
  </si>
  <si>
    <t>Vlastní</t>
  </si>
  <si>
    <t>Indiv</t>
  </si>
  <si>
    <t>90002</t>
  </si>
  <si>
    <t>Vybourání otvoru ve střeše pr.550mm vč.dotěsnění</t>
  </si>
  <si>
    <t>90003</t>
  </si>
  <si>
    <t>Odstranění ventilátorů</t>
  </si>
  <si>
    <t>90004</t>
  </si>
  <si>
    <t>Odstranění lustru vč.likvidace</t>
  </si>
  <si>
    <t>90005</t>
  </si>
  <si>
    <t>Zapravení stropu po lustru+sádrová rozeta pr.300</t>
  </si>
  <si>
    <t>90006</t>
  </si>
  <si>
    <t>Zapravení stropu po lustru+sádrová rozeta pr.450</t>
  </si>
  <si>
    <t>90007</t>
  </si>
  <si>
    <t>Odstranění schodiště vč.likvidace</t>
  </si>
  <si>
    <t>90008</t>
  </si>
  <si>
    <t>Doplnění pódia po odstranění radiátoru</t>
  </si>
  <si>
    <t>90009</t>
  </si>
  <si>
    <t>160+110</t>
  </si>
  <si>
    <t>90010</t>
  </si>
  <si>
    <t>Zaslepení vývodů na vodu</t>
  </si>
  <si>
    <t>90011</t>
  </si>
  <si>
    <t>Ocel.konstrukce pod VZT vč.podbetonování</t>
  </si>
  <si>
    <t>kg</t>
  </si>
  <si>
    <t>U 200 : (7,6*2+1*4)*25,3</t>
  </si>
  <si>
    <t>U 100 : (2,5*2+2*5)*10,6</t>
  </si>
  <si>
    <t>(485,76+159)*0,1</t>
  </si>
  <si>
    <t>90012</t>
  </si>
  <si>
    <t>Ověření zhlaví trámů</t>
  </si>
  <si>
    <t>soub</t>
  </si>
  <si>
    <t>90013</t>
  </si>
  <si>
    <t>Výměna subtilní a poškozené části a výplně dřev.prvků krovu - 3m2</t>
  </si>
  <si>
    <t>90014</t>
  </si>
  <si>
    <t>Hasící přístroj CO2 55B, D+M</t>
  </si>
  <si>
    <t>999281108R00</t>
  </si>
  <si>
    <t>Přesun hmot pro opravy a údržbu do výšky 12 m</t>
  </si>
  <si>
    <t>76601</t>
  </si>
  <si>
    <t>Vnitřní dveře, zárubeň, kování 1650/2550, D+M dvoukřídlé, kazetové</t>
  </si>
  <si>
    <t>76602</t>
  </si>
  <si>
    <t>Vnitřní dveře, zárubeň, kování 900/1970, PO, D+M samozavírač</t>
  </si>
  <si>
    <t>76603</t>
  </si>
  <si>
    <t>Dřevěné schodiště 8 stupnů, D+M</t>
  </si>
  <si>
    <t>76604</t>
  </si>
  <si>
    <t>Dřevěné schodiště 5 stupnů, D+M</t>
  </si>
  <si>
    <t>76605</t>
  </si>
  <si>
    <t>Dřevěná lávka (5m2), D+M</t>
  </si>
  <si>
    <t>76606</t>
  </si>
  <si>
    <t>Dřevěný stupínek 1200/300/230, D+M</t>
  </si>
  <si>
    <t>76701</t>
  </si>
  <si>
    <t>783802822R00</t>
  </si>
  <si>
    <t>Odstranění nátěrů z omítek stěn, opálením</t>
  </si>
  <si>
    <t>POL1_7</t>
  </si>
  <si>
    <t>22,4*1,4</t>
  </si>
  <si>
    <t>784402802R00</t>
  </si>
  <si>
    <t>Odstranění malby oškrábáním v místnosti H do 5 m</t>
  </si>
  <si>
    <t>349,29+150,21</t>
  </si>
  <si>
    <t>784191101R00</t>
  </si>
  <si>
    <t>Penetrace podkladu univerzální</t>
  </si>
  <si>
    <t>499+169,648</t>
  </si>
  <si>
    <t>784195212R00</t>
  </si>
  <si>
    <t>Malba tekutá, bílá, 2 x</t>
  </si>
  <si>
    <t>784452213R00</t>
  </si>
  <si>
    <t>Malba sádrokartonových konstrukcích</t>
  </si>
  <si>
    <t>61,464*2+36,72</t>
  </si>
  <si>
    <t>10</t>
  </si>
  <si>
    <t>VRN0</t>
  </si>
  <si>
    <t>Ztížené výrobní podmínky - přesuny</t>
  </si>
  <si>
    <t>Soubor</t>
  </si>
  <si>
    <t>VRN</t>
  </si>
  <si>
    <t>POL99_8</t>
  </si>
  <si>
    <t>SUM</t>
  </si>
  <si>
    <t>Poznámky uchazeče k zadání</t>
  </si>
  <si>
    <t>POPUZIV</t>
  </si>
  <si>
    <t>END</t>
  </si>
  <si>
    <r>
      <t xml:space="preserve">Zateplovací systém, fasáda, EPS F tl.120 mm zakončený stěrkou s výztužnou tkaninou
</t>
    </r>
    <r>
      <rPr>
        <b/>
        <sz val="8"/>
        <color rgb="FFFF0000"/>
        <rFont val="Arial CE"/>
        <charset val="238"/>
      </rPr>
      <t>NENÍ PŘEDMĚTEM VZ - NEVYPLŇOVAT</t>
    </r>
  </si>
  <si>
    <r>
      <t xml:space="preserve">Zateplení stropu pochůzí systém tl.260mm, D+M
</t>
    </r>
    <r>
      <rPr>
        <b/>
        <sz val="8"/>
        <color rgb="FFFF0000"/>
        <rFont val="Arial CE"/>
        <charset val="238"/>
      </rPr>
      <t>NENÍ PŘEDMĚTEM VZ - NEVYPLŇOVAT</t>
    </r>
  </si>
  <si>
    <t>VIM Hybešova 15,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</si>
</sst>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b/>
      <sz val="8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0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6" fillId="6" borderId="42" xfId="0" applyNumberFormat="1" applyFont="1" applyFill="1" applyBorder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9" t="s">
        <v>41</v>
      </c>
      <c r="B2" s="189"/>
      <c r="C2" s="189"/>
      <c r="D2" s="189"/>
      <c r="E2" s="189"/>
      <c r="F2" s="189"/>
      <c r="G2" s="18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0"/>
  <sheetViews>
    <sheetView showGridLines="0" topLeftCell="B36" zoomScaleNormal="100" zoomScaleSheetLayoutView="75" workbookViewId="0">
      <selection activeCell="M6" sqref="M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0" t="s">
        <v>4</v>
      </c>
      <c r="C1" s="191"/>
      <c r="D1" s="191"/>
      <c r="E1" s="191"/>
      <c r="F1" s="191"/>
      <c r="G1" s="191"/>
      <c r="H1" s="191"/>
      <c r="I1" s="191"/>
      <c r="J1" s="192"/>
    </row>
    <row r="2" spans="1:15" ht="36" customHeight="1" x14ac:dyDescent="0.2">
      <c r="A2" s="2"/>
      <c r="B2" s="77" t="s">
        <v>24</v>
      </c>
      <c r="C2" s="78"/>
      <c r="D2" s="79" t="s">
        <v>49</v>
      </c>
      <c r="E2" s="199" t="s">
        <v>271</v>
      </c>
      <c r="F2" s="200"/>
      <c r="G2" s="200"/>
      <c r="H2" s="200"/>
      <c r="I2" s="200"/>
      <c r="J2" s="201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02" t="s">
        <v>271</v>
      </c>
      <c r="F3" s="203"/>
      <c r="G3" s="203"/>
      <c r="H3" s="203"/>
      <c r="I3" s="203"/>
      <c r="J3" s="204"/>
    </row>
    <row r="4" spans="1:15" ht="23.25" customHeight="1" x14ac:dyDescent="0.2">
      <c r="A4" s="76">
        <v>3322</v>
      </c>
      <c r="B4" s="82" t="s">
        <v>48</v>
      </c>
      <c r="C4" s="83"/>
      <c r="D4" s="84" t="s">
        <v>43</v>
      </c>
      <c r="E4" s="212" t="s">
        <v>44</v>
      </c>
      <c r="F4" s="213"/>
      <c r="G4" s="213"/>
      <c r="H4" s="213"/>
      <c r="I4" s="213"/>
      <c r="J4" s="214"/>
    </row>
    <row r="5" spans="1:15" ht="24" customHeight="1" x14ac:dyDescent="0.2">
      <c r="A5" s="2"/>
      <c r="B5" s="31" t="s">
        <v>23</v>
      </c>
      <c r="D5" s="217"/>
      <c r="E5" s="218"/>
      <c r="F5" s="218"/>
      <c r="G5" s="218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9"/>
      <c r="E6" s="220"/>
      <c r="F6" s="220"/>
      <c r="G6" s="220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1"/>
      <c r="F7" s="222"/>
      <c r="G7" s="22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6"/>
      <c r="E11" s="206"/>
      <c r="F11" s="206"/>
      <c r="G11" s="206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11"/>
      <c r="E12" s="211"/>
      <c r="F12" s="211"/>
      <c r="G12" s="211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5"/>
      <c r="F13" s="216"/>
      <c r="G13" s="216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5"/>
      <c r="F15" s="205"/>
      <c r="G15" s="207"/>
      <c r="H15" s="207"/>
      <c r="I15" s="207" t="s">
        <v>31</v>
      </c>
      <c r="J15" s="208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196"/>
      <c r="F16" s="197"/>
      <c r="G16" s="196"/>
      <c r="H16" s="197"/>
      <c r="I16" s="196">
        <f>SUMIF(F49:F56,A16,I49:I56)+SUMIF(F49:F56,"PSU",I49:I56)</f>
        <v>0</v>
      </c>
      <c r="J16" s="198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196"/>
      <c r="F17" s="197"/>
      <c r="G17" s="196"/>
      <c r="H17" s="197"/>
      <c r="I17" s="196">
        <f>SUMIF(F49:F56,A17,I49:I56)</f>
        <v>0</v>
      </c>
      <c r="J17" s="198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196"/>
      <c r="F18" s="197"/>
      <c r="G18" s="196"/>
      <c r="H18" s="197"/>
      <c r="I18" s="196">
        <f>SUMIF(F49:F56,A18,I49:I56)</f>
        <v>0</v>
      </c>
      <c r="J18" s="198"/>
    </row>
    <row r="19" spans="1:10" ht="23.25" customHeight="1" x14ac:dyDescent="0.2">
      <c r="A19" s="139" t="s">
        <v>69</v>
      </c>
      <c r="B19" s="38" t="s">
        <v>29</v>
      </c>
      <c r="C19" s="62"/>
      <c r="D19" s="63"/>
      <c r="E19" s="196"/>
      <c r="F19" s="197"/>
      <c r="G19" s="196"/>
      <c r="H19" s="197"/>
      <c r="I19" s="196">
        <f>SUMIF(F49:F56,A19,I49:I56)</f>
        <v>0</v>
      </c>
      <c r="J19" s="198"/>
    </row>
    <row r="20" spans="1:10" ht="23.25" customHeight="1" x14ac:dyDescent="0.2">
      <c r="A20" s="139" t="s">
        <v>70</v>
      </c>
      <c r="B20" s="38" t="s">
        <v>30</v>
      </c>
      <c r="C20" s="62"/>
      <c r="D20" s="63"/>
      <c r="E20" s="196"/>
      <c r="F20" s="197"/>
      <c r="G20" s="196"/>
      <c r="H20" s="197"/>
      <c r="I20" s="196">
        <f>SUMIF(F49:F56,A20,I49:I56)</f>
        <v>0</v>
      </c>
      <c r="J20" s="198"/>
    </row>
    <row r="21" spans="1:10" ht="23.25" customHeight="1" x14ac:dyDescent="0.2">
      <c r="A21" s="2"/>
      <c r="B21" s="48" t="s">
        <v>31</v>
      </c>
      <c r="C21" s="64"/>
      <c r="D21" s="65"/>
      <c r="E21" s="209"/>
      <c r="F21" s="210"/>
      <c r="G21" s="209"/>
      <c r="H21" s="210"/>
      <c r="I21" s="209">
        <f>SUM(I16:J20)</f>
        <v>0</v>
      </c>
      <c r="J21" s="228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6">
        <f>ZakladDPHSniVypocet</f>
        <v>0</v>
      </c>
      <c r="H23" s="227"/>
      <c r="I23" s="22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4">
        <f>A23</f>
        <v>0</v>
      </c>
      <c r="H24" s="225"/>
      <c r="I24" s="22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6">
        <f>ZakladDPHZaklVypocet</f>
        <v>0</v>
      </c>
      <c r="H25" s="227"/>
      <c r="I25" s="22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3">
        <f>A25</f>
        <v>0</v>
      </c>
      <c r="H26" s="194"/>
      <c r="I26" s="19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5">
        <f>CenaCelkem-(ZakladDPHSni+DPHSni+ZakladDPHZakl+DPHZakl)</f>
        <v>0</v>
      </c>
      <c r="H27" s="195"/>
      <c r="I27" s="195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29">
        <f>ZakladDPHSniVypocet+ZakladDPHZaklVypocet</f>
        <v>0</v>
      </c>
      <c r="H28" s="230"/>
      <c r="I28" s="230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29">
        <f>A27</f>
        <v>0</v>
      </c>
      <c r="H29" s="229"/>
      <c r="I29" s="229"/>
      <c r="J29" s="120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1"/>
      <c r="E34" s="232"/>
      <c r="G34" s="233"/>
      <c r="H34" s="234"/>
      <c r="I34" s="234"/>
      <c r="J34" s="25"/>
    </row>
    <row r="35" spans="1:10" ht="12.75" customHeight="1" x14ac:dyDescent="0.2">
      <c r="A35" s="2"/>
      <c r="B35" s="2"/>
      <c r="D35" s="223" t="s">
        <v>2</v>
      </c>
      <c r="E35" s="22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50</v>
      </c>
      <c r="C39" s="235"/>
      <c r="D39" s="235"/>
      <c r="E39" s="235"/>
      <c r="F39" s="100">
        <f>'01 11041_02 Pol'!AE108</f>
        <v>0</v>
      </c>
      <c r="G39" s="101">
        <f>'01 11041_02 Pol'!AF108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45</v>
      </c>
      <c r="C40" s="236" t="s">
        <v>46</v>
      </c>
      <c r="D40" s="236"/>
      <c r="E40" s="236"/>
      <c r="F40" s="105">
        <f>'01 11041_02 Pol'!AE108</f>
        <v>0</v>
      </c>
      <c r="G40" s="106">
        <f>'01 11041_02 Pol'!AF108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43</v>
      </c>
      <c r="C41" s="235" t="s">
        <v>44</v>
      </c>
      <c r="D41" s="235"/>
      <c r="E41" s="235"/>
      <c r="F41" s="109">
        <f>'01 11041_02 Pol'!AE108</f>
        <v>0</v>
      </c>
      <c r="G41" s="102">
        <f>'01 11041_02 Pol'!AF108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237" t="s">
        <v>51</v>
      </c>
      <c r="C42" s="238"/>
      <c r="D42" s="238"/>
      <c r="E42" s="239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53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54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55</v>
      </c>
      <c r="C49" s="240" t="s">
        <v>56</v>
      </c>
      <c r="D49" s="241"/>
      <c r="E49" s="241"/>
      <c r="F49" s="137" t="s">
        <v>26</v>
      </c>
      <c r="G49" s="130"/>
      <c r="H49" s="130"/>
      <c r="I49" s="130">
        <f>'01 11041_02 Pol'!G8</f>
        <v>0</v>
      </c>
      <c r="J49" s="135" t="str">
        <f>IF(I57=0,"",I49/I57*100)</f>
        <v/>
      </c>
    </row>
    <row r="50" spans="1:10" ht="36.75" customHeight="1" x14ac:dyDescent="0.2">
      <c r="A50" s="124"/>
      <c r="B50" s="129" t="s">
        <v>57</v>
      </c>
      <c r="C50" s="240" t="s">
        <v>58</v>
      </c>
      <c r="D50" s="241"/>
      <c r="E50" s="241"/>
      <c r="F50" s="137" t="s">
        <v>26</v>
      </c>
      <c r="G50" s="130"/>
      <c r="H50" s="130"/>
      <c r="I50" s="130">
        <f>'01 11041_02 Pol'!G23</f>
        <v>0</v>
      </c>
      <c r="J50" s="135" t="str">
        <f>IF(I57=0,"",I50/I57*100)</f>
        <v/>
      </c>
    </row>
    <row r="51" spans="1:10" ht="36.75" customHeight="1" x14ac:dyDescent="0.2">
      <c r="A51" s="124"/>
      <c r="B51" s="129" t="s">
        <v>59</v>
      </c>
      <c r="C51" s="240" t="s">
        <v>60</v>
      </c>
      <c r="D51" s="241"/>
      <c r="E51" s="241"/>
      <c r="F51" s="137" t="s">
        <v>26</v>
      </c>
      <c r="G51" s="130"/>
      <c r="H51" s="130"/>
      <c r="I51" s="130">
        <f>'01 11041_02 Pol'!G34</f>
        <v>0</v>
      </c>
      <c r="J51" s="135" t="str">
        <f>IF(I57=0,"",I51/I57*100)</f>
        <v/>
      </c>
    </row>
    <row r="52" spans="1:10" ht="36.75" customHeight="1" x14ac:dyDescent="0.2">
      <c r="A52" s="124"/>
      <c r="B52" s="129" t="s">
        <v>61</v>
      </c>
      <c r="C52" s="240" t="s">
        <v>62</v>
      </c>
      <c r="D52" s="241"/>
      <c r="E52" s="241"/>
      <c r="F52" s="137" t="s">
        <v>26</v>
      </c>
      <c r="G52" s="130"/>
      <c r="H52" s="130"/>
      <c r="I52" s="130">
        <f>'01 11041_02 Pol'!G83</f>
        <v>0</v>
      </c>
      <c r="J52" s="135" t="str">
        <f>IF(I57=0,"",I52/I57*100)</f>
        <v/>
      </c>
    </row>
    <row r="53" spans="1:10" ht="36.75" customHeight="1" x14ac:dyDescent="0.2">
      <c r="A53" s="124"/>
      <c r="B53" s="129" t="s">
        <v>63</v>
      </c>
      <c r="C53" s="240" t="s">
        <v>64</v>
      </c>
      <c r="D53" s="241"/>
      <c r="E53" s="241"/>
      <c r="F53" s="137" t="s">
        <v>27</v>
      </c>
      <c r="G53" s="130"/>
      <c r="H53" s="130"/>
      <c r="I53" s="130">
        <f>'01 11041_02 Pol'!G85</f>
        <v>0</v>
      </c>
      <c r="J53" s="135" t="str">
        <f>IF(I57=0,"",I53/I57*100)</f>
        <v/>
      </c>
    </row>
    <row r="54" spans="1:10" ht="36.75" customHeight="1" x14ac:dyDescent="0.2">
      <c r="A54" s="124"/>
      <c r="B54" s="129" t="s">
        <v>65</v>
      </c>
      <c r="C54" s="240" t="s">
        <v>66</v>
      </c>
      <c r="D54" s="241"/>
      <c r="E54" s="241"/>
      <c r="F54" s="137" t="s">
        <v>27</v>
      </c>
      <c r="G54" s="130"/>
      <c r="H54" s="130"/>
      <c r="I54" s="130">
        <f>'01 11041_02 Pol'!G92</f>
        <v>0</v>
      </c>
      <c r="J54" s="135" t="str">
        <f>IF(I57=0,"",I54/I57*100)</f>
        <v/>
      </c>
    </row>
    <row r="55" spans="1:10" ht="36.75" customHeight="1" x14ac:dyDescent="0.2">
      <c r="A55" s="124"/>
      <c r="B55" s="129" t="s">
        <v>67</v>
      </c>
      <c r="C55" s="240" t="s">
        <v>68</v>
      </c>
      <c r="D55" s="241"/>
      <c r="E55" s="241"/>
      <c r="F55" s="137" t="s">
        <v>27</v>
      </c>
      <c r="G55" s="130"/>
      <c r="H55" s="130"/>
      <c r="I55" s="130">
        <f>'01 11041_02 Pol'!G94</f>
        <v>0</v>
      </c>
      <c r="J55" s="135" t="str">
        <f>IF(I57=0,"",I55/I57*100)</f>
        <v/>
      </c>
    </row>
    <row r="56" spans="1:10" ht="36.75" customHeight="1" x14ac:dyDescent="0.2">
      <c r="A56" s="124"/>
      <c r="B56" s="129" t="s">
        <v>69</v>
      </c>
      <c r="C56" s="240" t="s">
        <v>29</v>
      </c>
      <c r="D56" s="241"/>
      <c r="E56" s="241"/>
      <c r="F56" s="137" t="s">
        <v>69</v>
      </c>
      <c r="G56" s="130"/>
      <c r="H56" s="130"/>
      <c r="I56" s="130">
        <f>'01 11041_02 Pol'!G105</f>
        <v>0</v>
      </c>
      <c r="J56" s="135" t="str">
        <f>IF(I57=0,"",I56/I57*100)</f>
        <v/>
      </c>
    </row>
    <row r="57" spans="1:10" ht="25.5" customHeight="1" x14ac:dyDescent="0.2">
      <c r="A57" s="125"/>
      <c r="B57" s="131" t="s">
        <v>1</v>
      </c>
      <c r="C57" s="132"/>
      <c r="D57" s="133"/>
      <c r="E57" s="133"/>
      <c r="F57" s="138"/>
      <c r="G57" s="134"/>
      <c r="H57" s="134"/>
      <c r="I57" s="134">
        <f>SUM(I49:I56)</f>
        <v>0</v>
      </c>
      <c r="J57" s="136">
        <f>SUM(J49:J56)</f>
        <v>0</v>
      </c>
    </row>
    <row r="58" spans="1:10" x14ac:dyDescent="0.2">
      <c r="F58" s="87"/>
      <c r="G58" s="87"/>
      <c r="H58" s="87"/>
      <c r="I58" s="87"/>
      <c r="J58" s="88"/>
    </row>
    <row r="59" spans="1:10" x14ac:dyDescent="0.2">
      <c r="F59" s="87"/>
      <c r="G59" s="87"/>
      <c r="H59" s="87"/>
      <c r="I59" s="87"/>
      <c r="J59" s="88"/>
    </row>
    <row r="60" spans="1:10" x14ac:dyDescent="0.2">
      <c r="F60" s="87"/>
      <c r="G60" s="87"/>
      <c r="H60" s="87"/>
      <c r="I60" s="87"/>
      <c r="J60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5:E55"/>
    <mergeCell ref="C56:E56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2" t="s">
        <v>7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50" t="s">
        <v>8</v>
      </c>
      <c r="B2" s="49"/>
      <c r="C2" s="244"/>
      <c r="D2" s="244"/>
      <c r="E2" s="244"/>
      <c r="F2" s="244"/>
      <c r="G2" s="245"/>
    </row>
    <row r="3" spans="1:7" ht="24.95" customHeight="1" x14ac:dyDescent="0.2">
      <c r="A3" s="50" t="s">
        <v>9</v>
      </c>
      <c r="B3" s="49"/>
      <c r="C3" s="244"/>
      <c r="D3" s="244"/>
      <c r="E3" s="244"/>
      <c r="F3" s="244"/>
      <c r="G3" s="245"/>
    </row>
    <row r="4" spans="1:7" ht="24.95" customHeight="1" x14ac:dyDescent="0.2">
      <c r="A4" s="50" t="s">
        <v>10</v>
      </c>
      <c r="B4" s="49"/>
      <c r="C4" s="244"/>
      <c r="D4" s="244"/>
      <c r="E4" s="244"/>
      <c r="F4" s="244"/>
      <c r="G4" s="24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workbookViewId="0">
      <pane ySplit="7" topLeftCell="A80" activePane="bottomLeft" state="frozen"/>
      <selection pane="bottomLeft" activeCell="AR83" sqref="AR83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7</v>
      </c>
      <c r="B1" s="258"/>
      <c r="C1" s="258"/>
      <c r="D1" s="258"/>
      <c r="E1" s="258"/>
      <c r="F1" s="258"/>
      <c r="G1" s="258"/>
      <c r="AG1" t="s">
        <v>71</v>
      </c>
    </row>
    <row r="2" spans="1:60" ht="24.95" customHeight="1" x14ac:dyDescent="0.2">
      <c r="A2" s="140" t="s">
        <v>8</v>
      </c>
      <c r="B2" s="49" t="s">
        <v>49</v>
      </c>
      <c r="C2" s="259" t="s">
        <v>271</v>
      </c>
      <c r="D2" s="260"/>
      <c r="E2" s="260"/>
      <c r="F2" s="260"/>
      <c r="G2" s="261"/>
      <c r="AG2" t="s">
        <v>72</v>
      </c>
    </row>
    <row r="3" spans="1:60" ht="24.95" customHeight="1" x14ac:dyDescent="0.2">
      <c r="A3" s="140" t="s">
        <v>9</v>
      </c>
      <c r="B3" s="49" t="s">
        <v>45</v>
      </c>
      <c r="C3" s="259" t="s">
        <v>271</v>
      </c>
      <c r="D3" s="260"/>
      <c r="E3" s="260"/>
      <c r="F3" s="260"/>
      <c r="G3" s="261"/>
      <c r="AC3" s="122" t="s">
        <v>72</v>
      </c>
      <c r="AG3" t="s">
        <v>73</v>
      </c>
    </row>
    <row r="4" spans="1:60" ht="24.95" customHeight="1" x14ac:dyDescent="0.2">
      <c r="A4" s="141" t="s">
        <v>10</v>
      </c>
      <c r="B4" s="142" t="s">
        <v>43</v>
      </c>
      <c r="C4" s="262" t="s">
        <v>44</v>
      </c>
      <c r="D4" s="263"/>
      <c r="E4" s="263"/>
      <c r="F4" s="263"/>
      <c r="G4" s="264"/>
      <c r="AG4" t="s">
        <v>74</v>
      </c>
    </row>
    <row r="5" spans="1:60" x14ac:dyDescent="0.2">
      <c r="D5" s="10"/>
    </row>
    <row r="6" spans="1:60" ht="38.25" x14ac:dyDescent="0.2">
      <c r="A6" s="144" t="s">
        <v>75</v>
      </c>
      <c r="B6" s="146" t="s">
        <v>76</v>
      </c>
      <c r="C6" s="146" t="s">
        <v>77</v>
      </c>
      <c r="D6" s="145" t="s">
        <v>78</v>
      </c>
      <c r="E6" s="144" t="s">
        <v>79</v>
      </c>
      <c r="F6" s="143" t="s">
        <v>80</v>
      </c>
      <c r="G6" s="144" t="s">
        <v>31</v>
      </c>
      <c r="H6" s="147" t="s">
        <v>32</v>
      </c>
      <c r="I6" s="147" t="s">
        <v>81</v>
      </c>
      <c r="J6" s="147" t="s">
        <v>33</v>
      </c>
      <c r="K6" s="147" t="s">
        <v>82</v>
      </c>
      <c r="L6" s="147" t="s">
        <v>83</v>
      </c>
      <c r="M6" s="147" t="s">
        <v>84</v>
      </c>
      <c r="N6" s="147" t="s">
        <v>85</v>
      </c>
      <c r="O6" s="147" t="s">
        <v>86</v>
      </c>
      <c r="P6" s="147" t="s">
        <v>87</v>
      </c>
      <c r="Q6" s="147" t="s">
        <v>88</v>
      </c>
      <c r="R6" s="147" t="s">
        <v>89</v>
      </c>
      <c r="S6" s="147" t="s">
        <v>90</v>
      </c>
      <c r="T6" s="147" t="s">
        <v>91</v>
      </c>
      <c r="U6" s="147" t="s">
        <v>92</v>
      </c>
      <c r="V6" s="147" t="s">
        <v>93</v>
      </c>
      <c r="W6" s="147" t="s">
        <v>94</v>
      </c>
      <c r="X6" s="147" t="s">
        <v>95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2" t="s">
        <v>96</v>
      </c>
      <c r="B8" s="163" t="s">
        <v>55</v>
      </c>
      <c r="C8" s="181" t="s">
        <v>56</v>
      </c>
      <c r="D8" s="164"/>
      <c r="E8" s="165"/>
      <c r="F8" s="166"/>
      <c r="G8" s="167">
        <f>SUMIF(AG9:AG22,"&lt;&gt;NOR",G9:G22)</f>
        <v>0</v>
      </c>
      <c r="H8" s="161"/>
      <c r="I8" s="161">
        <f>SUM(I9:I22)</f>
        <v>71493.67</v>
      </c>
      <c r="J8" s="161"/>
      <c r="K8" s="161">
        <f>SUM(K9:K22)</f>
        <v>65868.390000000014</v>
      </c>
      <c r="L8" s="161"/>
      <c r="M8" s="161">
        <f>SUM(M9:M22)</f>
        <v>0</v>
      </c>
      <c r="N8" s="161"/>
      <c r="O8" s="161">
        <f>SUM(O9:O22)</f>
        <v>6.58</v>
      </c>
      <c r="P8" s="161"/>
      <c r="Q8" s="161">
        <f>SUM(Q9:Q22)</f>
        <v>0</v>
      </c>
      <c r="R8" s="161"/>
      <c r="S8" s="161"/>
      <c r="T8" s="161"/>
      <c r="U8" s="161"/>
      <c r="V8" s="161">
        <f>SUM(V9:V22)</f>
        <v>134.10999999999999</v>
      </c>
      <c r="W8" s="161"/>
      <c r="X8" s="161"/>
      <c r="AG8" t="s">
        <v>97</v>
      </c>
    </row>
    <row r="9" spans="1:60" outlineLevel="1" x14ac:dyDescent="0.2">
      <c r="A9" s="174">
        <v>1</v>
      </c>
      <c r="B9" s="175" t="s">
        <v>98</v>
      </c>
      <c r="C9" s="182" t="s">
        <v>99</v>
      </c>
      <c r="D9" s="176" t="s">
        <v>100</v>
      </c>
      <c r="E9" s="177">
        <v>2</v>
      </c>
      <c r="F9" s="178"/>
      <c r="G9" s="179">
        <f>ROUND(E9*F9,2)</f>
        <v>0</v>
      </c>
      <c r="H9" s="158">
        <v>736.61</v>
      </c>
      <c r="I9" s="157">
        <f>ROUND(E9*H9,2)</f>
        <v>1473.22</v>
      </c>
      <c r="J9" s="158">
        <v>506.39</v>
      </c>
      <c r="K9" s="157">
        <f>ROUND(E9*J9,2)</f>
        <v>1012.78</v>
      </c>
      <c r="L9" s="157">
        <v>21</v>
      </c>
      <c r="M9" s="157">
        <f>G9*(1+L9/100)</f>
        <v>0</v>
      </c>
      <c r="N9" s="157">
        <v>0.36525000000000002</v>
      </c>
      <c r="O9" s="157">
        <f>ROUND(E9*N9,2)</f>
        <v>0.73</v>
      </c>
      <c r="P9" s="157">
        <v>0</v>
      </c>
      <c r="Q9" s="157">
        <f>ROUND(E9*P9,2)</f>
        <v>0</v>
      </c>
      <c r="R9" s="157"/>
      <c r="S9" s="157" t="s">
        <v>101</v>
      </c>
      <c r="T9" s="157" t="s">
        <v>101</v>
      </c>
      <c r="U9" s="157">
        <v>1.1120000000000001</v>
      </c>
      <c r="V9" s="157">
        <f>ROUND(E9*U9,2)</f>
        <v>2.2200000000000002</v>
      </c>
      <c r="W9" s="157"/>
      <c r="X9" s="157" t="s">
        <v>102</v>
      </c>
      <c r="Y9" s="148"/>
      <c r="Z9" s="148"/>
      <c r="AA9" s="148"/>
      <c r="AB9" s="148"/>
      <c r="AC9" s="148"/>
      <c r="AD9" s="148"/>
      <c r="AE9" s="148"/>
      <c r="AF9" s="148"/>
      <c r="AG9" s="148" t="s">
        <v>103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68">
        <v>2</v>
      </c>
      <c r="B10" s="169" t="s">
        <v>104</v>
      </c>
      <c r="C10" s="183" t="s">
        <v>105</v>
      </c>
      <c r="D10" s="170" t="s">
        <v>106</v>
      </c>
      <c r="E10" s="171">
        <v>0.83030000000000004</v>
      </c>
      <c r="F10" s="172"/>
      <c r="G10" s="173">
        <f>ROUND(E10*F10,2)</f>
        <v>0</v>
      </c>
      <c r="H10" s="158">
        <v>3663.58</v>
      </c>
      <c r="I10" s="157">
        <f>ROUND(E10*H10,2)</f>
        <v>3041.87</v>
      </c>
      <c r="J10" s="158">
        <v>1861.42</v>
      </c>
      <c r="K10" s="157">
        <f>ROUND(E10*J10,2)</f>
        <v>1545.54</v>
      </c>
      <c r="L10" s="157">
        <v>21</v>
      </c>
      <c r="M10" s="157">
        <f>G10*(1+L10/100)</f>
        <v>0</v>
      </c>
      <c r="N10" s="157">
        <v>1.95224</v>
      </c>
      <c r="O10" s="157">
        <f>ROUND(E10*N10,2)</f>
        <v>1.62</v>
      </c>
      <c r="P10" s="157">
        <v>0</v>
      </c>
      <c r="Q10" s="157">
        <f>ROUND(E10*P10,2)</f>
        <v>0</v>
      </c>
      <c r="R10" s="157"/>
      <c r="S10" s="157" t="s">
        <v>101</v>
      </c>
      <c r="T10" s="157" t="s">
        <v>101</v>
      </c>
      <c r="U10" s="157">
        <v>3.8420000000000001</v>
      </c>
      <c r="V10" s="157">
        <f>ROUND(E10*U10,2)</f>
        <v>3.19</v>
      </c>
      <c r="W10" s="157"/>
      <c r="X10" s="157" t="s">
        <v>102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103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4" t="s">
        <v>107</v>
      </c>
      <c r="D11" s="159"/>
      <c r="E11" s="160">
        <v>0.83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108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68">
        <v>3</v>
      </c>
      <c r="B12" s="169" t="s">
        <v>109</v>
      </c>
      <c r="C12" s="183" t="s">
        <v>110</v>
      </c>
      <c r="D12" s="170" t="s">
        <v>106</v>
      </c>
      <c r="E12" s="171">
        <v>0.52280000000000004</v>
      </c>
      <c r="F12" s="172"/>
      <c r="G12" s="173">
        <f>ROUND(E12*F12,2)</f>
        <v>0</v>
      </c>
      <c r="H12" s="158">
        <v>3721.82</v>
      </c>
      <c r="I12" s="157">
        <f>ROUND(E12*H12,2)</f>
        <v>1945.77</v>
      </c>
      <c r="J12" s="158">
        <v>3333.18</v>
      </c>
      <c r="K12" s="157">
        <f>ROUND(E12*J12,2)</f>
        <v>1742.59</v>
      </c>
      <c r="L12" s="157">
        <v>21</v>
      </c>
      <c r="M12" s="157">
        <f>G12*(1+L12/100)</f>
        <v>0</v>
      </c>
      <c r="N12" s="157">
        <v>1.7764200000000001</v>
      </c>
      <c r="O12" s="157">
        <f>ROUND(E12*N12,2)</f>
        <v>0.93</v>
      </c>
      <c r="P12" s="157">
        <v>0</v>
      </c>
      <c r="Q12" s="157">
        <f>ROUND(E12*P12,2)</f>
        <v>0</v>
      </c>
      <c r="R12" s="157"/>
      <c r="S12" s="157" t="s">
        <v>101</v>
      </c>
      <c r="T12" s="157" t="s">
        <v>101</v>
      </c>
      <c r="U12" s="157">
        <v>6.77</v>
      </c>
      <c r="V12" s="157">
        <f>ROUND(E12*U12,2)</f>
        <v>3.54</v>
      </c>
      <c r="W12" s="157"/>
      <c r="X12" s="157" t="s">
        <v>102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103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4" t="s">
        <v>111</v>
      </c>
      <c r="D13" s="159"/>
      <c r="E13" s="160">
        <v>0.52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108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68">
        <v>4</v>
      </c>
      <c r="B14" s="169" t="s">
        <v>112</v>
      </c>
      <c r="C14" s="183" t="s">
        <v>113</v>
      </c>
      <c r="D14" s="170" t="s">
        <v>114</v>
      </c>
      <c r="E14" s="171">
        <v>8.2600000000000007E-2</v>
      </c>
      <c r="F14" s="172"/>
      <c r="G14" s="173">
        <f>ROUND(E14*F14,2)</f>
        <v>0</v>
      </c>
      <c r="H14" s="158">
        <v>42125.77</v>
      </c>
      <c r="I14" s="157">
        <f>ROUND(E14*H14,2)</f>
        <v>3479.59</v>
      </c>
      <c r="J14" s="158">
        <v>11434.23</v>
      </c>
      <c r="K14" s="157">
        <f>ROUND(E14*J14,2)</f>
        <v>944.47</v>
      </c>
      <c r="L14" s="157">
        <v>21</v>
      </c>
      <c r="M14" s="157">
        <f>G14*(1+L14/100)</f>
        <v>0</v>
      </c>
      <c r="N14" s="157">
        <v>1.09954</v>
      </c>
      <c r="O14" s="157">
        <f>ROUND(E14*N14,2)</f>
        <v>0.09</v>
      </c>
      <c r="P14" s="157">
        <v>0</v>
      </c>
      <c r="Q14" s="157">
        <f>ROUND(E14*P14,2)</f>
        <v>0</v>
      </c>
      <c r="R14" s="157"/>
      <c r="S14" s="157" t="s">
        <v>101</v>
      </c>
      <c r="T14" s="157" t="s">
        <v>101</v>
      </c>
      <c r="U14" s="157">
        <v>18.175000000000001</v>
      </c>
      <c r="V14" s="157">
        <f>ROUND(E14*U14,2)</f>
        <v>1.5</v>
      </c>
      <c r="W14" s="157"/>
      <c r="X14" s="157" t="s">
        <v>102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103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84" t="s">
        <v>115</v>
      </c>
      <c r="D15" s="159"/>
      <c r="E15" s="160">
        <v>0.08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108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68">
        <v>5</v>
      </c>
      <c r="B16" s="169" t="s">
        <v>116</v>
      </c>
      <c r="C16" s="183" t="s">
        <v>117</v>
      </c>
      <c r="D16" s="170" t="s">
        <v>114</v>
      </c>
      <c r="E16" s="171">
        <v>0.1144</v>
      </c>
      <c r="F16" s="172"/>
      <c r="G16" s="173">
        <f>ROUND(E16*F16,2)</f>
        <v>0</v>
      </c>
      <c r="H16" s="158">
        <v>42124.959999999999</v>
      </c>
      <c r="I16" s="157">
        <f>ROUND(E16*H16,2)</f>
        <v>4819.1000000000004</v>
      </c>
      <c r="J16" s="158">
        <v>10475.040000000001</v>
      </c>
      <c r="K16" s="157">
        <f>ROUND(E16*J16,2)</f>
        <v>1198.3399999999999</v>
      </c>
      <c r="L16" s="157">
        <v>21</v>
      </c>
      <c r="M16" s="157">
        <f>G16*(1+L16/100)</f>
        <v>0</v>
      </c>
      <c r="N16" s="157">
        <v>1.0970899999999999</v>
      </c>
      <c r="O16" s="157">
        <f>ROUND(E16*N16,2)</f>
        <v>0.13</v>
      </c>
      <c r="P16" s="157">
        <v>0</v>
      </c>
      <c r="Q16" s="157">
        <f>ROUND(E16*P16,2)</f>
        <v>0</v>
      </c>
      <c r="R16" s="157"/>
      <c r="S16" s="157" t="s">
        <v>101</v>
      </c>
      <c r="T16" s="157" t="s">
        <v>101</v>
      </c>
      <c r="U16" s="157">
        <v>16.582999999999998</v>
      </c>
      <c r="V16" s="157">
        <f>ROUND(E16*U16,2)</f>
        <v>1.9</v>
      </c>
      <c r="W16" s="157"/>
      <c r="X16" s="157" t="s">
        <v>102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103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4" t="s">
        <v>118</v>
      </c>
      <c r="D17" s="159"/>
      <c r="E17" s="160">
        <v>0.11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108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68">
        <v>6</v>
      </c>
      <c r="B18" s="169" t="s">
        <v>119</v>
      </c>
      <c r="C18" s="183" t="s">
        <v>120</v>
      </c>
      <c r="D18" s="170" t="s">
        <v>121</v>
      </c>
      <c r="E18" s="171">
        <v>61.463999999999999</v>
      </c>
      <c r="F18" s="172"/>
      <c r="G18" s="173">
        <f>ROUND(E18*F18,2)</f>
        <v>0</v>
      </c>
      <c r="H18" s="158">
        <v>669.03</v>
      </c>
      <c r="I18" s="157">
        <f>ROUND(E18*H18,2)</f>
        <v>41121.26</v>
      </c>
      <c r="J18" s="158">
        <v>603.97</v>
      </c>
      <c r="K18" s="157">
        <f>ROUND(E18*J18,2)</f>
        <v>37122.410000000003</v>
      </c>
      <c r="L18" s="157">
        <v>21</v>
      </c>
      <c r="M18" s="157">
        <f>G18*(1+L18/100)</f>
        <v>0</v>
      </c>
      <c r="N18" s="157">
        <v>3.533E-2</v>
      </c>
      <c r="O18" s="157">
        <f>ROUND(E18*N18,2)</f>
        <v>2.17</v>
      </c>
      <c r="P18" s="157">
        <v>0</v>
      </c>
      <c r="Q18" s="157">
        <f>ROUND(E18*P18,2)</f>
        <v>0</v>
      </c>
      <c r="R18" s="157"/>
      <c r="S18" s="157" t="s">
        <v>101</v>
      </c>
      <c r="T18" s="157" t="s">
        <v>101</v>
      </c>
      <c r="U18" s="157">
        <v>1.252</v>
      </c>
      <c r="V18" s="157">
        <f>ROUND(E18*U18,2)</f>
        <v>76.95</v>
      </c>
      <c r="W18" s="157"/>
      <c r="X18" s="157" t="s">
        <v>102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103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4" t="s">
        <v>122</v>
      </c>
      <c r="D19" s="159"/>
      <c r="E19" s="160">
        <v>61.46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108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74">
        <v>7</v>
      </c>
      <c r="B20" s="175" t="s">
        <v>123</v>
      </c>
      <c r="C20" s="182" t="s">
        <v>124</v>
      </c>
      <c r="D20" s="176" t="s">
        <v>121</v>
      </c>
      <c r="E20" s="177">
        <v>10</v>
      </c>
      <c r="F20" s="178"/>
      <c r="G20" s="179">
        <f>ROUND(E20*F20,2)</f>
        <v>0</v>
      </c>
      <c r="H20" s="158">
        <v>302.01</v>
      </c>
      <c r="I20" s="157">
        <f>ROUND(E20*H20,2)</f>
        <v>3020.1</v>
      </c>
      <c r="J20" s="158">
        <v>382.99</v>
      </c>
      <c r="K20" s="157">
        <f>ROUND(E20*J20,2)</f>
        <v>3829.9</v>
      </c>
      <c r="L20" s="157">
        <v>21</v>
      </c>
      <c r="M20" s="157">
        <f>G20*(1+L20/100)</f>
        <v>0</v>
      </c>
      <c r="N20" s="157">
        <v>1.7299999999999999E-2</v>
      </c>
      <c r="O20" s="157">
        <f>ROUND(E20*N20,2)</f>
        <v>0.17</v>
      </c>
      <c r="P20" s="157">
        <v>0</v>
      </c>
      <c r="Q20" s="157">
        <f>ROUND(E20*P20,2)</f>
        <v>0</v>
      </c>
      <c r="R20" s="157"/>
      <c r="S20" s="157" t="s">
        <v>101</v>
      </c>
      <c r="T20" s="157" t="s">
        <v>101</v>
      </c>
      <c r="U20" s="157">
        <v>0.76900000000000002</v>
      </c>
      <c r="V20" s="157">
        <f>ROUND(E20*U20,2)</f>
        <v>7.69</v>
      </c>
      <c r="W20" s="157"/>
      <c r="X20" s="157" t="s">
        <v>102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103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68">
        <v>8</v>
      </c>
      <c r="B21" s="169" t="s">
        <v>125</v>
      </c>
      <c r="C21" s="183" t="s">
        <v>126</v>
      </c>
      <c r="D21" s="170" t="s">
        <v>121</v>
      </c>
      <c r="E21" s="171">
        <v>36.72</v>
      </c>
      <c r="F21" s="172"/>
      <c r="G21" s="173">
        <f>ROUND(E21*F21,2)</f>
        <v>0</v>
      </c>
      <c r="H21" s="158">
        <v>342.94</v>
      </c>
      <c r="I21" s="157">
        <f>ROUND(E21*H21,2)</f>
        <v>12592.76</v>
      </c>
      <c r="J21" s="158">
        <v>503.06</v>
      </c>
      <c r="K21" s="157">
        <f>ROUND(E21*J21,2)</f>
        <v>18472.36</v>
      </c>
      <c r="L21" s="157">
        <v>21</v>
      </c>
      <c r="M21" s="157">
        <f>G21*(1+L21/100)</f>
        <v>0</v>
      </c>
      <c r="N21" s="157">
        <v>2.017E-2</v>
      </c>
      <c r="O21" s="157">
        <f>ROUND(E21*N21,2)</f>
        <v>0.74</v>
      </c>
      <c r="P21" s="157">
        <v>0</v>
      </c>
      <c r="Q21" s="157">
        <f>ROUND(E21*P21,2)</f>
        <v>0</v>
      </c>
      <c r="R21" s="157"/>
      <c r="S21" s="157" t="s">
        <v>101</v>
      </c>
      <c r="T21" s="157" t="s">
        <v>101</v>
      </c>
      <c r="U21" s="157">
        <v>1.0109999999999999</v>
      </c>
      <c r="V21" s="157">
        <f>ROUND(E21*U21,2)</f>
        <v>37.119999999999997</v>
      </c>
      <c r="W21" s="157"/>
      <c r="X21" s="157" t="s">
        <v>102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103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4" t="s">
        <v>127</v>
      </c>
      <c r="D22" s="159"/>
      <c r="E22" s="160">
        <v>36.72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108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162" t="s">
        <v>96</v>
      </c>
      <c r="B23" s="163" t="s">
        <v>57</v>
      </c>
      <c r="C23" s="181" t="s">
        <v>58</v>
      </c>
      <c r="D23" s="164"/>
      <c r="E23" s="165"/>
      <c r="F23" s="166"/>
      <c r="G23" s="167">
        <f>SUMIF(AG24:AG33,"&lt;&gt;NOR",G24:G33)</f>
        <v>0</v>
      </c>
      <c r="H23" s="161"/>
      <c r="I23" s="161">
        <f>SUM(I24:I33)</f>
        <v>77028.13</v>
      </c>
      <c r="J23" s="161"/>
      <c r="K23" s="161">
        <f>SUM(K24:K33)</f>
        <v>280910.70999999996</v>
      </c>
      <c r="L23" s="161"/>
      <c r="M23" s="161">
        <f>SUM(M24:M33)</f>
        <v>0</v>
      </c>
      <c r="N23" s="161"/>
      <c r="O23" s="161">
        <f>SUM(O24:O33)</f>
        <v>13.18</v>
      </c>
      <c r="P23" s="161"/>
      <c r="Q23" s="161">
        <f>SUM(Q24:Q33)</f>
        <v>0</v>
      </c>
      <c r="R23" s="161"/>
      <c r="S23" s="161"/>
      <c r="T23" s="161"/>
      <c r="U23" s="161"/>
      <c r="V23" s="161">
        <f>SUM(V24:V33)</f>
        <v>552.04999999999995</v>
      </c>
      <c r="W23" s="161"/>
      <c r="X23" s="161"/>
      <c r="AG23" t="s">
        <v>97</v>
      </c>
    </row>
    <row r="24" spans="1:60" outlineLevel="1" x14ac:dyDescent="0.2">
      <c r="A24" s="174">
        <v>9</v>
      </c>
      <c r="B24" s="175" t="s">
        <v>128</v>
      </c>
      <c r="C24" s="182" t="s">
        <v>129</v>
      </c>
      <c r="D24" s="176" t="s">
        <v>121</v>
      </c>
      <c r="E24" s="177">
        <v>150.21</v>
      </c>
      <c r="F24" s="178"/>
      <c r="G24" s="179">
        <f>ROUND(E24*F24,2)</f>
        <v>0</v>
      </c>
      <c r="H24" s="158">
        <v>43.28</v>
      </c>
      <c r="I24" s="157">
        <f>ROUND(E24*H24,2)</f>
        <v>6501.09</v>
      </c>
      <c r="J24" s="158">
        <v>195.22</v>
      </c>
      <c r="K24" s="157">
        <f>ROUND(E24*J24,2)</f>
        <v>29324</v>
      </c>
      <c r="L24" s="157">
        <v>21</v>
      </c>
      <c r="M24" s="157">
        <f>G24*(1+L24/100)</f>
        <v>0</v>
      </c>
      <c r="N24" s="157">
        <v>7.6800000000000002E-3</v>
      </c>
      <c r="O24" s="157">
        <f>ROUND(E24*N24,2)</f>
        <v>1.1499999999999999</v>
      </c>
      <c r="P24" s="157">
        <v>0</v>
      </c>
      <c r="Q24" s="157">
        <f>ROUND(E24*P24,2)</f>
        <v>0</v>
      </c>
      <c r="R24" s="157"/>
      <c r="S24" s="157" t="s">
        <v>101</v>
      </c>
      <c r="T24" s="157" t="s">
        <v>101</v>
      </c>
      <c r="U24" s="157">
        <v>0.38100000000000001</v>
      </c>
      <c r="V24" s="157">
        <f>ROUND(E24*U24,2)</f>
        <v>57.23</v>
      </c>
      <c r="W24" s="157"/>
      <c r="X24" s="157" t="s">
        <v>102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103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68">
        <v>10</v>
      </c>
      <c r="B25" s="169" t="s">
        <v>130</v>
      </c>
      <c r="C25" s="183" t="s">
        <v>131</v>
      </c>
      <c r="D25" s="170" t="s">
        <v>121</v>
      </c>
      <c r="E25" s="171">
        <v>150.21</v>
      </c>
      <c r="F25" s="172"/>
      <c r="G25" s="173">
        <f>ROUND(E25*F25,2)</f>
        <v>0</v>
      </c>
      <c r="H25" s="158">
        <v>81.16</v>
      </c>
      <c r="I25" s="157">
        <f>ROUND(E25*H25,2)</f>
        <v>12191.04</v>
      </c>
      <c r="J25" s="158">
        <v>254.84</v>
      </c>
      <c r="K25" s="157">
        <f>ROUND(E25*J25,2)</f>
        <v>38279.519999999997</v>
      </c>
      <c r="L25" s="157">
        <v>21</v>
      </c>
      <c r="M25" s="157">
        <f>G25*(1+L25/100)</f>
        <v>0</v>
      </c>
      <c r="N25" s="157">
        <v>4.1099999999999999E-3</v>
      </c>
      <c r="O25" s="157">
        <f>ROUND(E25*N25,2)</f>
        <v>0.62</v>
      </c>
      <c r="P25" s="157">
        <v>0</v>
      </c>
      <c r="Q25" s="157">
        <f>ROUND(E25*P25,2)</f>
        <v>0</v>
      </c>
      <c r="R25" s="157"/>
      <c r="S25" s="157" t="s">
        <v>101</v>
      </c>
      <c r="T25" s="157" t="s">
        <v>101</v>
      </c>
      <c r="U25" s="157">
        <v>0.48399999999999999</v>
      </c>
      <c r="V25" s="157">
        <f>ROUND(E25*U25,2)</f>
        <v>72.7</v>
      </c>
      <c r="W25" s="157"/>
      <c r="X25" s="157" t="s">
        <v>102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103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4" t="s">
        <v>132</v>
      </c>
      <c r="D26" s="159"/>
      <c r="E26" s="160">
        <v>150.21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108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4">
        <v>11</v>
      </c>
      <c r="B27" s="175" t="s">
        <v>133</v>
      </c>
      <c r="C27" s="182" t="s">
        <v>134</v>
      </c>
      <c r="D27" s="176" t="s">
        <v>121</v>
      </c>
      <c r="E27" s="177">
        <v>349.29</v>
      </c>
      <c r="F27" s="178"/>
      <c r="G27" s="179">
        <f>ROUND(E27*F27,2)</f>
        <v>0</v>
      </c>
      <c r="H27" s="158">
        <v>39.15</v>
      </c>
      <c r="I27" s="157">
        <f>ROUND(E27*H27,2)</f>
        <v>13674.7</v>
      </c>
      <c r="J27" s="158">
        <v>208.85</v>
      </c>
      <c r="K27" s="157">
        <f>ROUND(E27*J27,2)</f>
        <v>72949.22</v>
      </c>
      <c r="L27" s="157">
        <v>21</v>
      </c>
      <c r="M27" s="157">
        <f>G27*(1+L27/100)</f>
        <v>0</v>
      </c>
      <c r="N27" s="157">
        <v>2.46E-2</v>
      </c>
      <c r="O27" s="157">
        <f>ROUND(E27*N27,2)</f>
        <v>8.59</v>
      </c>
      <c r="P27" s="157">
        <v>0</v>
      </c>
      <c r="Q27" s="157">
        <f>ROUND(E27*P27,2)</f>
        <v>0</v>
      </c>
      <c r="R27" s="157"/>
      <c r="S27" s="157" t="s">
        <v>101</v>
      </c>
      <c r="T27" s="157" t="s">
        <v>101</v>
      </c>
      <c r="U27" s="157">
        <v>0.42759999999999998</v>
      </c>
      <c r="V27" s="157">
        <f>ROUND(E27*U27,2)</f>
        <v>149.36000000000001</v>
      </c>
      <c r="W27" s="157"/>
      <c r="X27" s="157" t="s">
        <v>102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103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4">
        <v>12</v>
      </c>
      <c r="B28" s="175" t="s">
        <v>135</v>
      </c>
      <c r="C28" s="182" t="s">
        <v>136</v>
      </c>
      <c r="D28" s="176" t="s">
        <v>121</v>
      </c>
      <c r="E28" s="177">
        <v>349.2</v>
      </c>
      <c r="F28" s="178"/>
      <c r="G28" s="179">
        <f>ROUND(E28*F28,2)</f>
        <v>0</v>
      </c>
      <c r="H28" s="158">
        <v>7.91</v>
      </c>
      <c r="I28" s="157">
        <f>ROUND(E28*H28,2)</f>
        <v>2762.17</v>
      </c>
      <c r="J28" s="158">
        <v>159.09</v>
      </c>
      <c r="K28" s="157">
        <f>ROUND(E28*J28,2)</f>
        <v>55554.23</v>
      </c>
      <c r="L28" s="157">
        <v>21</v>
      </c>
      <c r="M28" s="157">
        <f>G28*(1+L28/100)</f>
        <v>0</v>
      </c>
      <c r="N28" s="157">
        <v>6.3499999999999997E-3</v>
      </c>
      <c r="O28" s="157">
        <f>ROUND(E28*N28,2)</f>
        <v>2.2200000000000002</v>
      </c>
      <c r="P28" s="157">
        <v>0</v>
      </c>
      <c r="Q28" s="157">
        <f>ROUND(E28*P28,2)</f>
        <v>0</v>
      </c>
      <c r="R28" s="157"/>
      <c r="S28" s="157" t="s">
        <v>101</v>
      </c>
      <c r="T28" s="157" t="s">
        <v>101</v>
      </c>
      <c r="U28" s="157">
        <v>0.31900000000000001</v>
      </c>
      <c r="V28" s="157">
        <f>ROUND(E28*U28,2)</f>
        <v>111.39</v>
      </c>
      <c r="W28" s="157"/>
      <c r="X28" s="157" t="s">
        <v>102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103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74">
        <v>13</v>
      </c>
      <c r="B29" s="175" t="s">
        <v>137</v>
      </c>
      <c r="C29" s="182" t="s">
        <v>138</v>
      </c>
      <c r="D29" s="176" t="s">
        <v>121</v>
      </c>
      <c r="E29" s="177">
        <v>349.29</v>
      </c>
      <c r="F29" s="178"/>
      <c r="G29" s="179">
        <f>ROUND(E29*F29,2)</f>
        <v>0</v>
      </c>
      <c r="H29" s="158">
        <v>69.290000000000006</v>
      </c>
      <c r="I29" s="157">
        <f>ROUND(E29*H29,2)</f>
        <v>24202.3</v>
      </c>
      <c r="J29" s="158">
        <v>192.21</v>
      </c>
      <c r="K29" s="157">
        <f>ROUND(E29*J29,2)</f>
        <v>67137.03</v>
      </c>
      <c r="L29" s="157">
        <v>21</v>
      </c>
      <c r="M29" s="157">
        <f>G29*(1+L29/100)</f>
        <v>0</v>
      </c>
      <c r="N29" s="157">
        <v>0</v>
      </c>
      <c r="O29" s="157">
        <f>ROUND(E29*N29,2)</f>
        <v>0</v>
      </c>
      <c r="P29" s="157">
        <v>0</v>
      </c>
      <c r="Q29" s="157">
        <f>ROUND(E29*P29,2)</f>
        <v>0</v>
      </c>
      <c r="R29" s="157"/>
      <c r="S29" s="157" t="s">
        <v>101</v>
      </c>
      <c r="T29" s="157" t="s">
        <v>101</v>
      </c>
      <c r="U29" s="157">
        <v>0.36199999999999999</v>
      </c>
      <c r="V29" s="157">
        <f>ROUND(E29*U29,2)</f>
        <v>126.44</v>
      </c>
      <c r="W29" s="157"/>
      <c r="X29" s="157" t="s">
        <v>102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103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68">
        <v>14</v>
      </c>
      <c r="B30" s="169" t="s">
        <v>139</v>
      </c>
      <c r="C30" s="183" t="s">
        <v>140</v>
      </c>
      <c r="D30" s="170" t="s">
        <v>121</v>
      </c>
      <c r="E30" s="171">
        <v>4.7750000000000004</v>
      </c>
      <c r="F30" s="172"/>
      <c r="G30" s="173">
        <f>ROUND(E30*F30,2)</f>
        <v>0</v>
      </c>
      <c r="H30" s="158">
        <v>145.56</v>
      </c>
      <c r="I30" s="157">
        <f>ROUND(E30*H30,2)</f>
        <v>695.05</v>
      </c>
      <c r="J30" s="158">
        <v>193.44</v>
      </c>
      <c r="K30" s="157">
        <f>ROUND(E30*J30,2)</f>
        <v>923.68</v>
      </c>
      <c r="L30" s="157">
        <v>21</v>
      </c>
      <c r="M30" s="157">
        <f>G30*(1+L30/100)</f>
        <v>0</v>
      </c>
      <c r="N30" s="157">
        <v>4.777E-2</v>
      </c>
      <c r="O30" s="157">
        <f>ROUND(E30*N30,2)</f>
        <v>0.23</v>
      </c>
      <c r="P30" s="157">
        <v>0</v>
      </c>
      <c r="Q30" s="157">
        <f>ROUND(E30*P30,2)</f>
        <v>0</v>
      </c>
      <c r="R30" s="157"/>
      <c r="S30" s="157" t="s">
        <v>101</v>
      </c>
      <c r="T30" s="157" t="s">
        <v>101</v>
      </c>
      <c r="U30" s="157">
        <v>0.42480000000000001</v>
      </c>
      <c r="V30" s="157">
        <f>ROUND(E30*U30,2)</f>
        <v>2.0299999999999998</v>
      </c>
      <c r="W30" s="157"/>
      <c r="X30" s="157" t="s">
        <v>102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103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4" t="s">
        <v>141</v>
      </c>
      <c r="D31" s="159"/>
      <c r="E31" s="160">
        <v>4.78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108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33.75" outlineLevel="1" x14ac:dyDescent="0.2">
      <c r="A32" s="168">
        <v>15</v>
      </c>
      <c r="B32" s="169" t="s">
        <v>142</v>
      </c>
      <c r="C32" s="183" t="s">
        <v>269</v>
      </c>
      <c r="D32" s="170" t="s">
        <v>121</v>
      </c>
      <c r="E32" s="171">
        <v>38.39</v>
      </c>
      <c r="F32" s="188"/>
      <c r="G32" s="173">
        <f>ROUND(E32*F32,2)</f>
        <v>0</v>
      </c>
      <c r="H32" s="158">
        <v>442.87</v>
      </c>
      <c r="I32" s="157">
        <f>ROUND(E32*H32,2)</f>
        <v>17001.78</v>
      </c>
      <c r="J32" s="158">
        <v>436.13</v>
      </c>
      <c r="K32" s="157">
        <f>ROUND(E32*J32,2)</f>
        <v>16743.03</v>
      </c>
      <c r="L32" s="157">
        <v>21</v>
      </c>
      <c r="M32" s="157">
        <f>G32*(1+L32/100)</f>
        <v>0</v>
      </c>
      <c r="N32" s="157">
        <v>9.6799999999999994E-3</v>
      </c>
      <c r="O32" s="157">
        <f>ROUND(E32*N32,2)</f>
        <v>0.37</v>
      </c>
      <c r="P32" s="157">
        <v>0</v>
      </c>
      <c r="Q32" s="157">
        <f>ROUND(E32*P32,2)</f>
        <v>0</v>
      </c>
      <c r="R32" s="157"/>
      <c r="S32" s="157" t="s">
        <v>101</v>
      </c>
      <c r="T32" s="157" t="s">
        <v>101</v>
      </c>
      <c r="U32" s="157">
        <v>0.85699999999999998</v>
      </c>
      <c r="V32" s="157">
        <f>ROUND(E32*U32,2)</f>
        <v>32.9</v>
      </c>
      <c r="W32" s="157"/>
      <c r="X32" s="157" t="s">
        <v>102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103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4" t="s">
        <v>143</v>
      </c>
      <c r="D33" s="159"/>
      <c r="E33" s="160">
        <v>38.39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108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x14ac:dyDescent="0.2">
      <c r="A34" s="162" t="s">
        <v>96</v>
      </c>
      <c r="B34" s="163" t="s">
        <v>59</v>
      </c>
      <c r="C34" s="181" t="s">
        <v>60</v>
      </c>
      <c r="D34" s="164"/>
      <c r="E34" s="165"/>
      <c r="F34" s="166"/>
      <c r="G34" s="167">
        <f>SUMIF(AG35:AG82,"&lt;&gt;NOR",G35:G82)</f>
        <v>0</v>
      </c>
      <c r="H34" s="161"/>
      <c r="I34" s="161">
        <f>SUM(I35:I82)</f>
        <v>13910.97</v>
      </c>
      <c r="J34" s="161"/>
      <c r="K34" s="161">
        <f>SUM(K35:K82)</f>
        <v>1115582.52</v>
      </c>
      <c r="L34" s="161"/>
      <c r="M34" s="161">
        <f>SUM(M35:M82)</f>
        <v>0</v>
      </c>
      <c r="N34" s="161"/>
      <c r="O34" s="161">
        <f>SUM(O35:O82)</f>
        <v>0.92</v>
      </c>
      <c r="P34" s="161"/>
      <c r="Q34" s="161">
        <f>SUM(Q35:Q82)</f>
        <v>12.89</v>
      </c>
      <c r="R34" s="161"/>
      <c r="S34" s="161"/>
      <c r="T34" s="161"/>
      <c r="U34" s="161"/>
      <c r="V34" s="161">
        <f>SUM(V35:V82)</f>
        <v>226.29999999999998</v>
      </c>
      <c r="W34" s="161"/>
      <c r="X34" s="161"/>
      <c r="AG34" t="s">
        <v>97</v>
      </c>
    </row>
    <row r="35" spans="1:60" outlineLevel="1" x14ac:dyDescent="0.2">
      <c r="A35" s="174">
        <v>16</v>
      </c>
      <c r="B35" s="175" t="s">
        <v>144</v>
      </c>
      <c r="C35" s="182" t="s">
        <v>145</v>
      </c>
      <c r="D35" s="176" t="s">
        <v>121</v>
      </c>
      <c r="E35" s="177">
        <v>150.21</v>
      </c>
      <c r="F35" s="178"/>
      <c r="G35" s="179">
        <f>ROUND(E35*F35,2)</f>
        <v>0</v>
      </c>
      <c r="H35" s="158">
        <v>87.02</v>
      </c>
      <c r="I35" s="157">
        <f>ROUND(E35*H35,2)</f>
        <v>13071.27</v>
      </c>
      <c r="J35" s="158">
        <v>115.48</v>
      </c>
      <c r="K35" s="157">
        <f>ROUND(E35*J35,2)</f>
        <v>17346.25</v>
      </c>
      <c r="L35" s="157">
        <v>21</v>
      </c>
      <c r="M35" s="157">
        <f>G35*(1+L35/100)</f>
        <v>0</v>
      </c>
      <c r="N35" s="157">
        <v>5.9199999999999999E-3</v>
      </c>
      <c r="O35" s="157">
        <f>ROUND(E35*N35,2)</f>
        <v>0.89</v>
      </c>
      <c r="P35" s="157">
        <v>0</v>
      </c>
      <c r="Q35" s="157">
        <f>ROUND(E35*P35,2)</f>
        <v>0</v>
      </c>
      <c r="R35" s="157"/>
      <c r="S35" s="157" t="s">
        <v>101</v>
      </c>
      <c r="T35" s="157" t="s">
        <v>101</v>
      </c>
      <c r="U35" s="157">
        <v>0.26</v>
      </c>
      <c r="V35" s="157">
        <f>ROUND(E35*U35,2)</f>
        <v>39.049999999999997</v>
      </c>
      <c r="W35" s="157"/>
      <c r="X35" s="157" t="s">
        <v>102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103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68">
        <v>17</v>
      </c>
      <c r="B36" s="169" t="s">
        <v>146</v>
      </c>
      <c r="C36" s="183" t="s">
        <v>147</v>
      </c>
      <c r="D36" s="170" t="s">
        <v>121</v>
      </c>
      <c r="E36" s="171">
        <v>150.21</v>
      </c>
      <c r="F36" s="172"/>
      <c r="G36" s="173">
        <f>ROUND(E36*F36,2)</f>
        <v>0</v>
      </c>
      <c r="H36" s="158">
        <v>1.54</v>
      </c>
      <c r="I36" s="157">
        <f>ROUND(E36*H36,2)</f>
        <v>231.32</v>
      </c>
      <c r="J36" s="158">
        <v>125.96</v>
      </c>
      <c r="K36" s="157">
        <f>ROUND(E36*J36,2)</f>
        <v>18920.45</v>
      </c>
      <c r="L36" s="157">
        <v>21</v>
      </c>
      <c r="M36" s="157">
        <f>G36*(1+L36/100)</f>
        <v>0</v>
      </c>
      <c r="N36" s="157">
        <v>4.0000000000000003E-5</v>
      </c>
      <c r="O36" s="157">
        <f>ROUND(E36*N36,2)</f>
        <v>0.01</v>
      </c>
      <c r="P36" s="157">
        <v>0</v>
      </c>
      <c r="Q36" s="157">
        <f>ROUND(E36*P36,2)</f>
        <v>0</v>
      </c>
      <c r="R36" s="157"/>
      <c r="S36" s="157" t="s">
        <v>101</v>
      </c>
      <c r="T36" s="157" t="s">
        <v>101</v>
      </c>
      <c r="U36" s="157">
        <v>0.308</v>
      </c>
      <c r="V36" s="157">
        <f>ROUND(E36*U36,2)</f>
        <v>46.26</v>
      </c>
      <c r="W36" s="157"/>
      <c r="X36" s="157" t="s">
        <v>102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103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4" t="s">
        <v>132</v>
      </c>
      <c r="D37" s="159"/>
      <c r="E37" s="160">
        <v>150.21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108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68">
        <v>18</v>
      </c>
      <c r="B38" s="169" t="s">
        <v>148</v>
      </c>
      <c r="C38" s="183" t="s">
        <v>149</v>
      </c>
      <c r="D38" s="170" t="s">
        <v>106</v>
      </c>
      <c r="E38" s="171">
        <v>1</v>
      </c>
      <c r="F38" s="172"/>
      <c r="G38" s="173">
        <f>ROUND(E38*F38,2)</f>
        <v>0</v>
      </c>
      <c r="H38" s="158">
        <v>0</v>
      </c>
      <c r="I38" s="157">
        <f>ROUND(E38*H38,2)</f>
        <v>0</v>
      </c>
      <c r="J38" s="158">
        <v>3945</v>
      </c>
      <c r="K38" s="157">
        <f>ROUND(E38*J38,2)</f>
        <v>3945</v>
      </c>
      <c r="L38" s="157">
        <v>21</v>
      </c>
      <c r="M38" s="157">
        <f>G38*(1+L38/100)</f>
        <v>0</v>
      </c>
      <c r="N38" s="157">
        <v>0</v>
      </c>
      <c r="O38" s="157">
        <f>ROUND(E38*N38,2)</f>
        <v>0</v>
      </c>
      <c r="P38" s="157">
        <v>2.2000000000000002</v>
      </c>
      <c r="Q38" s="157">
        <f>ROUND(E38*P38,2)</f>
        <v>2.2000000000000002</v>
      </c>
      <c r="R38" s="157"/>
      <c r="S38" s="157" t="s">
        <v>101</v>
      </c>
      <c r="T38" s="157" t="s">
        <v>101</v>
      </c>
      <c r="U38" s="157">
        <v>10.88</v>
      </c>
      <c r="V38" s="157">
        <f>ROUND(E38*U38,2)</f>
        <v>10.88</v>
      </c>
      <c r="W38" s="157"/>
      <c r="X38" s="157" t="s">
        <v>102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103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84" t="s">
        <v>150</v>
      </c>
      <c r="D39" s="159"/>
      <c r="E39" s="160">
        <v>1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108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68">
        <v>19</v>
      </c>
      <c r="B40" s="169" t="s">
        <v>151</v>
      </c>
      <c r="C40" s="183" t="s">
        <v>152</v>
      </c>
      <c r="D40" s="170" t="s">
        <v>100</v>
      </c>
      <c r="E40" s="171">
        <v>4</v>
      </c>
      <c r="F40" s="172"/>
      <c r="G40" s="173">
        <f>ROUND(E40*F40,2)</f>
        <v>0</v>
      </c>
      <c r="H40" s="158">
        <v>0</v>
      </c>
      <c r="I40" s="157">
        <f>ROUND(E40*H40,2)</f>
        <v>0</v>
      </c>
      <c r="J40" s="158">
        <v>18.100000000000001</v>
      </c>
      <c r="K40" s="157">
        <f>ROUND(E40*J40,2)</f>
        <v>72.400000000000006</v>
      </c>
      <c r="L40" s="157">
        <v>21</v>
      </c>
      <c r="M40" s="157">
        <f>G40*(1+L40/100)</f>
        <v>0</v>
      </c>
      <c r="N40" s="157">
        <v>0</v>
      </c>
      <c r="O40" s="157">
        <f>ROUND(E40*N40,2)</f>
        <v>0</v>
      </c>
      <c r="P40" s="157">
        <v>0</v>
      </c>
      <c r="Q40" s="157">
        <f>ROUND(E40*P40,2)</f>
        <v>0</v>
      </c>
      <c r="R40" s="157"/>
      <c r="S40" s="157" t="s">
        <v>101</v>
      </c>
      <c r="T40" s="157" t="s">
        <v>101</v>
      </c>
      <c r="U40" s="157">
        <v>0.05</v>
      </c>
      <c r="V40" s="157">
        <f>ROUND(E40*U40,2)</f>
        <v>0.2</v>
      </c>
      <c r="W40" s="157"/>
      <c r="X40" s="157" t="s">
        <v>102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103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4" t="s">
        <v>153</v>
      </c>
      <c r="D41" s="159"/>
      <c r="E41" s="160">
        <v>4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108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68">
        <v>20</v>
      </c>
      <c r="B42" s="169" t="s">
        <v>154</v>
      </c>
      <c r="C42" s="183" t="s">
        <v>155</v>
      </c>
      <c r="D42" s="170" t="s">
        <v>121</v>
      </c>
      <c r="E42" s="171">
        <v>3.4</v>
      </c>
      <c r="F42" s="172"/>
      <c r="G42" s="173">
        <f>ROUND(E42*F42,2)</f>
        <v>0</v>
      </c>
      <c r="H42" s="158">
        <v>31.09</v>
      </c>
      <c r="I42" s="157">
        <f>ROUND(E42*H42,2)</f>
        <v>105.71</v>
      </c>
      <c r="J42" s="158">
        <v>379.41</v>
      </c>
      <c r="K42" s="157">
        <f>ROUND(E42*J42,2)</f>
        <v>1289.99</v>
      </c>
      <c r="L42" s="157">
        <v>21</v>
      </c>
      <c r="M42" s="157">
        <f>G42*(1+L42/100)</f>
        <v>0</v>
      </c>
      <c r="N42" s="157">
        <v>1.17E-3</v>
      </c>
      <c r="O42" s="157">
        <f>ROUND(E42*N42,2)</f>
        <v>0</v>
      </c>
      <c r="P42" s="157">
        <v>7.5999999999999998E-2</v>
      </c>
      <c r="Q42" s="157">
        <f>ROUND(E42*P42,2)</f>
        <v>0.26</v>
      </c>
      <c r="R42" s="157"/>
      <c r="S42" s="157" t="s">
        <v>101</v>
      </c>
      <c r="T42" s="157" t="s">
        <v>101</v>
      </c>
      <c r="U42" s="157">
        <v>0.93899999999999995</v>
      </c>
      <c r="V42" s="157">
        <f>ROUND(E42*U42,2)</f>
        <v>3.19</v>
      </c>
      <c r="W42" s="157"/>
      <c r="X42" s="157" t="s">
        <v>102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103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84" t="s">
        <v>156</v>
      </c>
      <c r="D43" s="159"/>
      <c r="E43" s="160">
        <v>3.4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108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68">
        <v>21</v>
      </c>
      <c r="B44" s="169" t="s">
        <v>157</v>
      </c>
      <c r="C44" s="183" t="s">
        <v>158</v>
      </c>
      <c r="D44" s="170" t="s">
        <v>121</v>
      </c>
      <c r="E44" s="171">
        <v>3.472</v>
      </c>
      <c r="F44" s="172"/>
      <c r="G44" s="173">
        <f>ROUND(E44*F44,2)</f>
        <v>0</v>
      </c>
      <c r="H44" s="158">
        <v>26.58</v>
      </c>
      <c r="I44" s="157">
        <f>ROUND(E44*H44,2)</f>
        <v>92.29</v>
      </c>
      <c r="J44" s="158">
        <v>290.42</v>
      </c>
      <c r="K44" s="157">
        <f>ROUND(E44*J44,2)</f>
        <v>1008.34</v>
      </c>
      <c r="L44" s="157">
        <v>21</v>
      </c>
      <c r="M44" s="157">
        <f>G44*(1+L44/100)</f>
        <v>0</v>
      </c>
      <c r="N44" s="157">
        <v>1E-3</v>
      </c>
      <c r="O44" s="157">
        <f>ROUND(E44*N44,2)</f>
        <v>0</v>
      </c>
      <c r="P44" s="157">
        <v>6.3E-2</v>
      </c>
      <c r="Q44" s="157">
        <f>ROUND(E44*P44,2)</f>
        <v>0.22</v>
      </c>
      <c r="R44" s="157"/>
      <c r="S44" s="157" t="s">
        <v>101</v>
      </c>
      <c r="T44" s="157" t="s">
        <v>101</v>
      </c>
      <c r="U44" s="157">
        <v>0.71799999999999997</v>
      </c>
      <c r="V44" s="157">
        <f>ROUND(E44*U44,2)</f>
        <v>2.4900000000000002</v>
      </c>
      <c r="W44" s="157"/>
      <c r="X44" s="157" t="s">
        <v>102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103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4" t="s">
        <v>159</v>
      </c>
      <c r="D45" s="159"/>
      <c r="E45" s="160">
        <v>3.47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108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68">
        <v>22</v>
      </c>
      <c r="B46" s="169" t="s">
        <v>160</v>
      </c>
      <c r="C46" s="183" t="s">
        <v>161</v>
      </c>
      <c r="D46" s="170" t="s">
        <v>100</v>
      </c>
      <c r="E46" s="171">
        <v>6</v>
      </c>
      <c r="F46" s="172"/>
      <c r="G46" s="173">
        <f>ROUND(E46*F46,2)</f>
        <v>0</v>
      </c>
      <c r="H46" s="158">
        <v>35.369999999999997</v>
      </c>
      <c r="I46" s="157">
        <f>ROUND(E46*H46,2)</f>
        <v>212.22</v>
      </c>
      <c r="J46" s="158">
        <v>567.63</v>
      </c>
      <c r="K46" s="157">
        <f>ROUND(E46*J46,2)</f>
        <v>3405.78</v>
      </c>
      <c r="L46" s="157">
        <v>21</v>
      </c>
      <c r="M46" s="157">
        <f>G46*(1+L46/100)</f>
        <v>0</v>
      </c>
      <c r="N46" s="157">
        <v>1.33E-3</v>
      </c>
      <c r="O46" s="157">
        <f>ROUND(E46*N46,2)</f>
        <v>0.01</v>
      </c>
      <c r="P46" s="157">
        <v>0.20699999999999999</v>
      </c>
      <c r="Q46" s="157">
        <f>ROUND(E46*P46,2)</f>
        <v>1.24</v>
      </c>
      <c r="R46" s="157"/>
      <c r="S46" s="157" t="s">
        <v>101</v>
      </c>
      <c r="T46" s="157" t="s">
        <v>101</v>
      </c>
      <c r="U46" s="157">
        <v>1.538</v>
      </c>
      <c r="V46" s="157">
        <f>ROUND(E46*U46,2)</f>
        <v>9.23</v>
      </c>
      <c r="W46" s="157"/>
      <c r="X46" s="157" t="s">
        <v>102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103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4" t="s">
        <v>162</v>
      </c>
      <c r="D47" s="159"/>
      <c r="E47" s="160">
        <v>4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108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84" t="s">
        <v>163</v>
      </c>
      <c r="D48" s="159"/>
      <c r="E48" s="160">
        <v>2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108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68">
        <v>23</v>
      </c>
      <c r="B49" s="169" t="s">
        <v>164</v>
      </c>
      <c r="C49" s="183" t="s">
        <v>165</v>
      </c>
      <c r="D49" s="170" t="s">
        <v>106</v>
      </c>
      <c r="E49" s="171">
        <v>0.4703</v>
      </c>
      <c r="F49" s="172"/>
      <c r="G49" s="173">
        <f>ROUND(E49*F49,2)</f>
        <v>0</v>
      </c>
      <c r="H49" s="158">
        <v>35.369999999999997</v>
      </c>
      <c r="I49" s="157">
        <f>ROUND(E49*H49,2)</f>
        <v>16.63</v>
      </c>
      <c r="J49" s="158">
        <v>2659.63</v>
      </c>
      <c r="K49" s="157">
        <f>ROUND(E49*J49,2)</f>
        <v>1250.82</v>
      </c>
      <c r="L49" s="157">
        <v>21</v>
      </c>
      <c r="M49" s="157">
        <f>G49*(1+L49/100)</f>
        <v>0</v>
      </c>
      <c r="N49" s="157">
        <v>1.33E-3</v>
      </c>
      <c r="O49" s="157">
        <f>ROUND(E49*N49,2)</f>
        <v>0</v>
      </c>
      <c r="P49" s="157">
        <v>1.8</v>
      </c>
      <c r="Q49" s="157">
        <f>ROUND(E49*P49,2)</f>
        <v>0.85</v>
      </c>
      <c r="R49" s="157"/>
      <c r="S49" s="157" t="s">
        <v>101</v>
      </c>
      <c r="T49" s="157" t="s">
        <v>101</v>
      </c>
      <c r="U49" s="157">
        <v>6.6609999999999996</v>
      </c>
      <c r="V49" s="157">
        <f>ROUND(E49*U49,2)</f>
        <v>3.13</v>
      </c>
      <c r="W49" s="157"/>
      <c r="X49" s="157" t="s">
        <v>102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103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4" t="s">
        <v>166</v>
      </c>
      <c r="D50" s="159"/>
      <c r="E50" s="160">
        <v>0.47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108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68">
        <v>24</v>
      </c>
      <c r="B51" s="169" t="s">
        <v>167</v>
      </c>
      <c r="C51" s="183" t="s">
        <v>168</v>
      </c>
      <c r="D51" s="170" t="s">
        <v>169</v>
      </c>
      <c r="E51" s="171">
        <v>13.9</v>
      </c>
      <c r="F51" s="172"/>
      <c r="G51" s="173">
        <f>ROUND(E51*F51,2)</f>
        <v>0</v>
      </c>
      <c r="H51" s="158">
        <v>13.06</v>
      </c>
      <c r="I51" s="157">
        <f>ROUND(E51*H51,2)</f>
        <v>181.53</v>
      </c>
      <c r="J51" s="158">
        <v>297.94</v>
      </c>
      <c r="K51" s="157">
        <f>ROUND(E51*J51,2)</f>
        <v>4141.37</v>
      </c>
      <c r="L51" s="157">
        <v>21</v>
      </c>
      <c r="M51" s="157">
        <f>G51*(1+L51/100)</f>
        <v>0</v>
      </c>
      <c r="N51" s="157">
        <v>4.8999999999999998E-4</v>
      </c>
      <c r="O51" s="157">
        <f>ROUND(E51*N51,2)</f>
        <v>0.01</v>
      </c>
      <c r="P51" s="157">
        <v>8.1000000000000003E-2</v>
      </c>
      <c r="Q51" s="157">
        <f>ROUND(E51*P51,2)</f>
        <v>1.1299999999999999</v>
      </c>
      <c r="R51" s="157"/>
      <c r="S51" s="157" t="s">
        <v>101</v>
      </c>
      <c r="T51" s="157" t="s">
        <v>101</v>
      </c>
      <c r="U51" s="157">
        <v>0.81200000000000006</v>
      </c>
      <c r="V51" s="157">
        <f>ROUND(E51*U51,2)</f>
        <v>11.29</v>
      </c>
      <c r="W51" s="157"/>
      <c r="X51" s="157" t="s">
        <v>102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103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4" t="s">
        <v>170</v>
      </c>
      <c r="D52" s="159"/>
      <c r="E52" s="160">
        <v>4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108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4" t="s">
        <v>171</v>
      </c>
      <c r="D53" s="159"/>
      <c r="E53" s="160">
        <v>9.9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108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68">
        <v>25</v>
      </c>
      <c r="B54" s="169" t="s">
        <v>172</v>
      </c>
      <c r="C54" s="183" t="s">
        <v>173</v>
      </c>
      <c r="D54" s="170" t="s">
        <v>121</v>
      </c>
      <c r="E54" s="171">
        <v>349.29</v>
      </c>
      <c r="F54" s="172"/>
      <c r="G54" s="173">
        <f>ROUND(E54*F54,2)</f>
        <v>0</v>
      </c>
      <c r="H54" s="158">
        <v>0</v>
      </c>
      <c r="I54" s="157">
        <f>ROUND(E54*H54,2)</f>
        <v>0</v>
      </c>
      <c r="J54" s="158">
        <v>47.1</v>
      </c>
      <c r="K54" s="157">
        <f>ROUND(E54*J54,2)</f>
        <v>16451.560000000001</v>
      </c>
      <c r="L54" s="157">
        <v>21</v>
      </c>
      <c r="M54" s="157">
        <f>G54*(1+L54/100)</f>
        <v>0</v>
      </c>
      <c r="N54" s="157">
        <v>0</v>
      </c>
      <c r="O54" s="157">
        <f>ROUND(E54*N54,2)</f>
        <v>0</v>
      </c>
      <c r="P54" s="157">
        <v>0.02</v>
      </c>
      <c r="Q54" s="157">
        <f>ROUND(E54*P54,2)</f>
        <v>6.99</v>
      </c>
      <c r="R54" s="157"/>
      <c r="S54" s="157" t="s">
        <v>101</v>
      </c>
      <c r="T54" s="157" t="s">
        <v>101</v>
      </c>
      <c r="U54" s="157">
        <v>0.13</v>
      </c>
      <c r="V54" s="157">
        <f>ROUND(E54*U54,2)</f>
        <v>45.41</v>
      </c>
      <c r="W54" s="157"/>
      <c r="X54" s="157" t="s">
        <v>102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103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184" t="s">
        <v>174</v>
      </c>
      <c r="D55" s="159"/>
      <c r="E55" s="160">
        <v>261.29000000000002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108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4" t="s">
        <v>175</v>
      </c>
      <c r="D56" s="159"/>
      <c r="E56" s="160">
        <v>88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108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4">
        <v>26</v>
      </c>
      <c r="B57" s="175" t="s">
        <v>176</v>
      </c>
      <c r="C57" s="182" t="s">
        <v>177</v>
      </c>
      <c r="D57" s="176" t="s">
        <v>114</v>
      </c>
      <c r="E57" s="177">
        <v>12.87738</v>
      </c>
      <c r="F57" s="178"/>
      <c r="G57" s="179">
        <f t="shared" ref="G57:G73" si="0">ROUND(E57*F57,2)</f>
        <v>0</v>
      </c>
      <c r="H57" s="158">
        <v>0</v>
      </c>
      <c r="I57" s="157">
        <f t="shared" ref="I57:I73" si="1">ROUND(E57*H57,2)</f>
        <v>0</v>
      </c>
      <c r="J57" s="158">
        <v>374.5</v>
      </c>
      <c r="K57" s="157">
        <f t="shared" ref="K57:K73" si="2">ROUND(E57*J57,2)</f>
        <v>4822.58</v>
      </c>
      <c r="L57" s="157">
        <v>21</v>
      </c>
      <c r="M57" s="157">
        <f t="shared" ref="M57:M73" si="3">G57*(1+L57/100)</f>
        <v>0</v>
      </c>
      <c r="N57" s="157">
        <v>0</v>
      </c>
      <c r="O57" s="157">
        <f t="shared" ref="O57:O73" si="4">ROUND(E57*N57,2)</f>
        <v>0</v>
      </c>
      <c r="P57" s="157">
        <v>0</v>
      </c>
      <c r="Q57" s="157">
        <f t="shared" ref="Q57:Q73" si="5">ROUND(E57*P57,2)</f>
        <v>0</v>
      </c>
      <c r="R57" s="157"/>
      <c r="S57" s="157" t="s">
        <v>101</v>
      </c>
      <c r="T57" s="157" t="s">
        <v>101</v>
      </c>
      <c r="U57" s="157">
        <v>0.93300000000000005</v>
      </c>
      <c r="V57" s="157">
        <f t="shared" ref="V57:V73" si="6">ROUND(E57*U57,2)</f>
        <v>12.01</v>
      </c>
      <c r="W57" s="157"/>
      <c r="X57" s="157" t="s">
        <v>102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178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4">
        <v>27</v>
      </c>
      <c r="B58" s="175" t="s">
        <v>179</v>
      </c>
      <c r="C58" s="182" t="s">
        <v>180</v>
      </c>
      <c r="D58" s="176" t="s">
        <v>114</v>
      </c>
      <c r="E58" s="177">
        <v>12.87738</v>
      </c>
      <c r="F58" s="178"/>
      <c r="G58" s="179">
        <f t="shared" si="0"/>
        <v>0</v>
      </c>
      <c r="H58" s="158">
        <v>0</v>
      </c>
      <c r="I58" s="157">
        <f t="shared" si="1"/>
        <v>0</v>
      </c>
      <c r="J58" s="158">
        <v>236.5</v>
      </c>
      <c r="K58" s="157">
        <f t="shared" si="2"/>
        <v>3045.5</v>
      </c>
      <c r="L58" s="157">
        <v>21</v>
      </c>
      <c r="M58" s="157">
        <f t="shared" si="3"/>
        <v>0</v>
      </c>
      <c r="N58" s="157">
        <v>0</v>
      </c>
      <c r="O58" s="157">
        <f t="shared" si="4"/>
        <v>0</v>
      </c>
      <c r="P58" s="157">
        <v>0</v>
      </c>
      <c r="Q58" s="157">
        <f t="shared" si="5"/>
        <v>0</v>
      </c>
      <c r="R58" s="157"/>
      <c r="S58" s="157" t="s">
        <v>101</v>
      </c>
      <c r="T58" s="157" t="s">
        <v>101</v>
      </c>
      <c r="U58" s="157">
        <v>0.65300000000000002</v>
      </c>
      <c r="V58" s="157">
        <f t="shared" si="6"/>
        <v>8.41</v>
      </c>
      <c r="W58" s="157"/>
      <c r="X58" s="157" t="s">
        <v>102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178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4">
        <v>28</v>
      </c>
      <c r="B59" s="175" t="s">
        <v>181</v>
      </c>
      <c r="C59" s="182" t="s">
        <v>182</v>
      </c>
      <c r="D59" s="176" t="s">
        <v>114</v>
      </c>
      <c r="E59" s="177">
        <v>12.87738</v>
      </c>
      <c r="F59" s="178"/>
      <c r="G59" s="179">
        <f t="shared" si="0"/>
        <v>0</v>
      </c>
      <c r="H59" s="158">
        <v>0</v>
      </c>
      <c r="I59" s="157">
        <f t="shared" si="1"/>
        <v>0</v>
      </c>
      <c r="J59" s="158">
        <v>244</v>
      </c>
      <c r="K59" s="157">
        <f t="shared" si="2"/>
        <v>3142.08</v>
      </c>
      <c r="L59" s="157">
        <v>21</v>
      </c>
      <c r="M59" s="157">
        <f t="shared" si="3"/>
        <v>0</v>
      </c>
      <c r="N59" s="157">
        <v>0</v>
      </c>
      <c r="O59" s="157">
        <f t="shared" si="4"/>
        <v>0</v>
      </c>
      <c r="P59" s="157">
        <v>0</v>
      </c>
      <c r="Q59" s="157">
        <f t="shared" si="5"/>
        <v>0</v>
      </c>
      <c r="R59" s="157"/>
      <c r="S59" s="157" t="s">
        <v>101</v>
      </c>
      <c r="T59" s="157" t="s">
        <v>101</v>
      </c>
      <c r="U59" s="157">
        <v>0.49</v>
      </c>
      <c r="V59" s="157">
        <f t="shared" si="6"/>
        <v>6.31</v>
      </c>
      <c r="W59" s="157"/>
      <c r="X59" s="157" t="s">
        <v>102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178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4">
        <v>29</v>
      </c>
      <c r="B60" s="175" t="s">
        <v>183</v>
      </c>
      <c r="C60" s="182" t="s">
        <v>184</v>
      </c>
      <c r="D60" s="176" t="s">
        <v>114</v>
      </c>
      <c r="E60" s="177">
        <v>244.67014</v>
      </c>
      <c r="F60" s="178"/>
      <c r="G60" s="179">
        <f t="shared" si="0"/>
        <v>0</v>
      </c>
      <c r="H60" s="158">
        <v>0</v>
      </c>
      <c r="I60" s="157">
        <f t="shared" si="1"/>
        <v>0</v>
      </c>
      <c r="J60" s="158">
        <v>17.100000000000001</v>
      </c>
      <c r="K60" s="157">
        <f t="shared" si="2"/>
        <v>4183.8599999999997</v>
      </c>
      <c r="L60" s="157">
        <v>21</v>
      </c>
      <c r="M60" s="157">
        <f t="shared" si="3"/>
        <v>0</v>
      </c>
      <c r="N60" s="157">
        <v>0</v>
      </c>
      <c r="O60" s="157">
        <f t="shared" si="4"/>
        <v>0</v>
      </c>
      <c r="P60" s="157">
        <v>0</v>
      </c>
      <c r="Q60" s="157">
        <f t="shared" si="5"/>
        <v>0</v>
      </c>
      <c r="R60" s="157"/>
      <c r="S60" s="157" t="s">
        <v>101</v>
      </c>
      <c r="T60" s="157" t="s">
        <v>101</v>
      </c>
      <c r="U60" s="157">
        <v>0</v>
      </c>
      <c r="V60" s="157">
        <f t="shared" si="6"/>
        <v>0</v>
      </c>
      <c r="W60" s="157"/>
      <c r="X60" s="157" t="s">
        <v>102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178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4">
        <v>30</v>
      </c>
      <c r="B61" s="175" t="s">
        <v>185</v>
      </c>
      <c r="C61" s="182" t="s">
        <v>186</v>
      </c>
      <c r="D61" s="176" t="s">
        <v>114</v>
      </c>
      <c r="E61" s="177">
        <v>12.87738</v>
      </c>
      <c r="F61" s="178"/>
      <c r="G61" s="179">
        <f t="shared" si="0"/>
        <v>0</v>
      </c>
      <c r="H61" s="158">
        <v>0</v>
      </c>
      <c r="I61" s="157">
        <f t="shared" si="1"/>
        <v>0</v>
      </c>
      <c r="J61" s="158">
        <v>341.5</v>
      </c>
      <c r="K61" s="157">
        <f t="shared" si="2"/>
        <v>4397.63</v>
      </c>
      <c r="L61" s="157">
        <v>21</v>
      </c>
      <c r="M61" s="157">
        <f t="shared" si="3"/>
        <v>0</v>
      </c>
      <c r="N61" s="157">
        <v>0</v>
      </c>
      <c r="O61" s="157">
        <f t="shared" si="4"/>
        <v>0</v>
      </c>
      <c r="P61" s="157">
        <v>0</v>
      </c>
      <c r="Q61" s="157">
        <f t="shared" si="5"/>
        <v>0</v>
      </c>
      <c r="R61" s="157"/>
      <c r="S61" s="157" t="s">
        <v>101</v>
      </c>
      <c r="T61" s="157" t="s">
        <v>101</v>
      </c>
      <c r="U61" s="157">
        <v>0.94199999999999995</v>
      </c>
      <c r="V61" s="157">
        <f t="shared" si="6"/>
        <v>12.13</v>
      </c>
      <c r="W61" s="157"/>
      <c r="X61" s="157" t="s">
        <v>102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178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4">
        <v>31</v>
      </c>
      <c r="B62" s="175" t="s">
        <v>187</v>
      </c>
      <c r="C62" s="182" t="s">
        <v>188</v>
      </c>
      <c r="D62" s="176" t="s">
        <v>114</v>
      </c>
      <c r="E62" s="177">
        <v>154.52851000000001</v>
      </c>
      <c r="F62" s="178"/>
      <c r="G62" s="179">
        <f t="shared" si="0"/>
        <v>0</v>
      </c>
      <c r="H62" s="158">
        <v>0</v>
      </c>
      <c r="I62" s="157">
        <f t="shared" si="1"/>
        <v>0</v>
      </c>
      <c r="J62" s="158">
        <v>38.1</v>
      </c>
      <c r="K62" s="157">
        <f t="shared" si="2"/>
        <v>5887.54</v>
      </c>
      <c r="L62" s="157">
        <v>21</v>
      </c>
      <c r="M62" s="157">
        <f t="shared" si="3"/>
        <v>0</v>
      </c>
      <c r="N62" s="157">
        <v>0</v>
      </c>
      <c r="O62" s="157">
        <f t="shared" si="4"/>
        <v>0</v>
      </c>
      <c r="P62" s="157">
        <v>0</v>
      </c>
      <c r="Q62" s="157">
        <f t="shared" si="5"/>
        <v>0</v>
      </c>
      <c r="R62" s="157"/>
      <c r="S62" s="157" t="s">
        <v>101</v>
      </c>
      <c r="T62" s="157" t="s">
        <v>101</v>
      </c>
      <c r="U62" s="157">
        <v>0.105</v>
      </c>
      <c r="V62" s="157">
        <f t="shared" si="6"/>
        <v>16.23</v>
      </c>
      <c r="W62" s="157"/>
      <c r="X62" s="157" t="s">
        <v>102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178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4">
        <v>32</v>
      </c>
      <c r="B63" s="175" t="s">
        <v>189</v>
      </c>
      <c r="C63" s="182" t="s">
        <v>190</v>
      </c>
      <c r="D63" s="176" t="s">
        <v>114</v>
      </c>
      <c r="E63" s="177">
        <v>12.87738</v>
      </c>
      <c r="F63" s="178"/>
      <c r="G63" s="179">
        <f t="shared" si="0"/>
        <v>0</v>
      </c>
      <c r="H63" s="158">
        <v>0</v>
      </c>
      <c r="I63" s="157">
        <f t="shared" si="1"/>
        <v>0</v>
      </c>
      <c r="J63" s="158">
        <v>1925</v>
      </c>
      <c r="K63" s="157">
        <f t="shared" si="2"/>
        <v>24788.959999999999</v>
      </c>
      <c r="L63" s="157">
        <v>21</v>
      </c>
      <c r="M63" s="157">
        <f t="shared" si="3"/>
        <v>0</v>
      </c>
      <c r="N63" s="157">
        <v>0</v>
      </c>
      <c r="O63" s="157">
        <f t="shared" si="4"/>
        <v>0</v>
      </c>
      <c r="P63" s="157">
        <v>0</v>
      </c>
      <c r="Q63" s="157">
        <f t="shared" si="5"/>
        <v>0</v>
      </c>
      <c r="R63" s="157"/>
      <c r="S63" s="157" t="s">
        <v>101</v>
      </c>
      <c r="T63" s="157" t="s">
        <v>101</v>
      </c>
      <c r="U63" s="157">
        <v>0</v>
      </c>
      <c r="V63" s="157">
        <f t="shared" si="6"/>
        <v>0</v>
      </c>
      <c r="W63" s="157"/>
      <c r="X63" s="157" t="s">
        <v>102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178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4">
        <v>33</v>
      </c>
      <c r="B64" s="175" t="s">
        <v>191</v>
      </c>
      <c r="C64" s="182" t="s">
        <v>192</v>
      </c>
      <c r="D64" s="176" t="s">
        <v>114</v>
      </c>
      <c r="E64" s="177">
        <v>12.87738</v>
      </c>
      <c r="F64" s="178"/>
      <c r="G64" s="179">
        <f t="shared" si="0"/>
        <v>0</v>
      </c>
      <c r="H64" s="158">
        <v>0</v>
      </c>
      <c r="I64" s="157">
        <f t="shared" si="1"/>
        <v>0</v>
      </c>
      <c r="J64" s="158">
        <v>10.5</v>
      </c>
      <c r="K64" s="157">
        <f t="shared" si="2"/>
        <v>135.21</v>
      </c>
      <c r="L64" s="157">
        <v>21</v>
      </c>
      <c r="M64" s="157">
        <f t="shared" si="3"/>
        <v>0</v>
      </c>
      <c r="N64" s="157">
        <v>0</v>
      </c>
      <c r="O64" s="157">
        <f t="shared" si="4"/>
        <v>0</v>
      </c>
      <c r="P64" s="157">
        <v>0</v>
      </c>
      <c r="Q64" s="157">
        <f t="shared" si="5"/>
        <v>0</v>
      </c>
      <c r="R64" s="157"/>
      <c r="S64" s="157" t="s">
        <v>101</v>
      </c>
      <c r="T64" s="157" t="s">
        <v>101</v>
      </c>
      <c r="U64" s="157">
        <v>6.0000000000000001E-3</v>
      </c>
      <c r="V64" s="157">
        <f t="shared" si="6"/>
        <v>0.08</v>
      </c>
      <c r="W64" s="157"/>
      <c r="X64" s="157" t="s">
        <v>102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178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4">
        <v>34</v>
      </c>
      <c r="B65" s="175" t="s">
        <v>193</v>
      </c>
      <c r="C65" s="182" t="s">
        <v>194</v>
      </c>
      <c r="D65" s="176" t="s">
        <v>195</v>
      </c>
      <c r="E65" s="177">
        <v>2</v>
      </c>
      <c r="F65" s="178"/>
      <c r="G65" s="179">
        <f t="shared" si="0"/>
        <v>0</v>
      </c>
      <c r="H65" s="158">
        <v>0</v>
      </c>
      <c r="I65" s="157">
        <f t="shared" si="1"/>
        <v>0</v>
      </c>
      <c r="J65" s="158">
        <v>1500</v>
      </c>
      <c r="K65" s="157">
        <f t="shared" si="2"/>
        <v>3000</v>
      </c>
      <c r="L65" s="157">
        <v>21</v>
      </c>
      <c r="M65" s="157">
        <f t="shared" si="3"/>
        <v>0</v>
      </c>
      <c r="N65" s="157">
        <v>0</v>
      </c>
      <c r="O65" s="157">
        <f t="shared" si="4"/>
        <v>0</v>
      </c>
      <c r="P65" s="157">
        <v>0</v>
      </c>
      <c r="Q65" s="157">
        <f t="shared" si="5"/>
        <v>0</v>
      </c>
      <c r="R65" s="157"/>
      <c r="S65" s="157" t="s">
        <v>196</v>
      </c>
      <c r="T65" s="157" t="s">
        <v>197</v>
      </c>
      <c r="U65" s="157">
        <v>0</v>
      </c>
      <c r="V65" s="157">
        <f t="shared" si="6"/>
        <v>0</v>
      </c>
      <c r="W65" s="157"/>
      <c r="X65" s="157" t="s">
        <v>102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103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4">
        <v>35</v>
      </c>
      <c r="B66" s="175" t="s">
        <v>198</v>
      </c>
      <c r="C66" s="182" t="s">
        <v>199</v>
      </c>
      <c r="D66" s="176" t="s">
        <v>195</v>
      </c>
      <c r="E66" s="177">
        <v>2</v>
      </c>
      <c r="F66" s="178"/>
      <c r="G66" s="179">
        <f t="shared" si="0"/>
        <v>0</v>
      </c>
      <c r="H66" s="158">
        <v>0</v>
      </c>
      <c r="I66" s="157">
        <f t="shared" si="1"/>
        <v>0</v>
      </c>
      <c r="J66" s="158">
        <v>4000</v>
      </c>
      <c r="K66" s="157">
        <f t="shared" si="2"/>
        <v>8000</v>
      </c>
      <c r="L66" s="157">
        <v>21</v>
      </c>
      <c r="M66" s="157">
        <f t="shared" si="3"/>
        <v>0</v>
      </c>
      <c r="N66" s="157">
        <v>0</v>
      </c>
      <c r="O66" s="157">
        <f t="shared" si="4"/>
        <v>0</v>
      </c>
      <c r="P66" s="157">
        <v>0</v>
      </c>
      <c r="Q66" s="157">
        <f t="shared" si="5"/>
        <v>0</v>
      </c>
      <c r="R66" s="157"/>
      <c r="S66" s="157" t="s">
        <v>196</v>
      </c>
      <c r="T66" s="157" t="s">
        <v>197</v>
      </c>
      <c r="U66" s="157">
        <v>0</v>
      </c>
      <c r="V66" s="157">
        <f t="shared" si="6"/>
        <v>0</v>
      </c>
      <c r="W66" s="157"/>
      <c r="X66" s="157" t="s">
        <v>102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103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4">
        <v>36</v>
      </c>
      <c r="B67" s="175" t="s">
        <v>200</v>
      </c>
      <c r="C67" s="182" t="s">
        <v>201</v>
      </c>
      <c r="D67" s="176" t="s">
        <v>195</v>
      </c>
      <c r="E67" s="177">
        <v>2</v>
      </c>
      <c r="F67" s="178"/>
      <c r="G67" s="179">
        <f t="shared" si="0"/>
        <v>0</v>
      </c>
      <c r="H67" s="158">
        <v>0</v>
      </c>
      <c r="I67" s="157">
        <f t="shared" si="1"/>
        <v>0</v>
      </c>
      <c r="J67" s="158">
        <v>500</v>
      </c>
      <c r="K67" s="157">
        <f t="shared" si="2"/>
        <v>1000</v>
      </c>
      <c r="L67" s="157">
        <v>21</v>
      </c>
      <c r="M67" s="157">
        <f t="shared" si="3"/>
        <v>0</v>
      </c>
      <c r="N67" s="157">
        <v>0</v>
      </c>
      <c r="O67" s="157">
        <f t="shared" si="4"/>
        <v>0</v>
      </c>
      <c r="P67" s="157">
        <v>0</v>
      </c>
      <c r="Q67" s="157">
        <f t="shared" si="5"/>
        <v>0</v>
      </c>
      <c r="R67" s="157"/>
      <c r="S67" s="157" t="s">
        <v>196</v>
      </c>
      <c r="T67" s="157" t="s">
        <v>197</v>
      </c>
      <c r="U67" s="157">
        <v>0</v>
      </c>
      <c r="V67" s="157">
        <f t="shared" si="6"/>
        <v>0</v>
      </c>
      <c r="W67" s="157"/>
      <c r="X67" s="157" t="s">
        <v>102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103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4">
        <v>37</v>
      </c>
      <c r="B68" s="175" t="s">
        <v>202</v>
      </c>
      <c r="C68" s="182" t="s">
        <v>203</v>
      </c>
      <c r="D68" s="176" t="s">
        <v>195</v>
      </c>
      <c r="E68" s="177">
        <v>3</v>
      </c>
      <c r="F68" s="178"/>
      <c r="G68" s="179">
        <f t="shared" si="0"/>
        <v>0</v>
      </c>
      <c r="H68" s="158">
        <v>0</v>
      </c>
      <c r="I68" s="157">
        <f t="shared" si="1"/>
        <v>0</v>
      </c>
      <c r="J68" s="158">
        <v>1000</v>
      </c>
      <c r="K68" s="157">
        <f t="shared" si="2"/>
        <v>3000</v>
      </c>
      <c r="L68" s="157">
        <v>21</v>
      </c>
      <c r="M68" s="157">
        <f t="shared" si="3"/>
        <v>0</v>
      </c>
      <c r="N68" s="157">
        <v>0</v>
      </c>
      <c r="O68" s="157">
        <f t="shared" si="4"/>
        <v>0</v>
      </c>
      <c r="P68" s="157">
        <v>0</v>
      </c>
      <c r="Q68" s="157">
        <f t="shared" si="5"/>
        <v>0</v>
      </c>
      <c r="R68" s="157"/>
      <c r="S68" s="157" t="s">
        <v>196</v>
      </c>
      <c r="T68" s="157" t="s">
        <v>197</v>
      </c>
      <c r="U68" s="157">
        <v>0</v>
      </c>
      <c r="V68" s="157">
        <f t="shared" si="6"/>
        <v>0</v>
      </c>
      <c r="W68" s="157"/>
      <c r="X68" s="157" t="s">
        <v>102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103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4">
        <v>38</v>
      </c>
      <c r="B69" s="175" t="s">
        <v>204</v>
      </c>
      <c r="C69" s="182" t="s">
        <v>205</v>
      </c>
      <c r="D69" s="176" t="s">
        <v>195</v>
      </c>
      <c r="E69" s="177">
        <v>2</v>
      </c>
      <c r="F69" s="178"/>
      <c r="G69" s="179">
        <f t="shared" si="0"/>
        <v>0</v>
      </c>
      <c r="H69" s="158">
        <v>0</v>
      </c>
      <c r="I69" s="157">
        <f t="shared" si="1"/>
        <v>0</v>
      </c>
      <c r="J69" s="158">
        <v>2000</v>
      </c>
      <c r="K69" s="157">
        <f t="shared" si="2"/>
        <v>4000</v>
      </c>
      <c r="L69" s="157">
        <v>21</v>
      </c>
      <c r="M69" s="157">
        <f t="shared" si="3"/>
        <v>0</v>
      </c>
      <c r="N69" s="157">
        <v>0</v>
      </c>
      <c r="O69" s="157">
        <f t="shared" si="4"/>
        <v>0</v>
      </c>
      <c r="P69" s="157">
        <v>0</v>
      </c>
      <c r="Q69" s="157">
        <f t="shared" si="5"/>
        <v>0</v>
      </c>
      <c r="R69" s="157"/>
      <c r="S69" s="157" t="s">
        <v>196</v>
      </c>
      <c r="T69" s="157" t="s">
        <v>197</v>
      </c>
      <c r="U69" s="157">
        <v>0</v>
      </c>
      <c r="V69" s="157">
        <f t="shared" si="6"/>
        <v>0</v>
      </c>
      <c r="W69" s="157"/>
      <c r="X69" s="157" t="s">
        <v>102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103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4">
        <v>39</v>
      </c>
      <c r="B70" s="175" t="s">
        <v>206</v>
      </c>
      <c r="C70" s="182" t="s">
        <v>207</v>
      </c>
      <c r="D70" s="176" t="s">
        <v>195</v>
      </c>
      <c r="E70" s="177">
        <v>1</v>
      </c>
      <c r="F70" s="178"/>
      <c r="G70" s="179">
        <f t="shared" si="0"/>
        <v>0</v>
      </c>
      <c r="H70" s="158">
        <v>0</v>
      </c>
      <c r="I70" s="157">
        <f t="shared" si="1"/>
        <v>0</v>
      </c>
      <c r="J70" s="158">
        <v>3000</v>
      </c>
      <c r="K70" s="157">
        <f t="shared" si="2"/>
        <v>3000</v>
      </c>
      <c r="L70" s="157">
        <v>21</v>
      </c>
      <c r="M70" s="157">
        <f t="shared" si="3"/>
        <v>0</v>
      </c>
      <c r="N70" s="157">
        <v>0</v>
      </c>
      <c r="O70" s="157">
        <f t="shared" si="4"/>
        <v>0</v>
      </c>
      <c r="P70" s="157">
        <v>0</v>
      </c>
      <c r="Q70" s="157">
        <f t="shared" si="5"/>
        <v>0</v>
      </c>
      <c r="R70" s="157"/>
      <c r="S70" s="157" t="s">
        <v>196</v>
      </c>
      <c r="T70" s="157" t="s">
        <v>197</v>
      </c>
      <c r="U70" s="157">
        <v>0</v>
      </c>
      <c r="V70" s="157">
        <f t="shared" si="6"/>
        <v>0</v>
      </c>
      <c r="W70" s="157"/>
      <c r="X70" s="157" t="s">
        <v>102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103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4">
        <v>40</v>
      </c>
      <c r="B71" s="175" t="s">
        <v>208</v>
      </c>
      <c r="C71" s="182" t="s">
        <v>209</v>
      </c>
      <c r="D71" s="176" t="s">
        <v>195</v>
      </c>
      <c r="E71" s="177">
        <v>2</v>
      </c>
      <c r="F71" s="178"/>
      <c r="G71" s="179">
        <f t="shared" si="0"/>
        <v>0</v>
      </c>
      <c r="H71" s="158">
        <v>0</v>
      </c>
      <c r="I71" s="157">
        <f t="shared" si="1"/>
        <v>0</v>
      </c>
      <c r="J71" s="158">
        <v>3000</v>
      </c>
      <c r="K71" s="157">
        <f t="shared" si="2"/>
        <v>6000</v>
      </c>
      <c r="L71" s="157">
        <v>21</v>
      </c>
      <c r="M71" s="157">
        <f t="shared" si="3"/>
        <v>0</v>
      </c>
      <c r="N71" s="157">
        <v>0</v>
      </c>
      <c r="O71" s="157">
        <f t="shared" si="4"/>
        <v>0</v>
      </c>
      <c r="P71" s="157">
        <v>0</v>
      </c>
      <c r="Q71" s="157">
        <f t="shared" si="5"/>
        <v>0</v>
      </c>
      <c r="R71" s="157"/>
      <c r="S71" s="157" t="s">
        <v>196</v>
      </c>
      <c r="T71" s="157" t="s">
        <v>197</v>
      </c>
      <c r="U71" s="157">
        <v>0</v>
      </c>
      <c r="V71" s="157">
        <f t="shared" si="6"/>
        <v>0</v>
      </c>
      <c r="W71" s="157"/>
      <c r="X71" s="157" t="s">
        <v>102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103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4">
        <v>41</v>
      </c>
      <c r="B72" s="175" t="s">
        <v>210</v>
      </c>
      <c r="C72" s="182" t="s">
        <v>211</v>
      </c>
      <c r="D72" s="176" t="s">
        <v>195</v>
      </c>
      <c r="E72" s="177">
        <v>1</v>
      </c>
      <c r="F72" s="178"/>
      <c r="G72" s="179">
        <f t="shared" si="0"/>
        <v>0</v>
      </c>
      <c r="H72" s="158">
        <v>0</v>
      </c>
      <c r="I72" s="157">
        <f t="shared" si="1"/>
        <v>0</v>
      </c>
      <c r="J72" s="158">
        <v>5000</v>
      </c>
      <c r="K72" s="157">
        <f t="shared" si="2"/>
        <v>5000</v>
      </c>
      <c r="L72" s="157">
        <v>21</v>
      </c>
      <c r="M72" s="157">
        <f t="shared" si="3"/>
        <v>0</v>
      </c>
      <c r="N72" s="157">
        <v>0</v>
      </c>
      <c r="O72" s="157">
        <f t="shared" si="4"/>
        <v>0</v>
      </c>
      <c r="P72" s="157">
        <v>0</v>
      </c>
      <c r="Q72" s="157">
        <f t="shared" si="5"/>
        <v>0</v>
      </c>
      <c r="R72" s="157"/>
      <c r="S72" s="157" t="s">
        <v>196</v>
      </c>
      <c r="T72" s="157" t="s">
        <v>197</v>
      </c>
      <c r="U72" s="157">
        <v>0</v>
      </c>
      <c r="V72" s="157">
        <f t="shared" si="6"/>
        <v>0</v>
      </c>
      <c r="W72" s="157"/>
      <c r="X72" s="157" t="s">
        <v>102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103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68">
        <v>42</v>
      </c>
      <c r="B73" s="169" t="s">
        <v>212</v>
      </c>
      <c r="C73" s="183" t="s">
        <v>270</v>
      </c>
      <c r="D73" s="170" t="s">
        <v>121</v>
      </c>
      <c r="E73" s="171">
        <v>270</v>
      </c>
      <c r="F73" s="188"/>
      <c r="G73" s="173">
        <f t="shared" si="0"/>
        <v>0</v>
      </c>
      <c r="H73" s="158">
        <v>0</v>
      </c>
      <c r="I73" s="157">
        <f t="shared" si="1"/>
        <v>0</v>
      </c>
      <c r="J73" s="158">
        <v>3000</v>
      </c>
      <c r="K73" s="157">
        <f t="shared" si="2"/>
        <v>810000</v>
      </c>
      <c r="L73" s="157">
        <v>21</v>
      </c>
      <c r="M73" s="157">
        <f t="shared" si="3"/>
        <v>0</v>
      </c>
      <c r="N73" s="157">
        <v>0</v>
      </c>
      <c r="O73" s="157">
        <f t="shared" si="4"/>
        <v>0</v>
      </c>
      <c r="P73" s="157">
        <v>0</v>
      </c>
      <c r="Q73" s="157">
        <f t="shared" si="5"/>
        <v>0</v>
      </c>
      <c r="R73" s="157"/>
      <c r="S73" s="157" t="s">
        <v>196</v>
      </c>
      <c r="T73" s="157" t="s">
        <v>197</v>
      </c>
      <c r="U73" s="157">
        <v>0</v>
      </c>
      <c r="V73" s="157">
        <f t="shared" si="6"/>
        <v>0</v>
      </c>
      <c r="W73" s="157"/>
      <c r="X73" s="157" t="s">
        <v>102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103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84" t="s">
        <v>213</v>
      </c>
      <c r="D74" s="159"/>
      <c r="E74" s="160">
        <v>270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8"/>
      <c r="Z74" s="148"/>
      <c r="AA74" s="148"/>
      <c r="AB74" s="148"/>
      <c r="AC74" s="148"/>
      <c r="AD74" s="148"/>
      <c r="AE74" s="148"/>
      <c r="AF74" s="148"/>
      <c r="AG74" s="148" t="s">
        <v>108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4">
        <v>43</v>
      </c>
      <c r="B75" s="175" t="s">
        <v>214</v>
      </c>
      <c r="C75" s="182" t="s">
        <v>215</v>
      </c>
      <c r="D75" s="176" t="s">
        <v>195</v>
      </c>
      <c r="E75" s="177">
        <v>3</v>
      </c>
      <c r="F75" s="178"/>
      <c r="G75" s="179">
        <f>ROUND(E75*F75,2)</f>
        <v>0</v>
      </c>
      <c r="H75" s="158">
        <v>0</v>
      </c>
      <c r="I75" s="157">
        <f>ROUND(E75*H75,2)</f>
        <v>0</v>
      </c>
      <c r="J75" s="158">
        <v>500</v>
      </c>
      <c r="K75" s="157">
        <f>ROUND(E75*J75,2)</f>
        <v>1500</v>
      </c>
      <c r="L75" s="157">
        <v>21</v>
      </c>
      <c r="M75" s="157">
        <f>G75*(1+L75/100)</f>
        <v>0</v>
      </c>
      <c r="N75" s="157">
        <v>0</v>
      </c>
      <c r="O75" s="157">
        <f>ROUND(E75*N75,2)</f>
        <v>0</v>
      </c>
      <c r="P75" s="157">
        <v>0</v>
      </c>
      <c r="Q75" s="157">
        <f>ROUND(E75*P75,2)</f>
        <v>0</v>
      </c>
      <c r="R75" s="157"/>
      <c r="S75" s="157" t="s">
        <v>196</v>
      </c>
      <c r="T75" s="157" t="s">
        <v>197</v>
      </c>
      <c r="U75" s="157">
        <v>0</v>
      </c>
      <c r="V75" s="157">
        <f>ROUND(E75*U75,2)</f>
        <v>0</v>
      </c>
      <c r="W75" s="157"/>
      <c r="X75" s="157" t="s">
        <v>102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103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68">
        <v>44</v>
      </c>
      <c r="B76" s="169" t="s">
        <v>216</v>
      </c>
      <c r="C76" s="183" t="s">
        <v>217</v>
      </c>
      <c r="D76" s="170" t="s">
        <v>218</v>
      </c>
      <c r="E76" s="171">
        <v>709.23599999999999</v>
      </c>
      <c r="F76" s="172"/>
      <c r="G76" s="173">
        <f>ROUND(E76*F76,2)</f>
        <v>0</v>
      </c>
      <c r="H76" s="158">
        <v>0</v>
      </c>
      <c r="I76" s="157">
        <f>ROUND(E76*H76,2)</f>
        <v>0</v>
      </c>
      <c r="J76" s="158">
        <v>200</v>
      </c>
      <c r="K76" s="157">
        <f>ROUND(E76*J76,2)</f>
        <v>141847.20000000001</v>
      </c>
      <c r="L76" s="157">
        <v>21</v>
      </c>
      <c r="M76" s="157">
        <f>G76*(1+L76/100)</f>
        <v>0</v>
      </c>
      <c r="N76" s="157">
        <v>0</v>
      </c>
      <c r="O76" s="157">
        <f>ROUND(E76*N76,2)</f>
        <v>0</v>
      </c>
      <c r="P76" s="157">
        <v>0</v>
      </c>
      <c r="Q76" s="157">
        <f>ROUND(E76*P76,2)</f>
        <v>0</v>
      </c>
      <c r="R76" s="157"/>
      <c r="S76" s="157" t="s">
        <v>196</v>
      </c>
      <c r="T76" s="157" t="s">
        <v>197</v>
      </c>
      <c r="U76" s="157">
        <v>0</v>
      </c>
      <c r="V76" s="157">
        <f>ROUND(E76*U76,2)</f>
        <v>0</v>
      </c>
      <c r="W76" s="157"/>
      <c r="X76" s="157" t="s">
        <v>102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103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4" t="s">
        <v>219</v>
      </c>
      <c r="D77" s="159"/>
      <c r="E77" s="160">
        <v>485.76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108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4" t="s">
        <v>220</v>
      </c>
      <c r="D78" s="159"/>
      <c r="E78" s="160">
        <v>159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108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4" t="s">
        <v>221</v>
      </c>
      <c r="D79" s="159"/>
      <c r="E79" s="160">
        <v>64.48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108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4">
        <v>45</v>
      </c>
      <c r="B80" s="175" t="s">
        <v>222</v>
      </c>
      <c r="C80" s="182" t="s">
        <v>223</v>
      </c>
      <c r="D80" s="176" t="s">
        <v>224</v>
      </c>
      <c r="E80" s="177">
        <v>1</v>
      </c>
      <c r="F80" s="178"/>
      <c r="G80" s="179">
        <f>ROUND(E80*F80,2)</f>
        <v>0</v>
      </c>
      <c r="H80" s="158">
        <v>0</v>
      </c>
      <c r="I80" s="157">
        <f>ROUND(E80*H80,2)</f>
        <v>0</v>
      </c>
      <c r="J80" s="158">
        <v>3000</v>
      </c>
      <c r="K80" s="157">
        <f>ROUND(E80*J80,2)</f>
        <v>3000</v>
      </c>
      <c r="L80" s="157">
        <v>21</v>
      </c>
      <c r="M80" s="157">
        <f>G80*(1+L80/100)</f>
        <v>0</v>
      </c>
      <c r="N80" s="157">
        <v>0</v>
      </c>
      <c r="O80" s="157">
        <f>ROUND(E80*N80,2)</f>
        <v>0</v>
      </c>
      <c r="P80" s="157">
        <v>0</v>
      </c>
      <c r="Q80" s="157">
        <f>ROUND(E80*P80,2)</f>
        <v>0</v>
      </c>
      <c r="R80" s="157"/>
      <c r="S80" s="157" t="s">
        <v>196</v>
      </c>
      <c r="T80" s="157" t="s">
        <v>197</v>
      </c>
      <c r="U80" s="157">
        <v>0</v>
      </c>
      <c r="V80" s="157">
        <f>ROUND(E80*U80,2)</f>
        <v>0</v>
      </c>
      <c r="W80" s="157"/>
      <c r="X80" s="157" t="s">
        <v>102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103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outlineLevel="1" x14ac:dyDescent="0.2">
      <c r="A81" s="174">
        <v>46</v>
      </c>
      <c r="B81" s="175" t="s">
        <v>225</v>
      </c>
      <c r="C81" s="182" t="s">
        <v>226</v>
      </c>
      <c r="D81" s="176" t="s">
        <v>224</v>
      </c>
      <c r="E81" s="177">
        <v>1</v>
      </c>
      <c r="F81" s="178"/>
      <c r="G81" s="179">
        <f>ROUND(E81*F81,2)</f>
        <v>0</v>
      </c>
      <c r="H81" s="158">
        <v>0</v>
      </c>
      <c r="I81" s="157">
        <f>ROUND(E81*H81,2)</f>
        <v>0</v>
      </c>
      <c r="J81" s="158">
        <v>5000</v>
      </c>
      <c r="K81" s="157">
        <f>ROUND(E81*J81,2)</f>
        <v>5000</v>
      </c>
      <c r="L81" s="157">
        <v>21</v>
      </c>
      <c r="M81" s="157">
        <f>G81*(1+L81/100)</f>
        <v>0</v>
      </c>
      <c r="N81" s="157">
        <v>0</v>
      </c>
      <c r="O81" s="157">
        <f>ROUND(E81*N81,2)</f>
        <v>0</v>
      </c>
      <c r="P81" s="157">
        <v>0</v>
      </c>
      <c r="Q81" s="157">
        <f>ROUND(E81*P81,2)</f>
        <v>0</v>
      </c>
      <c r="R81" s="157"/>
      <c r="S81" s="157" t="s">
        <v>196</v>
      </c>
      <c r="T81" s="157" t="s">
        <v>197</v>
      </c>
      <c r="U81" s="157">
        <v>0</v>
      </c>
      <c r="V81" s="157">
        <f>ROUND(E81*U81,2)</f>
        <v>0</v>
      </c>
      <c r="W81" s="157"/>
      <c r="X81" s="157" t="s">
        <v>102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103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74">
        <v>47</v>
      </c>
      <c r="B82" s="175" t="s">
        <v>227</v>
      </c>
      <c r="C82" s="182" t="s">
        <v>228</v>
      </c>
      <c r="D82" s="176" t="s">
        <v>195</v>
      </c>
      <c r="E82" s="177">
        <v>1</v>
      </c>
      <c r="F82" s="178"/>
      <c r="G82" s="179">
        <f>ROUND(E82*F82,2)</f>
        <v>0</v>
      </c>
      <c r="H82" s="158">
        <v>0</v>
      </c>
      <c r="I82" s="157">
        <f>ROUND(E82*H82,2)</f>
        <v>0</v>
      </c>
      <c r="J82" s="158">
        <v>3000</v>
      </c>
      <c r="K82" s="157">
        <f>ROUND(E82*J82,2)</f>
        <v>3000</v>
      </c>
      <c r="L82" s="157">
        <v>21</v>
      </c>
      <c r="M82" s="157">
        <f>G82*(1+L82/100)</f>
        <v>0</v>
      </c>
      <c r="N82" s="157">
        <v>0</v>
      </c>
      <c r="O82" s="157">
        <f>ROUND(E82*N82,2)</f>
        <v>0</v>
      </c>
      <c r="P82" s="157">
        <v>0</v>
      </c>
      <c r="Q82" s="157">
        <f>ROUND(E82*P82,2)</f>
        <v>0</v>
      </c>
      <c r="R82" s="157"/>
      <c r="S82" s="157" t="s">
        <v>196</v>
      </c>
      <c r="T82" s="157" t="s">
        <v>197</v>
      </c>
      <c r="U82" s="157">
        <v>0</v>
      </c>
      <c r="V82" s="157">
        <f>ROUND(E82*U82,2)</f>
        <v>0</v>
      </c>
      <c r="W82" s="157"/>
      <c r="X82" s="157" t="s">
        <v>102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103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x14ac:dyDescent="0.2">
      <c r="A83" s="162" t="s">
        <v>96</v>
      </c>
      <c r="B83" s="163" t="s">
        <v>61</v>
      </c>
      <c r="C83" s="181" t="s">
        <v>62</v>
      </c>
      <c r="D83" s="164"/>
      <c r="E83" s="165"/>
      <c r="F83" s="166"/>
      <c r="G83" s="167">
        <f>SUMIF(AG84:AG84,"&lt;&gt;NOR",G84:G84)</f>
        <v>0</v>
      </c>
      <c r="H83" s="161"/>
      <c r="I83" s="161">
        <f>SUM(I84:I84)</f>
        <v>0</v>
      </c>
      <c r="J83" s="161"/>
      <c r="K83" s="161">
        <f>SUM(K84:K84)</f>
        <v>16937.259999999998</v>
      </c>
      <c r="L83" s="161"/>
      <c r="M83" s="161">
        <f>SUM(M84:M84)</f>
        <v>0</v>
      </c>
      <c r="N83" s="161"/>
      <c r="O83" s="161">
        <f>SUM(O84:O84)</f>
        <v>0</v>
      </c>
      <c r="P83" s="161"/>
      <c r="Q83" s="161">
        <f>SUM(Q84:Q84)</f>
        <v>0</v>
      </c>
      <c r="R83" s="161"/>
      <c r="S83" s="161"/>
      <c r="T83" s="161"/>
      <c r="U83" s="161"/>
      <c r="V83" s="161">
        <f>SUM(V84:V84)</f>
        <v>39.130000000000003</v>
      </c>
      <c r="W83" s="161"/>
      <c r="X83" s="161"/>
      <c r="AG83" t="s">
        <v>97</v>
      </c>
    </row>
    <row r="84" spans="1:60" outlineLevel="1" x14ac:dyDescent="0.2">
      <c r="A84" s="174">
        <v>48</v>
      </c>
      <c r="B84" s="175" t="s">
        <v>229</v>
      </c>
      <c r="C84" s="182" t="s">
        <v>230</v>
      </c>
      <c r="D84" s="176" t="s">
        <v>114</v>
      </c>
      <c r="E84" s="177">
        <v>20.680420000000002</v>
      </c>
      <c r="F84" s="178"/>
      <c r="G84" s="179">
        <f>ROUND(E84*F84,2)</f>
        <v>0</v>
      </c>
      <c r="H84" s="158">
        <v>0</v>
      </c>
      <c r="I84" s="157">
        <f>ROUND(E84*H84,2)</f>
        <v>0</v>
      </c>
      <c r="J84" s="158">
        <v>819</v>
      </c>
      <c r="K84" s="157">
        <f>ROUND(E84*J84,2)</f>
        <v>16937.259999999998</v>
      </c>
      <c r="L84" s="157">
        <v>21</v>
      </c>
      <c r="M84" s="157">
        <f>G84*(1+L84/100)</f>
        <v>0</v>
      </c>
      <c r="N84" s="157">
        <v>0</v>
      </c>
      <c r="O84" s="157">
        <f>ROUND(E84*N84,2)</f>
        <v>0</v>
      </c>
      <c r="P84" s="157">
        <v>0</v>
      </c>
      <c r="Q84" s="157">
        <f>ROUND(E84*P84,2)</f>
        <v>0</v>
      </c>
      <c r="R84" s="157"/>
      <c r="S84" s="157" t="s">
        <v>101</v>
      </c>
      <c r="T84" s="157" t="s">
        <v>101</v>
      </c>
      <c r="U84" s="157">
        <v>1.8919999999999999</v>
      </c>
      <c r="V84" s="157">
        <f>ROUND(E84*U84,2)</f>
        <v>39.130000000000003</v>
      </c>
      <c r="W84" s="157"/>
      <c r="X84" s="157" t="s">
        <v>102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178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x14ac:dyDescent="0.2">
      <c r="A85" s="162" t="s">
        <v>96</v>
      </c>
      <c r="B85" s="163" t="s">
        <v>63</v>
      </c>
      <c r="C85" s="181" t="s">
        <v>64</v>
      </c>
      <c r="D85" s="164"/>
      <c r="E85" s="165"/>
      <c r="F85" s="166"/>
      <c r="G85" s="167">
        <f>SUMIF(AG86:AG91,"&lt;&gt;NOR",G86:G91)</f>
        <v>0</v>
      </c>
      <c r="H85" s="161"/>
      <c r="I85" s="161">
        <f>SUM(I86:I91)</f>
        <v>0</v>
      </c>
      <c r="J85" s="161"/>
      <c r="K85" s="161">
        <f>SUM(K86:K91)</f>
        <v>163000</v>
      </c>
      <c r="L85" s="161"/>
      <c r="M85" s="161">
        <f>SUM(M86:M91)</f>
        <v>0</v>
      </c>
      <c r="N85" s="161"/>
      <c r="O85" s="161">
        <f>SUM(O86:O91)</f>
        <v>0</v>
      </c>
      <c r="P85" s="161"/>
      <c r="Q85" s="161">
        <f>SUM(Q86:Q91)</f>
        <v>0</v>
      </c>
      <c r="R85" s="161"/>
      <c r="S85" s="161"/>
      <c r="T85" s="161"/>
      <c r="U85" s="161"/>
      <c r="V85" s="161">
        <f>SUM(V86:V91)</f>
        <v>0</v>
      </c>
      <c r="W85" s="161"/>
      <c r="X85" s="161"/>
      <c r="AG85" t="s">
        <v>97</v>
      </c>
    </row>
    <row r="86" spans="1:60" ht="22.5" outlineLevel="1" x14ac:dyDescent="0.2">
      <c r="A86" s="174">
        <v>49</v>
      </c>
      <c r="B86" s="175" t="s">
        <v>231</v>
      </c>
      <c r="C86" s="182" t="s">
        <v>232</v>
      </c>
      <c r="D86" s="176" t="s">
        <v>195</v>
      </c>
      <c r="E86" s="177">
        <v>1</v>
      </c>
      <c r="F86" s="178"/>
      <c r="G86" s="179">
        <f t="shared" ref="G86:G91" si="7">ROUND(E86*F86,2)</f>
        <v>0</v>
      </c>
      <c r="H86" s="158">
        <v>0</v>
      </c>
      <c r="I86" s="157">
        <f t="shared" ref="I86:I91" si="8">ROUND(E86*H86,2)</f>
        <v>0</v>
      </c>
      <c r="J86" s="158">
        <v>100000</v>
      </c>
      <c r="K86" s="157">
        <f t="shared" ref="K86:K91" si="9">ROUND(E86*J86,2)</f>
        <v>100000</v>
      </c>
      <c r="L86" s="157">
        <v>21</v>
      </c>
      <c r="M86" s="157">
        <f t="shared" ref="M86:M91" si="10">G86*(1+L86/100)</f>
        <v>0</v>
      </c>
      <c r="N86" s="157">
        <v>0</v>
      </c>
      <c r="O86" s="157">
        <f t="shared" ref="O86:O91" si="11">ROUND(E86*N86,2)</f>
        <v>0</v>
      </c>
      <c r="P86" s="157">
        <v>0</v>
      </c>
      <c r="Q86" s="157">
        <f t="shared" ref="Q86:Q91" si="12">ROUND(E86*P86,2)</f>
        <v>0</v>
      </c>
      <c r="R86" s="157"/>
      <c r="S86" s="157" t="s">
        <v>196</v>
      </c>
      <c r="T86" s="157" t="s">
        <v>197</v>
      </c>
      <c r="U86" s="157">
        <v>0</v>
      </c>
      <c r="V86" s="157">
        <f t="shared" ref="V86:V91" si="13">ROUND(E86*U86,2)</f>
        <v>0</v>
      </c>
      <c r="W86" s="157"/>
      <c r="X86" s="157" t="s">
        <v>102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103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ht="22.5" outlineLevel="1" x14ac:dyDescent="0.2">
      <c r="A87" s="174">
        <v>50</v>
      </c>
      <c r="B87" s="175" t="s">
        <v>233</v>
      </c>
      <c r="C87" s="182" t="s">
        <v>234</v>
      </c>
      <c r="D87" s="176" t="s">
        <v>195</v>
      </c>
      <c r="E87" s="177">
        <v>1</v>
      </c>
      <c r="F87" s="178"/>
      <c r="G87" s="179">
        <f>ROUND(E87*F87,2)</f>
        <v>0</v>
      </c>
      <c r="H87" s="158">
        <v>0</v>
      </c>
      <c r="I87" s="157">
        <f t="shared" si="8"/>
        <v>0</v>
      </c>
      <c r="J87" s="158">
        <v>25000</v>
      </c>
      <c r="K87" s="157">
        <f t="shared" si="9"/>
        <v>25000</v>
      </c>
      <c r="L87" s="157">
        <v>21</v>
      </c>
      <c r="M87" s="157">
        <f t="shared" si="10"/>
        <v>0</v>
      </c>
      <c r="N87" s="157">
        <v>0</v>
      </c>
      <c r="O87" s="157">
        <f t="shared" si="11"/>
        <v>0</v>
      </c>
      <c r="P87" s="157">
        <v>0</v>
      </c>
      <c r="Q87" s="157">
        <f t="shared" si="12"/>
        <v>0</v>
      </c>
      <c r="R87" s="157"/>
      <c r="S87" s="157" t="s">
        <v>196</v>
      </c>
      <c r="T87" s="157" t="s">
        <v>197</v>
      </c>
      <c r="U87" s="157">
        <v>0</v>
      </c>
      <c r="V87" s="157">
        <f t="shared" si="13"/>
        <v>0</v>
      </c>
      <c r="W87" s="157"/>
      <c r="X87" s="157" t="s">
        <v>102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103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4">
        <v>51</v>
      </c>
      <c r="B88" s="175" t="s">
        <v>235</v>
      </c>
      <c r="C88" s="182" t="s">
        <v>236</v>
      </c>
      <c r="D88" s="176" t="s">
        <v>195</v>
      </c>
      <c r="E88" s="177">
        <v>1</v>
      </c>
      <c r="F88" s="178"/>
      <c r="G88" s="179">
        <f t="shared" si="7"/>
        <v>0</v>
      </c>
      <c r="H88" s="158">
        <v>0</v>
      </c>
      <c r="I88" s="157">
        <f t="shared" si="8"/>
        <v>0</v>
      </c>
      <c r="J88" s="158">
        <v>15000</v>
      </c>
      <c r="K88" s="157">
        <f t="shared" si="9"/>
        <v>15000</v>
      </c>
      <c r="L88" s="157">
        <v>21</v>
      </c>
      <c r="M88" s="157">
        <f t="shared" si="10"/>
        <v>0</v>
      </c>
      <c r="N88" s="157">
        <v>0</v>
      </c>
      <c r="O88" s="157">
        <f t="shared" si="11"/>
        <v>0</v>
      </c>
      <c r="P88" s="157">
        <v>0</v>
      </c>
      <c r="Q88" s="157">
        <f t="shared" si="12"/>
        <v>0</v>
      </c>
      <c r="R88" s="157"/>
      <c r="S88" s="157" t="s">
        <v>196</v>
      </c>
      <c r="T88" s="157" t="s">
        <v>197</v>
      </c>
      <c r="U88" s="157">
        <v>0</v>
      </c>
      <c r="V88" s="157">
        <f t="shared" si="13"/>
        <v>0</v>
      </c>
      <c r="W88" s="157"/>
      <c r="X88" s="157" t="s">
        <v>102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103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74">
        <v>52</v>
      </c>
      <c r="B89" s="175" t="s">
        <v>237</v>
      </c>
      <c r="C89" s="182" t="s">
        <v>238</v>
      </c>
      <c r="D89" s="176" t="s">
        <v>195</v>
      </c>
      <c r="E89" s="177">
        <v>1</v>
      </c>
      <c r="F89" s="178"/>
      <c r="G89" s="179">
        <f t="shared" si="7"/>
        <v>0</v>
      </c>
      <c r="H89" s="158">
        <v>0</v>
      </c>
      <c r="I89" s="157">
        <f t="shared" si="8"/>
        <v>0</v>
      </c>
      <c r="J89" s="158">
        <v>10000</v>
      </c>
      <c r="K89" s="157">
        <f t="shared" si="9"/>
        <v>10000</v>
      </c>
      <c r="L89" s="157">
        <v>21</v>
      </c>
      <c r="M89" s="157">
        <f t="shared" si="10"/>
        <v>0</v>
      </c>
      <c r="N89" s="157">
        <v>0</v>
      </c>
      <c r="O89" s="157">
        <f t="shared" si="11"/>
        <v>0</v>
      </c>
      <c r="P89" s="157">
        <v>0</v>
      </c>
      <c r="Q89" s="157">
        <f t="shared" si="12"/>
        <v>0</v>
      </c>
      <c r="R89" s="157"/>
      <c r="S89" s="157" t="s">
        <v>196</v>
      </c>
      <c r="T89" s="157" t="s">
        <v>197</v>
      </c>
      <c r="U89" s="157">
        <v>0</v>
      </c>
      <c r="V89" s="157">
        <f t="shared" si="13"/>
        <v>0</v>
      </c>
      <c r="W89" s="157"/>
      <c r="X89" s="157" t="s">
        <v>102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103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4">
        <v>53</v>
      </c>
      <c r="B90" s="175" t="s">
        <v>239</v>
      </c>
      <c r="C90" s="182" t="s">
        <v>240</v>
      </c>
      <c r="D90" s="176" t="s">
        <v>195</v>
      </c>
      <c r="E90" s="177">
        <v>1</v>
      </c>
      <c r="F90" s="178"/>
      <c r="G90" s="179">
        <f t="shared" si="7"/>
        <v>0</v>
      </c>
      <c r="H90" s="158">
        <v>0</v>
      </c>
      <c r="I90" s="157">
        <f t="shared" si="8"/>
        <v>0</v>
      </c>
      <c r="J90" s="158">
        <v>10000</v>
      </c>
      <c r="K90" s="157">
        <f t="shared" si="9"/>
        <v>10000</v>
      </c>
      <c r="L90" s="157">
        <v>21</v>
      </c>
      <c r="M90" s="157">
        <f t="shared" si="10"/>
        <v>0</v>
      </c>
      <c r="N90" s="157">
        <v>0</v>
      </c>
      <c r="O90" s="157">
        <f t="shared" si="11"/>
        <v>0</v>
      </c>
      <c r="P90" s="157">
        <v>0</v>
      </c>
      <c r="Q90" s="157">
        <f t="shared" si="12"/>
        <v>0</v>
      </c>
      <c r="R90" s="157"/>
      <c r="S90" s="157" t="s">
        <v>196</v>
      </c>
      <c r="T90" s="157" t="s">
        <v>197</v>
      </c>
      <c r="U90" s="157">
        <v>0</v>
      </c>
      <c r="V90" s="157">
        <f t="shared" si="13"/>
        <v>0</v>
      </c>
      <c r="W90" s="157"/>
      <c r="X90" s="157" t="s">
        <v>102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103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4">
        <v>54</v>
      </c>
      <c r="B91" s="175" t="s">
        <v>241</v>
      </c>
      <c r="C91" s="182" t="s">
        <v>242</v>
      </c>
      <c r="D91" s="176" t="s">
        <v>195</v>
      </c>
      <c r="E91" s="177">
        <v>1</v>
      </c>
      <c r="F91" s="178"/>
      <c r="G91" s="179">
        <f t="shared" si="7"/>
        <v>0</v>
      </c>
      <c r="H91" s="158">
        <v>0</v>
      </c>
      <c r="I91" s="157">
        <f t="shared" si="8"/>
        <v>0</v>
      </c>
      <c r="J91" s="158">
        <v>3000</v>
      </c>
      <c r="K91" s="157">
        <f t="shared" si="9"/>
        <v>3000</v>
      </c>
      <c r="L91" s="157">
        <v>21</v>
      </c>
      <c r="M91" s="157">
        <f t="shared" si="10"/>
        <v>0</v>
      </c>
      <c r="N91" s="157">
        <v>0</v>
      </c>
      <c r="O91" s="157">
        <f t="shared" si="11"/>
        <v>0</v>
      </c>
      <c r="P91" s="157">
        <v>0</v>
      </c>
      <c r="Q91" s="157">
        <f t="shared" si="12"/>
        <v>0</v>
      </c>
      <c r="R91" s="157"/>
      <c r="S91" s="157" t="s">
        <v>196</v>
      </c>
      <c r="T91" s="157" t="s">
        <v>197</v>
      </c>
      <c r="U91" s="157">
        <v>0</v>
      </c>
      <c r="V91" s="157">
        <f t="shared" si="13"/>
        <v>0</v>
      </c>
      <c r="W91" s="157"/>
      <c r="X91" s="157" t="s">
        <v>102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103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162" t="s">
        <v>96</v>
      </c>
      <c r="B92" s="163" t="s">
        <v>65</v>
      </c>
      <c r="C92" s="181" t="s">
        <v>66</v>
      </c>
      <c r="D92" s="164"/>
      <c r="E92" s="165"/>
      <c r="F92" s="166"/>
      <c r="G92" s="167">
        <f>SUMIF(AG93:AG93,"&lt;&gt;NOR",G93:G93)</f>
        <v>0</v>
      </c>
      <c r="H92" s="161"/>
      <c r="I92" s="161">
        <f>SUM(I93:I93)</f>
        <v>0</v>
      </c>
      <c r="J92" s="161"/>
      <c r="K92" s="161">
        <f>SUM(K93:K93)</f>
        <v>50000</v>
      </c>
      <c r="L92" s="161"/>
      <c r="M92" s="161">
        <f>SUM(M93:M93)</f>
        <v>0</v>
      </c>
      <c r="N92" s="161"/>
      <c r="O92" s="161">
        <f>SUM(O93:O93)</f>
        <v>0</v>
      </c>
      <c r="P92" s="161"/>
      <c r="Q92" s="161">
        <f>SUM(Q93:Q93)</f>
        <v>0</v>
      </c>
      <c r="R92" s="161"/>
      <c r="S92" s="161"/>
      <c r="T92" s="161"/>
      <c r="U92" s="161"/>
      <c r="V92" s="161">
        <f>SUM(V93:V93)</f>
        <v>0</v>
      </c>
      <c r="W92" s="161"/>
      <c r="X92" s="161"/>
      <c r="AG92" t="s">
        <v>97</v>
      </c>
    </row>
    <row r="93" spans="1:60" ht="22.5" outlineLevel="1" x14ac:dyDescent="0.2">
      <c r="A93" s="174">
        <v>55</v>
      </c>
      <c r="B93" s="175" t="s">
        <v>243</v>
      </c>
      <c r="C93" s="182" t="s">
        <v>234</v>
      </c>
      <c r="D93" s="176" t="s">
        <v>195</v>
      </c>
      <c r="E93" s="177">
        <v>1</v>
      </c>
      <c r="F93" s="178"/>
      <c r="G93" s="179">
        <f>ROUND(E93*F93,2)</f>
        <v>0</v>
      </c>
      <c r="H93" s="158">
        <v>0</v>
      </c>
      <c r="I93" s="157">
        <f>ROUND(E93*H93,2)</f>
        <v>0</v>
      </c>
      <c r="J93" s="158">
        <v>50000</v>
      </c>
      <c r="K93" s="157">
        <f>ROUND(E93*J93,2)</f>
        <v>50000</v>
      </c>
      <c r="L93" s="157">
        <v>21</v>
      </c>
      <c r="M93" s="157">
        <f>G93*(1+L93/100)</f>
        <v>0</v>
      </c>
      <c r="N93" s="157">
        <v>0</v>
      </c>
      <c r="O93" s="157">
        <f>ROUND(E93*N93,2)</f>
        <v>0</v>
      </c>
      <c r="P93" s="157">
        <v>0</v>
      </c>
      <c r="Q93" s="157">
        <f>ROUND(E93*P93,2)</f>
        <v>0</v>
      </c>
      <c r="R93" s="157"/>
      <c r="S93" s="157" t="s">
        <v>196</v>
      </c>
      <c r="T93" s="157" t="s">
        <v>197</v>
      </c>
      <c r="U93" s="157">
        <v>0</v>
      </c>
      <c r="V93" s="157">
        <f>ROUND(E93*U93,2)</f>
        <v>0</v>
      </c>
      <c r="W93" s="157"/>
      <c r="X93" s="157" t="s">
        <v>102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103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x14ac:dyDescent="0.2">
      <c r="A94" s="162" t="s">
        <v>96</v>
      </c>
      <c r="B94" s="163" t="s">
        <v>67</v>
      </c>
      <c r="C94" s="181" t="s">
        <v>68</v>
      </c>
      <c r="D94" s="164"/>
      <c r="E94" s="165"/>
      <c r="F94" s="166"/>
      <c r="G94" s="167">
        <f>SUMIF(AG95:AG104,"&lt;&gt;NOR",G95:G104)</f>
        <v>0</v>
      </c>
      <c r="H94" s="161"/>
      <c r="I94" s="161">
        <f>SUM(I95:I104)</f>
        <v>6276.45</v>
      </c>
      <c r="J94" s="161"/>
      <c r="K94" s="161">
        <f>SUM(K95:K104)</f>
        <v>75895.28</v>
      </c>
      <c r="L94" s="161"/>
      <c r="M94" s="161">
        <f>SUM(M95:M104)</f>
        <v>0</v>
      </c>
      <c r="N94" s="161"/>
      <c r="O94" s="161">
        <f>SUM(O95:O104)</f>
        <v>0.17</v>
      </c>
      <c r="P94" s="161"/>
      <c r="Q94" s="161">
        <f>SUM(Q95:Q104)</f>
        <v>0</v>
      </c>
      <c r="R94" s="161"/>
      <c r="S94" s="161"/>
      <c r="T94" s="161"/>
      <c r="U94" s="161"/>
      <c r="V94" s="161">
        <f>SUM(V95:V104)</f>
        <v>128.20000000000002</v>
      </c>
      <c r="W94" s="161"/>
      <c r="X94" s="161"/>
      <c r="AG94" t="s">
        <v>97</v>
      </c>
    </row>
    <row r="95" spans="1:60" outlineLevel="1" x14ac:dyDescent="0.2">
      <c r="A95" s="168">
        <v>56</v>
      </c>
      <c r="B95" s="169" t="s">
        <v>244</v>
      </c>
      <c r="C95" s="183" t="s">
        <v>245</v>
      </c>
      <c r="D95" s="170" t="s">
        <v>121</v>
      </c>
      <c r="E95" s="171">
        <v>31.36</v>
      </c>
      <c r="F95" s="172"/>
      <c r="G95" s="173">
        <f>ROUND(E95*F95,2)</f>
        <v>0</v>
      </c>
      <c r="H95" s="158">
        <v>11.16</v>
      </c>
      <c r="I95" s="157">
        <f>ROUND(E95*H95,2)</f>
        <v>349.98</v>
      </c>
      <c r="J95" s="158">
        <v>205.34</v>
      </c>
      <c r="K95" s="157">
        <f>ROUND(E95*J95,2)</f>
        <v>6439.46</v>
      </c>
      <c r="L95" s="157">
        <v>21</v>
      </c>
      <c r="M95" s="157">
        <f>G95*(1+L95/100)</f>
        <v>0</v>
      </c>
      <c r="N95" s="157">
        <v>1.1E-4</v>
      </c>
      <c r="O95" s="157">
        <f>ROUND(E95*N95,2)</f>
        <v>0</v>
      </c>
      <c r="P95" s="157">
        <v>0</v>
      </c>
      <c r="Q95" s="157">
        <f>ROUND(E95*P95,2)</f>
        <v>0</v>
      </c>
      <c r="R95" s="157"/>
      <c r="S95" s="157" t="s">
        <v>101</v>
      </c>
      <c r="T95" s="157" t="s">
        <v>101</v>
      </c>
      <c r="U95" s="157">
        <v>0.502</v>
      </c>
      <c r="V95" s="157">
        <f>ROUND(E95*U95,2)</f>
        <v>15.74</v>
      </c>
      <c r="W95" s="157"/>
      <c r="X95" s="157" t="s">
        <v>102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246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84" t="s">
        <v>247</v>
      </c>
      <c r="D96" s="159"/>
      <c r="E96" s="160">
        <v>31.36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8"/>
      <c r="Z96" s="148"/>
      <c r="AA96" s="148"/>
      <c r="AB96" s="148"/>
      <c r="AC96" s="148"/>
      <c r="AD96" s="148"/>
      <c r="AE96" s="148"/>
      <c r="AF96" s="148"/>
      <c r="AG96" s="148" t="s">
        <v>108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68">
        <v>57</v>
      </c>
      <c r="B97" s="169" t="s">
        <v>248</v>
      </c>
      <c r="C97" s="183" t="s">
        <v>249</v>
      </c>
      <c r="D97" s="170" t="s">
        <v>121</v>
      </c>
      <c r="E97" s="171">
        <v>499.5</v>
      </c>
      <c r="F97" s="172"/>
      <c r="G97" s="173">
        <f>ROUND(E97*F97,2)</f>
        <v>0</v>
      </c>
      <c r="H97" s="158">
        <v>0.1</v>
      </c>
      <c r="I97" s="157">
        <f>ROUND(E97*H97,2)</f>
        <v>49.95</v>
      </c>
      <c r="J97" s="158">
        <v>40.200000000000003</v>
      </c>
      <c r="K97" s="157">
        <f>ROUND(E97*J97,2)</f>
        <v>20079.900000000001</v>
      </c>
      <c r="L97" s="157">
        <v>21</v>
      </c>
      <c r="M97" s="157">
        <f>G97*(1+L97/100)</f>
        <v>0</v>
      </c>
      <c r="N97" s="157">
        <v>0</v>
      </c>
      <c r="O97" s="157">
        <f>ROUND(E97*N97,2)</f>
        <v>0</v>
      </c>
      <c r="P97" s="157">
        <v>0</v>
      </c>
      <c r="Q97" s="157">
        <f>ROUND(E97*P97,2)</f>
        <v>0</v>
      </c>
      <c r="R97" s="157"/>
      <c r="S97" s="157" t="s">
        <v>101</v>
      </c>
      <c r="T97" s="157" t="s">
        <v>101</v>
      </c>
      <c r="U97" s="157">
        <v>7.9750000000000001E-2</v>
      </c>
      <c r="V97" s="157">
        <f>ROUND(E97*U97,2)</f>
        <v>39.840000000000003</v>
      </c>
      <c r="W97" s="157"/>
      <c r="X97" s="157" t="s">
        <v>102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246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4" t="s">
        <v>250</v>
      </c>
      <c r="D98" s="159"/>
      <c r="E98" s="160">
        <v>499.5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108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68">
        <v>58</v>
      </c>
      <c r="B99" s="169" t="s">
        <v>251</v>
      </c>
      <c r="C99" s="183" t="s">
        <v>252</v>
      </c>
      <c r="D99" s="170" t="s">
        <v>121</v>
      </c>
      <c r="E99" s="171">
        <v>668.64800000000002</v>
      </c>
      <c r="F99" s="172"/>
      <c r="G99" s="173">
        <f>ROUND(E99*F99,2)</f>
        <v>0</v>
      </c>
      <c r="H99" s="158">
        <v>4.68</v>
      </c>
      <c r="I99" s="157">
        <f>ROUND(E99*H99,2)</f>
        <v>3129.27</v>
      </c>
      <c r="J99" s="158">
        <v>16.82</v>
      </c>
      <c r="K99" s="157">
        <f>ROUND(E99*J99,2)</f>
        <v>11246.66</v>
      </c>
      <c r="L99" s="157">
        <v>21</v>
      </c>
      <c r="M99" s="157">
        <f>G99*(1+L99/100)</f>
        <v>0</v>
      </c>
      <c r="N99" s="157">
        <v>6.9999999999999994E-5</v>
      </c>
      <c r="O99" s="157">
        <f>ROUND(E99*N99,2)</f>
        <v>0.05</v>
      </c>
      <c r="P99" s="157">
        <v>0</v>
      </c>
      <c r="Q99" s="157">
        <f>ROUND(E99*P99,2)</f>
        <v>0</v>
      </c>
      <c r="R99" s="157"/>
      <c r="S99" s="157" t="s">
        <v>101</v>
      </c>
      <c r="T99" s="157" t="s">
        <v>101</v>
      </c>
      <c r="U99" s="157">
        <v>3.2480000000000002E-2</v>
      </c>
      <c r="V99" s="157">
        <f>ROUND(E99*U99,2)</f>
        <v>21.72</v>
      </c>
      <c r="W99" s="157"/>
      <c r="X99" s="157" t="s">
        <v>102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246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84" t="s">
        <v>253</v>
      </c>
      <c r="D100" s="159"/>
      <c r="E100" s="160">
        <v>668.65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108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4">
        <v>59</v>
      </c>
      <c r="B101" s="175" t="s">
        <v>254</v>
      </c>
      <c r="C101" s="182" t="s">
        <v>255</v>
      </c>
      <c r="D101" s="176" t="s">
        <v>121</v>
      </c>
      <c r="E101" s="177">
        <v>499.5</v>
      </c>
      <c r="F101" s="178"/>
      <c r="G101" s="179">
        <f>ROUND(E101*F101,2)</f>
        <v>0</v>
      </c>
      <c r="H101" s="158">
        <v>5.5</v>
      </c>
      <c r="I101" s="157">
        <f>ROUND(E101*H101,2)</f>
        <v>2747.25</v>
      </c>
      <c r="J101" s="158">
        <v>52.9</v>
      </c>
      <c r="K101" s="157">
        <f>ROUND(E101*J101,2)</f>
        <v>26423.55</v>
      </c>
      <c r="L101" s="157">
        <v>21</v>
      </c>
      <c r="M101" s="157">
        <f>G101*(1+L101/100)</f>
        <v>0</v>
      </c>
      <c r="N101" s="157">
        <v>1.6000000000000001E-4</v>
      </c>
      <c r="O101" s="157">
        <f>ROUND(E101*N101,2)</f>
        <v>0.08</v>
      </c>
      <c r="P101" s="157">
        <v>0</v>
      </c>
      <c r="Q101" s="157">
        <f>ROUND(E101*P101,2)</f>
        <v>0</v>
      </c>
      <c r="R101" s="157"/>
      <c r="S101" s="157" t="s">
        <v>101</v>
      </c>
      <c r="T101" s="157" t="s">
        <v>101</v>
      </c>
      <c r="U101" s="157">
        <v>0.10191</v>
      </c>
      <c r="V101" s="157">
        <f>ROUND(E101*U101,2)</f>
        <v>50.9</v>
      </c>
      <c r="W101" s="157"/>
      <c r="X101" s="157" t="s">
        <v>102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246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68">
        <v>60</v>
      </c>
      <c r="B102" s="169" t="s">
        <v>256</v>
      </c>
      <c r="C102" s="183" t="s">
        <v>257</v>
      </c>
      <c r="D102" s="170" t="s">
        <v>121</v>
      </c>
      <c r="E102" s="171">
        <v>169.648</v>
      </c>
      <c r="F102" s="172"/>
      <c r="G102" s="173">
        <f>ROUND(E102*F102,2)</f>
        <v>0</v>
      </c>
      <c r="H102" s="158">
        <v>0</v>
      </c>
      <c r="I102" s="157">
        <f>ROUND(E102*H102,2)</f>
        <v>0</v>
      </c>
      <c r="J102" s="158">
        <v>69</v>
      </c>
      <c r="K102" s="157">
        <f>ROUND(E102*J102,2)</f>
        <v>11705.71</v>
      </c>
      <c r="L102" s="157">
        <v>21</v>
      </c>
      <c r="M102" s="157">
        <f>G102*(1+L102/100)</f>
        <v>0</v>
      </c>
      <c r="N102" s="157">
        <v>2.5000000000000001E-4</v>
      </c>
      <c r="O102" s="157">
        <f>ROUND(E102*N102,2)</f>
        <v>0.04</v>
      </c>
      <c r="P102" s="157">
        <v>0</v>
      </c>
      <c r="Q102" s="157">
        <f>ROUND(E102*P102,2)</f>
        <v>0</v>
      </c>
      <c r="R102" s="157"/>
      <c r="S102" s="157" t="s">
        <v>196</v>
      </c>
      <c r="T102" s="157" t="s">
        <v>197</v>
      </c>
      <c r="U102" s="157">
        <v>0</v>
      </c>
      <c r="V102" s="157">
        <f>ROUND(E102*U102,2)</f>
        <v>0</v>
      </c>
      <c r="W102" s="157"/>
      <c r="X102" s="157" t="s">
        <v>102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246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4" t="s">
        <v>258</v>
      </c>
      <c r="D103" s="159"/>
      <c r="E103" s="160">
        <v>159.65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108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184" t="s">
        <v>259</v>
      </c>
      <c r="D104" s="159"/>
      <c r="E104" s="160">
        <v>10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108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x14ac:dyDescent="0.2">
      <c r="A105" s="162" t="s">
        <v>96</v>
      </c>
      <c r="B105" s="163" t="s">
        <v>69</v>
      </c>
      <c r="C105" s="181" t="s">
        <v>29</v>
      </c>
      <c r="D105" s="164"/>
      <c r="E105" s="165"/>
      <c r="F105" s="166"/>
      <c r="G105" s="167">
        <f>SUMIF(AG106:AG106,"&lt;&gt;NOR",G106:G106)</f>
        <v>0</v>
      </c>
      <c r="H105" s="161"/>
      <c r="I105" s="161">
        <f>SUM(I106:I106)</f>
        <v>0</v>
      </c>
      <c r="J105" s="161"/>
      <c r="K105" s="161">
        <f>SUM(K106:K106)</f>
        <v>50000</v>
      </c>
      <c r="L105" s="161"/>
      <c r="M105" s="161">
        <f>SUM(M106:M106)</f>
        <v>0</v>
      </c>
      <c r="N105" s="161"/>
      <c r="O105" s="161">
        <f>SUM(O106:O106)</f>
        <v>0</v>
      </c>
      <c r="P105" s="161"/>
      <c r="Q105" s="161">
        <f>SUM(Q106:Q106)</f>
        <v>0</v>
      </c>
      <c r="R105" s="161"/>
      <c r="S105" s="161"/>
      <c r="T105" s="161"/>
      <c r="U105" s="161"/>
      <c r="V105" s="161">
        <f>SUM(V106:V106)</f>
        <v>0</v>
      </c>
      <c r="W105" s="161"/>
      <c r="X105" s="161"/>
      <c r="AG105" t="s">
        <v>97</v>
      </c>
    </row>
    <row r="106" spans="1:60" outlineLevel="1" x14ac:dyDescent="0.2">
      <c r="A106" s="168">
        <v>61</v>
      </c>
      <c r="B106" s="169" t="s">
        <v>260</v>
      </c>
      <c r="C106" s="183" t="s">
        <v>261</v>
      </c>
      <c r="D106" s="170" t="s">
        <v>262</v>
      </c>
      <c r="E106" s="171">
        <v>1</v>
      </c>
      <c r="F106" s="172"/>
      <c r="G106" s="173">
        <f>ROUND(E106*F106,2)</f>
        <v>0</v>
      </c>
      <c r="H106" s="158">
        <v>0</v>
      </c>
      <c r="I106" s="157">
        <f>ROUND(E106*H106,2)</f>
        <v>0</v>
      </c>
      <c r="J106" s="158">
        <v>50000</v>
      </c>
      <c r="K106" s="157">
        <f>ROUND(E106*J106,2)</f>
        <v>50000</v>
      </c>
      <c r="L106" s="157">
        <v>21</v>
      </c>
      <c r="M106" s="157">
        <f>G106*(1+L106/100)</f>
        <v>0</v>
      </c>
      <c r="N106" s="157">
        <v>0</v>
      </c>
      <c r="O106" s="157">
        <f>ROUND(E106*N106,2)</f>
        <v>0</v>
      </c>
      <c r="P106" s="157">
        <v>0</v>
      </c>
      <c r="Q106" s="157">
        <f>ROUND(E106*P106,2)</f>
        <v>0</v>
      </c>
      <c r="R106" s="157"/>
      <c r="S106" s="157" t="s">
        <v>196</v>
      </c>
      <c r="T106" s="157" t="s">
        <v>197</v>
      </c>
      <c r="U106" s="157">
        <v>0</v>
      </c>
      <c r="V106" s="157">
        <f>ROUND(E106*U106,2)</f>
        <v>0</v>
      </c>
      <c r="W106" s="157"/>
      <c r="X106" s="157" t="s">
        <v>263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264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x14ac:dyDescent="0.2">
      <c r="A107" s="3"/>
      <c r="B107" s="4"/>
      <c r="C107" s="185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AE107">
        <v>15</v>
      </c>
      <c r="AF107">
        <v>21</v>
      </c>
      <c r="AG107" t="s">
        <v>83</v>
      </c>
    </row>
    <row r="108" spans="1:60" x14ac:dyDescent="0.2">
      <c r="A108" s="151"/>
      <c r="B108" s="152" t="s">
        <v>31</v>
      </c>
      <c r="C108" s="186"/>
      <c r="D108" s="153"/>
      <c r="E108" s="154"/>
      <c r="F108" s="154"/>
      <c r="G108" s="180">
        <f>G8+G23+G34+G83+G85+G92+G94+G105</f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AE108">
        <f>SUMIF(L7:L106,AE107,G7:G106)</f>
        <v>0</v>
      </c>
      <c r="AF108">
        <f>SUMIF(L7:L106,AF107,G7:G106)</f>
        <v>0</v>
      </c>
      <c r="AG108" t="s">
        <v>265</v>
      </c>
    </row>
    <row r="109" spans="1:60" x14ac:dyDescent="0.2">
      <c r="A109" s="3"/>
      <c r="B109" s="4"/>
      <c r="C109" s="185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60" x14ac:dyDescent="0.2">
      <c r="A110" s="3"/>
      <c r="B110" s="4"/>
      <c r="C110" s="185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60" x14ac:dyDescent="0.2">
      <c r="A111" s="265" t="s">
        <v>266</v>
      </c>
      <c r="B111" s="265"/>
      <c r="C111" s="266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60" x14ac:dyDescent="0.2">
      <c r="A112" s="246"/>
      <c r="B112" s="247"/>
      <c r="C112" s="248"/>
      <c r="D112" s="247"/>
      <c r="E112" s="247"/>
      <c r="F112" s="247"/>
      <c r="G112" s="249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AG112" t="s">
        <v>267</v>
      </c>
    </row>
    <row r="113" spans="1:33" x14ac:dyDescent="0.2">
      <c r="A113" s="250"/>
      <c r="B113" s="251"/>
      <c r="C113" s="252"/>
      <c r="D113" s="251"/>
      <c r="E113" s="251"/>
      <c r="F113" s="251"/>
      <c r="G113" s="25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33" x14ac:dyDescent="0.2">
      <c r="A114" s="250"/>
      <c r="B114" s="251"/>
      <c r="C114" s="252"/>
      <c r="D114" s="251"/>
      <c r="E114" s="251"/>
      <c r="F114" s="251"/>
      <c r="G114" s="25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33" x14ac:dyDescent="0.2">
      <c r="A115" s="250"/>
      <c r="B115" s="251"/>
      <c r="C115" s="252"/>
      <c r="D115" s="251"/>
      <c r="E115" s="251"/>
      <c r="F115" s="251"/>
      <c r="G115" s="25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33" x14ac:dyDescent="0.2">
      <c r="A116" s="254"/>
      <c r="B116" s="255"/>
      <c r="C116" s="256"/>
      <c r="D116" s="255"/>
      <c r="E116" s="255"/>
      <c r="F116" s="255"/>
      <c r="G116" s="257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33" x14ac:dyDescent="0.2">
      <c r="A117" s="3"/>
      <c r="B117" s="4"/>
      <c r="C117" s="185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33" x14ac:dyDescent="0.2">
      <c r="C118" s="187"/>
      <c r="D118" s="10"/>
      <c r="AG118" t="s">
        <v>268</v>
      </c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12:G116"/>
    <mergeCell ref="A1:G1"/>
    <mergeCell ref="C2:G2"/>
    <mergeCell ref="C3:G3"/>
    <mergeCell ref="C4:G4"/>
    <mergeCell ref="A111:C111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D9EE55583C3847AA541573029B22A5" ma:contentTypeVersion="7" ma:contentTypeDescription="Vytvoří nový dokument" ma:contentTypeScope="" ma:versionID="64c4d55d889dafe172af57e6a70e02bf">
  <xsd:schema xmlns:xsd="http://www.w3.org/2001/XMLSchema" xmlns:xs="http://www.w3.org/2001/XMLSchema" xmlns:p="http://schemas.microsoft.com/office/2006/metadata/properties" xmlns:ns3="de18960d-45e7-42d7-8a23-b6acc50fda02" targetNamespace="http://schemas.microsoft.com/office/2006/metadata/properties" ma:root="true" ma:fieldsID="0fec83180e301f4bb78bd8a3a4dce8c6" ns3:_="">
    <xsd:import namespace="de18960d-45e7-42d7-8a23-b6acc50fda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8960d-45e7-42d7-8a23-b6acc50fda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57494F-D763-445B-8096-27CB18E9311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e18960d-45e7-42d7-8a23-b6acc50fda0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05F533-E074-4281-80A9-A35400675D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BA9BC5-7F4E-46A5-B0DD-FDA1442FFA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18960d-45e7-42d7-8a23-b6acc50fda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11041_02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11041_02 Pol'!Názvy_tisku</vt:lpstr>
      <vt:lpstr>oadresa</vt:lpstr>
      <vt:lpstr>Stavba!Objednatel</vt:lpstr>
      <vt:lpstr>Stavba!Objekt</vt:lpstr>
      <vt:lpstr>'01 11041_02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Martin Michalíček</cp:lastModifiedBy>
  <cp:lastPrinted>2019-03-19T12:27:02Z</cp:lastPrinted>
  <dcterms:created xsi:type="dcterms:W3CDTF">2009-04-08T07:15:50Z</dcterms:created>
  <dcterms:modified xsi:type="dcterms:W3CDTF">2022-07-08T11:03:28Z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0x010100A5D9EE55583C3847AA541573029B22A5</vt:lpwstr>
  </property>
</Properties>
</file>