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říprava prací 2015\2022\Podklady pro veřejné zakázky\419 Žarošice\"/>
    </mc:Choice>
  </mc:AlternateContent>
  <bookViews>
    <workbookView xWindow="-105" yWindow="-105" windowWidth="23250" windowHeight="12255"/>
  </bookViews>
  <sheets>
    <sheet name="Rekapitulace" sheetId="5" r:id="rId1"/>
    <sheet name="II_419" sheetId="20" r:id="rId2"/>
    <sheet name="Nestavební náklady" sheetId="8" r:id="rId3"/>
  </sheets>
  <definedNames>
    <definedName name="_xlnm.Print_Area" localSheetId="0">Rekapitulace!$A$1:$B$15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2" i="20" l="1"/>
  <c r="I20" i="20"/>
  <c r="I16" i="20"/>
  <c r="I9" i="20"/>
  <c r="I26" i="20" s="1"/>
  <c r="I27" i="20" s="1"/>
  <c r="C5" i="8"/>
  <c r="A1" i="20"/>
  <c r="I29" i="20" l="1"/>
  <c r="L19" i="20"/>
  <c r="A6" i="5"/>
  <c r="L20" i="20" l="1"/>
  <c r="I14" i="20" l="1"/>
  <c r="L14" i="20" l="1"/>
  <c r="I15" i="20" l="1"/>
  <c r="I25" i="20" l="1"/>
  <c r="I13" i="20"/>
  <c r="I21" i="20"/>
  <c r="I23" i="20" s="1"/>
  <c r="I24" i="20" s="1"/>
  <c r="I28" i="20" l="1"/>
  <c r="L30" i="20"/>
  <c r="L16" i="20"/>
  <c r="L13" i="20" l="1"/>
  <c r="L9" i="20"/>
  <c r="L11" i="20" s="1"/>
  <c r="L21" i="20" l="1"/>
  <c r="L23" i="20" l="1"/>
  <c r="L24" i="20"/>
  <c r="L25" i="20"/>
  <c r="L29" i="20" l="1"/>
  <c r="L27" i="20"/>
  <c r="L26" i="20"/>
  <c r="L28" i="20"/>
  <c r="L31" i="20" l="1"/>
  <c r="A7" i="5"/>
  <c r="L10" i="8"/>
  <c r="L9" i="8"/>
  <c r="L11" i="8" l="1"/>
  <c r="K14" i="8" s="1"/>
  <c r="B7" i="5" s="1"/>
  <c r="F16" i="8" l="1"/>
  <c r="K16" i="8" s="1"/>
  <c r="L15" i="20"/>
  <c r="L17" i="20" l="1"/>
  <c r="K34" i="20" s="1"/>
  <c r="F36" i="20" l="1"/>
  <c r="K36" i="20" s="1"/>
  <c r="B6" i="5"/>
  <c r="B9" i="5" s="1"/>
  <c r="B11" i="5" s="1"/>
  <c r="B10" i="5" l="1"/>
</calcChain>
</file>

<file path=xl/sharedStrings.xml><?xml version="1.0" encoding="utf-8"?>
<sst xmlns="http://schemas.openxmlformats.org/spreadsheetml/2006/main" count="114" uniqueCount="85">
  <si>
    <t>Investor:</t>
  </si>
  <si>
    <t>Položka</t>
  </si>
  <si>
    <t>Text</t>
  </si>
  <si>
    <t>Množství</t>
  </si>
  <si>
    <t>m.j.</t>
  </si>
  <si>
    <t>Cena</t>
  </si>
  <si>
    <t>Celkem</t>
  </si>
  <si>
    <t>Zemní práce</t>
  </si>
  <si>
    <t xml:space="preserve">M2   </t>
  </si>
  <si>
    <t>_4KT0RMYH3</t>
  </si>
  <si>
    <t>Zemní práce Celkem :</t>
  </si>
  <si>
    <t>Komunikace</t>
  </si>
  <si>
    <t>573231111</t>
  </si>
  <si>
    <t xml:space="preserve">Postřik živičný spojovací ze silniční emulze v množství do 0,7 kg/m2                                </t>
  </si>
  <si>
    <t>_4KT0RS7IF</t>
  </si>
  <si>
    <t>_4KT0RSQVV</t>
  </si>
  <si>
    <t>Komunikace Celkem :</t>
  </si>
  <si>
    <t>Ostatní konstrukce a práce</t>
  </si>
  <si>
    <t>Ostatní konstrukce a práce Celkem :</t>
  </si>
  <si>
    <t xml:space="preserve">Vyplnění spár živičnou zálivkou                                                                     </t>
  </si>
  <si>
    <t xml:space="preserve">M    </t>
  </si>
  <si>
    <t>_4KT0RW5HX</t>
  </si>
  <si>
    <t>_4KT0T7PTR</t>
  </si>
  <si>
    <t>_4KT0SC7RX</t>
  </si>
  <si>
    <t>_4KT0RVQMB</t>
  </si>
  <si>
    <t>_4KT0RVFOW</t>
  </si>
  <si>
    <t>_4KT0ROSAA</t>
  </si>
  <si>
    <t>997211511</t>
  </si>
  <si>
    <t xml:space="preserve">Vodorovná doprava suti po suchu na vzdálenost do 1 km                                               </t>
  </si>
  <si>
    <t xml:space="preserve">T    </t>
  </si>
  <si>
    <t>_4KT0RPZ32</t>
  </si>
  <si>
    <t>997211519</t>
  </si>
  <si>
    <t xml:space="preserve">Příplatek ZKD 1 km u vodorovné dopravy suti                                                         </t>
  </si>
  <si>
    <t>_4KT0RQPX1</t>
  </si>
  <si>
    <t>997221845</t>
  </si>
  <si>
    <t>_4KU0SWURH</t>
  </si>
  <si>
    <t>998225111</t>
  </si>
  <si>
    <t xml:space="preserve">Přesun hmot pro pozemní komunikace s krytem z kamene, monolitickým betonovým nebo živičným          </t>
  </si>
  <si>
    <t>_4KT0RR0TJ</t>
  </si>
  <si>
    <t>STAVBA CELKEM</t>
  </si>
  <si>
    <t>Sazba DPH</t>
  </si>
  <si>
    <t>DPH celkem</t>
  </si>
  <si>
    <t>Celková cena bez DPH:</t>
  </si>
  <si>
    <t>Celková cena s DPH:</t>
  </si>
  <si>
    <t>VRN</t>
  </si>
  <si>
    <t>Přechodné dopravní značení</t>
  </si>
  <si>
    <t>kpl</t>
  </si>
  <si>
    <t xml:space="preserve">Zarovnání styčné plochy podkladu nebo krytu z betonu tl do 150 mm                                   </t>
  </si>
  <si>
    <t>919731112</t>
  </si>
  <si>
    <t xml:space="preserve">Řezání stávajícího živičného krytu hl do 100 mm                                             </t>
  </si>
  <si>
    <t>919735112</t>
  </si>
  <si>
    <t xml:space="preserve">Čištění vozovek metením podkladu nebo krytu betonového nebo živičného             </t>
  </si>
  <si>
    <t>Rekapitulace stavebních objektů</t>
  </si>
  <si>
    <t>Název objektu</t>
  </si>
  <si>
    <t>DPH 21%:</t>
  </si>
  <si>
    <t>Cena celkem bez DPH:</t>
  </si>
  <si>
    <t>Cena celkem vč. DPH 21%:</t>
  </si>
  <si>
    <t>Cena za objekt bez DPH v Kč</t>
  </si>
  <si>
    <t>Zařízení staveniště</t>
  </si>
  <si>
    <t>Vedlejší náklady</t>
  </si>
  <si>
    <t>Vedlejší a ostatní náklady</t>
  </si>
  <si>
    <t>soubor</t>
  </si>
  <si>
    <t>VN a ON Celkem :</t>
  </si>
  <si>
    <t>Zajištění BOZP na staveništi</t>
  </si>
  <si>
    <t>58920</t>
  </si>
  <si>
    <t xml:space="preserve">Řezání spár pro vytvoření komůrky š 15 mm hl 30 mm pro těsnící zálivku v živičném krytu                                   </t>
  </si>
  <si>
    <t xml:space="preserve">919112223 </t>
  </si>
  <si>
    <t>Poplatek za uložení odpadu z asfaltových a betonových povrchů na skládce</t>
  </si>
  <si>
    <t>113154124</t>
  </si>
  <si>
    <t xml:space="preserve">Frézování živičného krytu tl do 100 mm pruh š 1 m pl do 500 m2 bez překážek v trase                       </t>
  </si>
  <si>
    <t>938909321</t>
  </si>
  <si>
    <t>915211112</t>
  </si>
  <si>
    <t xml:space="preserve">Vodorovné dopravní značení dělící čáry souvislé š 125 mm retroreflexní bílý plast  </t>
  </si>
  <si>
    <t>m</t>
  </si>
  <si>
    <t>915611111</t>
  </si>
  <si>
    <t xml:space="preserve">Předznačení vodorovného liniového značení  </t>
  </si>
  <si>
    <t>SUS JMK, p.o.k.</t>
  </si>
  <si>
    <t>silnice II/419 - 4344 m2, záliv I - 550 m2, záliv II - 220 m2</t>
  </si>
  <si>
    <t xml:space="preserve">Asfaltový beton vrstva obrusná ACO 11 (ABS) tř. I tl 40 mm š do 3 m z nemodifikovaného asfaltu      </t>
  </si>
  <si>
    <t>572141111</t>
  </si>
  <si>
    <t>577134111</t>
  </si>
  <si>
    <t>Vyrovnání povrchu dosavadních krytů asfaltovým betonem ACO (AB) tl prům 30 mm</t>
  </si>
  <si>
    <t>919721291</t>
  </si>
  <si>
    <t xml:space="preserve">Geomříž pro vyztužení stávajícího asfaltového povrchu ze skelných vláken                                                 </t>
  </si>
  <si>
    <t>II/419 Žarošice - Uhřice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</si>
</sst>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20"/>
      <color theme="1"/>
      <name val="Times New Roman"/>
      <family val="1"/>
      <charset val="238"/>
    </font>
    <font>
      <sz val="20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0"/>
      <color rgb="FF0070C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3" fillId="3" borderId="0" xfId="0" applyFont="1" applyFill="1" applyAlignment="1">
      <alignment horizontal="center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4" fontId="3" fillId="3" borderId="0" xfId="0" applyNumberFormat="1" applyFont="1" applyFill="1"/>
    <xf numFmtId="0" fontId="6" fillId="4" borderId="0" xfId="0" applyFont="1" applyFill="1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3" fillId="3" borderId="0" xfId="0" applyFont="1" applyFill="1" applyAlignment="1">
      <alignment horizontal="center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4" fontId="3" fillId="3" borderId="0" xfId="0" applyNumberFormat="1" applyFont="1" applyFill="1"/>
    <xf numFmtId="4" fontId="2" fillId="0" borderId="0" xfId="0" applyNumberFormat="1" applyFont="1" applyFill="1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2" fillId="0" borderId="0" xfId="0" applyFont="1"/>
    <xf numFmtId="0" fontId="0" fillId="0" borderId="0" xfId="0"/>
    <xf numFmtId="0" fontId="6" fillId="4" borderId="0" xfId="0" applyFont="1" applyFill="1"/>
    <xf numFmtId="0" fontId="0" fillId="0" borderId="0" xfId="0"/>
    <xf numFmtId="0" fontId="0" fillId="0" borderId="0" xfId="0" applyBorder="1"/>
    <xf numFmtId="0" fontId="13" fillId="0" borderId="3" xfId="0" applyFont="1" applyFill="1" applyBorder="1"/>
    <xf numFmtId="164" fontId="13" fillId="0" borderId="4" xfId="0" applyNumberFormat="1" applyFont="1" applyBorder="1"/>
    <xf numFmtId="0" fontId="13" fillId="0" borderId="3" xfId="0" applyFont="1" applyBorder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164" fontId="13" fillId="0" borderId="8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0" xfId="0" applyFont="1" applyAlignment="1"/>
    <xf numFmtId="0" fontId="0" fillId="0" borderId="0" xfId="0" applyAlignment="1"/>
    <xf numFmtId="0" fontId="6" fillId="4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164" fontId="6" fillId="4" borderId="0" xfId="0" applyNumberFormat="1" applyFont="1" applyFill="1" applyAlignment="1">
      <alignment horizontal="right"/>
    </xf>
    <xf numFmtId="164" fontId="1" fillId="4" borderId="0" xfId="0" applyNumberFormat="1" applyFont="1" applyFill="1" applyAlignment="1">
      <alignment horizontal="right"/>
    </xf>
    <xf numFmtId="0" fontId="2" fillId="3" borderId="0" xfId="0" applyFont="1" applyFill="1" applyAlignment="1"/>
    <xf numFmtId="0" fontId="0" fillId="3" borderId="0" xfId="0" applyFill="1" applyAlignment="1"/>
    <xf numFmtId="0" fontId="7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6" fillId="4" borderId="0" xfId="0" applyFont="1" applyFill="1" applyAlignment="1"/>
    <xf numFmtId="0" fontId="1" fillId="4" borderId="0" xfId="0" applyFont="1" applyFill="1" applyAlignment="1"/>
    <xf numFmtId="4" fontId="6" fillId="4" borderId="0" xfId="0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3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2" fillId="0" borderId="2" xfId="0" applyFont="1" applyBorder="1" applyAlignment="1"/>
    <xf numFmtId="0" fontId="0" fillId="0" borderId="2" xfId="0" applyBorder="1" applyAlignment="1"/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289560</xdr:colOff>
      <xdr:row>38</xdr:row>
      <xdr:rowOff>76201</xdr:rowOff>
    </xdr:from>
    <xdr:to>
      <xdr:col>11</xdr:col>
      <xdr:colOff>153270</xdr:colOff>
      <xdr:row>79</xdr:row>
      <xdr:rowOff>73359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65431B3-F9E7-416B-AAF1-8F2EC6117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9560" y="7802881"/>
          <a:ext cx="8276190" cy="74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L11"/>
  <sheetViews>
    <sheetView tabSelected="1" view="pageBreakPreview" zoomScale="115" zoomScaleNormal="100" zoomScaleSheetLayoutView="115" workbookViewId="0"/>
  </sheetViews>
  <sheetFormatPr defaultRowHeight="15" x14ac:dyDescent="0.25"/>
  <cols>
    <col min="1" max="1" width="92.85546875" customWidth="1"/>
    <col min="2" max="2" width="33" customWidth="1"/>
    <col min="3" max="272" width="8.85546875" style="29"/>
  </cols>
  <sheetData>
    <row r="1" spans="1:272" ht="23.25" x14ac:dyDescent="0.35">
      <c r="A1" s="13" t="s">
        <v>84</v>
      </c>
    </row>
    <row r="2" spans="1:272" ht="23.25" x14ac:dyDescent="0.35">
      <c r="A2" s="13" t="s">
        <v>52</v>
      </c>
    </row>
    <row r="4" spans="1:272" ht="18.75" x14ac:dyDescent="0.3">
      <c r="A4" s="12" t="s">
        <v>53</v>
      </c>
      <c r="B4" s="14" t="s">
        <v>57</v>
      </c>
    </row>
    <row r="5" spans="1:272" ht="18.75" x14ac:dyDescent="0.3">
      <c r="A5" s="12"/>
      <c r="B5" s="14"/>
    </row>
    <row r="6" spans="1:272" s="26" customFormat="1" ht="18.75" x14ac:dyDescent="0.3">
      <c r="A6" s="30" t="str">
        <f>A1</f>
        <v>II/419 Žarošice - Uhřice</v>
      </c>
      <c r="B6" s="31">
        <f>II_419!K34</f>
        <v>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</row>
    <row r="7" spans="1:272" ht="18.75" x14ac:dyDescent="0.3">
      <c r="A7" s="32" t="str">
        <f>'Nestavební náklady'!A1</f>
        <v>Vedlejší a ostatní náklady</v>
      </c>
      <c r="B7" s="31">
        <f>'Nestavební náklady'!K14</f>
        <v>0</v>
      </c>
    </row>
    <row r="8" spans="1:272" ht="18.75" x14ac:dyDescent="0.3">
      <c r="A8" s="33"/>
      <c r="B8" s="34"/>
    </row>
    <row r="9" spans="1:272" ht="18.75" x14ac:dyDescent="0.3">
      <c r="A9" s="32" t="s">
        <v>55</v>
      </c>
      <c r="B9" s="31">
        <f>SUM(B6:B7)</f>
        <v>0</v>
      </c>
    </row>
    <row r="10" spans="1:272" ht="18.75" x14ac:dyDescent="0.3">
      <c r="A10" s="32" t="s">
        <v>54</v>
      </c>
      <c r="B10" s="31">
        <f>B9*0.21</f>
        <v>0</v>
      </c>
    </row>
    <row r="11" spans="1:272" ht="19.5" thickBot="1" x14ac:dyDescent="0.35">
      <c r="A11" s="35" t="s">
        <v>56</v>
      </c>
      <c r="B11" s="36">
        <f>B9*1.21</f>
        <v>0</v>
      </c>
    </row>
  </sheetData>
  <pageMargins left="0.7" right="0.7" top="0.78740157499999996" bottom="0.78740157499999996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view="pageBreakPreview" topLeftCell="A3" zoomScaleNormal="100" zoomScaleSheetLayoutView="100" workbookViewId="0">
      <selection activeCell="R17" sqref="R17"/>
    </sheetView>
  </sheetViews>
  <sheetFormatPr defaultColWidth="9.140625" defaultRowHeight="15" x14ac:dyDescent="0.25"/>
  <cols>
    <col min="1" max="1" width="5.5703125" style="25" customWidth="1"/>
    <col min="2" max="2" width="10.140625" style="25" customWidth="1"/>
    <col min="3" max="4" width="9.7109375" style="25" customWidth="1"/>
    <col min="5" max="7" width="9.140625" style="25"/>
    <col min="8" max="8" width="29.7109375" style="25" customWidth="1"/>
    <col min="9" max="9" width="11.7109375" style="25" customWidth="1"/>
    <col min="10" max="10" width="6.28515625" style="25" customWidth="1"/>
    <col min="11" max="11" width="12.7109375" style="25" customWidth="1"/>
    <col min="12" max="12" width="13.7109375" style="25" customWidth="1"/>
    <col min="13" max="13" width="16.7109375" style="26" hidden="1" customWidth="1"/>
    <col min="14" max="16384" width="9.140625" style="26"/>
  </cols>
  <sheetData>
    <row r="1" spans="1:13" ht="15" customHeight="1" x14ac:dyDescent="0.25">
      <c r="A1" s="66" t="str">
        <f>Rekapitulace!A1</f>
        <v>II/419 Žarošice - Uhřice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3" ht="15" customHeight="1" x14ac:dyDescent="0.25">
      <c r="A2" s="68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3" ht="15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3" ht="15" customHeight="1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3" x14ac:dyDescent="0.25">
      <c r="A5" s="25" t="s">
        <v>0</v>
      </c>
      <c r="B5" s="26"/>
      <c r="C5" s="25" t="s">
        <v>76</v>
      </c>
      <c r="D5" s="26"/>
      <c r="E5" s="26"/>
      <c r="F5" s="26"/>
      <c r="G5" s="26"/>
      <c r="H5" s="26"/>
      <c r="I5" s="26"/>
      <c r="J5" s="26"/>
      <c r="K5" s="26"/>
      <c r="L5" s="26"/>
    </row>
    <row r="6" spans="1:13" ht="15.75" thickBot="1" x14ac:dyDescent="0.3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3" ht="15.75" thickBot="1" x14ac:dyDescent="0.3">
      <c r="A7" s="69" t="s">
        <v>1</v>
      </c>
      <c r="B7" s="70"/>
      <c r="C7" s="71" t="s">
        <v>2</v>
      </c>
      <c r="D7" s="72"/>
      <c r="E7" s="72"/>
      <c r="F7" s="72"/>
      <c r="G7" s="72"/>
      <c r="H7" s="72"/>
      <c r="I7" s="16" t="s">
        <v>3</v>
      </c>
      <c r="J7" s="24" t="s">
        <v>4</v>
      </c>
      <c r="K7" s="16" t="s">
        <v>5</v>
      </c>
      <c r="L7" s="16" t="s">
        <v>6</v>
      </c>
    </row>
    <row r="8" spans="1:13" x14ac:dyDescent="0.25">
      <c r="A8" s="17">
        <v>1</v>
      </c>
      <c r="B8" s="73" t="s">
        <v>7</v>
      </c>
      <c r="C8" s="74"/>
      <c r="D8" s="74"/>
      <c r="E8" s="74"/>
      <c r="F8" s="74"/>
      <c r="G8" s="75"/>
      <c r="H8" s="76"/>
      <c r="I8" s="76"/>
      <c r="J8" s="76"/>
      <c r="K8" s="76"/>
      <c r="L8" s="76"/>
    </row>
    <row r="9" spans="1:13" x14ac:dyDescent="0.25">
      <c r="A9" s="15">
        <v>1</v>
      </c>
      <c r="B9" s="18" t="s">
        <v>68</v>
      </c>
      <c r="C9" s="58" t="s">
        <v>69</v>
      </c>
      <c r="D9" s="59"/>
      <c r="E9" s="59"/>
      <c r="F9" s="59"/>
      <c r="G9" s="59"/>
      <c r="H9" s="59"/>
      <c r="I9" s="22">
        <f>4344+550+220</f>
        <v>5114</v>
      </c>
      <c r="J9" s="23" t="s">
        <v>8</v>
      </c>
      <c r="K9" s="19"/>
      <c r="L9" s="20">
        <f>ROUND(I9*K9,2)</f>
        <v>0</v>
      </c>
      <c r="M9" s="26" t="s">
        <v>9</v>
      </c>
    </row>
    <row r="10" spans="1:13" s="28" customFormat="1" x14ac:dyDescent="0.25">
      <c r="A10" s="15"/>
      <c r="B10" s="18"/>
      <c r="C10" s="77" t="s">
        <v>77</v>
      </c>
      <c r="D10" s="59"/>
      <c r="E10" s="59"/>
      <c r="F10" s="59"/>
      <c r="G10" s="59"/>
      <c r="H10" s="59"/>
      <c r="I10" s="22"/>
      <c r="J10" s="38"/>
      <c r="K10" s="19"/>
      <c r="L10" s="20"/>
    </row>
    <row r="11" spans="1:13" x14ac:dyDescent="0.25">
      <c r="A11" s="42"/>
      <c r="B11" s="43"/>
      <c r="C11" s="43"/>
      <c r="D11" s="43"/>
      <c r="E11" s="43"/>
      <c r="F11" s="43"/>
      <c r="G11" s="60" t="s">
        <v>10</v>
      </c>
      <c r="H11" s="61"/>
      <c r="I11" s="61"/>
      <c r="J11" s="61"/>
      <c r="K11" s="61"/>
      <c r="L11" s="21">
        <f>SUM(L9:L9)</f>
        <v>0</v>
      </c>
    </row>
    <row r="12" spans="1:13" x14ac:dyDescent="0.25">
      <c r="A12" s="17">
        <v>5</v>
      </c>
      <c r="B12" s="62" t="s">
        <v>11</v>
      </c>
      <c r="C12" s="63"/>
      <c r="D12" s="63"/>
      <c r="E12" s="63"/>
      <c r="F12" s="63"/>
      <c r="G12" s="42"/>
      <c r="H12" s="43"/>
      <c r="I12" s="43"/>
      <c r="J12" s="43"/>
      <c r="K12" s="43"/>
      <c r="L12" s="43"/>
    </row>
    <row r="13" spans="1:13" x14ac:dyDescent="0.25">
      <c r="A13" s="15">
        <v>2</v>
      </c>
      <c r="B13" s="18" t="s">
        <v>12</v>
      </c>
      <c r="C13" s="58" t="s">
        <v>13</v>
      </c>
      <c r="D13" s="59"/>
      <c r="E13" s="59"/>
      <c r="F13" s="59"/>
      <c r="G13" s="59"/>
      <c r="H13" s="59"/>
      <c r="I13" s="22">
        <f>I9*2</f>
        <v>10228</v>
      </c>
      <c r="J13" s="23" t="s">
        <v>8</v>
      </c>
      <c r="K13" s="19"/>
      <c r="L13" s="20">
        <f>ROUND(I13*K13,2)</f>
        <v>0</v>
      </c>
      <c r="M13" s="26" t="s">
        <v>14</v>
      </c>
    </row>
    <row r="14" spans="1:13" s="28" customFormat="1" x14ac:dyDescent="0.25">
      <c r="A14" s="15">
        <v>3</v>
      </c>
      <c r="B14" s="18" t="s">
        <v>79</v>
      </c>
      <c r="C14" s="58" t="s">
        <v>81</v>
      </c>
      <c r="D14" s="59"/>
      <c r="E14" s="59"/>
      <c r="F14" s="59"/>
      <c r="G14" s="59"/>
      <c r="H14" s="59"/>
      <c r="I14" s="22">
        <f>I9</f>
        <v>5114</v>
      </c>
      <c r="J14" s="37" t="s">
        <v>8</v>
      </c>
      <c r="K14" s="19"/>
      <c r="L14" s="20">
        <f t="shared" ref="L14" si="0">ROUND(I14*K14,2)</f>
        <v>0</v>
      </c>
      <c r="M14" s="28" t="s">
        <v>15</v>
      </c>
    </row>
    <row r="15" spans="1:13" x14ac:dyDescent="0.25">
      <c r="A15" s="15">
        <v>4</v>
      </c>
      <c r="B15" s="18" t="s">
        <v>80</v>
      </c>
      <c r="C15" s="58" t="s">
        <v>78</v>
      </c>
      <c r="D15" s="59"/>
      <c r="E15" s="59"/>
      <c r="F15" s="59"/>
      <c r="G15" s="59"/>
      <c r="H15" s="59"/>
      <c r="I15" s="22">
        <f>I9</f>
        <v>5114</v>
      </c>
      <c r="J15" s="23" t="s">
        <v>8</v>
      </c>
      <c r="K15" s="19"/>
      <c r="L15" s="20">
        <f t="shared" ref="L15:L16" si="1">ROUND(I15*K15,2)</f>
        <v>0</v>
      </c>
      <c r="M15" s="26" t="s">
        <v>15</v>
      </c>
    </row>
    <row r="16" spans="1:13" x14ac:dyDescent="0.25">
      <c r="A16" s="15">
        <v>5</v>
      </c>
      <c r="B16" s="18" t="s">
        <v>64</v>
      </c>
      <c r="C16" s="58" t="s">
        <v>19</v>
      </c>
      <c r="D16" s="59"/>
      <c r="E16" s="59"/>
      <c r="F16" s="59"/>
      <c r="G16" s="59"/>
      <c r="H16" s="59"/>
      <c r="I16" s="22">
        <f>543+9+9+66+73+21</f>
        <v>721</v>
      </c>
      <c r="J16" s="23" t="s">
        <v>20</v>
      </c>
      <c r="K16" s="19"/>
      <c r="L16" s="20">
        <f t="shared" si="1"/>
        <v>0</v>
      </c>
      <c r="M16" s="26" t="s">
        <v>21</v>
      </c>
    </row>
    <row r="17" spans="1:13" x14ac:dyDescent="0.25">
      <c r="A17" s="42"/>
      <c r="B17" s="43"/>
      <c r="C17" s="43"/>
      <c r="D17" s="43"/>
      <c r="E17" s="43"/>
      <c r="F17" s="43"/>
      <c r="G17" s="60" t="s">
        <v>16</v>
      </c>
      <c r="H17" s="61"/>
      <c r="I17" s="61"/>
      <c r="J17" s="61"/>
      <c r="K17" s="61"/>
      <c r="L17" s="21">
        <f>SUM(L13:M16)</f>
        <v>0</v>
      </c>
    </row>
    <row r="18" spans="1:13" x14ac:dyDescent="0.25">
      <c r="A18" s="17">
        <v>9</v>
      </c>
      <c r="B18" s="62" t="s">
        <v>17</v>
      </c>
      <c r="C18" s="63"/>
      <c r="D18" s="63"/>
      <c r="E18" s="63"/>
      <c r="F18" s="63"/>
      <c r="G18" s="42"/>
      <c r="H18" s="43"/>
      <c r="I18" s="43"/>
      <c r="J18" s="43"/>
      <c r="K18" s="43"/>
      <c r="L18" s="43"/>
    </row>
    <row r="19" spans="1:13" s="28" customFormat="1" x14ac:dyDescent="0.25">
      <c r="A19" s="15">
        <v>6</v>
      </c>
      <c r="B19" s="18" t="s">
        <v>71</v>
      </c>
      <c r="C19" s="64" t="s">
        <v>72</v>
      </c>
      <c r="D19" s="65"/>
      <c r="E19" s="65"/>
      <c r="F19" s="65"/>
      <c r="G19" s="65"/>
      <c r="H19" s="65"/>
      <c r="I19" s="19">
        <v>543</v>
      </c>
      <c r="J19" s="38" t="s">
        <v>73</v>
      </c>
      <c r="K19" s="19"/>
      <c r="L19" s="20">
        <f t="shared" ref="L19:L20" si="2">ROUND(I19*K19,2)</f>
        <v>0</v>
      </c>
    </row>
    <row r="20" spans="1:13" s="28" customFormat="1" x14ac:dyDescent="0.25">
      <c r="A20" s="15">
        <v>7</v>
      </c>
      <c r="B20" s="18" t="s">
        <v>74</v>
      </c>
      <c r="C20" s="58" t="s">
        <v>75</v>
      </c>
      <c r="D20" s="59"/>
      <c r="E20" s="59"/>
      <c r="F20" s="59"/>
      <c r="G20" s="59"/>
      <c r="H20" s="59"/>
      <c r="I20" s="19">
        <f>I19</f>
        <v>543</v>
      </c>
      <c r="J20" s="38" t="s">
        <v>73</v>
      </c>
      <c r="K20" s="19"/>
      <c r="L20" s="20">
        <f t="shared" si="2"/>
        <v>0</v>
      </c>
    </row>
    <row r="21" spans="1:13" x14ac:dyDescent="0.25">
      <c r="A21" s="15">
        <v>8</v>
      </c>
      <c r="B21" s="18" t="s">
        <v>66</v>
      </c>
      <c r="C21" s="58" t="s">
        <v>65</v>
      </c>
      <c r="D21" s="59"/>
      <c r="E21" s="59"/>
      <c r="F21" s="59"/>
      <c r="G21" s="59"/>
      <c r="H21" s="59"/>
      <c r="I21" s="19">
        <f>I16</f>
        <v>721</v>
      </c>
      <c r="J21" s="23" t="s">
        <v>20</v>
      </c>
      <c r="K21" s="19"/>
      <c r="L21" s="20">
        <f t="shared" ref="L21:L29" si="3">ROUND(I21*K21,2)</f>
        <v>0</v>
      </c>
      <c r="M21" s="26" t="s">
        <v>24</v>
      </c>
    </row>
    <row r="22" spans="1:13" s="28" customFormat="1" x14ac:dyDescent="0.25">
      <c r="A22" s="15">
        <v>9</v>
      </c>
      <c r="B22" s="18" t="s">
        <v>82</v>
      </c>
      <c r="C22" s="58" t="s">
        <v>83</v>
      </c>
      <c r="D22" s="59"/>
      <c r="E22" s="59"/>
      <c r="F22" s="59"/>
      <c r="G22" s="59"/>
      <c r="H22" s="59"/>
      <c r="I22" s="19">
        <v>4344</v>
      </c>
      <c r="J22" s="39" t="s">
        <v>8</v>
      </c>
      <c r="K22" s="19"/>
      <c r="L22" s="20">
        <f t="shared" ref="L22" si="4">ROUND(I22*K22,2)</f>
        <v>0</v>
      </c>
      <c r="M22" s="28" t="s">
        <v>24</v>
      </c>
    </row>
    <row r="23" spans="1:13" x14ac:dyDescent="0.25">
      <c r="A23" s="15">
        <v>10</v>
      </c>
      <c r="B23" s="18" t="s">
        <v>48</v>
      </c>
      <c r="C23" s="58" t="s">
        <v>47</v>
      </c>
      <c r="D23" s="59"/>
      <c r="E23" s="59"/>
      <c r="F23" s="59"/>
      <c r="G23" s="59"/>
      <c r="H23" s="59"/>
      <c r="I23" s="22">
        <f>I21</f>
        <v>721</v>
      </c>
      <c r="J23" s="23" t="s">
        <v>20</v>
      </c>
      <c r="K23" s="19"/>
      <c r="L23" s="20">
        <f t="shared" si="3"/>
        <v>0</v>
      </c>
      <c r="M23" s="26" t="s">
        <v>24</v>
      </c>
    </row>
    <row r="24" spans="1:13" x14ac:dyDescent="0.25">
      <c r="A24" s="15">
        <v>11</v>
      </c>
      <c r="B24" s="18" t="s">
        <v>50</v>
      </c>
      <c r="C24" s="58" t="s">
        <v>49</v>
      </c>
      <c r="D24" s="59"/>
      <c r="E24" s="59"/>
      <c r="F24" s="59"/>
      <c r="G24" s="59"/>
      <c r="H24" s="59"/>
      <c r="I24" s="22">
        <f>I23</f>
        <v>721</v>
      </c>
      <c r="J24" s="23" t="s">
        <v>20</v>
      </c>
      <c r="K24" s="19"/>
      <c r="L24" s="20">
        <f t="shared" si="3"/>
        <v>0</v>
      </c>
      <c r="M24" s="26" t="s">
        <v>25</v>
      </c>
    </row>
    <row r="25" spans="1:13" x14ac:dyDescent="0.25">
      <c r="A25" s="15">
        <v>12</v>
      </c>
      <c r="B25" s="18" t="s">
        <v>70</v>
      </c>
      <c r="C25" s="58" t="s">
        <v>51</v>
      </c>
      <c r="D25" s="59"/>
      <c r="E25" s="59"/>
      <c r="F25" s="59"/>
      <c r="G25" s="59"/>
      <c r="H25" s="59"/>
      <c r="I25" s="22">
        <f>I9</f>
        <v>5114</v>
      </c>
      <c r="J25" s="23" t="s">
        <v>8</v>
      </c>
      <c r="K25" s="19"/>
      <c r="L25" s="20">
        <f t="shared" si="3"/>
        <v>0</v>
      </c>
      <c r="M25" s="26" t="s">
        <v>26</v>
      </c>
    </row>
    <row r="26" spans="1:13" x14ac:dyDescent="0.25">
      <c r="A26" s="15">
        <v>13</v>
      </c>
      <c r="B26" s="18" t="s">
        <v>27</v>
      </c>
      <c r="C26" s="58" t="s">
        <v>28</v>
      </c>
      <c r="D26" s="59"/>
      <c r="E26" s="59"/>
      <c r="F26" s="59"/>
      <c r="G26" s="59"/>
      <c r="H26" s="59"/>
      <c r="I26" s="22">
        <f>I9*0.07*2.36</f>
        <v>844.83280000000002</v>
      </c>
      <c r="J26" s="23" t="s">
        <v>29</v>
      </c>
      <c r="K26" s="19"/>
      <c r="L26" s="20">
        <f t="shared" si="3"/>
        <v>0</v>
      </c>
      <c r="M26" s="26" t="s">
        <v>30</v>
      </c>
    </row>
    <row r="27" spans="1:13" x14ac:dyDescent="0.25">
      <c r="A27" s="15">
        <v>14</v>
      </c>
      <c r="B27" s="18" t="s">
        <v>31</v>
      </c>
      <c r="C27" s="58" t="s">
        <v>32</v>
      </c>
      <c r="D27" s="59"/>
      <c r="E27" s="59"/>
      <c r="F27" s="59"/>
      <c r="G27" s="59"/>
      <c r="H27" s="59"/>
      <c r="I27" s="22">
        <f>I26*2</f>
        <v>1689.6656</v>
      </c>
      <c r="J27" s="23" t="s">
        <v>29</v>
      </c>
      <c r="K27" s="19"/>
      <c r="L27" s="20">
        <f t="shared" si="3"/>
        <v>0</v>
      </c>
      <c r="M27" s="26" t="s">
        <v>33</v>
      </c>
    </row>
    <row r="28" spans="1:13" x14ac:dyDescent="0.25">
      <c r="A28" s="15">
        <v>15</v>
      </c>
      <c r="B28" s="18" t="s">
        <v>34</v>
      </c>
      <c r="C28" s="58" t="s">
        <v>67</v>
      </c>
      <c r="D28" s="59"/>
      <c r="E28" s="59"/>
      <c r="F28" s="59"/>
      <c r="G28" s="59"/>
      <c r="H28" s="59"/>
      <c r="I28" s="22">
        <f>I26</f>
        <v>844.83280000000002</v>
      </c>
      <c r="J28" s="23" t="s">
        <v>29</v>
      </c>
      <c r="K28" s="19"/>
      <c r="L28" s="20">
        <f t="shared" si="3"/>
        <v>0</v>
      </c>
      <c r="M28" s="26" t="s">
        <v>35</v>
      </c>
    </row>
    <row r="29" spans="1:13" x14ac:dyDescent="0.25">
      <c r="A29" s="15">
        <v>16</v>
      </c>
      <c r="B29" s="18" t="s">
        <v>36</v>
      </c>
      <c r="C29" s="58" t="s">
        <v>37</v>
      </c>
      <c r="D29" s="59"/>
      <c r="E29" s="59"/>
      <c r="F29" s="59"/>
      <c r="G29" s="59"/>
      <c r="H29" s="59"/>
      <c r="I29" s="22">
        <f>I26</f>
        <v>844.83280000000002</v>
      </c>
      <c r="J29" s="23" t="s">
        <v>29</v>
      </c>
      <c r="K29" s="19"/>
      <c r="L29" s="20">
        <f t="shared" si="3"/>
        <v>0</v>
      </c>
      <c r="M29" s="26" t="s">
        <v>38</v>
      </c>
    </row>
    <row r="30" spans="1:13" x14ac:dyDescent="0.25">
      <c r="A30" s="15">
        <v>17</v>
      </c>
      <c r="B30" s="18" t="s">
        <v>44</v>
      </c>
      <c r="C30" s="58" t="s">
        <v>45</v>
      </c>
      <c r="D30" s="59"/>
      <c r="E30" s="59"/>
      <c r="F30" s="59"/>
      <c r="G30" s="59"/>
      <c r="H30" s="59"/>
      <c r="I30" s="22">
        <v>1</v>
      </c>
      <c r="J30" s="23" t="s">
        <v>46</v>
      </c>
      <c r="K30" s="19"/>
      <c r="L30" s="20">
        <f>ROUND(I30*K30,2)</f>
        <v>0</v>
      </c>
      <c r="M30" s="26" t="s">
        <v>38</v>
      </c>
    </row>
    <row r="31" spans="1:13" x14ac:dyDescent="0.25">
      <c r="A31" s="42"/>
      <c r="B31" s="43"/>
      <c r="C31" s="43"/>
      <c r="D31" s="43"/>
      <c r="E31" s="43"/>
      <c r="F31" s="43"/>
      <c r="G31" s="60" t="s">
        <v>18</v>
      </c>
      <c r="H31" s="61"/>
      <c r="I31" s="61"/>
      <c r="J31" s="61"/>
      <c r="K31" s="61"/>
      <c r="L31" s="21">
        <f>SUM(L19:M30)</f>
        <v>0</v>
      </c>
    </row>
    <row r="32" spans="1:13" x14ac:dyDescent="0.25">
      <c r="A32" s="42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</row>
    <row r="33" spans="1:12" x14ac:dyDescent="0.25">
      <c r="A33" s="48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1:12" x14ac:dyDescent="0.25">
      <c r="A34" s="50" t="s">
        <v>39</v>
      </c>
      <c r="B34" s="51"/>
      <c r="C34" s="51"/>
      <c r="D34" s="53" t="s">
        <v>40</v>
      </c>
      <c r="E34" s="54"/>
      <c r="F34" s="53" t="s">
        <v>41</v>
      </c>
      <c r="G34" s="54"/>
      <c r="H34" s="44" t="s">
        <v>42</v>
      </c>
      <c r="I34" s="45"/>
      <c r="J34" s="27"/>
      <c r="K34" s="46">
        <f>L31+L17+L11</f>
        <v>0</v>
      </c>
      <c r="L34" s="47"/>
    </row>
    <row r="35" spans="1:12" x14ac:dyDescent="0.25">
      <c r="A35" s="52"/>
      <c r="B35" s="52"/>
      <c r="C35" s="52"/>
      <c r="D35" s="55"/>
      <c r="E35" s="56"/>
      <c r="F35" s="55"/>
      <c r="G35" s="56"/>
      <c r="H35" s="55"/>
      <c r="I35" s="56"/>
      <c r="J35" s="56"/>
      <c r="K35" s="56"/>
      <c r="L35" s="56"/>
    </row>
    <row r="36" spans="1:12" x14ac:dyDescent="0.25">
      <c r="A36" s="52"/>
      <c r="B36" s="52"/>
      <c r="C36" s="52"/>
      <c r="D36" s="57">
        <v>21</v>
      </c>
      <c r="E36" s="54"/>
      <c r="F36" s="46">
        <f>ROUNDUP(K34*0.21,2)</f>
        <v>0</v>
      </c>
      <c r="G36" s="47"/>
      <c r="H36" s="44" t="s">
        <v>43</v>
      </c>
      <c r="I36" s="45"/>
      <c r="J36" s="27"/>
      <c r="K36" s="46">
        <f>K34+F36+F35</f>
        <v>0</v>
      </c>
      <c r="L36" s="47"/>
    </row>
    <row r="37" spans="1:12" x14ac:dyDescent="0.25">
      <c r="A37" s="4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1:12" x14ac:dyDescent="0.25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</row>
    <row r="39" spans="1:12" x14ac:dyDescent="0.25">
      <c r="A39" s="40"/>
      <c r="B39" s="41"/>
      <c r="C39" s="40"/>
      <c r="D39" s="41"/>
      <c r="E39" s="41"/>
      <c r="F39" s="42"/>
      <c r="G39" s="43"/>
      <c r="H39" s="43"/>
      <c r="I39" s="43"/>
      <c r="J39" s="43"/>
      <c r="K39" s="43"/>
      <c r="L39" s="43"/>
    </row>
    <row r="40" spans="1:12" x14ac:dyDescent="0.25">
      <c r="A40" s="40"/>
      <c r="B40" s="41"/>
      <c r="C40" s="40"/>
      <c r="D40" s="41"/>
      <c r="E40" s="41"/>
      <c r="F40" s="42"/>
      <c r="G40" s="43"/>
      <c r="H40" s="43"/>
      <c r="I40" s="43"/>
      <c r="J40" s="43"/>
      <c r="K40" s="43"/>
      <c r="L40" s="43"/>
    </row>
  </sheetData>
  <mergeCells count="55">
    <mergeCell ref="A11:F11"/>
    <mergeCell ref="G11:K11"/>
    <mergeCell ref="B12:F12"/>
    <mergeCell ref="G12:L12"/>
    <mergeCell ref="A1:L4"/>
    <mergeCell ref="A7:B7"/>
    <mergeCell ref="C7:H7"/>
    <mergeCell ref="B8:F8"/>
    <mergeCell ref="G8:L8"/>
    <mergeCell ref="C9:H9"/>
    <mergeCell ref="C10:H10"/>
    <mergeCell ref="C13:H13"/>
    <mergeCell ref="C15:H15"/>
    <mergeCell ref="C16:H16"/>
    <mergeCell ref="A17:F17"/>
    <mergeCell ref="G17:K17"/>
    <mergeCell ref="C14:H14"/>
    <mergeCell ref="B18:F18"/>
    <mergeCell ref="G18:L18"/>
    <mergeCell ref="C28:H28"/>
    <mergeCell ref="C21:H21"/>
    <mergeCell ref="C23:H23"/>
    <mergeCell ref="C24:H24"/>
    <mergeCell ref="C25:H25"/>
    <mergeCell ref="C26:H26"/>
    <mergeCell ref="C27:H27"/>
    <mergeCell ref="C19:H19"/>
    <mergeCell ref="C22:H22"/>
    <mergeCell ref="C20:H20"/>
    <mergeCell ref="F35:G35"/>
    <mergeCell ref="H35:L35"/>
    <mergeCell ref="D36:E36"/>
    <mergeCell ref="F36:G36"/>
    <mergeCell ref="C29:H29"/>
    <mergeCell ref="C30:H30"/>
    <mergeCell ref="A31:F31"/>
    <mergeCell ref="G31:K31"/>
    <mergeCell ref="A32:L32"/>
    <mergeCell ref="A33:L33"/>
    <mergeCell ref="A40:B40"/>
    <mergeCell ref="C40:E40"/>
    <mergeCell ref="F40:L40"/>
    <mergeCell ref="H36:I36"/>
    <mergeCell ref="K36:L36"/>
    <mergeCell ref="A37:L37"/>
    <mergeCell ref="A38:L38"/>
    <mergeCell ref="A39:B39"/>
    <mergeCell ref="C39:E39"/>
    <mergeCell ref="F39:L39"/>
    <mergeCell ref="A34:C36"/>
    <mergeCell ref="D34:E34"/>
    <mergeCell ref="F34:G34"/>
    <mergeCell ref="H34:I34"/>
    <mergeCell ref="K34:L34"/>
    <mergeCell ref="D35:E35"/>
  </mergeCells>
  <pageMargins left="0.19685039375000002" right="0.19685039375000002" top="0.78740157499999996" bottom="0.78740157499999996" header="0.3" footer="0.3"/>
  <pageSetup paperSize="9"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view="pageBreakPreview" zoomScale="70" zoomScaleNormal="100" zoomScaleSheetLayoutView="70" workbookViewId="0">
      <selection activeCell="K9" sqref="K9:K10"/>
    </sheetView>
  </sheetViews>
  <sheetFormatPr defaultRowHeight="15" x14ac:dyDescent="0.25"/>
  <cols>
    <col min="1" max="1" width="5.5703125" style="1" customWidth="1"/>
    <col min="2" max="2" width="10.140625" style="1" customWidth="1"/>
    <col min="3" max="4" width="9.7109375" style="1" customWidth="1"/>
    <col min="5" max="7" width="9.140625" style="1"/>
    <col min="8" max="8" width="29.7109375" style="1" customWidth="1"/>
    <col min="9" max="9" width="11.7109375" style="1" customWidth="1"/>
    <col min="10" max="10" width="6.28515625" style="1" customWidth="1"/>
    <col min="11" max="11" width="12.7109375" style="1" customWidth="1"/>
    <col min="12" max="12" width="13.7109375" style="1" customWidth="1"/>
    <col min="13" max="13" width="16.7109375" hidden="1" customWidth="1"/>
  </cols>
  <sheetData>
    <row r="1" spans="1:13" x14ac:dyDescent="0.25">
      <c r="A1" s="78" t="s">
        <v>60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3" x14ac:dyDescent="0.25">
      <c r="A2" s="80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1:13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spans="1:13" x14ac:dyDescent="0.2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1:13" x14ac:dyDescent="0.25">
      <c r="A5" s="1" t="s">
        <v>0</v>
      </c>
      <c r="C5" s="1" t="str">
        <f>II_419!C5</f>
        <v>SUS JMK, p.o.k.</v>
      </c>
    </row>
    <row r="6" spans="1:13" ht="15.75" thickBot="1" x14ac:dyDescent="0.3"/>
    <row r="7" spans="1:13" ht="15.75" thickBot="1" x14ac:dyDescent="0.3">
      <c r="A7" s="69" t="s">
        <v>1</v>
      </c>
      <c r="B7" s="70"/>
      <c r="C7" s="71" t="s">
        <v>2</v>
      </c>
      <c r="D7" s="72"/>
      <c r="E7" s="72"/>
      <c r="F7" s="72"/>
      <c r="G7" s="72"/>
      <c r="H7" s="72"/>
      <c r="I7" s="3" t="s">
        <v>3</v>
      </c>
      <c r="J7" s="11" t="s">
        <v>4</v>
      </c>
      <c r="K7" s="3" t="s">
        <v>5</v>
      </c>
      <c r="L7" s="3" t="s">
        <v>6</v>
      </c>
    </row>
    <row r="8" spans="1:13" x14ac:dyDescent="0.25">
      <c r="A8" s="4"/>
      <c r="B8" s="62" t="s">
        <v>59</v>
      </c>
      <c r="C8" s="63"/>
      <c r="D8" s="63"/>
      <c r="E8" s="63"/>
      <c r="F8" s="63"/>
      <c r="G8" s="42"/>
      <c r="H8" s="43"/>
      <c r="I8" s="43"/>
      <c r="J8" s="43"/>
      <c r="K8" s="43"/>
      <c r="L8" s="43"/>
    </row>
    <row r="9" spans="1:13" x14ac:dyDescent="0.25">
      <c r="A9" s="2">
        <v>1</v>
      </c>
      <c r="B9" s="5"/>
      <c r="C9" s="58" t="s">
        <v>58</v>
      </c>
      <c r="D9" s="59"/>
      <c r="E9" s="59"/>
      <c r="F9" s="59"/>
      <c r="G9" s="59"/>
      <c r="H9" s="59"/>
      <c r="I9" s="6">
        <v>1</v>
      </c>
      <c r="J9" s="10" t="s">
        <v>61</v>
      </c>
      <c r="K9" s="6"/>
      <c r="L9" s="7">
        <f t="shared" ref="L9:L10" si="0">ROUND(I9*K9,2)</f>
        <v>0</v>
      </c>
      <c r="M9" t="s">
        <v>22</v>
      </c>
    </row>
    <row r="10" spans="1:13" x14ac:dyDescent="0.25">
      <c r="A10" s="15">
        <v>2</v>
      </c>
      <c r="B10" s="5"/>
      <c r="C10" s="58" t="s">
        <v>63</v>
      </c>
      <c r="D10" s="59"/>
      <c r="E10" s="59"/>
      <c r="F10" s="59"/>
      <c r="G10" s="59"/>
      <c r="H10" s="59"/>
      <c r="I10" s="6">
        <v>1</v>
      </c>
      <c r="J10" s="10" t="s">
        <v>61</v>
      </c>
      <c r="K10" s="6"/>
      <c r="L10" s="7">
        <f t="shared" si="0"/>
        <v>0</v>
      </c>
      <c r="M10" t="s">
        <v>23</v>
      </c>
    </row>
    <row r="11" spans="1:13" x14ac:dyDescent="0.25">
      <c r="A11" s="42"/>
      <c r="B11" s="43"/>
      <c r="C11" s="43"/>
      <c r="D11" s="43"/>
      <c r="E11" s="43"/>
      <c r="F11" s="43"/>
      <c r="G11" s="60" t="s">
        <v>62</v>
      </c>
      <c r="H11" s="61"/>
      <c r="I11" s="61"/>
      <c r="J11" s="61"/>
      <c r="K11" s="61"/>
      <c r="L11" s="8">
        <f>SUM(L9:M10)</f>
        <v>0</v>
      </c>
    </row>
    <row r="12" spans="1:13" x14ac:dyDescent="0.25">
      <c r="A12" s="42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</row>
    <row r="13" spans="1:13" x14ac:dyDescent="0.25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</row>
    <row r="14" spans="1:13" x14ac:dyDescent="0.25">
      <c r="A14" s="50" t="s">
        <v>39</v>
      </c>
      <c r="B14" s="51"/>
      <c r="C14" s="51"/>
      <c r="D14" s="53" t="s">
        <v>40</v>
      </c>
      <c r="E14" s="54"/>
      <c r="F14" s="53" t="s">
        <v>41</v>
      </c>
      <c r="G14" s="54"/>
      <c r="H14" s="44" t="s">
        <v>42</v>
      </c>
      <c r="I14" s="45"/>
      <c r="J14" s="9"/>
      <c r="K14" s="46">
        <f>L11</f>
        <v>0</v>
      </c>
      <c r="L14" s="47"/>
    </row>
    <row r="15" spans="1:13" x14ac:dyDescent="0.25">
      <c r="A15" s="52"/>
      <c r="B15" s="52"/>
      <c r="C15" s="52"/>
      <c r="D15" s="55"/>
      <c r="E15" s="56"/>
      <c r="F15" s="55"/>
      <c r="G15" s="56"/>
      <c r="H15" s="55"/>
      <c r="I15" s="56"/>
      <c r="J15" s="56"/>
      <c r="K15" s="56"/>
      <c r="L15" s="56"/>
    </row>
    <row r="16" spans="1:13" x14ac:dyDescent="0.25">
      <c r="A16" s="52"/>
      <c r="B16" s="52"/>
      <c r="C16" s="52"/>
      <c r="D16" s="57">
        <v>21</v>
      </c>
      <c r="E16" s="54"/>
      <c r="F16" s="46">
        <f>ROUNDUP(K14*0.21,2)</f>
        <v>0</v>
      </c>
      <c r="G16" s="47"/>
      <c r="H16" s="44" t="s">
        <v>43</v>
      </c>
      <c r="I16" s="45"/>
      <c r="J16" s="9"/>
      <c r="K16" s="46">
        <f>K14+F16+F15</f>
        <v>0</v>
      </c>
      <c r="L16" s="47"/>
    </row>
    <row r="17" spans="1:12" x14ac:dyDescent="0.25">
      <c r="A17" s="48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</row>
    <row r="18" spans="1:12" x14ac:dyDescent="0.25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</row>
    <row r="19" spans="1:12" x14ac:dyDescent="0.25">
      <c r="A19" s="40"/>
      <c r="B19" s="41"/>
      <c r="C19" s="40"/>
      <c r="D19" s="41"/>
      <c r="E19" s="41"/>
      <c r="F19" s="42"/>
      <c r="G19" s="43"/>
      <c r="H19" s="43"/>
      <c r="I19" s="43"/>
      <c r="J19" s="43"/>
      <c r="K19" s="43"/>
      <c r="L19" s="43"/>
    </row>
    <row r="20" spans="1:12" x14ac:dyDescent="0.25">
      <c r="A20" s="40"/>
      <c r="B20" s="41"/>
      <c r="C20" s="40"/>
      <c r="D20" s="41"/>
      <c r="E20" s="41"/>
      <c r="F20" s="42"/>
      <c r="G20" s="43"/>
      <c r="H20" s="43"/>
      <c r="I20" s="43"/>
      <c r="J20" s="43"/>
      <c r="K20" s="43"/>
      <c r="L20" s="43"/>
    </row>
  </sheetData>
  <mergeCells count="31">
    <mergeCell ref="A20:B20"/>
    <mergeCell ref="C20:E20"/>
    <mergeCell ref="F20:L20"/>
    <mergeCell ref="F16:G16"/>
    <mergeCell ref="H16:I16"/>
    <mergeCell ref="K16:L16"/>
    <mergeCell ref="A17:L17"/>
    <mergeCell ref="A18:L18"/>
    <mergeCell ref="A19:B19"/>
    <mergeCell ref="C19:E19"/>
    <mergeCell ref="F19:L19"/>
    <mergeCell ref="A13:L13"/>
    <mergeCell ref="A14:C16"/>
    <mergeCell ref="D14:E14"/>
    <mergeCell ref="F14:G14"/>
    <mergeCell ref="H14:I14"/>
    <mergeCell ref="K14:L14"/>
    <mergeCell ref="D15:E15"/>
    <mergeCell ref="F15:G15"/>
    <mergeCell ref="H15:L15"/>
    <mergeCell ref="D16:E16"/>
    <mergeCell ref="A12:L12"/>
    <mergeCell ref="C10:H10"/>
    <mergeCell ref="C9:H9"/>
    <mergeCell ref="A11:F11"/>
    <mergeCell ref="G11:K11"/>
    <mergeCell ref="A1:L4"/>
    <mergeCell ref="A7:B7"/>
    <mergeCell ref="C7:H7"/>
    <mergeCell ref="B8:F8"/>
    <mergeCell ref="G8:L8"/>
  </mergeCells>
  <pageMargins left="0.19685039375000002" right="0.19685039375000002" top="0.78740157499999996" bottom="0.78740157499999996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Rekapitulace</vt:lpstr>
      <vt:lpstr>II_419</vt:lpstr>
      <vt:lpstr>Nestavební náklady</vt:lpstr>
      <vt:lpstr>Rekapitulace!Oblast_tisku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Dostál Jaroslav</cp:lastModifiedBy>
  <cp:lastPrinted>2022-02-03T13:52:51Z</cp:lastPrinted>
  <dcterms:created xsi:type="dcterms:W3CDTF">2016-03-02T12:32:43Z</dcterms:created>
  <dcterms:modified xsi:type="dcterms:W3CDTF">2022-06-15T04:37:30Z</dcterms:modified>
</cp:coreProperties>
</file>