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/>
  <bookViews>
    <workbookView xWindow="0" yWindow="0" windowWidth="20265" windowHeight="15540" activeTab="1"/>
  </bookViews>
  <sheets>
    <sheet name="Rekapitulace stavby" sheetId="1" r:id="rId1"/>
    <sheet name="SO 01 - Stoka S - Úsek S...." sheetId="2" r:id="rId2"/>
    <sheet name="SO 02 - Stoka S-2" sheetId="3" r:id="rId3"/>
    <sheet name="SO 03 - Stoka S-2-2" sheetId="4" r:id="rId4"/>
  </sheets>
  <definedNames>
    <definedName name="_xlnm.Print_Area" localSheetId="0">'Rekapitulace stavby'!$C$4:$AP$70,'Rekapitulace stavby'!$C$76:$AP$93</definedName>
    <definedName name="_xlnm.Print_Area" localSheetId="1">'SO 01 - Stoka S - Úsek S....'!$C$5:$Q$71,'SO 01 - Stoka S - Úsek S....'!$C$77:$Q$105,'SO 01 - Stoka S - Úsek S....'!$C$111:$Q$361</definedName>
    <definedName name="_xlnm.Print_Area" localSheetId="2">'SO 02 - Stoka S-2'!$C$4:$Q$70,'SO 02 - Stoka S-2'!$C$76:$Q$104,'SO 02 - Stoka S-2'!$C$110:$Q$326</definedName>
    <definedName name="_xlnm.Print_Area" localSheetId="3">'SO 03 - Stoka S-2-2'!$C$4:$Q$70,'SO 03 - Stoka S-2-2'!$C$76:$Q$104,'SO 03 - Stoka S-2-2'!$C$110:$Q$294</definedName>
    <definedName name="_xlnm.Print_Titles" localSheetId="0">'Rekapitulace stavby'!$85:$85</definedName>
    <definedName name="_xlnm.Print_Titles" localSheetId="1">'SO 01 - Stoka S - Úsek S....'!$121:$121</definedName>
    <definedName name="_xlnm.Print_Titles" localSheetId="2">'SO 02 - Stoka S-2'!$120:$120</definedName>
    <definedName name="_xlnm.Print_Titles" localSheetId="3">'SO 03 - Stoka S-2-2'!$120:$120</definedName>
  </definedNames>
  <calcPr calcId="191029"/>
  <extLst/>
</workbook>
</file>

<file path=xl/sharedStrings.xml><?xml version="1.0" encoding="utf-8"?>
<sst xmlns="http://schemas.openxmlformats.org/spreadsheetml/2006/main" count="6953" uniqueCount="933">
  <si>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</si>
  <si>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</si>
  <si>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</si>
  <si>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</si>
  <si>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</si>
  <si>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</si>
  <si>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</si>
  <si>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</si>
  <si>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</si>
  <si>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</si>
  <si>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</si>
  <si>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</si>
  <si>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</si>
  <si>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</si>
  <si>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</si>
  <si>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</si>
  <si>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</si>
  <si>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</si>
  <si>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</si>
  <si>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splaškové kanalizace v areálu Nemocnice Znojmo - I. Etapa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</si>
  <si>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</si>
  <si>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</si>
  <si>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</si>
  <si>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</si>
  <si>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</si>
  <si>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</si>
  <si>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</si>
  <si>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</si>
  <si>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</si>
  <si>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</si>
  <si>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</si>
  <si>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</si>
  <si>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</si>
  <si>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</si>
  <si>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</si>
  <si>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</si>
  <si>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</si>
  <si>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</si>
  <si>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</si>
  <si>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</si>
  <si>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</si>
  <si>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</si>
  <si>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</si>
  <si>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</si>
  <si>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</si>
  <si>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</si>
  <si>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</si>
  <si>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</si>
  <si>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</si>
  <si>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</si>
  <si>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</si>
  <si>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</si>
  <si>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</si>
  <si>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</si>
  <si>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</si>
  <si>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</si>
  <si>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</si>
  <si>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</si>
  <si>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</si>
  <si>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</si>
  <si>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</si>
  <si>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</si>
  <si>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</si>
  <si>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</si>
  <si>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</si>
  <si>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</si>
  <si>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</si>
  <si>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</si>
  <si>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</si>
  <si>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</si>
  <si>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</si>
  <si>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</si>
  <si>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</si>
  <si>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</si>
  <si>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{5fe4f95b-71a4-45c2-86b3-80af508d851a}</t>
  </si>
  <si>
    <t>{00000000-0000-0000-0000-000000000000}</t>
  </si>
  <si>
    <t>/</t>
  </si>
  <si>
    <t>SO 01</t>
  </si>
  <si>
    <t>Stoka S - Úsek S.1 - S.6</t>
  </si>
  <si>
    <t>1</t>
  </si>
  <si>
    <t>{43b8e35d-b8fd-416b-a6bb-6ed489abc9a8}</t>
  </si>
  <si>
    <t>SO 02</t>
  </si>
  <si>
    <t>Stoka S-2</t>
  </si>
  <si>
    <t>{d061a93b-eb42-44ee-8bbd-7fd45445a17b}</t>
  </si>
  <si>
    <t>SO 03</t>
  </si>
  <si>
    <t>Stoka S-2-2</t>
  </si>
  <si>
    <t>{35d4aefe-d0a3-4dc8-88e0-7138c3041beb}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</si>
  <si>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</si>
  <si>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</si>
  <si>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</si>
  <si>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</si>
  <si>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</si>
  <si>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</si>
  <si>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</si>
  <si>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</si>
  <si>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Stoka S - Úsek S.1 - S.6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</si>
  <si>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</si>
  <si>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</si>
  <si>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</si>
  <si>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</si>
  <si>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</si>
  <si>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</si>
  <si>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</si>
  <si>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</si>
  <si>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</si>
  <si>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</si>
  <si>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</si>
  <si>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</si>
  <si>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</si>
  <si>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</si>
  <si>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</si>
  <si>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</si>
  <si>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 - Vedlejší rozpočtové náklady</t>
  </si>
  <si>
    <t xml:space="preserve">    VRN3 - Zařízení staveniště</t>
  </si>
  <si>
    <t xml:space="preserve">    VRN1 - Průzkumné, geodetické a projektové práce</t>
  </si>
  <si>
    <t>Zařízení staveniště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</si>
  <si>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</si>
  <si>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</si>
  <si>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</si>
  <si>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</si>
  <si>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</si>
  <si>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</si>
  <si>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</si>
  <si>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</si>
  <si>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</si>
  <si>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</si>
  <si>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</si>
  <si>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</si>
  <si>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</si>
  <si>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</si>
  <si>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</si>
  <si>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</si>
  <si>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</si>
  <si>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z betonových nebo kamenných dlaždic komunikací pro pěší ručně</t>
  </si>
  <si>
    <t>m2</t>
  </si>
  <si>
    <t>4</t>
  </si>
  <si>
    <t>453732388</t>
  </si>
  <si>
    <t>dlažba 30x30 cm:</t>
  </si>
  <si>
    <t>VV</t>
  </si>
  <si>
    <t>11,3*0,85</t>
  </si>
  <si>
    <t>(20,3-3,24)*1,7</t>
  </si>
  <si>
    <t>(7,0-1,62)*1,7</t>
  </si>
  <si>
    <t>2*3,24*3,24</t>
  </si>
  <si>
    <t>Součet</t>
  </si>
  <si>
    <t>113106123</t>
  </si>
  <si>
    <t>Rozebrání dlažeb ze zámkových dlaždic komunikací pro pěší ručně</t>
  </si>
  <si>
    <t>-495201031</t>
  </si>
  <si>
    <t>1,2*1,7</t>
  </si>
  <si>
    <t>3</t>
  </si>
  <si>
    <t>113107162</t>
  </si>
  <si>
    <t>Odstranění podkladu z kameniva drceného tl 200 mm strojně pl přes 50 do 200 m2</t>
  </si>
  <si>
    <t>-256034755</t>
  </si>
  <si>
    <t>68,748</t>
  </si>
  <si>
    <t>zámková dlažba:</t>
  </si>
  <si>
    <t>2,04</t>
  </si>
  <si>
    <t>113107164</t>
  </si>
  <si>
    <t>Odstranění podkladu z kameniva drceného tl 400 mm strojně pl přes 50 do 200 m2</t>
  </si>
  <si>
    <t>-913584691</t>
  </si>
  <si>
    <t>5</t>
  </si>
  <si>
    <t>113107183</t>
  </si>
  <si>
    <t>Odstranění podkladu živičného tl 150 mm strojně pl přes 50 do 200 m2</t>
  </si>
  <si>
    <t>-1635064871</t>
  </si>
  <si>
    <t>(34,85-3,24)*1,7</t>
  </si>
  <si>
    <t>3,24*3,24</t>
  </si>
  <si>
    <t>6</t>
  </si>
  <si>
    <t>113202111</t>
  </si>
  <si>
    <t>Vytrhání obrub krajníků obrubníků stojatých</t>
  </si>
  <si>
    <t>m</t>
  </si>
  <si>
    <t>1984747630</t>
  </si>
  <si>
    <t>7</t>
  </si>
  <si>
    <t>115101201</t>
  </si>
  <si>
    <t>Čerpání vody na dopravní výšku do 10 m průměrný přítok do 500 l/min</t>
  </si>
  <si>
    <t>hod</t>
  </si>
  <si>
    <t>124062013</t>
  </si>
  <si>
    <t>8</t>
  </si>
  <si>
    <t>115101301</t>
  </si>
  <si>
    <t>Pohotovost čerpací soupravy pro dopravní výšku do 10 m přítok do 500 l/min</t>
  </si>
  <si>
    <t>den</t>
  </si>
  <si>
    <t>-1125887350</t>
  </si>
  <si>
    <t>9</t>
  </si>
  <si>
    <t>119001401</t>
  </si>
  <si>
    <t>Dočasné zajištění potrubí DN do 200</t>
  </si>
  <si>
    <t>-1175542866</t>
  </si>
  <si>
    <t>5*1,3</t>
  </si>
  <si>
    <t>10</t>
  </si>
  <si>
    <t>119001402</t>
  </si>
  <si>
    <t>Dočasné zajištění potrubí DN do 500</t>
  </si>
  <si>
    <t>1928497778</t>
  </si>
  <si>
    <t>4*1,3</t>
  </si>
  <si>
    <t>11</t>
  </si>
  <si>
    <t>119001421</t>
  </si>
  <si>
    <t>Dočasné zajištění kabelů a kabelových tratí ze 3 volně ložených kabelů</t>
  </si>
  <si>
    <t>-648514555</t>
  </si>
  <si>
    <t>3*1,3</t>
  </si>
  <si>
    <t>12</t>
  </si>
  <si>
    <t>121101101</t>
  </si>
  <si>
    <t>Sejmutí ornice s přemístěním na vzdálenost do 50 m</t>
  </si>
  <si>
    <t>m3</t>
  </si>
  <si>
    <t>113609268</t>
  </si>
  <si>
    <t>(45,41-2*2,84)*1,3</t>
  </si>
  <si>
    <t>2*2,84*2,84</t>
  </si>
  <si>
    <t>67,78*0,3</t>
  </si>
  <si>
    <t>13</t>
  </si>
  <si>
    <t>130001101</t>
  </si>
  <si>
    <t>Příplatek za ztížení vykopávky v blízkosti podzemního vedení</t>
  </si>
  <si>
    <t>-249425178</t>
  </si>
  <si>
    <t>12*1,0*1,3*2,54</t>
  </si>
  <si>
    <t>14</t>
  </si>
  <si>
    <t>132201202</t>
  </si>
  <si>
    <t>Hloubení rýh š do 2000 mm v hornině tř. 3 objemu do 1000 m3</t>
  </si>
  <si>
    <t>-1132899918</t>
  </si>
  <si>
    <t>PP DN 300:</t>
  </si>
  <si>
    <t>131,3*1,3*2,54</t>
  </si>
  <si>
    <t>PP DN 200:</t>
  </si>
  <si>
    <t>2,5*1,3*2,09</t>
  </si>
  <si>
    <t>4,9*1,3*2,39</t>
  </si>
  <si>
    <t>2*2,5*1,3*2,2</t>
  </si>
  <si>
    <t>odpočet odstranění povrchů:</t>
  </si>
  <si>
    <t>-47,556</t>
  </si>
  <si>
    <t>horniny tř. 3 = 75%</t>
  </si>
  <si>
    <t>422,314*0,75</t>
  </si>
  <si>
    <t>132201209</t>
  </si>
  <si>
    <t>Příplatek za lepivost k hloubení rýh š do 2000 mm v hornině tř. 3</t>
  </si>
  <si>
    <t>1856847464</t>
  </si>
  <si>
    <t>50%:</t>
  </si>
  <si>
    <t>316,736*0,5</t>
  </si>
  <si>
    <t>16</t>
  </si>
  <si>
    <t>132301202</t>
  </si>
  <si>
    <t>Hloubení rýh š do 2000 mm v hornině tř. 4 objemu do 1000 m3</t>
  </si>
  <si>
    <t>914191116</t>
  </si>
  <si>
    <t>horniny tř. 4 = 25%</t>
  </si>
  <si>
    <t>422,314*0,25</t>
  </si>
  <si>
    <t>17</t>
  </si>
  <si>
    <t>132301209</t>
  </si>
  <si>
    <t>Příplatek za lepivost k hloubení rýh š do 2000 mm v hornině tř. 4</t>
  </si>
  <si>
    <t>-872482537</t>
  </si>
  <si>
    <t>105,579*0,5</t>
  </si>
  <si>
    <t>18</t>
  </si>
  <si>
    <t>133201101</t>
  </si>
  <si>
    <t>Hloubení šachet v hornině tř. 3 objemu do 100 m3</t>
  </si>
  <si>
    <t>275167532</t>
  </si>
  <si>
    <t>rozšíření na šachty:</t>
  </si>
  <si>
    <t>5*((2,84*(2,84-1,3))*2,49+2,84*2,84*0,25)</t>
  </si>
  <si>
    <t>1*((3,4*(3,4-1,3))*2,80+3,4*3,4*0,25)</t>
  </si>
  <si>
    <t>-13,55</t>
  </si>
  <si>
    <t>horniny tř. 3 = 75%:</t>
  </si>
  <si>
    <t>73,865*0,75</t>
  </si>
  <si>
    <t>19</t>
  </si>
  <si>
    <t>133201109</t>
  </si>
  <si>
    <t>Příplatek za lepivost u hloubení šachet v hornině tř. 3</t>
  </si>
  <si>
    <t>-1697594076</t>
  </si>
  <si>
    <t>55,399*0,5</t>
  </si>
  <si>
    <t>20</t>
  </si>
  <si>
    <t>133301101</t>
  </si>
  <si>
    <t>Hloubení šachet v hornině tř. 4 objemu do 100 m3</t>
  </si>
  <si>
    <t>604412257</t>
  </si>
  <si>
    <t>horniny tř. 4 = 25%:</t>
  </si>
  <si>
    <t>73,865*0,25</t>
  </si>
  <si>
    <t>133301109</t>
  </si>
  <si>
    <t>Příplatek za lepivost u hloubení šachet v hornině tř. 4</t>
  </si>
  <si>
    <t>995523590</t>
  </si>
  <si>
    <t>18,466*0,5</t>
  </si>
  <si>
    <t>22</t>
  </si>
  <si>
    <t>151811132</t>
  </si>
  <si>
    <t>Osazení pažicího boxu hl výkopu do 4 m š do 2,5 m</t>
  </si>
  <si>
    <t>-1997398395</t>
  </si>
  <si>
    <t>DN 300:</t>
  </si>
  <si>
    <t>131,3*2*2,54</t>
  </si>
  <si>
    <t>DN 200:</t>
  </si>
  <si>
    <t>2,5*2*2,09</t>
  </si>
  <si>
    <t>4,9*2*2,39</t>
  </si>
  <si>
    <t>2*2,5*2*2,2</t>
  </si>
  <si>
    <t>23</t>
  </si>
  <si>
    <t>151811232</t>
  </si>
  <si>
    <t>Odstranění pažicího boxu hl výkopu do 4 m š do 2,5 m</t>
  </si>
  <si>
    <t>1835744027</t>
  </si>
  <si>
    <t>24</t>
  </si>
  <si>
    <t>161101101</t>
  </si>
  <si>
    <t>Svislé přemístění výkopku z horniny tř. 1 až 4 hl výkopu do 2,5 m</t>
  </si>
  <si>
    <t>-1961842117</t>
  </si>
  <si>
    <t>422,314+73,865</t>
  </si>
  <si>
    <t>dle tab. pro svislý přesun = 50%:</t>
  </si>
  <si>
    <t>496,179*0,50</t>
  </si>
  <si>
    <t>25</t>
  </si>
  <si>
    <t>162701105</t>
  </si>
  <si>
    <t>Vodorovné přemístění do 10000 m výkopku/sypaniny z horniny tř. 1 až 4</t>
  </si>
  <si>
    <t>-1173725713</t>
  </si>
  <si>
    <t>26</t>
  </si>
  <si>
    <t>171201201</t>
  </si>
  <si>
    <t>Uložení sypaniny na skládky</t>
  </si>
  <si>
    <t>-911873313</t>
  </si>
  <si>
    <t>27</t>
  </si>
  <si>
    <t>171201211</t>
  </si>
  <si>
    <t>Poplatek za uložení stavebního odpadu - zeminy a kameniva na skládce</t>
  </si>
  <si>
    <t>t</t>
  </si>
  <si>
    <t>-1989987938</t>
  </si>
  <si>
    <t>496,179*1,8</t>
  </si>
  <si>
    <t>28</t>
  </si>
  <si>
    <t>174101101b</t>
  </si>
  <si>
    <t>Zásyp jam, šachet rýh nebo kolem objektů sypaninou se zhutněním</t>
  </si>
  <si>
    <t>941544748</t>
  </si>
  <si>
    <t>výkop rýhy + rozš. na šachty - lože - podkl. bet. - obsyp vč. objemu rour - objem šachet:</t>
  </si>
  <si>
    <t>422,314+73,865-26,196-1,525-107,854-22,16</t>
  </si>
  <si>
    <t>29</t>
  </si>
  <si>
    <t>M</t>
  </si>
  <si>
    <t>58331200</t>
  </si>
  <si>
    <t>vhodný zásypový materiál</t>
  </si>
  <si>
    <t>537950135</t>
  </si>
  <si>
    <t>338,444*1,8</t>
  </si>
  <si>
    <t>30</t>
  </si>
  <si>
    <t>175151101</t>
  </si>
  <si>
    <t>Obsypání potrubí strojně sypaninou bez prohození, uloženou do 3 m</t>
  </si>
  <si>
    <t>1347252620</t>
  </si>
  <si>
    <t>(131,3-4*1,24-1,24*0,5-1,8*0,5)*1,3*0,615-((3,1415*0,315^2)/4)*(131,3-4*1,24-1,24*0,5-1,8*0,5)</t>
  </si>
  <si>
    <t>(2,5+4,9)*1,3*0,5-((3,14159*0,2^2)/4)*(2,5+4,9)</t>
  </si>
  <si>
    <t>2*2,5*1,3*0,5-((3,14159*0,2^2)/4)*2*2,5</t>
  </si>
  <si>
    <t>31</t>
  </si>
  <si>
    <t>58337310</t>
  </si>
  <si>
    <t>štěrkopísek frakce 0-4 třída B</t>
  </si>
  <si>
    <t>1370992774</t>
  </si>
  <si>
    <t>97,738*2,0</t>
  </si>
  <si>
    <t>32</t>
  </si>
  <si>
    <t>181301105</t>
  </si>
  <si>
    <t>Rozprostření ornice tl vrstvy do 300 mm pl do 500 m2 v rovině nebo ve svahu do 1:5</t>
  </si>
  <si>
    <t>1390471371</t>
  </si>
  <si>
    <t>33</t>
  </si>
  <si>
    <t>181451131</t>
  </si>
  <si>
    <t>Založení parkového trávníku výsevem plochy přes 1000 m2 v rovině a ve svahu do 1:5</t>
  </si>
  <si>
    <t>247876014</t>
  </si>
  <si>
    <t>34</t>
  </si>
  <si>
    <t>00572410</t>
  </si>
  <si>
    <t>osivo směs travní parková</t>
  </si>
  <si>
    <t>kg</t>
  </si>
  <si>
    <t>-252431062</t>
  </si>
  <si>
    <t>35</t>
  </si>
  <si>
    <t>212752192</t>
  </si>
  <si>
    <t>Trativody z drenážních trubek, lože, DN 100 mm</t>
  </si>
  <si>
    <t>1595845854</t>
  </si>
  <si>
    <t>36</t>
  </si>
  <si>
    <t>358315115R</t>
  </si>
  <si>
    <t>Bourání stávajících kanalizačních šachet</t>
  </si>
  <si>
    <t>kus</t>
  </si>
  <si>
    <t>-1388312490</t>
  </si>
  <si>
    <t>- vč. odvozu a likvidace vybouraného materiálu</t>
  </si>
  <si>
    <t>P</t>
  </si>
  <si>
    <t>37</t>
  </si>
  <si>
    <t>358315R1</t>
  </si>
  <si>
    <t>Bourání stávajícího KT potrubí DN 300</t>
  </si>
  <si>
    <t>1486227441</t>
  </si>
  <si>
    <t xml:space="preserve">- vč. odvozu a likvidace vybouraného materiálu
</t>
  </si>
  <si>
    <t>38</t>
  </si>
  <si>
    <t>3583R.2</t>
  </si>
  <si>
    <t>Zalití potrubí KT DN 300 cementopopílkovou směsí</t>
  </si>
  <si>
    <t>2073788089</t>
  </si>
  <si>
    <t>- úsek S.3 - S.6</t>
  </si>
  <si>
    <t>39</t>
  </si>
  <si>
    <t>35830R2</t>
  </si>
  <si>
    <t>Zaslepení konců stávajícího potrubí KT DN 300</t>
  </si>
  <si>
    <t>2049764298</t>
  </si>
  <si>
    <t>40</t>
  </si>
  <si>
    <t>358R3</t>
  </si>
  <si>
    <t>Přepojení stáv. kanalizační přípojky PP DN 200</t>
  </si>
  <si>
    <t>kpl</t>
  </si>
  <si>
    <t>1778266575</t>
  </si>
  <si>
    <t>- vč. spojovacího materiálu</t>
  </si>
  <si>
    <t>41</t>
  </si>
  <si>
    <t>358R4</t>
  </si>
  <si>
    <t>Přepojení stáv. kanalizace KT DN 200</t>
  </si>
  <si>
    <t>1358803584</t>
  </si>
  <si>
    <t>- do šachty S.1 SP
- vč. výměny 1 m stávajícího potrubí kanalizace</t>
  </si>
  <si>
    <t>42</t>
  </si>
  <si>
    <t>358R5</t>
  </si>
  <si>
    <t>Přepojení stáv. kanalizace PVC DN 400</t>
  </si>
  <si>
    <t>791295294</t>
  </si>
  <si>
    <t>43</t>
  </si>
  <si>
    <t>359901211</t>
  </si>
  <si>
    <t>Monitoring stoky jakékoli výšky na nové kanalizaci</t>
  </si>
  <si>
    <t>1649926380</t>
  </si>
  <si>
    <t>- kamerová prohlídka nové kanalizace</t>
  </si>
  <si>
    <t>44</t>
  </si>
  <si>
    <t>R1</t>
  </si>
  <si>
    <t>Oprava kamenné zídky u šachty S.1</t>
  </si>
  <si>
    <t>740570568</t>
  </si>
  <si>
    <t>45</t>
  </si>
  <si>
    <t>R2</t>
  </si>
  <si>
    <t>Oprava betonového schodiště</t>
  </si>
  <si>
    <t>-1985843376</t>
  </si>
  <si>
    <t>- v úseku S.2 - S.3
- šířka cca 2,0 m (po výkopu rýhy)</t>
  </si>
  <si>
    <t>46</t>
  </si>
  <si>
    <t>451573111</t>
  </si>
  <si>
    <t>Lože pod potrubí otevřený výkop ze štěrkopísku</t>
  </si>
  <si>
    <t>-1931786624</t>
  </si>
  <si>
    <t>(131,3-4*2,0-2*2,0*0,5)*1,3*0,13</t>
  </si>
  <si>
    <t>(2,5+4,9+2*2,5)*1,3*0,13</t>
  </si>
  <si>
    <t>pod revizní šachty:</t>
  </si>
  <si>
    <t>6*2,0*2,0*0,15</t>
  </si>
  <si>
    <t>47</t>
  </si>
  <si>
    <t>452311121</t>
  </si>
  <si>
    <t>Podkladní desky z betonu prostého tř. C 8/10 otevřený výkop</t>
  </si>
  <si>
    <t>1252089353</t>
  </si>
  <si>
    <t>pod revizní šachty</t>
  </si>
  <si>
    <t>5*1,5*1,5*0,1</t>
  </si>
  <si>
    <t>1*2,0*2,0*0,1</t>
  </si>
  <si>
    <t>48</t>
  </si>
  <si>
    <t>452351101</t>
  </si>
  <si>
    <t>Bednění podkladních desek nebo bloků nebo sedlového lože otevřený výkop</t>
  </si>
  <si>
    <t>-812193196</t>
  </si>
  <si>
    <t>5*4*1,5*0,1</t>
  </si>
  <si>
    <t>1*4*2,0*0,1</t>
  </si>
  <si>
    <t>49</t>
  </si>
  <si>
    <t>564761111</t>
  </si>
  <si>
    <t>Podklad z kameniva hrubého drceného vel. 32-63 mm tl 250 mm</t>
  </si>
  <si>
    <t>68266200</t>
  </si>
  <si>
    <t>50</t>
  </si>
  <si>
    <t>564851111</t>
  </si>
  <si>
    <t>Podklad ze štěrkodrtě ŠD tl 150 mm</t>
  </si>
  <si>
    <t>1315086770</t>
  </si>
  <si>
    <t>51</t>
  </si>
  <si>
    <t>572341112R</t>
  </si>
  <si>
    <t>Vyspravení krytu komunikací po překopech plochy přes 15 m2 asfalt betonem ACP tl 70 mm</t>
  </si>
  <si>
    <t>1795329448</t>
  </si>
  <si>
    <t>52</t>
  </si>
  <si>
    <t>572341112</t>
  </si>
  <si>
    <t>Vyspravení krytu komunikací po překopech plochy přes 15 m2 asfalt betonem ACO (AB) tl 50 mm</t>
  </si>
  <si>
    <t>1203505630</t>
  </si>
  <si>
    <t>53</t>
  </si>
  <si>
    <t>564861111</t>
  </si>
  <si>
    <t>Podklad ze štěrkodrtě ŠD tl 200 mm</t>
  </si>
  <si>
    <t>1624107217</t>
  </si>
  <si>
    <t>54</t>
  </si>
  <si>
    <t>596211110</t>
  </si>
  <si>
    <t>Kladení zámkové dlažby komunikací pro pěší tl 60 mm skupiny A pl do 50 m2</t>
  </si>
  <si>
    <t>-2130483678</t>
  </si>
  <si>
    <t>55</t>
  </si>
  <si>
    <t>596811121</t>
  </si>
  <si>
    <t>Kladení betonové dlažby komunikací pro pěší do lože z kameniva vel do 0,09 m2 plochy do 100 m2</t>
  </si>
  <si>
    <t>-1087623301</t>
  </si>
  <si>
    <t>56</t>
  </si>
  <si>
    <t>596R</t>
  </si>
  <si>
    <t>Oprava betonového odvodňovacího žlabu</t>
  </si>
  <si>
    <t>-184883639</t>
  </si>
  <si>
    <t>57</t>
  </si>
  <si>
    <t>871350310</t>
  </si>
  <si>
    <t>Montáž kanalizačního potrubí hladkého plnostěnného SN 10 z polypropylenu DN 200</t>
  </si>
  <si>
    <t>-1164432110</t>
  </si>
  <si>
    <t>2,5</t>
  </si>
  <si>
    <t>4,9</t>
  </si>
  <si>
    <t>2*2,5</t>
  </si>
  <si>
    <t>58</t>
  </si>
  <si>
    <t>28617004</t>
  </si>
  <si>
    <t>trubka kanalizační PP plnostěnná třívrstvá DN 200x1000 mm SN 10</t>
  </si>
  <si>
    <t>-578642227</t>
  </si>
  <si>
    <t>59</t>
  </si>
  <si>
    <t>871370310</t>
  </si>
  <si>
    <t>Montáž kanalizačního potrubí hladkého plnostěnného SN 10 z polypropylenu DN 300</t>
  </si>
  <si>
    <t>-225750212</t>
  </si>
  <si>
    <t>60</t>
  </si>
  <si>
    <t>28617022</t>
  </si>
  <si>
    <t>trubka kanalizační PP plnostěnná třívrstvá DN 300x6000 mm SN 10</t>
  </si>
  <si>
    <t>77808838</t>
  </si>
  <si>
    <t>61</t>
  </si>
  <si>
    <t>877350310</t>
  </si>
  <si>
    <t>Montáž kolen na kanalizačním potrubí z PP trub hladkých plnostěnných DN 200</t>
  </si>
  <si>
    <t>-945803948</t>
  </si>
  <si>
    <t>62</t>
  </si>
  <si>
    <t>28617173</t>
  </si>
  <si>
    <t>koleno kanalizační PP SN 16 30 ° DN 200</t>
  </si>
  <si>
    <t>797778535</t>
  </si>
  <si>
    <t>63</t>
  </si>
  <si>
    <t>28617183</t>
  </si>
  <si>
    <t>koleno kanalizační PP SN 16 45 ° DN 200</t>
  </si>
  <si>
    <t>-1855817660</t>
  </si>
  <si>
    <t>64</t>
  </si>
  <si>
    <t>877370320</t>
  </si>
  <si>
    <t>Montáž odboček na kanalizačním potrubí z PP trub hladkých plnostěnných DN 300</t>
  </si>
  <si>
    <t>-869527959</t>
  </si>
  <si>
    <t>65</t>
  </si>
  <si>
    <t>28617215</t>
  </si>
  <si>
    <t>odbočka kanalizační PP SN 16 45° DN 300/DN200</t>
  </si>
  <si>
    <t>-1911033188</t>
  </si>
  <si>
    <t>66</t>
  </si>
  <si>
    <t>892372121</t>
  </si>
  <si>
    <t>Tlaková zkouška vzduchem potrubí DN 300 těsnícím vakem ucpávkovým</t>
  </si>
  <si>
    <t>úsek</t>
  </si>
  <si>
    <t>-524718195</t>
  </si>
  <si>
    <t>67</t>
  </si>
  <si>
    <t>894411221</t>
  </si>
  <si>
    <t>Zřízení šachet kanalizačních z betonových dílců na potrubí DN nad 200 do 300</t>
  </si>
  <si>
    <t>952398867</t>
  </si>
  <si>
    <t>68</t>
  </si>
  <si>
    <t>894411221.R</t>
  </si>
  <si>
    <t>Zřízení šachet kanalizačních z betonových dílců na potrubí DN nad 200 do 300 - Spadiště</t>
  </si>
  <si>
    <t>-355807302</t>
  </si>
  <si>
    <t>69</t>
  </si>
  <si>
    <t>59224029R10</t>
  </si>
  <si>
    <t>dno betonové šachtové TBZ-Q.1 100/675 KOM</t>
  </si>
  <si>
    <t>1997683029</t>
  </si>
  <si>
    <t>70</t>
  </si>
  <si>
    <t>59224029R11</t>
  </si>
  <si>
    <t>dno betonové monolitické v. 1590 mm</t>
  </si>
  <si>
    <t>2030085806</t>
  </si>
  <si>
    <t xml:space="preserve">- šachtové dni monolitické DN 1500, z betonu C30/37 XA1
- s nárazovou stěnou z čedičových segmentů 360°
- podesta z čedičových segmentů s protiskluzovou úpravou
- čedičový půlžlábek výšky 1/2 DN
- skluz z betonového půlžlábku vyloženého čedičovými žlaby
</t>
  </si>
  <si>
    <t>71</t>
  </si>
  <si>
    <t>59224315R.1</t>
  </si>
  <si>
    <t>deska betonová přechodová TZK Q.1 150-100/25</t>
  </si>
  <si>
    <t>1739606591</t>
  </si>
  <si>
    <t>72</t>
  </si>
  <si>
    <t>59224052</t>
  </si>
  <si>
    <t>skruž pro kanalizační šachty se zabudovanými stupadly TBS-Q.1 100/100</t>
  </si>
  <si>
    <t>-1818506437</t>
  </si>
  <si>
    <t>73</t>
  </si>
  <si>
    <t>59224051</t>
  </si>
  <si>
    <t>skruž pro kanalizační šachty se zabudovanými stupadly TBS-Q.1 100/50</t>
  </si>
  <si>
    <t>1079868839</t>
  </si>
  <si>
    <t>74</t>
  </si>
  <si>
    <t>59224050</t>
  </si>
  <si>
    <t>skruž pro kanalizační šachty se zabudovanými stupadly TBS-Q.1 100/25</t>
  </si>
  <si>
    <t>78131997</t>
  </si>
  <si>
    <t>75</t>
  </si>
  <si>
    <t>59224312</t>
  </si>
  <si>
    <t>kónus šachetní betonový kapsové plastové stupadlo 100x62,5x58 cm</t>
  </si>
  <si>
    <t>284032922</t>
  </si>
  <si>
    <t>76</t>
  </si>
  <si>
    <t>59224315</t>
  </si>
  <si>
    <t>deska betonová zákrytová pro kruhové šachty 100/62,5 x 16,5 cm</t>
  </si>
  <si>
    <t>-128218137</t>
  </si>
  <si>
    <t>77</t>
  </si>
  <si>
    <t>59224011</t>
  </si>
  <si>
    <t>prstenec betonový vyrovnávací 63/6 cm</t>
  </si>
  <si>
    <t>1360952581</t>
  </si>
  <si>
    <t>78</t>
  </si>
  <si>
    <t>59224012</t>
  </si>
  <si>
    <t>prstenec betonový vyrovnávací 63/8 cm</t>
  </si>
  <si>
    <t>2068623472</t>
  </si>
  <si>
    <t>79</t>
  </si>
  <si>
    <t>59224013</t>
  </si>
  <si>
    <t>prstenec betonový vyrovnávací 63/10 cm</t>
  </si>
  <si>
    <t>-1717412256</t>
  </si>
  <si>
    <t>80</t>
  </si>
  <si>
    <t>59224014</t>
  </si>
  <si>
    <t>prstenec betonový vyrovnávací 63/12 cm</t>
  </si>
  <si>
    <t>1973424762</t>
  </si>
  <si>
    <t>81</t>
  </si>
  <si>
    <t>59224348</t>
  </si>
  <si>
    <t>těsnění elastomerové pro spojení šachetních dílů DN 1000</t>
  </si>
  <si>
    <t>1209392560</t>
  </si>
  <si>
    <t>82</t>
  </si>
  <si>
    <t>899102112</t>
  </si>
  <si>
    <t>Osazení poklopů litinových nebo ocelových včetně rámů pro třídu zatížení A15, A50</t>
  </si>
  <si>
    <t>-1177679650</t>
  </si>
  <si>
    <t>83</t>
  </si>
  <si>
    <t>28661935R1</t>
  </si>
  <si>
    <t>poklop šachtový BEGU pro třídu zatížení A15 bez odvětrávání</t>
  </si>
  <si>
    <t>1133706800</t>
  </si>
  <si>
    <t>84</t>
  </si>
  <si>
    <t>899103112</t>
  </si>
  <si>
    <t>Osazení poklopů litinových nebo ocelových včetně rámů pro třídu zatížení B125, C250</t>
  </si>
  <si>
    <t>1310952064</t>
  </si>
  <si>
    <t>85</t>
  </si>
  <si>
    <t>28661935R2</t>
  </si>
  <si>
    <t>poklop šachtový BEGU B-1 pro třídu zatížení B125 bez odvětrávání</t>
  </si>
  <si>
    <t>-1001429573</t>
  </si>
  <si>
    <t>86</t>
  </si>
  <si>
    <t>899104112</t>
  </si>
  <si>
    <t>Osazení poklopů litinových nebo ocelových včetně rámů pro třídu zatížení D400, E600</t>
  </si>
  <si>
    <t>1177458732</t>
  </si>
  <si>
    <t>87</t>
  </si>
  <si>
    <t>28661935R3</t>
  </si>
  <si>
    <t>poklop šachtový BEGU B-K pro třídu zatížení D400 bez odvětrávání</t>
  </si>
  <si>
    <t>-1146026081</t>
  </si>
  <si>
    <t>88</t>
  </si>
  <si>
    <t>916231213</t>
  </si>
  <si>
    <t>Osazení chodníkového obrubníku betonového stojatého s boční opěrou do lože z betonu prostého</t>
  </si>
  <si>
    <t>147890422</t>
  </si>
  <si>
    <t>89</t>
  </si>
  <si>
    <t>59217017</t>
  </si>
  <si>
    <t>obrubník betonový chodníkový 100x10x25 cm</t>
  </si>
  <si>
    <t>506469441</t>
  </si>
  <si>
    <t>90</t>
  </si>
  <si>
    <t>919122122</t>
  </si>
  <si>
    <t>Těsnění spár zálivkou za tepla</t>
  </si>
  <si>
    <t>-1537740140</t>
  </si>
  <si>
    <t>91</t>
  </si>
  <si>
    <t>919735113</t>
  </si>
  <si>
    <t>Řezání stávajícího živičného krytu hl do 150 mm</t>
  </si>
  <si>
    <t>-481068052</t>
  </si>
  <si>
    <t>92</t>
  </si>
  <si>
    <t>979054441</t>
  </si>
  <si>
    <t>Očištění vybouraných z desek nebo dlaždic s původním spárováním z kameniva těženého</t>
  </si>
  <si>
    <t>-1000124811</t>
  </si>
  <si>
    <t>93</t>
  </si>
  <si>
    <t>997221551</t>
  </si>
  <si>
    <t>Vodorovná doprava suti ze sypkých materiálů do 1 km</t>
  </si>
  <si>
    <t>65251853</t>
  </si>
  <si>
    <t>94</t>
  </si>
  <si>
    <t>997221559</t>
  </si>
  <si>
    <t>Příplatek ZKD 1 km u vodorovné dopravy suti ze sypkých materiálů</t>
  </si>
  <si>
    <t>82340719</t>
  </si>
  <si>
    <t>95</t>
  </si>
  <si>
    <t>997221611</t>
  </si>
  <si>
    <t>Nakládání suti na dopravní prostředky pro vodorovnou dopravu</t>
  </si>
  <si>
    <t>1319411627</t>
  </si>
  <si>
    <t>96</t>
  </si>
  <si>
    <t>997221815</t>
  </si>
  <si>
    <t>Poplatek za uložení na skládce (skládkovné) stavebního odpadu betonového kód odpadu 170 101</t>
  </si>
  <si>
    <t>1467647802</t>
  </si>
  <si>
    <t>97</t>
  </si>
  <si>
    <t>997221845</t>
  </si>
  <si>
    <t>Poplatek za uložení na skládce (skládkovné) odpadu asfaltového bez dehtu kód odpadu 170 302</t>
  </si>
  <si>
    <t>1114316115</t>
  </si>
  <si>
    <t>98</t>
  </si>
  <si>
    <t>997221855</t>
  </si>
  <si>
    <t>Poplatek za uložení na skládce (skládkovné) zeminy a kameniva kód odpadu 170 504</t>
  </si>
  <si>
    <t>179775130</t>
  </si>
  <si>
    <t>99</t>
  </si>
  <si>
    <t>998276101</t>
  </si>
  <si>
    <t>Přesun hmot pro trubní vedení z trub z plastických hmot otevřený výkop</t>
  </si>
  <si>
    <t>699311521</t>
  </si>
  <si>
    <t>100</t>
  </si>
  <si>
    <t>011003000</t>
  </si>
  <si>
    <t>Průzkumné práce před zahájením stavebních prací</t>
  </si>
  <si>
    <t>1024</t>
  </si>
  <si>
    <t>2096541159</t>
  </si>
  <si>
    <t>101</t>
  </si>
  <si>
    <t>011002000</t>
  </si>
  <si>
    <t>Náhradní odvádění OV po dobu výstavby</t>
  </si>
  <si>
    <t>-1489179575</t>
  </si>
  <si>
    <t>- přečerpávání po šachtových úsecích</t>
  </si>
  <si>
    <t>102</t>
  </si>
  <si>
    <t>030001000</t>
  </si>
  <si>
    <t>-781483051</t>
  </si>
  <si>
    <t>103</t>
  </si>
  <si>
    <t>011002000.1</t>
  </si>
  <si>
    <t>Vytyčení stávajících inženýrských sítí</t>
  </si>
  <si>
    <t>1687465254</t>
  </si>
  <si>
    <t>104</t>
  </si>
  <si>
    <t>011503000</t>
  </si>
  <si>
    <t>Pasportizace území stavby a jejího okolí</t>
  </si>
  <si>
    <t>-782823683</t>
  </si>
  <si>
    <t>105</t>
  </si>
  <si>
    <t>012103000</t>
  </si>
  <si>
    <t>Geodetické práce před výstavbou</t>
  </si>
  <si>
    <t>775418478</t>
  </si>
  <si>
    <t>106</t>
  </si>
  <si>
    <t>012303000</t>
  </si>
  <si>
    <t>Geodetické práce po výstavbě</t>
  </si>
  <si>
    <t>1185406140</t>
  </si>
  <si>
    <t>107</t>
  </si>
  <si>
    <t>013254000</t>
  </si>
  <si>
    <t>Dokumentace skutečného provedení stavby</t>
  </si>
  <si>
    <t>219277173</t>
  </si>
  <si>
    <t>108</t>
  </si>
  <si>
    <t>013255000</t>
  </si>
  <si>
    <t>Doplnění provozního řádu kanalizace</t>
  </si>
  <si>
    <t>1038896159</t>
  </si>
  <si>
    <t>PN</t>
  </si>
  <si>
    <t>SO 02 - Stoka S-2</t>
  </si>
  <si>
    <t>-674055603</t>
  </si>
  <si>
    <t>1,8*1,7</t>
  </si>
  <si>
    <t>-376985067</t>
  </si>
  <si>
    <t>1909716427</t>
  </si>
  <si>
    <t>5,8*1,7</t>
  </si>
  <si>
    <t>113107322</t>
  </si>
  <si>
    <t>Odstranění podkladu z kameniva drceného tl 200 mm strojně pl do 50 m2</t>
  </si>
  <si>
    <t>-1938691485</t>
  </si>
  <si>
    <t>3,06</t>
  </si>
  <si>
    <t>10,498</t>
  </si>
  <si>
    <t>113107324</t>
  </si>
  <si>
    <t>Odstranění podkladu z kameniva drceného tl 400 mm strojně pl do 50 m2</t>
  </si>
  <si>
    <t>362255650</t>
  </si>
  <si>
    <t>1937762812</t>
  </si>
  <si>
    <t>-974934731</t>
  </si>
  <si>
    <t>617266795</t>
  </si>
  <si>
    <t>4,0</t>
  </si>
  <si>
    <t>1497692696</t>
  </si>
  <si>
    <t>1*1,3</t>
  </si>
  <si>
    <t>1581400930</t>
  </si>
  <si>
    <t>2*1,3</t>
  </si>
  <si>
    <t>-5660064</t>
  </si>
  <si>
    <t>(44,0-1,42)*1,3</t>
  </si>
  <si>
    <t>2,84*2,84</t>
  </si>
  <si>
    <t>63,42*0,3</t>
  </si>
  <si>
    <t>1394397009</t>
  </si>
  <si>
    <t>6*1,0*1,3*2,54</t>
  </si>
  <si>
    <t>4,0*1,3*2,54</t>
  </si>
  <si>
    <t>740966121</t>
  </si>
  <si>
    <t>53,2*1,3*3,82</t>
  </si>
  <si>
    <t>2*2,5*1,3*2,5</t>
  </si>
  <si>
    <t>-21,182</t>
  </si>
  <si>
    <t>259,259*0,75</t>
  </si>
  <si>
    <t>-1362051175</t>
  </si>
  <si>
    <t>194,444*0,5</t>
  </si>
  <si>
    <t>132301201</t>
  </si>
  <si>
    <t>Hloubení rýh š do 2000 mm v hornině tř. 4 objemu do 100 m3</t>
  </si>
  <si>
    <t>-467702316</t>
  </si>
  <si>
    <t>259,259*0,25</t>
  </si>
  <si>
    <t>1946406462</t>
  </si>
  <si>
    <t>64,815*0,5</t>
  </si>
  <si>
    <t>1504602199</t>
  </si>
  <si>
    <t>2*((3,4*(3,4-1,3))*3,82+3,4*3,4*0,25)</t>
  </si>
  <si>
    <t>-4,84</t>
  </si>
  <si>
    <t>55,49*0,75</t>
  </si>
  <si>
    <t>488978066</t>
  </si>
  <si>
    <t>41,618*0,5</t>
  </si>
  <si>
    <t>-1269686032</t>
  </si>
  <si>
    <t>55,49*0,25</t>
  </si>
  <si>
    <t>1200292828</t>
  </si>
  <si>
    <t>13,873*0,5</t>
  </si>
  <si>
    <t>-1044798835</t>
  </si>
  <si>
    <t>53,2*2*3,82</t>
  </si>
  <si>
    <t>2*2,5*2*2,5</t>
  </si>
  <si>
    <t>-1946723819</t>
  </si>
  <si>
    <t>161101102</t>
  </si>
  <si>
    <t>Svislé přemístění výkopku z horniny tř. 1 až 4 hl výkopu do 4 m</t>
  </si>
  <si>
    <t>1818873944</t>
  </si>
  <si>
    <t>259,259+55,49</t>
  </si>
  <si>
    <t>dle tab. pro svislý přesun = 5%:</t>
  </si>
  <si>
    <t>314,749*0,55</t>
  </si>
  <si>
    <t>1484772194</t>
  </si>
  <si>
    <t>1840559496</t>
  </si>
  <si>
    <t>-1038486595</t>
  </si>
  <si>
    <t>314,749*1,8</t>
  </si>
  <si>
    <t>608417145</t>
  </si>
  <si>
    <t>259,259+55,49-10,698-0,8-44,346-19,44</t>
  </si>
  <si>
    <t>1184666393</t>
  </si>
  <si>
    <t>239,465*1,8</t>
  </si>
  <si>
    <t>-1068750462</t>
  </si>
  <si>
    <t>(53,2-2*1,8*0,5)*1,3*0,615-((3,1415*0,315^2)/4)*(53,2-2*1,8*0,5)</t>
  </si>
  <si>
    <t>1199236787</t>
  </si>
  <si>
    <t>40,182*2,0</t>
  </si>
  <si>
    <t>1111616092</t>
  </si>
  <si>
    <t>474016925</t>
  </si>
  <si>
    <t>-66565969</t>
  </si>
  <si>
    <t>-270647966</t>
  </si>
  <si>
    <t>-645182605</t>
  </si>
  <si>
    <t>-582020502</t>
  </si>
  <si>
    <t>-1723701797</t>
  </si>
  <si>
    <t>358R3.1.1</t>
  </si>
  <si>
    <t>Přepojení stáv. kanalizační přípojek KT DN 150</t>
  </si>
  <si>
    <t>724970894</t>
  </si>
  <si>
    <t>- napojení do skruže šachty S.16
- vč. výměny 1 m stávajícího potrubí přípojek</t>
  </si>
  <si>
    <t>358R3.2</t>
  </si>
  <si>
    <t>Přepojení stáv. kanalizační přípojek PVC DN 150</t>
  </si>
  <si>
    <t>-1273919291</t>
  </si>
  <si>
    <t>Přepojení stáv. kanalizace KT DN 300</t>
  </si>
  <si>
    <t>-1757226381</t>
  </si>
  <si>
    <t>- 1x do S.16
- 2x do S.17
- vč. výměny 1 m stávajícího potrubí kanalizace</t>
  </si>
  <si>
    <t>951773640</t>
  </si>
  <si>
    <t>2133713657</t>
  </si>
  <si>
    <t>(53,2-2*2,0*0,5)*1,3*0,13</t>
  </si>
  <si>
    <t>2*2,5*1,3*0,13</t>
  </si>
  <si>
    <t>2*2,0*2,0*0,15</t>
  </si>
  <si>
    <t>-1530512848</t>
  </si>
  <si>
    <t>2*2,0*2,0*0,1</t>
  </si>
  <si>
    <t>1606713802</t>
  </si>
  <si>
    <t>2*4*2,0*0,1</t>
  </si>
  <si>
    <t>1345655697</t>
  </si>
  <si>
    <t>2115843560</t>
  </si>
  <si>
    <t>2119961385</t>
  </si>
  <si>
    <t>1650753531</t>
  </si>
  <si>
    <t>-1970267346</t>
  </si>
  <si>
    <t>-1613710787</t>
  </si>
  <si>
    <t>1224083851</t>
  </si>
  <si>
    <t>866009191</t>
  </si>
  <si>
    <t>-2081812164</t>
  </si>
  <si>
    <t>-1921763090</t>
  </si>
  <si>
    <t>1915687129</t>
  </si>
  <si>
    <t>671389435</t>
  </si>
  <si>
    <t>323823968</t>
  </si>
  <si>
    <t>-1650017722</t>
  </si>
  <si>
    <t>633637148</t>
  </si>
  <si>
    <t>-905152185</t>
  </si>
  <si>
    <t>1483052030</t>
  </si>
  <si>
    <t>-536406792</t>
  </si>
  <si>
    <t>183031590</t>
  </si>
  <si>
    <t>786537320</t>
  </si>
  <si>
    <t>500330921</t>
  </si>
  <si>
    <t>-96200684</t>
  </si>
  <si>
    <t>1188560047</t>
  </si>
  <si>
    <t>-257694506</t>
  </si>
  <si>
    <t>-892854630</t>
  </si>
  <si>
    <t>-1147137872</t>
  </si>
  <si>
    <t>-1813318031</t>
  </si>
  <si>
    <t>-1962319162</t>
  </si>
  <si>
    <t>276749466</t>
  </si>
  <si>
    <t>800695273</t>
  </si>
  <si>
    <t>-455938638</t>
  </si>
  <si>
    <t>-1490882208</t>
  </si>
  <si>
    <t>1954208328</t>
  </si>
  <si>
    <t>-303404635</t>
  </si>
  <si>
    <t>517679686</t>
  </si>
  <si>
    <t>-1120950431</t>
  </si>
  <si>
    <t>-902526838</t>
  </si>
  <si>
    <t>-347462257</t>
  </si>
  <si>
    <t>-11430485</t>
  </si>
  <si>
    <t>1247519251</t>
  </si>
  <si>
    <t>-1016124854</t>
  </si>
  <si>
    <t>1740289677</t>
  </si>
  <si>
    <t>997835777</t>
  </si>
  <si>
    <t>1909998909</t>
  </si>
  <si>
    <t>-2030173060</t>
  </si>
  <si>
    <t>-610028208</t>
  </si>
  <si>
    <t>-155169954</t>
  </si>
  <si>
    <t>SO 03 - Stoka S-2-2</t>
  </si>
  <si>
    <t>26441686</t>
  </si>
  <si>
    <t>1,68*1,7</t>
  </si>
  <si>
    <t>1611104500</t>
  </si>
  <si>
    <t>-1136473160</t>
  </si>
  <si>
    <t>asfalt:</t>
  </si>
  <si>
    <t>8,0*1,7</t>
  </si>
  <si>
    <t>113107343</t>
  </si>
  <si>
    <t>Odstranění podkladu živičného tl 150 mm strojně pl do 50 m2</t>
  </si>
  <si>
    <t>1134192273</t>
  </si>
  <si>
    <t>1953786833</t>
  </si>
  <si>
    <t>-233551452</t>
  </si>
  <si>
    <t>Dočasné zajištění potrubí DN do 1000</t>
  </si>
  <si>
    <t>-1479761035</t>
  </si>
  <si>
    <t>2089724085</t>
  </si>
  <si>
    <t>-1204829495</t>
  </si>
  <si>
    <t>(34,5+10,0-3,3)*1,3</t>
  </si>
  <si>
    <t>53,56*0,3</t>
  </si>
  <si>
    <t>1819787478</t>
  </si>
  <si>
    <t>4*1,0*1,3*2,31</t>
  </si>
  <si>
    <t>132201201</t>
  </si>
  <si>
    <t>Hloubení rýh š do 2000 mm v hornině tř. 3 objemu do 100 m3</t>
  </si>
  <si>
    <t>1859517370</t>
  </si>
  <si>
    <t>34,5*1,3*2,31</t>
  </si>
  <si>
    <t>8,0*1,3*1,48</t>
  </si>
  <si>
    <t>-22,131</t>
  </si>
  <si>
    <t>96,865*0,75</t>
  </si>
  <si>
    <t>-1050626420</t>
  </si>
  <si>
    <t>72,649*0,5</t>
  </si>
  <si>
    <t>-727563294</t>
  </si>
  <si>
    <t>96,865*0,25</t>
  </si>
  <si>
    <t>-1505166939</t>
  </si>
  <si>
    <t>24,216*0,5</t>
  </si>
  <si>
    <t>-509513867</t>
  </si>
  <si>
    <t>1*((2,84*(2,84-1,3))*1,63+2,84*2,84*0,25)</t>
  </si>
  <si>
    <t>9,145*0,75</t>
  </si>
  <si>
    <t>4665473</t>
  </si>
  <si>
    <t>6,859*0,5</t>
  </si>
  <si>
    <t>-1450878293</t>
  </si>
  <si>
    <t>9,145*0,25</t>
  </si>
  <si>
    <t>1321665809</t>
  </si>
  <si>
    <t>2,286*0,5</t>
  </si>
  <si>
    <t>1349137568</t>
  </si>
  <si>
    <t>34,5*2*2,31</t>
  </si>
  <si>
    <t>8,0*2*1,48</t>
  </si>
  <si>
    <t>1622628231</t>
  </si>
  <si>
    <t>1355960884</t>
  </si>
  <si>
    <t>96,865+9,145</t>
  </si>
  <si>
    <t>106,01*0,50</t>
  </si>
  <si>
    <t>781475988</t>
  </si>
  <si>
    <t>1363698106</t>
  </si>
  <si>
    <t>-591535504</t>
  </si>
  <si>
    <t>106,01*1,8</t>
  </si>
  <si>
    <t>1244778917</t>
  </si>
  <si>
    <t>96,865+9,145-7,445-31,791-0,225-1,968</t>
  </si>
  <si>
    <t>-1246182913</t>
  </si>
  <si>
    <t>64,581*1,8</t>
  </si>
  <si>
    <t>-614031030</t>
  </si>
  <si>
    <t>(34,5-2*1,24*0,5)*1,3*0,615-((3,1415*0,315^2)/4)*(34,5-2*1,24*0,5)</t>
  </si>
  <si>
    <t>8,0*1,3*0,5-((3,14159*0,2^2)/4)*8,0</t>
  </si>
  <si>
    <t>1059441066</t>
  </si>
  <si>
    <t>28,948*2,0</t>
  </si>
  <si>
    <t>-1250198609</t>
  </si>
  <si>
    <t>-477651390</t>
  </si>
  <si>
    <t>387861756</t>
  </si>
  <si>
    <t>-1645064374</t>
  </si>
  <si>
    <t>-1843866082</t>
  </si>
  <si>
    <t>-209674124</t>
  </si>
  <si>
    <t>133925005</t>
  </si>
  <si>
    <t>-191878192</t>
  </si>
  <si>
    <t>-1433195650</t>
  </si>
  <si>
    <t>Přepojení stáv. uliční vpusti do nové kan. šachty</t>
  </si>
  <si>
    <t>-669506313</t>
  </si>
  <si>
    <t>- do šachty S.18</t>
  </si>
  <si>
    <t>435068305</t>
  </si>
  <si>
    <t>1409578913</t>
  </si>
  <si>
    <t>(34,5-2*2,0*0,5)*1,3*0,13</t>
  </si>
  <si>
    <t>8,0*1,3*0,13</t>
  </si>
  <si>
    <t>1*2,0*2,0*0,15</t>
  </si>
  <si>
    <t>-1326403881</t>
  </si>
  <si>
    <t>1*1,5*1,5*0,1</t>
  </si>
  <si>
    <t>1311457523</t>
  </si>
  <si>
    <t>1*4*1,5*0,1</t>
  </si>
  <si>
    <t>1174200591</t>
  </si>
  <si>
    <t>-999226670</t>
  </si>
  <si>
    <t>1312245023</t>
  </si>
  <si>
    <t>2,856</t>
  </si>
  <si>
    <t>-596653393</t>
  </si>
  <si>
    <t>-1178001219</t>
  </si>
  <si>
    <t>-61329361</t>
  </si>
  <si>
    <t>1421466360</t>
  </si>
  <si>
    <t>-1397097350</t>
  </si>
  <si>
    <t>1535986634</t>
  </si>
  <si>
    <t>1066200442</t>
  </si>
  <si>
    <t>273764514</t>
  </si>
  <si>
    <t>1857279216</t>
  </si>
  <si>
    <t>-850454815</t>
  </si>
  <si>
    <t>413422361</t>
  </si>
  <si>
    <t>1165217892</t>
  </si>
  <si>
    <t>1890163922</t>
  </si>
  <si>
    <t>1838223434</t>
  </si>
  <si>
    <t>-1439659958</t>
  </si>
  <si>
    <t>579998052</t>
  </si>
  <si>
    <t>-760844768</t>
  </si>
  <si>
    <t>302204291</t>
  </si>
  <si>
    <t>-1977820414</t>
  </si>
  <si>
    <t>-2092699944</t>
  </si>
  <si>
    <t>-1354389951</t>
  </si>
  <si>
    <t>-1635362859</t>
  </si>
  <si>
    <t>1340099294</t>
  </si>
  <si>
    <t>-1954419178</t>
  </si>
  <si>
    <t>1590328720</t>
  </si>
  <si>
    <t>-65478912</t>
  </si>
  <si>
    <t>997221571</t>
  </si>
  <si>
    <t>Vodorovná doprava vybouraných hmot do 1 km</t>
  </si>
  <si>
    <t>937405822</t>
  </si>
  <si>
    <t>-1589729571</t>
  </si>
  <si>
    <t>-1290198138</t>
  </si>
  <si>
    <t>1269367271</t>
  </si>
  <si>
    <t>356889679</t>
  </si>
  <si>
    <t>-761399479</t>
  </si>
  <si>
    <t>1539950717</t>
  </si>
  <si>
    <t>480015226</t>
  </si>
  <si>
    <t>-1726686056</t>
  </si>
  <si>
    <t>1066522240</t>
  </si>
  <si>
    <t>673034856</t>
  </si>
  <si>
    <t>-2122493451</t>
  </si>
  <si>
    <t>-492042973</t>
  </si>
  <si>
    <t>-2095473609</t>
  </si>
  <si>
    <t>Celkové náklady za stavbu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</si>
</sst>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/>
    <xf numFmtId="0" fontId="15" fillId="2" borderId="0" xfId="20" applyFont="1" applyFill="1" applyAlignment="1" applyProtection="1">
      <alignment horizontal="center" vertical="center"/>
      <protection/>
    </xf>
    <xf numFmtId="0" fontId="39" fillId="0" borderId="0" xfId="0" applyFont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4"/>
  <sheetViews>
    <sheetView showGridLines="0" workbookViewId="0" topLeftCell="A1">
      <pane ySplit="1" topLeftCell="A69" activePane="bottomLeft" state="frozen"/>
      <selection pane="bottomLeft" activeCell="AN94" sqref="AN9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R2" s="183" t="s">
        <v>8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187" t="s">
        <v>12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26"/>
      <c r="AS4" s="20" t="s">
        <v>13</v>
      </c>
      <c r="BE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8"/>
      <c r="AQ5" s="26"/>
      <c r="BE5" s="212" t="s">
        <v>17</v>
      </c>
      <c r="BS5" s="21" t="s">
        <v>9</v>
      </c>
    </row>
    <row r="6" spans="2:71" ht="36.95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16" t="s">
        <v>19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8"/>
      <c r="AQ6" s="26"/>
      <c r="BE6" s="213"/>
      <c r="BS6" s="21" t="s">
        <v>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6"/>
      <c r="BE7" s="213"/>
      <c r="BS7" s="21" t="s">
        <v>9</v>
      </c>
    </row>
    <row r="8" spans="2:71" ht="14.45" customHeight="1">
      <c r="B8" s="25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3"/>
      <c r="AO8" s="28"/>
      <c r="AP8" s="28"/>
      <c r="AQ8" s="26"/>
      <c r="BE8" s="213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3"/>
      <c r="BS9" s="21" t="s">
        <v>9</v>
      </c>
    </row>
    <row r="10" spans="2:71" ht="14.45" customHeight="1">
      <c r="B10" s="25"/>
      <c r="C10" s="28"/>
      <c r="D10" s="32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26</v>
      </c>
      <c r="AL10" s="28"/>
      <c r="AM10" s="28"/>
      <c r="AN10" s="30"/>
      <c r="AO10" s="28"/>
      <c r="AP10" s="28"/>
      <c r="AQ10" s="26"/>
      <c r="BE10" s="213"/>
      <c r="BS10" s="21" t="s">
        <v>9</v>
      </c>
    </row>
    <row r="11" spans="2:71" ht="18.4" customHeight="1">
      <c r="B11" s="25"/>
      <c r="C11" s="28"/>
      <c r="D11" s="28"/>
      <c r="E11" s="30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/>
      <c r="AO11" s="28"/>
      <c r="AP11" s="28"/>
      <c r="AQ11" s="26"/>
      <c r="BE11" s="213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3"/>
      <c r="BS12" s="21" t="s">
        <v>9</v>
      </c>
    </row>
    <row r="13" spans="2:71" ht="14.45" customHeight="1">
      <c r="B13" s="25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26</v>
      </c>
      <c r="AL13" s="28"/>
      <c r="AM13" s="28"/>
      <c r="AN13" s="34"/>
      <c r="AO13" s="28"/>
      <c r="AP13" s="28"/>
      <c r="AQ13" s="26"/>
      <c r="BE13" s="213"/>
      <c r="BS13" s="21" t="s">
        <v>9</v>
      </c>
    </row>
    <row r="14" spans="2:71" ht="15">
      <c r="B14" s="25"/>
      <c r="C14" s="28"/>
      <c r="D14" s="28"/>
      <c r="E14" s="217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2" t="s">
        <v>27</v>
      </c>
      <c r="AL14" s="28"/>
      <c r="AM14" s="28"/>
      <c r="AN14" s="34"/>
      <c r="AO14" s="28"/>
      <c r="AP14" s="28"/>
      <c r="AQ14" s="26"/>
      <c r="BE14" s="213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3"/>
      <c r="BS15" s="21" t="s">
        <v>6</v>
      </c>
    </row>
    <row r="16" spans="2:71" ht="14.45" customHeight="1">
      <c r="B16" s="25"/>
      <c r="C16" s="28"/>
      <c r="D16" s="32" t="s">
        <v>29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26</v>
      </c>
      <c r="AL16" s="28"/>
      <c r="AM16" s="28"/>
      <c r="AN16" s="30" t="s">
        <v>5</v>
      </c>
      <c r="AO16" s="28"/>
      <c r="AP16" s="28"/>
      <c r="AQ16" s="26"/>
      <c r="BE16" s="213"/>
      <c r="BS16" s="21" t="s">
        <v>6</v>
      </c>
    </row>
    <row r="17" spans="2:71" ht="18.4" customHeight="1">
      <c r="B17" s="25"/>
      <c r="C17" s="28"/>
      <c r="D17" s="28"/>
      <c r="E17" s="30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6"/>
      <c r="BE17" s="213"/>
      <c r="BS17" s="21" t="s">
        <v>30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3"/>
      <c r="BS18" s="21" t="s">
        <v>9</v>
      </c>
    </row>
    <row r="19" spans="2:71" ht="14.45" customHeight="1">
      <c r="B19" s="25"/>
      <c r="C19" s="28"/>
      <c r="D19" s="32" t="s">
        <v>31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26</v>
      </c>
      <c r="AL19" s="28"/>
      <c r="AM19" s="28"/>
      <c r="AN19" s="30" t="s">
        <v>5</v>
      </c>
      <c r="AO19" s="28"/>
      <c r="AP19" s="28"/>
      <c r="AQ19" s="26"/>
      <c r="BE19" s="213"/>
      <c r="BS19" s="21" t="s">
        <v>9</v>
      </c>
    </row>
    <row r="20" spans="2:57" ht="18.4" customHeight="1">
      <c r="B20" s="25"/>
      <c r="C20" s="28"/>
      <c r="D20" s="28"/>
      <c r="E20" s="30" t="s">
        <v>23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5</v>
      </c>
      <c r="AO20" s="28"/>
      <c r="AP20" s="28"/>
      <c r="AQ20" s="26"/>
      <c r="BE20" s="213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3"/>
    </row>
    <row r="22" spans="2:57" ht="15">
      <c r="B22" s="25"/>
      <c r="C22" s="28"/>
      <c r="D22" s="32" t="s">
        <v>32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3"/>
    </row>
    <row r="23" spans="2:57" ht="16.5" customHeight="1">
      <c r="B23" s="25"/>
      <c r="C23" s="28"/>
      <c r="D23" s="28"/>
      <c r="E23" s="219" t="s">
        <v>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8"/>
      <c r="AP23" s="28"/>
      <c r="AQ23" s="26"/>
      <c r="BE23" s="213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3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3"/>
    </row>
    <row r="26" spans="2:57" ht="14.45" customHeight="1">
      <c r="B26" s="25"/>
      <c r="C26" s="28"/>
      <c r="D26" s="36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0">
        <f>ROUND(AG87,2)</f>
        <v>0</v>
      </c>
      <c r="AL26" s="215"/>
      <c r="AM26" s="215"/>
      <c r="AN26" s="215"/>
      <c r="AO26" s="215"/>
      <c r="AP26" s="28"/>
      <c r="AQ26" s="26"/>
      <c r="BE26" s="213"/>
    </row>
    <row r="27" spans="2:57" ht="14.45" customHeight="1">
      <c r="B27" s="25"/>
      <c r="C27" s="28"/>
      <c r="D27" s="36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0"/>
      <c r="AL27" s="220"/>
      <c r="AM27" s="220"/>
      <c r="AN27" s="220"/>
      <c r="AO27" s="220"/>
      <c r="AP27" s="28"/>
      <c r="AQ27" s="26"/>
      <c r="BE27" s="213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3"/>
    </row>
    <row r="29" spans="2:57" s="1" customFormat="1" ht="25.9" customHeight="1">
      <c r="B29" s="37"/>
      <c r="C29" s="38"/>
      <c r="D29" s="40" t="s">
        <v>34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1">
        <f>ROUND(AK26+AK27,2)</f>
        <v>0</v>
      </c>
      <c r="AL29" s="222"/>
      <c r="AM29" s="222"/>
      <c r="AN29" s="222"/>
      <c r="AO29" s="222"/>
      <c r="AP29" s="38"/>
      <c r="AQ29" s="39"/>
      <c r="BE29" s="213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3"/>
    </row>
    <row r="31" spans="2:57" s="2" customFormat="1" ht="14.45" customHeight="1">
      <c r="B31" s="42"/>
      <c r="C31" s="43"/>
      <c r="D31" s="44" t="s">
        <v>35</v>
      </c>
      <c r="E31" s="43"/>
      <c r="F31" s="44" t="s">
        <v>36</v>
      </c>
      <c r="G31" s="43"/>
      <c r="H31" s="43"/>
      <c r="I31" s="43"/>
      <c r="J31" s="43"/>
      <c r="K31" s="43"/>
      <c r="L31" s="196">
        <v>0.21</v>
      </c>
      <c r="M31" s="197"/>
      <c r="N31" s="197"/>
      <c r="O31" s="197"/>
      <c r="P31" s="43"/>
      <c r="Q31" s="43"/>
      <c r="R31" s="43"/>
      <c r="S31" s="43"/>
      <c r="T31" s="46" t="s">
        <v>37</v>
      </c>
      <c r="U31" s="43"/>
      <c r="V31" s="43"/>
      <c r="W31" s="198">
        <f>ROUND(AZ87+SUM(CD92:CD92),2)</f>
        <v>0</v>
      </c>
      <c r="X31" s="197"/>
      <c r="Y31" s="197"/>
      <c r="Z31" s="197"/>
      <c r="AA31" s="197"/>
      <c r="AB31" s="197"/>
      <c r="AC31" s="197"/>
      <c r="AD31" s="197"/>
      <c r="AE31" s="197"/>
      <c r="AF31" s="43"/>
      <c r="AG31" s="43"/>
      <c r="AH31" s="43"/>
      <c r="AI31" s="43"/>
      <c r="AJ31" s="43"/>
      <c r="AK31" s="198">
        <f>ROUND(AV87+SUM(BY92:BY92),2)</f>
        <v>0</v>
      </c>
      <c r="AL31" s="197"/>
      <c r="AM31" s="197"/>
      <c r="AN31" s="197"/>
      <c r="AO31" s="197"/>
      <c r="AP31" s="43"/>
      <c r="AQ31" s="47"/>
      <c r="BE31" s="213"/>
    </row>
    <row r="32" spans="2:57" s="2" customFormat="1" ht="14.45" customHeight="1">
      <c r="B32" s="42"/>
      <c r="C32" s="43"/>
      <c r="D32" s="43"/>
      <c r="E32" s="43"/>
      <c r="F32" s="44" t="s">
        <v>38</v>
      </c>
      <c r="G32" s="43"/>
      <c r="H32" s="43"/>
      <c r="I32" s="43"/>
      <c r="J32" s="43"/>
      <c r="K32" s="43"/>
      <c r="L32" s="196">
        <v>0.15</v>
      </c>
      <c r="M32" s="197"/>
      <c r="N32" s="197"/>
      <c r="O32" s="197"/>
      <c r="P32" s="43"/>
      <c r="Q32" s="43"/>
      <c r="R32" s="43"/>
      <c r="S32" s="43"/>
      <c r="T32" s="46" t="s">
        <v>37</v>
      </c>
      <c r="U32" s="43"/>
      <c r="V32" s="43"/>
      <c r="W32" s="198">
        <f>ROUND(BA87+SUM(CE92:CE92),2)</f>
        <v>0</v>
      </c>
      <c r="X32" s="197"/>
      <c r="Y32" s="197"/>
      <c r="Z32" s="197"/>
      <c r="AA32" s="197"/>
      <c r="AB32" s="197"/>
      <c r="AC32" s="197"/>
      <c r="AD32" s="197"/>
      <c r="AE32" s="197"/>
      <c r="AF32" s="43"/>
      <c r="AG32" s="43"/>
      <c r="AH32" s="43"/>
      <c r="AI32" s="43"/>
      <c r="AJ32" s="43"/>
      <c r="AK32" s="198">
        <f>ROUND(AW87+SUM(BZ92:BZ92),2)</f>
        <v>0</v>
      </c>
      <c r="AL32" s="197"/>
      <c r="AM32" s="197"/>
      <c r="AN32" s="197"/>
      <c r="AO32" s="197"/>
      <c r="AP32" s="43"/>
      <c r="AQ32" s="47"/>
      <c r="BE32" s="213"/>
    </row>
    <row r="33" spans="2:57" s="2" customFormat="1" ht="14.45" customHeight="1" hidden="1">
      <c r="B33" s="42"/>
      <c r="C33" s="43"/>
      <c r="D33" s="43"/>
      <c r="E33" s="43"/>
      <c r="F33" s="44" t="s">
        <v>39</v>
      </c>
      <c r="G33" s="43"/>
      <c r="H33" s="43"/>
      <c r="I33" s="43"/>
      <c r="J33" s="43"/>
      <c r="K33" s="43"/>
      <c r="L33" s="196">
        <v>0.21</v>
      </c>
      <c r="M33" s="197"/>
      <c r="N33" s="197"/>
      <c r="O33" s="197"/>
      <c r="P33" s="43"/>
      <c r="Q33" s="43"/>
      <c r="R33" s="43"/>
      <c r="S33" s="43"/>
      <c r="T33" s="46" t="s">
        <v>37</v>
      </c>
      <c r="U33" s="43"/>
      <c r="V33" s="43"/>
      <c r="W33" s="198">
        <f>ROUND(BB87+SUM(CF92:CF92),2)</f>
        <v>0</v>
      </c>
      <c r="X33" s="197"/>
      <c r="Y33" s="197"/>
      <c r="Z33" s="197"/>
      <c r="AA33" s="197"/>
      <c r="AB33" s="197"/>
      <c r="AC33" s="197"/>
      <c r="AD33" s="197"/>
      <c r="AE33" s="197"/>
      <c r="AF33" s="43"/>
      <c r="AG33" s="43"/>
      <c r="AH33" s="43"/>
      <c r="AI33" s="43"/>
      <c r="AJ33" s="43"/>
      <c r="AK33" s="198">
        <v>0</v>
      </c>
      <c r="AL33" s="197"/>
      <c r="AM33" s="197"/>
      <c r="AN33" s="197"/>
      <c r="AO33" s="197"/>
      <c r="AP33" s="43"/>
      <c r="AQ33" s="47"/>
      <c r="BE33" s="213"/>
    </row>
    <row r="34" spans="2:57" s="2" customFormat="1" ht="14.45" customHeight="1" hidden="1">
      <c r="B34" s="42"/>
      <c r="C34" s="43"/>
      <c r="D34" s="43"/>
      <c r="E34" s="43"/>
      <c r="F34" s="44" t="s">
        <v>40</v>
      </c>
      <c r="G34" s="43"/>
      <c r="H34" s="43"/>
      <c r="I34" s="43"/>
      <c r="J34" s="43"/>
      <c r="K34" s="43"/>
      <c r="L34" s="196">
        <v>0.15</v>
      </c>
      <c r="M34" s="197"/>
      <c r="N34" s="197"/>
      <c r="O34" s="197"/>
      <c r="P34" s="43"/>
      <c r="Q34" s="43"/>
      <c r="R34" s="43"/>
      <c r="S34" s="43"/>
      <c r="T34" s="46" t="s">
        <v>37</v>
      </c>
      <c r="U34" s="43"/>
      <c r="V34" s="43"/>
      <c r="W34" s="198">
        <f>ROUND(BC87+SUM(CG92:CG92),2)</f>
        <v>0</v>
      </c>
      <c r="X34" s="197"/>
      <c r="Y34" s="197"/>
      <c r="Z34" s="197"/>
      <c r="AA34" s="197"/>
      <c r="AB34" s="197"/>
      <c r="AC34" s="197"/>
      <c r="AD34" s="197"/>
      <c r="AE34" s="197"/>
      <c r="AF34" s="43"/>
      <c r="AG34" s="43"/>
      <c r="AH34" s="43"/>
      <c r="AI34" s="43"/>
      <c r="AJ34" s="43"/>
      <c r="AK34" s="198">
        <v>0</v>
      </c>
      <c r="AL34" s="197"/>
      <c r="AM34" s="197"/>
      <c r="AN34" s="197"/>
      <c r="AO34" s="197"/>
      <c r="AP34" s="43"/>
      <c r="AQ34" s="47"/>
      <c r="BE34" s="213"/>
    </row>
    <row r="35" spans="2:43" s="2" customFormat="1" ht="14.45" customHeight="1" hidden="1">
      <c r="B35" s="42"/>
      <c r="C35" s="43"/>
      <c r="D35" s="43"/>
      <c r="E35" s="43"/>
      <c r="F35" s="44" t="s">
        <v>41</v>
      </c>
      <c r="G35" s="43"/>
      <c r="H35" s="43"/>
      <c r="I35" s="43"/>
      <c r="J35" s="43"/>
      <c r="K35" s="43"/>
      <c r="L35" s="196">
        <v>0</v>
      </c>
      <c r="M35" s="197"/>
      <c r="N35" s="197"/>
      <c r="O35" s="197"/>
      <c r="P35" s="43"/>
      <c r="Q35" s="43"/>
      <c r="R35" s="43"/>
      <c r="S35" s="43"/>
      <c r="T35" s="46" t="s">
        <v>37</v>
      </c>
      <c r="U35" s="43"/>
      <c r="V35" s="43"/>
      <c r="W35" s="198">
        <f>ROUND(BD87+SUM(CH92:CH92),2)</f>
        <v>0</v>
      </c>
      <c r="X35" s="197"/>
      <c r="Y35" s="197"/>
      <c r="Z35" s="197"/>
      <c r="AA35" s="197"/>
      <c r="AB35" s="197"/>
      <c r="AC35" s="197"/>
      <c r="AD35" s="197"/>
      <c r="AE35" s="197"/>
      <c r="AF35" s="43"/>
      <c r="AG35" s="43"/>
      <c r="AH35" s="43"/>
      <c r="AI35" s="43"/>
      <c r="AJ35" s="43"/>
      <c r="AK35" s="198">
        <v>0</v>
      </c>
      <c r="AL35" s="197"/>
      <c r="AM35" s="197"/>
      <c r="AN35" s="197"/>
      <c r="AO35" s="197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43</v>
      </c>
      <c r="U37" s="50"/>
      <c r="V37" s="50"/>
      <c r="W37" s="50"/>
      <c r="X37" s="199" t="s">
        <v>44</v>
      </c>
      <c r="Y37" s="200"/>
      <c r="Z37" s="200"/>
      <c r="AA37" s="200"/>
      <c r="AB37" s="200"/>
      <c r="AC37" s="50"/>
      <c r="AD37" s="50"/>
      <c r="AE37" s="50"/>
      <c r="AF37" s="50"/>
      <c r="AG37" s="50"/>
      <c r="AH37" s="50"/>
      <c r="AI37" s="50"/>
      <c r="AJ37" s="50"/>
      <c r="AK37" s="201">
        <f>SUM(AK29:AK35)</f>
        <v>0</v>
      </c>
      <c r="AL37" s="200"/>
      <c r="AM37" s="200"/>
      <c r="AN37" s="200"/>
      <c r="AO37" s="202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45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46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47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48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47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48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49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47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48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47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48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187" t="s">
        <v>51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18</v>
      </c>
      <c r="D78" s="72"/>
      <c r="E78" s="72"/>
      <c r="F78" s="72"/>
      <c r="G78" s="72"/>
      <c r="H78" s="72"/>
      <c r="I78" s="72"/>
      <c r="J78" s="72"/>
      <c r="K78" s="72"/>
      <c r="L78" s="189" t="str">
        <f>K6</f>
        <v>Oprava splaškové kanalizace v areálu Nemocnice Znojmo - I. Etapa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22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24</v>
      </c>
      <c r="AJ80" s="38"/>
      <c r="AK80" s="38"/>
      <c r="AL80" s="38"/>
      <c r="AM80" s="75" t="str">
        <f>IF(AN8="","",AN8)</f>
        <v/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25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29</v>
      </c>
      <c r="AJ82" s="38"/>
      <c r="AK82" s="38"/>
      <c r="AL82" s="38"/>
      <c r="AM82" s="191" t="str">
        <f>IF(E17="","",E17)</f>
        <v xml:space="preserve"> </v>
      </c>
      <c r="AN82" s="191"/>
      <c r="AO82" s="191"/>
      <c r="AP82" s="191"/>
      <c r="AQ82" s="39"/>
      <c r="AS82" s="192" t="s">
        <v>52</v>
      </c>
      <c r="AT82" s="193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28</v>
      </c>
      <c r="D83" s="38"/>
      <c r="E83" s="38"/>
      <c r="F83" s="38"/>
      <c r="G83" s="38"/>
      <c r="H83" s="38"/>
      <c r="I83" s="38"/>
      <c r="J83" s="38"/>
      <c r="K83" s="38"/>
      <c r="L83" s="6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31</v>
      </c>
      <c r="AJ83" s="38"/>
      <c r="AK83" s="38"/>
      <c r="AL83" s="38"/>
      <c r="AM83" s="191" t="str">
        <f>IF(E20="","",E20)</f>
        <v xml:space="preserve"> </v>
      </c>
      <c r="AN83" s="191"/>
      <c r="AO83" s="191"/>
      <c r="AP83" s="191"/>
      <c r="AQ83" s="39"/>
      <c r="AS83" s="194"/>
      <c r="AT83" s="195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194"/>
      <c r="AT84" s="195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04" t="s">
        <v>53</v>
      </c>
      <c r="D85" s="205"/>
      <c r="E85" s="205"/>
      <c r="F85" s="205"/>
      <c r="G85" s="205"/>
      <c r="H85" s="77"/>
      <c r="I85" s="206" t="s">
        <v>54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55</v>
      </c>
      <c r="AH85" s="205"/>
      <c r="AI85" s="205"/>
      <c r="AJ85" s="205"/>
      <c r="AK85" s="205"/>
      <c r="AL85" s="205"/>
      <c r="AM85" s="205"/>
      <c r="AN85" s="206" t="s">
        <v>56</v>
      </c>
      <c r="AO85" s="205"/>
      <c r="AP85" s="207"/>
      <c r="AQ85" s="39"/>
      <c r="AS85" s="78" t="s">
        <v>57</v>
      </c>
      <c r="AT85" s="79" t="s">
        <v>58</v>
      </c>
      <c r="AU85" s="79" t="s">
        <v>59</v>
      </c>
      <c r="AV85" s="79" t="s">
        <v>60</v>
      </c>
      <c r="AW85" s="79" t="s">
        <v>61</v>
      </c>
      <c r="AX85" s="79" t="s">
        <v>62</v>
      </c>
      <c r="AY85" s="79" t="s">
        <v>63</v>
      </c>
      <c r="AZ85" s="79" t="s">
        <v>64</v>
      </c>
      <c r="BA85" s="79" t="s">
        <v>65</v>
      </c>
      <c r="BB85" s="79" t="s">
        <v>66</v>
      </c>
      <c r="BC85" s="79" t="s">
        <v>67</v>
      </c>
      <c r="BD85" s="80" t="s">
        <v>68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69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08">
        <f>ROUND(SUM(AG88:AG90),2)</f>
        <v>0</v>
      </c>
      <c r="AH87" s="208"/>
      <c r="AI87" s="208"/>
      <c r="AJ87" s="208"/>
      <c r="AK87" s="208"/>
      <c r="AL87" s="208"/>
      <c r="AM87" s="208"/>
      <c r="AN87" s="209">
        <f>SUM(AG87,AT87)</f>
        <v>0</v>
      </c>
      <c r="AO87" s="209"/>
      <c r="AP87" s="209"/>
      <c r="AQ87" s="73"/>
      <c r="AS87" s="84">
        <f>ROUND(SUM(AS88:AS90),2)</f>
        <v>0</v>
      </c>
      <c r="AT87" s="85">
        <f>ROUND(SUM(AV87:AW87),2)</f>
        <v>0</v>
      </c>
      <c r="AU87" s="86">
        <f>ROUND(SUM(AU88:AU90),5)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ROUND(SUM(AZ88:AZ90),2)</f>
        <v>0</v>
      </c>
      <c r="BA87" s="85">
        <f>ROUND(SUM(BA88:BA90),2)</f>
        <v>0</v>
      </c>
      <c r="BB87" s="85">
        <f>ROUND(SUM(BB88:BB90),2)</f>
        <v>0</v>
      </c>
      <c r="BC87" s="85">
        <f>ROUND(SUM(BC88:BC90),2)</f>
        <v>0</v>
      </c>
      <c r="BD87" s="87">
        <f>ROUND(SUM(BD88:BD90),2)</f>
        <v>0</v>
      </c>
      <c r="BS87" s="88" t="s">
        <v>70</v>
      </c>
      <c r="BT87" s="88" t="s">
        <v>71</v>
      </c>
      <c r="BU87" s="89" t="s">
        <v>72</v>
      </c>
      <c r="BV87" s="88" t="s">
        <v>73</v>
      </c>
      <c r="BW87" s="88" t="s">
        <v>74</v>
      </c>
      <c r="BX87" s="88" t="s">
        <v>75</v>
      </c>
    </row>
    <row r="88" spans="1:76" s="5" customFormat="1" ht="16.5" customHeight="1">
      <c r="A88" s="90" t="s">
        <v>76</v>
      </c>
      <c r="B88" s="91"/>
      <c r="C88" s="92"/>
      <c r="D88" s="203" t="s">
        <v>77</v>
      </c>
      <c r="E88" s="203"/>
      <c r="F88" s="203"/>
      <c r="G88" s="203"/>
      <c r="H88" s="203"/>
      <c r="I88" s="93"/>
      <c r="J88" s="203" t="s">
        <v>78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185">
        <f>'SO 01 - Stoka S - Úsek S....'!M31</f>
        <v>0</v>
      </c>
      <c r="AH88" s="186"/>
      <c r="AI88" s="186"/>
      <c r="AJ88" s="186"/>
      <c r="AK88" s="186"/>
      <c r="AL88" s="186"/>
      <c r="AM88" s="186"/>
      <c r="AN88" s="185">
        <f>SUM(AG88,AT88)</f>
        <v>0</v>
      </c>
      <c r="AO88" s="186"/>
      <c r="AP88" s="186"/>
      <c r="AQ88" s="94"/>
      <c r="AS88" s="95">
        <f>'SO 01 - Stoka S - Úsek S....'!M29</f>
        <v>0</v>
      </c>
      <c r="AT88" s="96">
        <f>ROUND(SUM(AV88:AW88),2)</f>
        <v>0</v>
      </c>
      <c r="AU88" s="97">
        <f>'SO 01 - Stoka S - Úsek S....'!W122</f>
        <v>0</v>
      </c>
      <c r="AV88" s="96">
        <f>'SO 01 - Stoka S - Úsek S....'!M33</f>
        <v>0</v>
      </c>
      <c r="AW88" s="96">
        <f>'SO 01 - Stoka S - Úsek S....'!M34</f>
        <v>0</v>
      </c>
      <c r="AX88" s="96">
        <f>'SO 01 - Stoka S - Úsek S....'!M35</f>
        <v>0</v>
      </c>
      <c r="AY88" s="96">
        <f>'SO 01 - Stoka S - Úsek S....'!M36</f>
        <v>0</v>
      </c>
      <c r="AZ88" s="96">
        <f>'SO 01 - Stoka S - Úsek S....'!H33</f>
        <v>0</v>
      </c>
      <c r="BA88" s="96">
        <f>'SO 01 - Stoka S - Úsek S....'!H34</f>
        <v>0</v>
      </c>
      <c r="BB88" s="96">
        <f>'SO 01 - Stoka S - Úsek S....'!H35</f>
        <v>0</v>
      </c>
      <c r="BC88" s="96">
        <f>'SO 01 - Stoka S - Úsek S....'!H36</f>
        <v>0</v>
      </c>
      <c r="BD88" s="98">
        <f>'SO 01 - Stoka S - Úsek S....'!H37</f>
        <v>0</v>
      </c>
      <c r="BT88" s="99" t="s">
        <v>79</v>
      </c>
      <c r="BV88" s="99" t="s">
        <v>73</v>
      </c>
      <c r="BW88" s="99" t="s">
        <v>80</v>
      </c>
      <c r="BX88" s="99" t="s">
        <v>74</v>
      </c>
    </row>
    <row r="89" spans="1:76" s="5" customFormat="1" ht="16.5" customHeight="1">
      <c r="A89" s="90" t="s">
        <v>76</v>
      </c>
      <c r="B89" s="91"/>
      <c r="C89" s="92"/>
      <c r="D89" s="203" t="s">
        <v>81</v>
      </c>
      <c r="E89" s="203"/>
      <c r="F89" s="203"/>
      <c r="G89" s="203"/>
      <c r="H89" s="203"/>
      <c r="I89" s="93"/>
      <c r="J89" s="203" t="s">
        <v>82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185">
        <f>'SO 02 - Stoka S-2'!M30</f>
        <v>0</v>
      </c>
      <c r="AH89" s="186"/>
      <c r="AI89" s="186"/>
      <c r="AJ89" s="186"/>
      <c r="AK89" s="186"/>
      <c r="AL89" s="186"/>
      <c r="AM89" s="186"/>
      <c r="AN89" s="185">
        <f>SUM(AG89,AT89)</f>
        <v>0</v>
      </c>
      <c r="AO89" s="186"/>
      <c r="AP89" s="186"/>
      <c r="AQ89" s="94"/>
      <c r="AS89" s="95">
        <f>'SO 02 - Stoka S-2'!M28</f>
        <v>0</v>
      </c>
      <c r="AT89" s="96">
        <f>ROUND(SUM(AV89:AW89),2)</f>
        <v>0</v>
      </c>
      <c r="AU89" s="97">
        <f>'SO 02 - Stoka S-2'!W121</f>
        <v>0</v>
      </c>
      <c r="AV89" s="96">
        <f>'SO 02 - Stoka S-2'!M32</f>
        <v>0</v>
      </c>
      <c r="AW89" s="96">
        <f>'SO 02 - Stoka S-2'!M33</f>
        <v>0</v>
      </c>
      <c r="AX89" s="96">
        <f>'SO 02 - Stoka S-2'!M34</f>
        <v>0</v>
      </c>
      <c r="AY89" s="96">
        <f>'SO 02 - Stoka S-2'!M35</f>
        <v>0</v>
      </c>
      <c r="AZ89" s="96">
        <f>'SO 02 - Stoka S-2'!H32</f>
        <v>0</v>
      </c>
      <c r="BA89" s="96">
        <f>'SO 02 - Stoka S-2'!H33</f>
        <v>0</v>
      </c>
      <c r="BB89" s="96">
        <f>'SO 02 - Stoka S-2'!H34</f>
        <v>0</v>
      </c>
      <c r="BC89" s="96">
        <f>'SO 02 - Stoka S-2'!H35</f>
        <v>0</v>
      </c>
      <c r="BD89" s="98">
        <f>'SO 02 - Stoka S-2'!H36</f>
        <v>0</v>
      </c>
      <c r="BT89" s="99" t="s">
        <v>79</v>
      </c>
      <c r="BV89" s="99" t="s">
        <v>73</v>
      </c>
      <c r="BW89" s="99" t="s">
        <v>83</v>
      </c>
      <c r="BX89" s="99" t="s">
        <v>74</v>
      </c>
    </row>
    <row r="90" spans="1:76" s="5" customFormat="1" ht="16.5" customHeight="1">
      <c r="A90" s="90" t="s">
        <v>76</v>
      </c>
      <c r="B90" s="91"/>
      <c r="C90" s="92"/>
      <c r="D90" s="203" t="s">
        <v>84</v>
      </c>
      <c r="E90" s="203"/>
      <c r="F90" s="203"/>
      <c r="G90" s="203"/>
      <c r="H90" s="203"/>
      <c r="I90" s="93"/>
      <c r="J90" s="203" t="s">
        <v>85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185">
        <f>'SO 03 - Stoka S-2-2'!M30</f>
        <v>0</v>
      </c>
      <c r="AH90" s="186"/>
      <c r="AI90" s="186"/>
      <c r="AJ90" s="186"/>
      <c r="AK90" s="186"/>
      <c r="AL90" s="186"/>
      <c r="AM90" s="186"/>
      <c r="AN90" s="185">
        <f>SUM(AG90,AT90)</f>
        <v>0</v>
      </c>
      <c r="AO90" s="186"/>
      <c r="AP90" s="186"/>
      <c r="AQ90" s="94"/>
      <c r="AS90" s="100">
        <f>'SO 03 - Stoka S-2-2'!M28</f>
        <v>0</v>
      </c>
      <c r="AT90" s="101">
        <f>ROUND(SUM(AV90:AW90),2)</f>
        <v>0</v>
      </c>
      <c r="AU90" s="102">
        <f>'SO 03 - Stoka S-2-2'!W121</f>
        <v>0</v>
      </c>
      <c r="AV90" s="101">
        <f>'SO 03 - Stoka S-2-2'!M32</f>
        <v>0</v>
      </c>
      <c r="AW90" s="101">
        <f>'SO 03 - Stoka S-2-2'!M33</f>
        <v>0</v>
      </c>
      <c r="AX90" s="101">
        <f>'SO 03 - Stoka S-2-2'!M34</f>
        <v>0</v>
      </c>
      <c r="AY90" s="101">
        <f>'SO 03 - Stoka S-2-2'!M35</f>
        <v>0</v>
      </c>
      <c r="AZ90" s="101">
        <f>'SO 03 - Stoka S-2-2'!H32</f>
        <v>0</v>
      </c>
      <c r="BA90" s="101">
        <f>'SO 03 - Stoka S-2-2'!H33</f>
        <v>0</v>
      </c>
      <c r="BB90" s="101">
        <f>'SO 03 - Stoka S-2-2'!H34</f>
        <v>0</v>
      </c>
      <c r="BC90" s="101">
        <f>'SO 03 - Stoka S-2-2'!H35</f>
        <v>0</v>
      </c>
      <c r="BD90" s="103">
        <f>'SO 03 - Stoka S-2-2'!H36</f>
        <v>0</v>
      </c>
      <c r="BT90" s="99" t="s">
        <v>79</v>
      </c>
      <c r="BV90" s="99" t="s">
        <v>73</v>
      </c>
      <c r="BW90" s="99" t="s">
        <v>86</v>
      </c>
      <c r="BX90" s="99" t="s">
        <v>74</v>
      </c>
    </row>
    <row r="91" spans="2:43" ht="13.5">
      <c r="B91" s="25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6"/>
    </row>
    <row r="92" spans="2:43" s="1" customFormat="1" ht="10.9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9"/>
    </row>
    <row r="93" spans="2:43" s="1" customFormat="1" ht="30" customHeight="1">
      <c r="B93" s="37"/>
      <c r="C93" s="106" t="s">
        <v>932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82">
        <f>ROUND(AG87,2)</f>
        <v>0</v>
      </c>
      <c r="AH93" s="182"/>
      <c r="AI93" s="182"/>
      <c r="AJ93" s="182"/>
      <c r="AK93" s="182"/>
      <c r="AL93" s="182"/>
      <c r="AM93" s="182"/>
      <c r="AN93" s="182">
        <f>AN87</f>
        <v>0</v>
      </c>
      <c r="AO93" s="182"/>
      <c r="AP93" s="182"/>
      <c r="AQ93" s="39"/>
    </row>
    <row r="94" spans="2:43" s="1" customFormat="1" ht="6.95" customHeight="1"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3"/>
    </row>
  </sheetData>
  <mergeCells count="53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AR2:BE2"/>
    <mergeCell ref="AN89:AP89"/>
    <mergeCell ref="AG89:AM89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</mergeCells>
  <dataValidations count="2">
    <dataValidation type="list" allowBlank="1" showInputMessage="1" showErrorMessage="1" error="Povoleny jsou hodnoty základní, snížená, zákl. přenesená, sníž. přenesená, nulová." sqref="AU9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Stoka S - Úsek S....'!C2" display="/"/>
    <hyperlink ref="A89" location="'SO 02 - Stoka S-2'!C2" display="/"/>
    <hyperlink ref="A90" location="'SO 03 - Stoka S-2-2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62"/>
  <sheetViews>
    <sheetView showGridLines="0" tabSelected="1" workbookViewId="0" topLeftCell="A1">
      <pane ySplit="1" topLeftCell="A2" activePane="bottomLeft" state="frozen"/>
      <selection pane="bottomLeft" activeCell="L2" sqref="L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87</v>
      </c>
      <c r="G1" s="16"/>
      <c r="H1" s="225" t="s">
        <v>88</v>
      </c>
      <c r="I1" s="225"/>
      <c r="J1" s="225"/>
      <c r="K1" s="225"/>
      <c r="L1" s="16" t="s">
        <v>89</v>
      </c>
      <c r="M1" s="14"/>
      <c r="N1" s="14"/>
      <c r="O1" s="15" t="s">
        <v>90</v>
      </c>
      <c r="P1" s="14"/>
      <c r="Q1" s="14"/>
      <c r="R1" s="14"/>
      <c r="S1" s="16" t="s">
        <v>91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s="179" customFormat="1" ht="21.75" customHeight="1">
      <c r="A2" s="108"/>
      <c r="B2" s="14"/>
      <c r="C2" s="14"/>
      <c r="D2" s="15"/>
      <c r="E2" s="14"/>
      <c r="F2" s="16"/>
      <c r="G2" s="16"/>
      <c r="H2" s="180"/>
      <c r="I2" s="180"/>
      <c r="J2" s="180"/>
      <c r="K2" s="180"/>
      <c r="L2" s="181"/>
      <c r="M2" s="14"/>
      <c r="N2" s="14"/>
      <c r="O2" s="15"/>
      <c r="P2" s="14"/>
      <c r="Q2" s="14"/>
      <c r="R2" s="14"/>
      <c r="S2" s="16"/>
      <c r="T2" s="16"/>
      <c r="U2" s="108"/>
      <c r="V2" s="108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3:46" ht="36.95" customHeight="1">
      <c r="C3" s="268" t="s">
        <v>7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S3" s="183" t="s">
        <v>8</v>
      </c>
      <c r="T3" s="184"/>
      <c r="U3" s="184"/>
      <c r="V3" s="184"/>
      <c r="W3" s="184"/>
      <c r="X3" s="184"/>
      <c r="Y3" s="184"/>
      <c r="Z3" s="184"/>
      <c r="AA3" s="184"/>
      <c r="AB3" s="184"/>
      <c r="AC3" s="184"/>
      <c r="AT3" s="21" t="s">
        <v>80</v>
      </c>
    </row>
    <row r="4" spans="2:46" ht="6.9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AT4" s="21" t="s">
        <v>92</v>
      </c>
    </row>
    <row r="5" spans="2:46" ht="36.95" customHeight="1">
      <c r="B5" s="25"/>
      <c r="C5" s="187" t="s">
        <v>93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26"/>
      <c r="T5" s="20" t="s">
        <v>13</v>
      </c>
      <c r="AT5" s="21" t="s">
        <v>6</v>
      </c>
    </row>
    <row r="6" spans="2:18" ht="6.95" customHeight="1">
      <c r="B6" s="2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6"/>
    </row>
    <row r="7" spans="2:18" ht="25.35" customHeight="1">
      <c r="B7" s="25"/>
      <c r="C7" s="28"/>
      <c r="D7" s="32" t="s">
        <v>18</v>
      </c>
      <c r="E7" s="28"/>
      <c r="F7" s="252" t="str">
        <f>'Rekapitulace stavby'!K6</f>
        <v>Oprava splaškové kanalizace v areálu Nemocnice Znojmo - I. Etapa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8"/>
      <c r="R7" s="26"/>
    </row>
    <row r="8" spans="2:18" s="1" customFormat="1" ht="32.85" customHeight="1">
      <c r="B8" s="37"/>
      <c r="C8" s="38"/>
      <c r="D8" s="31" t="s">
        <v>94</v>
      </c>
      <c r="E8" s="38"/>
      <c r="F8" s="216" t="s">
        <v>95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38"/>
      <c r="R8" s="39"/>
    </row>
    <row r="9" spans="2:18" s="1" customFormat="1" ht="14.45" customHeight="1">
      <c r="B9" s="37"/>
      <c r="C9" s="38"/>
      <c r="D9" s="32" t="s">
        <v>20</v>
      </c>
      <c r="E9" s="38"/>
      <c r="F9" s="30" t="s">
        <v>5</v>
      </c>
      <c r="G9" s="38"/>
      <c r="H9" s="38"/>
      <c r="I9" s="38"/>
      <c r="J9" s="38"/>
      <c r="K9" s="38"/>
      <c r="L9" s="38"/>
      <c r="M9" s="32" t="s">
        <v>21</v>
      </c>
      <c r="N9" s="38"/>
      <c r="O9" s="30" t="s">
        <v>5</v>
      </c>
      <c r="P9" s="38"/>
      <c r="Q9" s="38"/>
      <c r="R9" s="39"/>
    </row>
    <row r="10" spans="2:18" s="1" customFormat="1" ht="14.45" customHeight="1">
      <c r="B10" s="37"/>
      <c r="C10" s="38"/>
      <c r="D10" s="32" t="s">
        <v>22</v>
      </c>
      <c r="E10" s="38"/>
      <c r="F10" s="30" t="s">
        <v>23</v>
      </c>
      <c r="G10" s="38"/>
      <c r="H10" s="38"/>
      <c r="I10" s="38"/>
      <c r="J10" s="38"/>
      <c r="K10" s="38"/>
      <c r="L10" s="38"/>
      <c r="M10" s="32" t="s">
        <v>24</v>
      </c>
      <c r="N10" s="38"/>
      <c r="O10" s="269"/>
      <c r="P10" s="255"/>
      <c r="Q10" s="38"/>
      <c r="R10" s="39"/>
    </row>
    <row r="11" spans="2:18" s="1" customFormat="1" ht="10.9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2:18" s="1" customFormat="1" ht="14.45" customHeight="1">
      <c r="B12" s="37"/>
      <c r="C12" s="38"/>
      <c r="D12" s="32" t="s">
        <v>25</v>
      </c>
      <c r="E12" s="38"/>
      <c r="F12" s="38"/>
      <c r="G12" s="38"/>
      <c r="H12" s="38"/>
      <c r="I12" s="38"/>
      <c r="J12" s="38"/>
      <c r="K12" s="38"/>
      <c r="L12" s="38"/>
      <c r="M12" s="32" t="s">
        <v>26</v>
      </c>
      <c r="N12" s="38"/>
      <c r="O12" s="214"/>
      <c r="P12" s="214"/>
      <c r="Q12" s="38"/>
      <c r="R12" s="39"/>
    </row>
    <row r="13" spans="2:18" s="1" customFormat="1" ht="18" customHeight="1">
      <c r="B13" s="37"/>
      <c r="C13" s="38"/>
      <c r="D13" s="38"/>
      <c r="E13" s="30" t="str">
        <f>IF('Rekapitulace stavby'!E11="","",'Rekapitulace stavby'!E11)</f>
        <v xml:space="preserve"> </v>
      </c>
      <c r="F13" s="38"/>
      <c r="G13" s="38"/>
      <c r="H13" s="38"/>
      <c r="I13" s="38"/>
      <c r="J13" s="38"/>
      <c r="K13" s="38"/>
      <c r="L13" s="38"/>
      <c r="M13" s="32" t="s">
        <v>27</v>
      </c>
      <c r="N13" s="38"/>
      <c r="O13" s="214"/>
      <c r="P13" s="214"/>
      <c r="Q13" s="38"/>
      <c r="R13" s="39"/>
    </row>
    <row r="14" spans="2:18" s="1" customFormat="1" ht="6.9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5" spans="2:18" s="1" customFormat="1" ht="14.45" customHeight="1">
      <c r="B15" s="37"/>
      <c r="C15" s="38"/>
      <c r="D15" s="32" t="s">
        <v>28</v>
      </c>
      <c r="E15" s="38"/>
      <c r="F15" s="38"/>
      <c r="G15" s="38"/>
      <c r="H15" s="38"/>
      <c r="I15" s="38"/>
      <c r="J15" s="38"/>
      <c r="K15" s="38"/>
      <c r="L15" s="38"/>
      <c r="M15" s="32" t="s">
        <v>26</v>
      </c>
      <c r="N15" s="38"/>
      <c r="O15" s="270"/>
      <c r="P15" s="214"/>
      <c r="Q15" s="38"/>
      <c r="R15" s="39"/>
    </row>
    <row r="16" spans="2:18" s="1" customFormat="1" ht="18" customHeight="1">
      <c r="B16" s="37"/>
      <c r="C16" s="38"/>
      <c r="D16" s="38"/>
      <c r="E16" s="270"/>
      <c r="F16" s="271"/>
      <c r="G16" s="271"/>
      <c r="H16" s="271"/>
      <c r="I16" s="271"/>
      <c r="J16" s="271"/>
      <c r="K16" s="271"/>
      <c r="L16" s="271"/>
      <c r="M16" s="32" t="s">
        <v>27</v>
      </c>
      <c r="N16" s="38"/>
      <c r="O16" s="270"/>
      <c r="P16" s="214"/>
      <c r="Q16" s="38"/>
      <c r="R16" s="39"/>
    </row>
    <row r="17" spans="2:18" s="1" customFormat="1" ht="6.9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</row>
    <row r="18" spans="2:18" s="1" customFormat="1" ht="14.45" customHeight="1">
      <c r="B18" s="37"/>
      <c r="C18" s="38"/>
      <c r="D18" s="32" t="s">
        <v>29</v>
      </c>
      <c r="E18" s="38"/>
      <c r="F18" s="38"/>
      <c r="G18" s="38"/>
      <c r="H18" s="38"/>
      <c r="I18" s="38"/>
      <c r="J18" s="38"/>
      <c r="K18" s="38"/>
      <c r="L18" s="38"/>
      <c r="M18" s="32" t="s">
        <v>26</v>
      </c>
      <c r="N18" s="38"/>
      <c r="O18" s="214" t="str">
        <f>IF('Rekapitulace stavby'!AN16="","",'Rekapitulace stavby'!AN16)</f>
        <v/>
      </c>
      <c r="P18" s="214"/>
      <c r="Q18" s="38"/>
      <c r="R18" s="39"/>
    </row>
    <row r="19" spans="2:18" s="1" customFormat="1" ht="18" customHeight="1">
      <c r="B19" s="37"/>
      <c r="C19" s="38"/>
      <c r="D19" s="38"/>
      <c r="E19" s="30" t="str">
        <f>IF('Rekapitulace stavby'!E17="","",'Rekapitulace stavby'!E17)</f>
        <v xml:space="preserve"> </v>
      </c>
      <c r="F19" s="38"/>
      <c r="G19" s="38"/>
      <c r="H19" s="38"/>
      <c r="I19" s="38"/>
      <c r="J19" s="38"/>
      <c r="K19" s="38"/>
      <c r="L19" s="38"/>
      <c r="M19" s="32" t="s">
        <v>27</v>
      </c>
      <c r="N19" s="38"/>
      <c r="O19" s="214" t="str">
        <f>IF('Rekapitulace stavby'!AN17="","",'Rekapitulace stavby'!AN17)</f>
        <v/>
      </c>
      <c r="P19" s="214"/>
      <c r="Q19" s="38"/>
      <c r="R19" s="39"/>
    </row>
    <row r="20" spans="2:18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2:18" s="1" customFormat="1" ht="14.45" customHeight="1">
      <c r="B21" s="37"/>
      <c r="C21" s="38"/>
      <c r="D21" s="32" t="s">
        <v>31</v>
      </c>
      <c r="E21" s="38"/>
      <c r="F21" s="38"/>
      <c r="G21" s="38"/>
      <c r="H21" s="38"/>
      <c r="I21" s="38"/>
      <c r="J21" s="38"/>
      <c r="K21" s="38"/>
      <c r="L21" s="38"/>
      <c r="M21" s="32" t="s">
        <v>26</v>
      </c>
      <c r="N21" s="38"/>
      <c r="O21" s="214" t="str">
        <f>IF('Rekapitulace stavby'!AN19="","",'Rekapitulace stavby'!AN19)</f>
        <v/>
      </c>
      <c r="P21" s="214"/>
      <c r="Q21" s="38"/>
      <c r="R21" s="39"/>
    </row>
    <row r="22" spans="2:18" s="1" customFormat="1" ht="18" customHeight="1">
      <c r="B22" s="37"/>
      <c r="C22" s="38"/>
      <c r="D22" s="38"/>
      <c r="E22" s="30" t="str">
        <f>IF('Rekapitulace stavby'!E20="","",'Rekapitulace stavby'!E20)</f>
        <v xml:space="preserve"> </v>
      </c>
      <c r="F22" s="38"/>
      <c r="G22" s="38"/>
      <c r="H22" s="38"/>
      <c r="I22" s="38"/>
      <c r="J22" s="38"/>
      <c r="K22" s="38"/>
      <c r="L22" s="38"/>
      <c r="M22" s="32" t="s">
        <v>27</v>
      </c>
      <c r="N22" s="38"/>
      <c r="O22" s="214" t="str">
        <f>IF('Rekapitulace stavby'!AN20="","",'Rekapitulace stavby'!AN20)</f>
        <v/>
      </c>
      <c r="P22" s="214"/>
      <c r="Q22" s="38"/>
      <c r="R22" s="39"/>
    </row>
    <row r="23" spans="2:18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2" t="s">
        <v>32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16.5" customHeight="1">
      <c r="B25" s="37"/>
      <c r="C25" s="38"/>
      <c r="D25" s="38"/>
      <c r="E25" s="219" t="s">
        <v>5</v>
      </c>
      <c r="F25" s="219"/>
      <c r="G25" s="219"/>
      <c r="H25" s="219"/>
      <c r="I25" s="219"/>
      <c r="J25" s="219"/>
      <c r="K25" s="219"/>
      <c r="L25" s="219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2:18" s="1" customFormat="1" ht="6.95" customHeight="1">
      <c r="B27" s="37"/>
      <c r="C27" s="3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38"/>
      <c r="R27" s="39"/>
    </row>
    <row r="28" spans="2:18" s="1" customFormat="1" ht="14.45" customHeight="1">
      <c r="B28" s="37"/>
      <c r="C28" s="38"/>
      <c r="D28" s="109" t="s">
        <v>96</v>
      </c>
      <c r="E28" s="38"/>
      <c r="F28" s="38"/>
      <c r="G28" s="38"/>
      <c r="H28" s="38"/>
      <c r="I28" s="38"/>
      <c r="J28" s="38"/>
      <c r="K28" s="38"/>
      <c r="L28" s="38"/>
      <c r="M28" s="220">
        <f>N89</f>
        <v>0</v>
      </c>
      <c r="N28" s="220"/>
      <c r="O28" s="220"/>
      <c r="P28" s="220"/>
      <c r="Q28" s="38"/>
      <c r="R28" s="39"/>
    </row>
    <row r="29" spans="2:18" s="1" customFormat="1" ht="14.45" customHeight="1">
      <c r="B29" s="37"/>
      <c r="C29" s="38"/>
      <c r="D29" s="36"/>
      <c r="E29" s="38"/>
      <c r="F29" s="38"/>
      <c r="G29" s="38"/>
      <c r="H29" s="38"/>
      <c r="I29" s="38"/>
      <c r="J29" s="38"/>
      <c r="K29" s="38"/>
      <c r="L29" s="38"/>
      <c r="M29" s="220"/>
      <c r="N29" s="220"/>
      <c r="O29" s="220"/>
      <c r="P29" s="220"/>
      <c r="Q29" s="38"/>
      <c r="R29" s="39"/>
    </row>
    <row r="30" spans="2:18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2:18" s="1" customFormat="1" ht="25.35" customHeight="1">
      <c r="B31" s="37"/>
      <c r="C31" s="38"/>
      <c r="D31" s="110" t="s">
        <v>34</v>
      </c>
      <c r="E31" s="38"/>
      <c r="F31" s="38"/>
      <c r="G31" s="38"/>
      <c r="H31" s="38"/>
      <c r="I31" s="38"/>
      <c r="J31" s="38"/>
      <c r="K31" s="38"/>
      <c r="L31" s="38"/>
      <c r="M31" s="267">
        <f>ROUND(M28+M29,2)</f>
        <v>0</v>
      </c>
      <c r="N31" s="254"/>
      <c r="O31" s="254"/>
      <c r="P31" s="254"/>
      <c r="Q31" s="38"/>
      <c r="R31" s="39"/>
    </row>
    <row r="32" spans="2:18" s="1" customFormat="1" ht="6.95" customHeight="1">
      <c r="B32" s="37"/>
      <c r="C32" s="3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8"/>
      <c r="R32" s="39"/>
    </row>
    <row r="33" spans="2:18" s="1" customFormat="1" ht="14.45" customHeight="1">
      <c r="B33" s="37"/>
      <c r="C33" s="38"/>
      <c r="D33" s="44" t="s">
        <v>35</v>
      </c>
      <c r="E33" s="44" t="s">
        <v>36</v>
      </c>
      <c r="F33" s="45">
        <v>0.21</v>
      </c>
      <c r="G33" s="111" t="s">
        <v>37</v>
      </c>
      <c r="H33" s="264">
        <f>(SUM(BE104:BE104)+SUM(BE122:BE360))</f>
        <v>0</v>
      </c>
      <c r="I33" s="254"/>
      <c r="J33" s="254"/>
      <c r="K33" s="38"/>
      <c r="L33" s="38"/>
      <c r="M33" s="264">
        <f>ROUND((SUM(BE104:BE104)+SUM(BE122:BE360)),2)*F33</f>
        <v>0</v>
      </c>
      <c r="N33" s="254"/>
      <c r="O33" s="254"/>
      <c r="P33" s="254"/>
      <c r="Q33" s="38"/>
      <c r="R33" s="39"/>
    </row>
    <row r="34" spans="2:18" s="1" customFormat="1" ht="14.45" customHeight="1">
      <c r="B34" s="37"/>
      <c r="C34" s="38"/>
      <c r="D34" s="38"/>
      <c r="E34" s="44" t="s">
        <v>38</v>
      </c>
      <c r="F34" s="45">
        <v>0.15</v>
      </c>
      <c r="G34" s="111" t="s">
        <v>37</v>
      </c>
      <c r="H34" s="264">
        <f>(SUM(BF104:BF104)+SUM(BF122:BF360))</f>
        <v>0</v>
      </c>
      <c r="I34" s="254"/>
      <c r="J34" s="254"/>
      <c r="K34" s="38"/>
      <c r="L34" s="38"/>
      <c r="M34" s="264">
        <f>ROUND((SUM(BF104:BF104)+SUM(BF122:BF360)),2)*F34</f>
        <v>0</v>
      </c>
      <c r="N34" s="254"/>
      <c r="O34" s="254"/>
      <c r="P34" s="254"/>
      <c r="Q34" s="38"/>
      <c r="R34" s="39"/>
    </row>
    <row r="35" spans="2:18" s="1" customFormat="1" ht="14.45" customHeight="1" hidden="1">
      <c r="B35" s="37"/>
      <c r="C35" s="38"/>
      <c r="D35" s="38"/>
      <c r="E35" s="44" t="s">
        <v>39</v>
      </c>
      <c r="F35" s="45">
        <v>0.21</v>
      </c>
      <c r="G35" s="111" t="s">
        <v>37</v>
      </c>
      <c r="H35" s="264">
        <f>(SUM(BG104:BG104)+SUM(BG122:BG360))</f>
        <v>0</v>
      </c>
      <c r="I35" s="254"/>
      <c r="J35" s="254"/>
      <c r="K35" s="38"/>
      <c r="L35" s="38"/>
      <c r="M35" s="264">
        <v>0</v>
      </c>
      <c r="N35" s="254"/>
      <c r="O35" s="254"/>
      <c r="P35" s="254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40</v>
      </c>
      <c r="F36" s="45">
        <v>0.15</v>
      </c>
      <c r="G36" s="111" t="s">
        <v>37</v>
      </c>
      <c r="H36" s="264">
        <f>(SUM(BH104:BH104)+SUM(BH122:BH360))</f>
        <v>0</v>
      </c>
      <c r="I36" s="254"/>
      <c r="J36" s="254"/>
      <c r="K36" s="38"/>
      <c r="L36" s="38"/>
      <c r="M36" s="264">
        <v>0</v>
      </c>
      <c r="N36" s="254"/>
      <c r="O36" s="254"/>
      <c r="P36" s="254"/>
      <c r="Q36" s="38"/>
      <c r="R36" s="39"/>
    </row>
    <row r="37" spans="2:18" s="1" customFormat="1" ht="14.45" customHeight="1" hidden="1">
      <c r="B37" s="37"/>
      <c r="C37" s="38"/>
      <c r="D37" s="38"/>
      <c r="E37" s="44" t="s">
        <v>41</v>
      </c>
      <c r="F37" s="45">
        <v>0</v>
      </c>
      <c r="G37" s="111" t="s">
        <v>37</v>
      </c>
      <c r="H37" s="264">
        <f>(SUM(BI104:BI104)+SUM(BI122:BI360))</f>
        <v>0</v>
      </c>
      <c r="I37" s="254"/>
      <c r="J37" s="254"/>
      <c r="K37" s="38"/>
      <c r="L37" s="38"/>
      <c r="M37" s="264">
        <v>0</v>
      </c>
      <c r="N37" s="254"/>
      <c r="O37" s="254"/>
      <c r="P37" s="254"/>
      <c r="Q37" s="38"/>
      <c r="R37" s="39"/>
    </row>
    <row r="38" spans="2:18" s="1" customFormat="1" ht="6.9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25.35" customHeight="1">
      <c r="B39" s="37"/>
      <c r="C39" s="107"/>
      <c r="D39" s="112" t="s">
        <v>42</v>
      </c>
      <c r="E39" s="77"/>
      <c r="F39" s="77"/>
      <c r="G39" s="113" t="s">
        <v>43</v>
      </c>
      <c r="H39" s="114" t="s">
        <v>44</v>
      </c>
      <c r="I39" s="77"/>
      <c r="J39" s="77"/>
      <c r="K39" s="77"/>
      <c r="L39" s="265">
        <f>SUM(M31:M37)</f>
        <v>0</v>
      </c>
      <c r="M39" s="265"/>
      <c r="N39" s="265"/>
      <c r="O39" s="265"/>
      <c r="P39" s="266"/>
      <c r="Q39" s="107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s="1" customFormat="1" ht="14.4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ht="13.5"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/>
    </row>
    <row r="51" spans="2:18" s="1" customFormat="1" ht="15">
      <c r="B51" s="37"/>
      <c r="C51" s="38"/>
      <c r="D51" s="52" t="s">
        <v>45</v>
      </c>
      <c r="E51" s="53"/>
      <c r="F51" s="53"/>
      <c r="G51" s="53"/>
      <c r="H51" s="54"/>
      <c r="I51" s="38"/>
      <c r="J51" s="52" t="s">
        <v>46</v>
      </c>
      <c r="K51" s="53"/>
      <c r="L51" s="53"/>
      <c r="M51" s="53"/>
      <c r="N51" s="53"/>
      <c r="O51" s="53"/>
      <c r="P51" s="54"/>
      <c r="Q51" s="38"/>
      <c r="R51" s="39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ht="13.5">
      <c r="B59" s="25"/>
      <c r="C59" s="28"/>
      <c r="D59" s="55"/>
      <c r="E59" s="28"/>
      <c r="F59" s="28"/>
      <c r="G59" s="28"/>
      <c r="H59" s="56"/>
      <c r="I59" s="28"/>
      <c r="J59" s="55"/>
      <c r="K59" s="28"/>
      <c r="L59" s="28"/>
      <c r="M59" s="28"/>
      <c r="N59" s="28"/>
      <c r="O59" s="28"/>
      <c r="P59" s="56"/>
      <c r="Q59" s="28"/>
      <c r="R59" s="26"/>
    </row>
    <row r="60" spans="2:18" s="1" customFormat="1" ht="15">
      <c r="B60" s="37"/>
      <c r="C60" s="38"/>
      <c r="D60" s="57" t="s">
        <v>47</v>
      </c>
      <c r="E60" s="58"/>
      <c r="F60" s="58"/>
      <c r="G60" s="59" t="s">
        <v>48</v>
      </c>
      <c r="H60" s="60"/>
      <c r="I60" s="38"/>
      <c r="J60" s="57" t="s">
        <v>47</v>
      </c>
      <c r="K60" s="58"/>
      <c r="L60" s="58"/>
      <c r="M60" s="58"/>
      <c r="N60" s="59" t="s">
        <v>48</v>
      </c>
      <c r="O60" s="58"/>
      <c r="P60" s="60"/>
      <c r="Q60" s="38"/>
      <c r="R60" s="39"/>
    </row>
    <row r="61" spans="2:18" ht="13.5">
      <c r="B61" s="25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/>
    </row>
    <row r="62" spans="2:18" s="1" customFormat="1" ht="15">
      <c r="B62" s="37"/>
      <c r="C62" s="38"/>
      <c r="D62" s="52" t="s">
        <v>49</v>
      </c>
      <c r="E62" s="53"/>
      <c r="F62" s="53"/>
      <c r="G62" s="53"/>
      <c r="H62" s="54"/>
      <c r="I62" s="38"/>
      <c r="J62" s="52" t="s">
        <v>50</v>
      </c>
      <c r="K62" s="53"/>
      <c r="L62" s="53"/>
      <c r="M62" s="53"/>
      <c r="N62" s="53"/>
      <c r="O62" s="53"/>
      <c r="P62" s="54"/>
      <c r="Q62" s="38"/>
      <c r="R62" s="39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ht="13.5">
      <c r="B70" s="25"/>
      <c r="C70" s="28"/>
      <c r="D70" s="55"/>
      <c r="E70" s="28"/>
      <c r="F70" s="28"/>
      <c r="G70" s="28"/>
      <c r="H70" s="56"/>
      <c r="I70" s="28"/>
      <c r="J70" s="55"/>
      <c r="K70" s="28"/>
      <c r="L70" s="28"/>
      <c r="M70" s="28"/>
      <c r="N70" s="28"/>
      <c r="O70" s="28"/>
      <c r="P70" s="56"/>
      <c r="Q70" s="28"/>
      <c r="R70" s="26"/>
    </row>
    <row r="71" spans="2:18" s="1" customFormat="1" ht="15">
      <c r="B71" s="37"/>
      <c r="C71" s="38"/>
      <c r="D71" s="57" t="s">
        <v>47</v>
      </c>
      <c r="E71" s="58"/>
      <c r="F71" s="58"/>
      <c r="G71" s="59" t="s">
        <v>48</v>
      </c>
      <c r="H71" s="60"/>
      <c r="I71" s="38"/>
      <c r="J71" s="57" t="s">
        <v>47</v>
      </c>
      <c r="K71" s="58"/>
      <c r="L71" s="58"/>
      <c r="M71" s="58"/>
      <c r="N71" s="59" t="s">
        <v>48</v>
      </c>
      <c r="O71" s="58"/>
      <c r="P71" s="60"/>
      <c r="Q71" s="38"/>
      <c r="R71" s="39"/>
    </row>
    <row r="72" spans="2:18" s="1" customFormat="1" ht="14.45" customHeight="1"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</row>
    <row r="76" spans="2:18" s="1" customFormat="1" ht="6.95" customHeight="1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2:18" s="1" customFormat="1" ht="36.95" customHeight="1">
      <c r="B77" s="37"/>
      <c r="C77" s="187" t="s">
        <v>97</v>
      </c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39"/>
    </row>
    <row r="78" spans="2:18" s="1" customFormat="1" ht="6.95" customHeight="1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</row>
    <row r="79" spans="2:18" s="1" customFormat="1" ht="30" customHeight="1">
      <c r="B79" s="37"/>
      <c r="C79" s="32" t="s">
        <v>18</v>
      </c>
      <c r="D79" s="38"/>
      <c r="E79" s="38"/>
      <c r="F79" s="252" t="str">
        <f>F7</f>
        <v>Oprava splaškové kanalizace v areálu Nemocnice Znojmo - I. Etapa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</row>
    <row r="80" spans="2:18" s="1" customFormat="1" ht="36.95" customHeight="1">
      <c r="B80" s="37"/>
      <c r="C80" s="71" t="s">
        <v>94</v>
      </c>
      <c r="D80" s="38"/>
      <c r="E80" s="38"/>
      <c r="F80" s="189" t="str">
        <f>F8</f>
        <v>SO 01 - Stoka S - Úsek S.1 - S.6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38"/>
      <c r="R80" s="39"/>
    </row>
    <row r="81" spans="2:18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</row>
    <row r="82" spans="2:18" s="1" customFormat="1" ht="18" customHeight="1">
      <c r="B82" s="37"/>
      <c r="C82" s="32" t="s">
        <v>22</v>
      </c>
      <c r="D82" s="38"/>
      <c r="E82" s="38"/>
      <c r="F82" s="30" t="str">
        <f>F10</f>
        <v xml:space="preserve"> </v>
      </c>
      <c r="G82" s="38"/>
      <c r="H82" s="38"/>
      <c r="I82" s="38"/>
      <c r="J82" s="38"/>
      <c r="K82" s="32" t="s">
        <v>24</v>
      </c>
      <c r="L82" s="38"/>
      <c r="M82" s="255" t="str">
        <f>IF(O10="","",O10)</f>
        <v/>
      </c>
      <c r="N82" s="255"/>
      <c r="O82" s="255"/>
      <c r="P82" s="255"/>
      <c r="Q82" s="38"/>
      <c r="R82" s="39"/>
    </row>
    <row r="83" spans="2:18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</row>
    <row r="84" spans="2:18" s="1" customFormat="1" ht="15">
      <c r="B84" s="37"/>
      <c r="C84" s="32" t="s">
        <v>25</v>
      </c>
      <c r="D84" s="38"/>
      <c r="E84" s="38"/>
      <c r="F84" s="30" t="str">
        <f>E13</f>
        <v xml:space="preserve"> </v>
      </c>
      <c r="G84" s="38"/>
      <c r="H84" s="38"/>
      <c r="I84" s="38"/>
      <c r="J84" s="38"/>
      <c r="K84" s="32" t="s">
        <v>29</v>
      </c>
      <c r="L84" s="38"/>
      <c r="M84" s="214" t="str">
        <f>E19</f>
        <v xml:space="preserve"> </v>
      </c>
      <c r="N84" s="214"/>
      <c r="O84" s="214"/>
      <c r="P84" s="214"/>
      <c r="Q84" s="214"/>
      <c r="R84" s="39"/>
    </row>
    <row r="85" spans="2:18" s="1" customFormat="1" ht="14.45" customHeight="1">
      <c r="B85" s="37"/>
      <c r="C85" s="32" t="s">
        <v>28</v>
      </c>
      <c r="D85" s="38"/>
      <c r="E85" s="38"/>
      <c r="F85" s="30" t="str">
        <f>IF(E16="","",E16)</f>
        <v/>
      </c>
      <c r="G85" s="38"/>
      <c r="H85" s="38"/>
      <c r="I85" s="38"/>
      <c r="J85" s="38"/>
      <c r="K85" s="32" t="s">
        <v>31</v>
      </c>
      <c r="L85" s="38"/>
      <c r="M85" s="214" t="str">
        <f>E22</f>
        <v xml:space="preserve"> </v>
      </c>
      <c r="N85" s="214"/>
      <c r="O85" s="214"/>
      <c r="P85" s="214"/>
      <c r="Q85" s="214"/>
      <c r="R85" s="39"/>
    </row>
    <row r="86" spans="2:18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</row>
    <row r="87" spans="2:18" s="1" customFormat="1" ht="29.25" customHeight="1">
      <c r="B87" s="37"/>
      <c r="C87" s="261" t="s">
        <v>98</v>
      </c>
      <c r="D87" s="262"/>
      <c r="E87" s="262"/>
      <c r="F87" s="262"/>
      <c r="G87" s="262"/>
      <c r="H87" s="107"/>
      <c r="I87" s="107"/>
      <c r="J87" s="107"/>
      <c r="K87" s="107"/>
      <c r="L87" s="107"/>
      <c r="M87" s="107"/>
      <c r="N87" s="261" t="s">
        <v>99</v>
      </c>
      <c r="O87" s="262"/>
      <c r="P87" s="262"/>
      <c r="Q87" s="262"/>
      <c r="R87" s="39"/>
    </row>
    <row r="88" spans="2:18" s="1" customFormat="1" ht="10.3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spans="2:47" s="1" customFormat="1" ht="29.25" customHeight="1">
      <c r="B89" s="37"/>
      <c r="C89" s="115" t="s">
        <v>100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09">
        <f>N122</f>
        <v>0</v>
      </c>
      <c r="O89" s="263"/>
      <c r="P89" s="263"/>
      <c r="Q89" s="263"/>
      <c r="R89" s="39"/>
      <c r="AU89" s="21" t="s">
        <v>101</v>
      </c>
    </row>
    <row r="90" spans="2:18" s="6" customFormat="1" ht="24.95" customHeight="1">
      <c r="B90" s="116"/>
      <c r="C90" s="117"/>
      <c r="D90" s="118" t="s">
        <v>102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32">
        <f>N123</f>
        <v>0</v>
      </c>
      <c r="O90" s="260"/>
      <c r="P90" s="260"/>
      <c r="Q90" s="260"/>
      <c r="R90" s="119"/>
    </row>
    <row r="91" spans="2:18" s="7" customFormat="1" ht="19.9" customHeight="1">
      <c r="B91" s="120"/>
      <c r="C91" s="121"/>
      <c r="D91" s="104" t="s">
        <v>103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8">
        <f>N124</f>
        <v>0</v>
      </c>
      <c r="O91" s="259"/>
      <c r="P91" s="259"/>
      <c r="Q91" s="259"/>
      <c r="R91" s="122"/>
    </row>
    <row r="92" spans="2:18" s="7" customFormat="1" ht="19.9" customHeight="1">
      <c r="B92" s="120"/>
      <c r="C92" s="121"/>
      <c r="D92" s="104" t="s">
        <v>104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8">
        <f>N236</f>
        <v>0</v>
      </c>
      <c r="O92" s="259"/>
      <c r="P92" s="259"/>
      <c r="Q92" s="259"/>
      <c r="R92" s="122"/>
    </row>
    <row r="93" spans="2:18" s="7" customFormat="1" ht="19.9" customHeight="1">
      <c r="B93" s="120"/>
      <c r="C93" s="121"/>
      <c r="D93" s="104" t="s">
        <v>105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8">
        <f>N238</f>
        <v>0</v>
      </c>
      <c r="O93" s="259"/>
      <c r="P93" s="259"/>
      <c r="Q93" s="259"/>
      <c r="R93" s="122"/>
    </row>
    <row r="94" spans="2:18" s="7" customFormat="1" ht="19.9" customHeight="1">
      <c r="B94" s="120"/>
      <c r="C94" s="121"/>
      <c r="D94" s="104" t="s">
        <v>106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8">
        <f>N257</f>
        <v>0</v>
      </c>
      <c r="O94" s="259"/>
      <c r="P94" s="259"/>
      <c r="Q94" s="259"/>
      <c r="R94" s="122"/>
    </row>
    <row r="95" spans="2:18" s="7" customFormat="1" ht="19.9" customHeight="1">
      <c r="B95" s="120"/>
      <c r="C95" s="121"/>
      <c r="D95" s="104" t="s">
        <v>107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8">
        <f>N275</f>
        <v>0</v>
      </c>
      <c r="O95" s="259"/>
      <c r="P95" s="259"/>
      <c r="Q95" s="259"/>
      <c r="R95" s="122"/>
    </row>
    <row r="96" spans="2:18" s="7" customFormat="1" ht="19.9" customHeight="1">
      <c r="B96" s="120"/>
      <c r="C96" s="121"/>
      <c r="D96" s="104" t="s">
        <v>108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8">
        <f>N291</f>
        <v>0</v>
      </c>
      <c r="O96" s="259"/>
      <c r="P96" s="259"/>
      <c r="Q96" s="259"/>
      <c r="R96" s="122"/>
    </row>
    <row r="97" spans="2:18" s="7" customFormat="1" ht="19.9" customHeight="1">
      <c r="B97" s="120"/>
      <c r="C97" s="121"/>
      <c r="D97" s="104" t="s">
        <v>109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8">
        <f>N328</f>
        <v>0</v>
      </c>
      <c r="O97" s="259"/>
      <c r="P97" s="259"/>
      <c r="Q97" s="259"/>
      <c r="R97" s="122"/>
    </row>
    <row r="98" spans="2:18" s="7" customFormat="1" ht="19.9" customHeight="1">
      <c r="B98" s="120"/>
      <c r="C98" s="121"/>
      <c r="D98" s="104" t="s">
        <v>110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58">
        <f>N339</f>
        <v>0</v>
      </c>
      <c r="O98" s="259"/>
      <c r="P98" s="259"/>
      <c r="Q98" s="259"/>
      <c r="R98" s="122"/>
    </row>
    <row r="99" spans="2:18" s="7" customFormat="1" ht="19.9" customHeight="1">
      <c r="B99" s="120"/>
      <c r="C99" s="121"/>
      <c r="D99" s="104" t="s">
        <v>111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8">
        <f>N346</f>
        <v>0</v>
      </c>
      <c r="O99" s="259"/>
      <c r="P99" s="259"/>
      <c r="Q99" s="259"/>
      <c r="R99" s="122"/>
    </row>
    <row r="100" spans="2:18" s="7" customFormat="1" ht="19.9" customHeight="1">
      <c r="B100" s="120"/>
      <c r="C100" s="121"/>
      <c r="D100" s="104" t="s">
        <v>112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8">
        <f>N348</f>
        <v>0</v>
      </c>
      <c r="O100" s="259"/>
      <c r="P100" s="259"/>
      <c r="Q100" s="259"/>
      <c r="R100" s="122"/>
    </row>
    <row r="101" spans="2:18" s="7" customFormat="1" ht="19.9" customHeight="1">
      <c r="B101" s="120"/>
      <c r="C101" s="121"/>
      <c r="D101" s="104" t="s">
        <v>113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58">
        <f>N352</f>
        <v>0</v>
      </c>
      <c r="O101" s="259"/>
      <c r="P101" s="259"/>
      <c r="Q101" s="259"/>
      <c r="R101" s="122"/>
    </row>
    <row r="102" spans="2:18" s="7" customFormat="1" ht="19.9" customHeight="1">
      <c r="B102" s="120"/>
      <c r="C102" s="121"/>
      <c r="D102" s="104" t="s">
        <v>114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58">
        <f>N354</f>
        <v>0</v>
      </c>
      <c r="O102" s="259"/>
      <c r="P102" s="259"/>
      <c r="Q102" s="259"/>
      <c r="R102" s="122"/>
    </row>
    <row r="103" spans="2:18" s="1" customFormat="1" ht="21.75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18" s="1" customFormat="1" ht="13.5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18" s="1" customFormat="1" ht="29.25" customHeight="1">
      <c r="B105" s="37"/>
      <c r="C105" s="106" t="s">
        <v>932</v>
      </c>
      <c r="D105" s="107"/>
      <c r="E105" s="107"/>
      <c r="F105" s="107"/>
      <c r="G105" s="107"/>
      <c r="H105" s="107"/>
      <c r="I105" s="107"/>
      <c r="J105" s="107"/>
      <c r="K105" s="107"/>
      <c r="L105" s="182">
        <f>ROUND(SUM(N89),2)</f>
        <v>0</v>
      </c>
      <c r="M105" s="182"/>
      <c r="N105" s="182"/>
      <c r="O105" s="182"/>
      <c r="P105" s="182"/>
      <c r="Q105" s="182"/>
      <c r="R105" s="39"/>
    </row>
    <row r="106" spans="2:18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18" s="1" customFormat="1" ht="6.95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18" s="1" customFormat="1" ht="36.95" customHeight="1">
      <c r="B111" s="37"/>
      <c r="C111" s="187" t="s">
        <v>116</v>
      </c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39"/>
    </row>
    <row r="112" spans="2:18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18" s="1" customFormat="1" ht="30" customHeight="1">
      <c r="B113" s="37"/>
      <c r="C113" s="32" t="s">
        <v>18</v>
      </c>
      <c r="D113" s="38"/>
      <c r="E113" s="38"/>
      <c r="F113" s="252" t="str">
        <f>F7</f>
        <v>Oprava splaškové kanalizace v areálu Nemocnice Znojmo - I. Etapa</v>
      </c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38"/>
      <c r="R113" s="39"/>
    </row>
    <row r="114" spans="2:18" s="1" customFormat="1" ht="36.95" customHeight="1">
      <c r="B114" s="37"/>
      <c r="C114" s="71" t="s">
        <v>94</v>
      </c>
      <c r="D114" s="38"/>
      <c r="E114" s="38"/>
      <c r="F114" s="189" t="str">
        <f>F8</f>
        <v>SO 01 - Stoka S - Úsek S.1 - S.6</v>
      </c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38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8" customHeight="1">
      <c r="B116" s="37"/>
      <c r="C116" s="32" t="s">
        <v>22</v>
      </c>
      <c r="D116" s="38"/>
      <c r="E116" s="38"/>
      <c r="F116" s="30" t="str">
        <f>F10</f>
        <v xml:space="preserve"> </v>
      </c>
      <c r="G116" s="38"/>
      <c r="H116" s="38"/>
      <c r="I116" s="38"/>
      <c r="J116" s="38"/>
      <c r="K116" s="32" t="s">
        <v>24</v>
      </c>
      <c r="L116" s="38"/>
      <c r="M116" s="255" t="str">
        <f>IF(O10="","",O10)</f>
        <v/>
      </c>
      <c r="N116" s="255"/>
      <c r="O116" s="255"/>
      <c r="P116" s="255"/>
      <c r="Q116" s="38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15">
      <c r="B118" s="37"/>
      <c r="C118" s="32" t="s">
        <v>25</v>
      </c>
      <c r="D118" s="38"/>
      <c r="E118" s="38"/>
      <c r="F118" s="30" t="str">
        <f>E13</f>
        <v xml:space="preserve"> </v>
      </c>
      <c r="G118" s="38"/>
      <c r="H118" s="38"/>
      <c r="I118" s="38"/>
      <c r="J118" s="38"/>
      <c r="K118" s="32" t="s">
        <v>29</v>
      </c>
      <c r="L118" s="38"/>
      <c r="M118" s="214" t="str">
        <f>E19</f>
        <v xml:space="preserve"> </v>
      </c>
      <c r="N118" s="214"/>
      <c r="O118" s="214"/>
      <c r="P118" s="214"/>
      <c r="Q118" s="214"/>
      <c r="R118" s="39"/>
    </row>
    <row r="119" spans="2:18" s="1" customFormat="1" ht="14.45" customHeight="1">
      <c r="B119" s="37"/>
      <c r="C119" s="32" t="s">
        <v>28</v>
      </c>
      <c r="D119" s="38"/>
      <c r="E119" s="38"/>
      <c r="F119" s="30" t="str">
        <f>IF(E16="","",E16)</f>
        <v/>
      </c>
      <c r="G119" s="38"/>
      <c r="H119" s="38"/>
      <c r="I119" s="38"/>
      <c r="J119" s="38"/>
      <c r="K119" s="32" t="s">
        <v>31</v>
      </c>
      <c r="L119" s="38"/>
      <c r="M119" s="214" t="str">
        <f>E22</f>
        <v xml:space="preserve"> </v>
      </c>
      <c r="N119" s="214"/>
      <c r="O119" s="214"/>
      <c r="P119" s="214"/>
      <c r="Q119" s="214"/>
      <c r="R119" s="39"/>
    </row>
    <row r="120" spans="2:18" s="1" customFormat="1" ht="10.3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27" s="8" customFormat="1" ht="29.25" customHeight="1">
      <c r="B121" s="125"/>
      <c r="C121" s="126" t="s">
        <v>117</v>
      </c>
      <c r="D121" s="127" t="s">
        <v>118</v>
      </c>
      <c r="E121" s="127" t="s">
        <v>53</v>
      </c>
      <c r="F121" s="256" t="s">
        <v>119</v>
      </c>
      <c r="G121" s="256"/>
      <c r="H121" s="256"/>
      <c r="I121" s="256"/>
      <c r="J121" s="127" t="s">
        <v>120</v>
      </c>
      <c r="K121" s="127" t="s">
        <v>121</v>
      </c>
      <c r="L121" s="256" t="s">
        <v>122</v>
      </c>
      <c r="M121" s="256"/>
      <c r="N121" s="256" t="s">
        <v>99</v>
      </c>
      <c r="O121" s="256"/>
      <c r="P121" s="256"/>
      <c r="Q121" s="257"/>
      <c r="R121" s="128"/>
      <c r="T121" s="78" t="s">
        <v>123</v>
      </c>
      <c r="U121" s="79" t="s">
        <v>35</v>
      </c>
      <c r="V121" s="79" t="s">
        <v>124</v>
      </c>
      <c r="W121" s="79" t="s">
        <v>125</v>
      </c>
      <c r="X121" s="79" t="s">
        <v>126</v>
      </c>
      <c r="Y121" s="79" t="s">
        <v>127</v>
      </c>
      <c r="Z121" s="79" t="s">
        <v>128</v>
      </c>
      <c r="AA121" s="80" t="s">
        <v>129</v>
      </c>
    </row>
    <row r="122" spans="2:63" s="1" customFormat="1" ht="29.25" customHeight="1">
      <c r="B122" s="37"/>
      <c r="C122" s="82" t="s">
        <v>96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229">
        <f>BK122</f>
        <v>0</v>
      </c>
      <c r="O122" s="230"/>
      <c r="P122" s="230"/>
      <c r="Q122" s="230"/>
      <c r="R122" s="39"/>
      <c r="T122" s="81"/>
      <c r="U122" s="53"/>
      <c r="V122" s="53"/>
      <c r="W122" s="129">
        <f>W123+W361</f>
        <v>0</v>
      </c>
      <c r="X122" s="53"/>
      <c r="Y122" s="129">
        <f>Y123+Y361</f>
        <v>878.54453566</v>
      </c>
      <c r="Z122" s="53"/>
      <c r="AA122" s="130">
        <f>AA123+AA361</f>
        <v>198.25908</v>
      </c>
      <c r="AT122" s="21" t="s">
        <v>70</v>
      </c>
      <c r="AU122" s="21" t="s">
        <v>101</v>
      </c>
      <c r="BK122" s="131">
        <f>BK123+BK361</f>
        <v>0</v>
      </c>
    </row>
    <row r="123" spans="2:63" s="9" customFormat="1" ht="37.35" customHeight="1">
      <c r="B123" s="132"/>
      <c r="C123" s="133"/>
      <c r="D123" s="134" t="s">
        <v>102</v>
      </c>
      <c r="E123" s="134"/>
      <c r="F123" s="134"/>
      <c r="G123" s="134"/>
      <c r="H123" s="134"/>
      <c r="I123" s="134"/>
      <c r="J123" s="134"/>
      <c r="K123" s="134"/>
      <c r="L123" s="134"/>
      <c r="M123" s="134"/>
      <c r="N123" s="231">
        <f>BK123</f>
        <v>0</v>
      </c>
      <c r="O123" s="232"/>
      <c r="P123" s="232"/>
      <c r="Q123" s="232"/>
      <c r="R123" s="135"/>
      <c r="T123" s="136"/>
      <c r="U123" s="133"/>
      <c r="V123" s="133"/>
      <c r="W123" s="137">
        <f>W124+W236+W238+W257+W275+W291+W328+W339+W346+W348+W352+W354</f>
        <v>0</v>
      </c>
      <c r="X123" s="133"/>
      <c r="Y123" s="137">
        <f>Y124+Y236+Y238+Y257+Y275+Y291+Y328+Y339+Y346+Y348+Y352+Y354</f>
        <v>878.54453566</v>
      </c>
      <c r="Z123" s="133"/>
      <c r="AA123" s="138">
        <f>AA124+AA236+AA238+AA257+AA275+AA291+AA328+AA339+AA346+AA348+AA352+AA354</f>
        <v>198.25908</v>
      </c>
      <c r="AR123" s="139" t="s">
        <v>79</v>
      </c>
      <c r="AT123" s="140" t="s">
        <v>70</v>
      </c>
      <c r="AU123" s="140" t="s">
        <v>71</v>
      </c>
      <c r="AY123" s="139" t="s">
        <v>130</v>
      </c>
      <c r="BK123" s="141">
        <f>BK124+BK236+BK238+BK257+BK275+BK291+BK328+BK339+BK346+BK348+BK352+BK354</f>
        <v>0</v>
      </c>
    </row>
    <row r="124" spans="2:63" s="9" customFormat="1" ht="19.9" customHeight="1">
      <c r="B124" s="132"/>
      <c r="C124" s="133"/>
      <c r="D124" s="142" t="s">
        <v>103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33">
        <f>BK124</f>
        <v>0</v>
      </c>
      <c r="O124" s="234"/>
      <c r="P124" s="234"/>
      <c r="Q124" s="234"/>
      <c r="R124" s="135"/>
      <c r="T124" s="136"/>
      <c r="U124" s="133"/>
      <c r="V124" s="133"/>
      <c r="W124" s="137">
        <f>SUM(W125:W235)</f>
        <v>0</v>
      </c>
      <c r="X124" s="133"/>
      <c r="Y124" s="137">
        <f>SUM(Y125:Y235)</f>
        <v>805.36883184</v>
      </c>
      <c r="Z124" s="133"/>
      <c r="AA124" s="138">
        <f>SUM(AA125:AA235)</f>
        <v>79.72308</v>
      </c>
      <c r="AR124" s="139" t="s">
        <v>79</v>
      </c>
      <c r="AT124" s="140" t="s">
        <v>70</v>
      </c>
      <c r="AU124" s="140" t="s">
        <v>79</v>
      </c>
      <c r="AY124" s="139" t="s">
        <v>130</v>
      </c>
      <c r="BK124" s="141">
        <f>SUM(BK125:BK235)</f>
        <v>0</v>
      </c>
    </row>
    <row r="125" spans="2:65" s="1" customFormat="1" ht="38.25" customHeight="1">
      <c r="B125" s="123"/>
      <c r="C125" s="143" t="s">
        <v>79</v>
      </c>
      <c r="D125" s="143" t="s">
        <v>131</v>
      </c>
      <c r="E125" s="144" t="s">
        <v>132</v>
      </c>
      <c r="F125" s="226" t="s">
        <v>133</v>
      </c>
      <c r="G125" s="226"/>
      <c r="H125" s="226"/>
      <c r="I125" s="226"/>
      <c r="J125" s="145" t="s">
        <v>134</v>
      </c>
      <c r="K125" s="146">
        <v>68.748</v>
      </c>
      <c r="L125" s="227">
        <v>0</v>
      </c>
      <c r="M125" s="227"/>
      <c r="N125" s="228">
        <f>ROUND(L125*K125,2)</f>
        <v>0</v>
      </c>
      <c r="O125" s="228"/>
      <c r="P125" s="228"/>
      <c r="Q125" s="228"/>
      <c r="R125" s="124"/>
      <c r="T125" s="147" t="s">
        <v>5</v>
      </c>
      <c r="U125" s="46" t="s">
        <v>36</v>
      </c>
      <c r="V125" s="38"/>
      <c r="W125" s="148">
        <f>V125*K125</f>
        <v>0</v>
      </c>
      <c r="X125" s="148">
        <v>0</v>
      </c>
      <c r="Y125" s="148">
        <f>X125*K125</f>
        <v>0</v>
      </c>
      <c r="Z125" s="148">
        <v>0</v>
      </c>
      <c r="AA125" s="149">
        <f>Z125*K125</f>
        <v>0</v>
      </c>
      <c r="AR125" s="21" t="s">
        <v>135</v>
      </c>
      <c r="AT125" s="21" t="s">
        <v>131</v>
      </c>
      <c r="AU125" s="21" t="s">
        <v>92</v>
      </c>
      <c r="AY125" s="21" t="s">
        <v>130</v>
      </c>
      <c r="BE125" s="105">
        <f>IF(U125="základní",N125,0)</f>
        <v>0</v>
      </c>
      <c r="BF125" s="105">
        <f>IF(U125="snížená",N125,0)</f>
        <v>0</v>
      </c>
      <c r="BG125" s="105">
        <f>IF(U125="zákl. přenesená",N125,0)</f>
        <v>0</v>
      </c>
      <c r="BH125" s="105">
        <f>IF(U125="sníž. přenesená",N125,0)</f>
        <v>0</v>
      </c>
      <c r="BI125" s="105">
        <f>IF(U125="nulová",N125,0)</f>
        <v>0</v>
      </c>
      <c r="BJ125" s="21" t="s">
        <v>79</v>
      </c>
      <c r="BK125" s="105">
        <f>ROUND(L125*K125,2)</f>
        <v>0</v>
      </c>
      <c r="BL125" s="21" t="s">
        <v>135</v>
      </c>
      <c r="BM125" s="21" t="s">
        <v>136</v>
      </c>
    </row>
    <row r="126" spans="2:51" s="10" customFormat="1" ht="16.5" customHeight="1">
      <c r="B126" s="150"/>
      <c r="C126" s="151"/>
      <c r="D126" s="151"/>
      <c r="E126" s="152" t="s">
        <v>5</v>
      </c>
      <c r="F126" s="239" t="s">
        <v>137</v>
      </c>
      <c r="G126" s="240"/>
      <c r="H126" s="240"/>
      <c r="I126" s="240"/>
      <c r="J126" s="151"/>
      <c r="K126" s="152" t="s">
        <v>5</v>
      </c>
      <c r="L126" s="151"/>
      <c r="M126" s="151"/>
      <c r="N126" s="151"/>
      <c r="O126" s="151"/>
      <c r="P126" s="151"/>
      <c r="Q126" s="151"/>
      <c r="R126" s="153"/>
      <c r="T126" s="154"/>
      <c r="U126" s="151"/>
      <c r="V126" s="151"/>
      <c r="W126" s="151"/>
      <c r="X126" s="151"/>
      <c r="Y126" s="151"/>
      <c r="Z126" s="151"/>
      <c r="AA126" s="155"/>
      <c r="AT126" s="156" t="s">
        <v>138</v>
      </c>
      <c r="AU126" s="156" t="s">
        <v>92</v>
      </c>
      <c r="AV126" s="10" t="s">
        <v>79</v>
      </c>
      <c r="AW126" s="10" t="s">
        <v>30</v>
      </c>
      <c r="AX126" s="10" t="s">
        <v>71</v>
      </c>
      <c r="AY126" s="156" t="s">
        <v>130</v>
      </c>
    </row>
    <row r="127" spans="2:51" s="11" customFormat="1" ht="16.5" customHeight="1">
      <c r="B127" s="157"/>
      <c r="C127" s="158"/>
      <c r="D127" s="158"/>
      <c r="E127" s="159" t="s">
        <v>5</v>
      </c>
      <c r="F127" s="241" t="s">
        <v>139</v>
      </c>
      <c r="G127" s="242"/>
      <c r="H127" s="242"/>
      <c r="I127" s="242"/>
      <c r="J127" s="158"/>
      <c r="K127" s="160">
        <v>9.605</v>
      </c>
      <c r="L127" s="158"/>
      <c r="M127" s="158"/>
      <c r="N127" s="158"/>
      <c r="O127" s="158"/>
      <c r="P127" s="158"/>
      <c r="Q127" s="158"/>
      <c r="R127" s="161"/>
      <c r="T127" s="162"/>
      <c r="U127" s="158"/>
      <c r="V127" s="158"/>
      <c r="W127" s="158"/>
      <c r="X127" s="158"/>
      <c r="Y127" s="158"/>
      <c r="Z127" s="158"/>
      <c r="AA127" s="163"/>
      <c r="AT127" s="164" t="s">
        <v>138</v>
      </c>
      <c r="AU127" s="164" t="s">
        <v>92</v>
      </c>
      <c r="AV127" s="11" t="s">
        <v>92</v>
      </c>
      <c r="AW127" s="11" t="s">
        <v>30</v>
      </c>
      <c r="AX127" s="11" t="s">
        <v>71</v>
      </c>
      <c r="AY127" s="164" t="s">
        <v>130</v>
      </c>
    </row>
    <row r="128" spans="2:51" s="11" customFormat="1" ht="16.5" customHeight="1">
      <c r="B128" s="157"/>
      <c r="C128" s="158"/>
      <c r="D128" s="158"/>
      <c r="E128" s="159" t="s">
        <v>5</v>
      </c>
      <c r="F128" s="241" t="s">
        <v>140</v>
      </c>
      <c r="G128" s="242"/>
      <c r="H128" s="242"/>
      <c r="I128" s="242"/>
      <c r="J128" s="158"/>
      <c r="K128" s="160">
        <v>29.002</v>
      </c>
      <c r="L128" s="158"/>
      <c r="M128" s="158"/>
      <c r="N128" s="158"/>
      <c r="O128" s="158"/>
      <c r="P128" s="158"/>
      <c r="Q128" s="158"/>
      <c r="R128" s="161"/>
      <c r="T128" s="162"/>
      <c r="U128" s="158"/>
      <c r="V128" s="158"/>
      <c r="W128" s="158"/>
      <c r="X128" s="158"/>
      <c r="Y128" s="158"/>
      <c r="Z128" s="158"/>
      <c r="AA128" s="163"/>
      <c r="AT128" s="164" t="s">
        <v>138</v>
      </c>
      <c r="AU128" s="164" t="s">
        <v>92</v>
      </c>
      <c r="AV128" s="11" t="s">
        <v>92</v>
      </c>
      <c r="AW128" s="11" t="s">
        <v>30</v>
      </c>
      <c r="AX128" s="11" t="s">
        <v>71</v>
      </c>
      <c r="AY128" s="164" t="s">
        <v>130</v>
      </c>
    </row>
    <row r="129" spans="2:51" s="11" customFormat="1" ht="16.5" customHeight="1">
      <c r="B129" s="157"/>
      <c r="C129" s="158"/>
      <c r="D129" s="158"/>
      <c r="E129" s="159" t="s">
        <v>5</v>
      </c>
      <c r="F129" s="241" t="s">
        <v>141</v>
      </c>
      <c r="G129" s="242"/>
      <c r="H129" s="242"/>
      <c r="I129" s="242"/>
      <c r="J129" s="158"/>
      <c r="K129" s="160">
        <v>9.146</v>
      </c>
      <c r="L129" s="158"/>
      <c r="M129" s="158"/>
      <c r="N129" s="158"/>
      <c r="O129" s="158"/>
      <c r="P129" s="158"/>
      <c r="Q129" s="158"/>
      <c r="R129" s="161"/>
      <c r="T129" s="162"/>
      <c r="U129" s="158"/>
      <c r="V129" s="158"/>
      <c r="W129" s="158"/>
      <c r="X129" s="158"/>
      <c r="Y129" s="158"/>
      <c r="Z129" s="158"/>
      <c r="AA129" s="163"/>
      <c r="AT129" s="164" t="s">
        <v>138</v>
      </c>
      <c r="AU129" s="164" t="s">
        <v>92</v>
      </c>
      <c r="AV129" s="11" t="s">
        <v>92</v>
      </c>
      <c r="AW129" s="11" t="s">
        <v>30</v>
      </c>
      <c r="AX129" s="11" t="s">
        <v>71</v>
      </c>
      <c r="AY129" s="164" t="s">
        <v>130</v>
      </c>
    </row>
    <row r="130" spans="2:51" s="11" customFormat="1" ht="16.5" customHeight="1">
      <c r="B130" s="157"/>
      <c r="C130" s="158"/>
      <c r="D130" s="158"/>
      <c r="E130" s="159" t="s">
        <v>5</v>
      </c>
      <c r="F130" s="241" t="s">
        <v>142</v>
      </c>
      <c r="G130" s="242"/>
      <c r="H130" s="242"/>
      <c r="I130" s="242"/>
      <c r="J130" s="158"/>
      <c r="K130" s="160">
        <v>20.995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63"/>
      <c r="AT130" s="164" t="s">
        <v>138</v>
      </c>
      <c r="AU130" s="164" t="s">
        <v>92</v>
      </c>
      <c r="AV130" s="11" t="s">
        <v>92</v>
      </c>
      <c r="AW130" s="11" t="s">
        <v>30</v>
      </c>
      <c r="AX130" s="11" t="s">
        <v>71</v>
      </c>
      <c r="AY130" s="164" t="s">
        <v>130</v>
      </c>
    </row>
    <row r="131" spans="2:51" s="12" customFormat="1" ht="16.5" customHeight="1">
      <c r="B131" s="165"/>
      <c r="C131" s="166"/>
      <c r="D131" s="166"/>
      <c r="E131" s="167" t="s">
        <v>5</v>
      </c>
      <c r="F131" s="245" t="s">
        <v>143</v>
      </c>
      <c r="G131" s="246"/>
      <c r="H131" s="246"/>
      <c r="I131" s="246"/>
      <c r="J131" s="166"/>
      <c r="K131" s="168">
        <v>68.748</v>
      </c>
      <c r="L131" s="166"/>
      <c r="M131" s="166"/>
      <c r="N131" s="166"/>
      <c r="O131" s="166"/>
      <c r="P131" s="166"/>
      <c r="Q131" s="166"/>
      <c r="R131" s="169"/>
      <c r="T131" s="170"/>
      <c r="U131" s="166"/>
      <c r="V131" s="166"/>
      <c r="W131" s="166"/>
      <c r="X131" s="166"/>
      <c r="Y131" s="166"/>
      <c r="Z131" s="166"/>
      <c r="AA131" s="171"/>
      <c r="AT131" s="172" t="s">
        <v>138</v>
      </c>
      <c r="AU131" s="172" t="s">
        <v>92</v>
      </c>
      <c r="AV131" s="12" t="s">
        <v>135</v>
      </c>
      <c r="AW131" s="12" t="s">
        <v>30</v>
      </c>
      <c r="AX131" s="12" t="s">
        <v>79</v>
      </c>
      <c r="AY131" s="172" t="s">
        <v>130</v>
      </c>
    </row>
    <row r="132" spans="2:65" s="1" customFormat="1" ht="25.5" customHeight="1">
      <c r="B132" s="123"/>
      <c r="C132" s="143" t="s">
        <v>92</v>
      </c>
      <c r="D132" s="143" t="s">
        <v>131</v>
      </c>
      <c r="E132" s="144" t="s">
        <v>144</v>
      </c>
      <c r="F132" s="226" t="s">
        <v>145</v>
      </c>
      <c r="G132" s="226"/>
      <c r="H132" s="226"/>
      <c r="I132" s="226"/>
      <c r="J132" s="145" t="s">
        <v>134</v>
      </c>
      <c r="K132" s="146">
        <v>2.04</v>
      </c>
      <c r="L132" s="227">
        <v>0</v>
      </c>
      <c r="M132" s="227"/>
      <c r="N132" s="228">
        <f>ROUND(L132*K132,2)</f>
        <v>0</v>
      </c>
      <c r="O132" s="228"/>
      <c r="P132" s="228"/>
      <c r="Q132" s="228"/>
      <c r="R132" s="124"/>
      <c r="T132" s="147" t="s">
        <v>5</v>
      </c>
      <c r="U132" s="46" t="s">
        <v>36</v>
      </c>
      <c r="V132" s="38"/>
      <c r="W132" s="148">
        <f>V132*K132</f>
        <v>0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135</v>
      </c>
      <c r="AT132" s="21" t="s">
        <v>131</v>
      </c>
      <c r="AU132" s="21" t="s">
        <v>92</v>
      </c>
      <c r="AY132" s="21" t="s">
        <v>130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21" t="s">
        <v>79</v>
      </c>
      <c r="BK132" s="105">
        <f>ROUND(L132*K132,2)</f>
        <v>0</v>
      </c>
      <c r="BL132" s="21" t="s">
        <v>135</v>
      </c>
      <c r="BM132" s="21" t="s">
        <v>146</v>
      </c>
    </row>
    <row r="133" spans="2:51" s="11" customFormat="1" ht="16.5" customHeight="1">
      <c r="B133" s="157"/>
      <c r="C133" s="158"/>
      <c r="D133" s="158"/>
      <c r="E133" s="159" t="s">
        <v>5</v>
      </c>
      <c r="F133" s="250" t="s">
        <v>147</v>
      </c>
      <c r="G133" s="251"/>
      <c r="H133" s="251"/>
      <c r="I133" s="251"/>
      <c r="J133" s="158"/>
      <c r="K133" s="160">
        <v>2.04</v>
      </c>
      <c r="L133" s="158"/>
      <c r="M133" s="158"/>
      <c r="N133" s="158"/>
      <c r="O133" s="158"/>
      <c r="P133" s="158"/>
      <c r="Q133" s="158"/>
      <c r="R133" s="161"/>
      <c r="T133" s="162"/>
      <c r="U133" s="158"/>
      <c r="V133" s="158"/>
      <c r="W133" s="158"/>
      <c r="X133" s="158"/>
      <c r="Y133" s="158"/>
      <c r="Z133" s="158"/>
      <c r="AA133" s="163"/>
      <c r="AT133" s="164" t="s">
        <v>138</v>
      </c>
      <c r="AU133" s="164" t="s">
        <v>92</v>
      </c>
      <c r="AV133" s="11" t="s">
        <v>92</v>
      </c>
      <c r="AW133" s="11" t="s">
        <v>30</v>
      </c>
      <c r="AX133" s="11" t="s">
        <v>79</v>
      </c>
      <c r="AY133" s="164" t="s">
        <v>130</v>
      </c>
    </row>
    <row r="134" spans="2:65" s="1" customFormat="1" ht="25.5" customHeight="1">
      <c r="B134" s="123"/>
      <c r="C134" s="143" t="s">
        <v>148</v>
      </c>
      <c r="D134" s="143" t="s">
        <v>131</v>
      </c>
      <c r="E134" s="144" t="s">
        <v>149</v>
      </c>
      <c r="F134" s="226" t="s">
        <v>150</v>
      </c>
      <c r="G134" s="226"/>
      <c r="H134" s="226"/>
      <c r="I134" s="226"/>
      <c r="J134" s="145" t="s">
        <v>134</v>
      </c>
      <c r="K134" s="146">
        <v>70.788</v>
      </c>
      <c r="L134" s="227">
        <v>0</v>
      </c>
      <c r="M134" s="227"/>
      <c r="N134" s="228">
        <f>ROUND(L134*K134,2)</f>
        <v>0</v>
      </c>
      <c r="O134" s="228"/>
      <c r="P134" s="228"/>
      <c r="Q134" s="228"/>
      <c r="R134" s="124"/>
      <c r="T134" s="147" t="s">
        <v>5</v>
      </c>
      <c r="U134" s="46" t="s">
        <v>36</v>
      </c>
      <c r="V134" s="38"/>
      <c r="W134" s="148">
        <f>V134*K134</f>
        <v>0</v>
      </c>
      <c r="X134" s="148">
        <v>0</v>
      </c>
      <c r="Y134" s="148">
        <f>X134*K134</f>
        <v>0</v>
      </c>
      <c r="Z134" s="148">
        <v>0.29</v>
      </c>
      <c r="AA134" s="149">
        <f>Z134*K134</f>
        <v>20.528519999999997</v>
      </c>
      <c r="AR134" s="21" t="s">
        <v>135</v>
      </c>
      <c r="AT134" s="21" t="s">
        <v>131</v>
      </c>
      <c r="AU134" s="21" t="s">
        <v>92</v>
      </c>
      <c r="AY134" s="21" t="s">
        <v>130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21" t="s">
        <v>79</v>
      </c>
      <c r="BK134" s="105">
        <f>ROUND(L134*K134,2)</f>
        <v>0</v>
      </c>
      <c r="BL134" s="21" t="s">
        <v>135</v>
      </c>
      <c r="BM134" s="21" t="s">
        <v>151</v>
      </c>
    </row>
    <row r="135" spans="2:51" s="10" customFormat="1" ht="16.5" customHeight="1">
      <c r="B135" s="150"/>
      <c r="C135" s="151"/>
      <c r="D135" s="151"/>
      <c r="E135" s="152" t="s">
        <v>5</v>
      </c>
      <c r="F135" s="239" t="s">
        <v>137</v>
      </c>
      <c r="G135" s="240"/>
      <c r="H135" s="240"/>
      <c r="I135" s="240"/>
      <c r="J135" s="151"/>
      <c r="K135" s="152" t="s">
        <v>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5"/>
      <c r="AT135" s="156" t="s">
        <v>138</v>
      </c>
      <c r="AU135" s="156" t="s">
        <v>92</v>
      </c>
      <c r="AV135" s="10" t="s">
        <v>79</v>
      </c>
      <c r="AW135" s="10" t="s">
        <v>30</v>
      </c>
      <c r="AX135" s="10" t="s">
        <v>71</v>
      </c>
      <c r="AY135" s="156" t="s">
        <v>130</v>
      </c>
    </row>
    <row r="136" spans="2:51" s="11" customFormat="1" ht="16.5" customHeight="1">
      <c r="B136" s="157"/>
      <c r="C136" s="158"/>
      <c r="D136" s="158"/>
      <c r="E136" s="159" t="s">
        <v>5</v>
      </c>
      <c r="F136" s="241" t="s">
        <v>152</v>
      </c>
      <c r="G136" s="242"/>
      <c r="H136" s="242"/>
      <c r="I136" s="242"/>
      <c r="J136" s="158"/>
      <c r="K136" s="160">
        <v>68.748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63"/>
      <c r="AT136" s="164" t="s">
        <v>138</v>
      </c>
      <c r="AU136" s="164" t="s">
        <v>92</v>
      </c>
      <c r="AV136" s="11" t="s">
        <v>92</v>
      </c>
      <c r="AW136" s="11" t="s">
        <v>30</v>
      </c>
      <c r="AX136" s="11" t="s">
        <v>71</v>
      </c>
      <c r="AY136" s="164" t="s">
        <v>130</v>
      </c>
    </row>
    <row r="137" spans="2:51" s="10" customFormat="1" ht="16.5" customHeight="1">
      <c r="B137" s="150"/>
      <c r="C137" s="151"/>
      <c r="D137" s="151"/>
      <c r="E137" s="152" t="s">
        <v>5</v>
      </c>
      <c r="F137" s="243" t="s">
        <v>153</v>
      </c>
      <c r="G137" s="244"/>
      <c r="H137" s="244"/>
      <c r="I137" s="244"/>
      <c r="J137" s="151"/>
      <c r="K137" s="152" t="s">
        <v>5</v>
      </c>
      <c r="L137" s="151"/>
      <c r="M137" s="151"/>
      <c r="N137" s="151"/>
      <c r="O137" s="151"/>
      <c r="P137" s="151"/>
      <c r="Q137" s="151"/>
      <c r="R137" s="153"/>
      <c r="T137" s="154"/>
      <c r="U137" s="151"/>
      <c r="V137" s="151"/>
      <c r="W137" s="151"/>
      <c r="X137" s="151"/>
      <c r="Y137" s="151"/>
      <c r="Z137" s="151"/>
      <c r="AA137" s="155"/>
      <c r="AT137" s="156" t="s">
        <v>138</v>
      </c>
      <c r="AU137" s="156" t="s">
        <v>92</v>
      </c>
      <c r="AV137" s="10" t="s">
        <v>79</v>
      </c>
      <c r="AW137" s="10" t="s">
        <v>30</v>
      </c>
      <c r="AX137" s="10" t="s">
        <v>71</v>
      </c>
      <c r="AY137" s="156" t="s">
        <v>130</v>
      </c>
    </row>
    <row r="138" spans="2:51" s="11" customFormat="1" ht="16.5" customHeight="1">
      <c r="B138" s="157"/>
      <c r="C138" s="158"/>
      <c r="D138" s="158"/>
      <c r="E138" s="159" t="s">
        <v>5</v>
      </c>
      <c r="F138" s="241" t="s">
        <v>154</v>
      </c>
      <c r="G138" s="242"/>
      <c r="H138" s="242"/>
      <c r="I138" s="242"/>
      <c r="J138" s="158"/>
      <c r="K138" s="160">
        <v>2.04</v>
      </c>
      <c r="L138" s="158"/>
      <c r="M138" s="158"/>
      <c r="N138" s="158"/>
      <c r="O138" s="158"/>
      <c r="P138" s="158"/>
      <c r="Q138" s="158"/>
      <c r="R138" s="161"/>
      <c r="T138" s="162"/>
      <c r="U138" s="158"/>
      <c r="V138" s="158"/>
      <c r="W138" s="158"/>
      <c r="X138" s="158"/>
      <c r="Y138" s="158"/>
      <c r="Z138" s="158"/>
      <c r="AA138" s="163"/>
      <c r="AT138" s="164" t="s">
        <v>138</v>
      </c>
      <c r="AU138" s="164" t="s">
        <v>92</v>
      </c>
      <c r="AV138" s="11" t="s">
        <v>92</v>
      </c>
      <c r="AW138" s="11" t="s">
        <v>30</v>
      </c>
      <c r="AX138" s="11" t="s">
        <v>71</v>
      </c>
      <c r="AY138" s="164" t="s">
        <v>130</v>
      </c>
    </row>
    <row r="139" spans="2:51" s="12" customFormat="1" ht="16.5" customHeight="1">
      <c r="B139" s="165"/>
      <c r="C139" s="166"/>
      <c r="D139" s="166"/>
      <c r="E139" s="167" t="s">
        <v>5</v>
      </c>
      <c r="F139" s="245" t="s">
        <v>143</v>
      </c>
      <c r="G139" s="246"/>
      <c r="H139" s="246"/>
      <c r="I139" s="246"/>
      <c r="J139" s="166"/>
      <c r="K139" s="168">
        <v>70.788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138</v>
      </c>
      <c r="AU139" s="172" t="s">
        <v>92</v>
      </c>
      <c r="AV139" s="12" t="s">
        <v>135</v>
      </c>
      <c r="AW139" s="12" t="s">
        <v>30</v>
      </c>
      <c r="AX139" s="12" t="s">
        <v>79</v>
      </c>
      <c r="AY139" s="172" t="s">
        <v>130</v>
      </c>
    </row>
    <row r="140" spans="2:65" s="1" customFormat="1" ht="25.5" customHeight="1">
      <c r="B140" s="123"/>
      <c r="C140" s="143" t="s">
        <v>135</v>
      </c>
      <c r="D140" s="143" t="s">
        <v>131</v>
      </c>
      <c r="E140" s="144" t="s">
        <v>155</v>
      </c>
      <c r="F140" s="226" t="s">
        <v>156</v>
      </c>
      <c r="G140" s="226"/>
      <c r="H140" s="226"/>
      <c r="I140" s="226"/>
      <c r="J140" s="145" t="s">
        <v>134</v>
      </c>
      <c r="K140" s="146">
        <v>64.235</v>
      </c>
      <c r="L140" s="227">
        <v>0</v>
      </c>
      <c r="M140" s="227"/>
      <c r="N140" s="228">
        <f>ROUND(L140*K140,2)</f>
        <v>0</v>
      </c>
      <c r="O140" s="228"/>
      <c r="P140" s="228"/>
      <c r="Q140" s="228"/>
      <c r="R140" s="124"/>
      <c r="T140" s="147" t="s">
        <v>5</v>
      </c>
      <c r="U140" s="46" t="s">
        <v>36</v>
      </c>
      <c r="V140" s="38"/>
      <c r="W140" s="148">
        <f>V140*K140</f>
        <v>0</v>
      </c>
      <c r="X140" s="148">
        <v>0</v>
      </c>
      <c r="Y140" s="148">
        <f>X140*K140</f>
        <v>0</v>
      </c>
      <c r="Z140" s="148">
        <v>0.58</v>
      </c>
      <c r="AA140" s="149">
        <f>Z140*K140</f>
        <v>37.256299999999996</v>
      </c>
      <c r="AR140" s="21" t="s">
        <v>135</v>
      </c>
      <c r="AT140" s="21" t="s">
        <v>131</v>
      </c>
      <c r="AU140" s="21" t="s">
        <v>92</v>
      </c>
      <c r="AY140" s="21" t="s">
        <v>130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21" t="s">
        <v>79</v>
      </c>
      <c r="BK140" s="105">
        <f>ROUND(L140*K140,2)</f>
        <v>0</v>
      </c>
      <c r="BL140" s="21" t="s">
        <v>135</v>
      </c>
      <c r="BM140" s="21" t="s">
        <v>157</v>
      </c>
    </row>
    <row r="141" spans="2:65" s="1" customFormat="1" ht="25.5" customHeight="1">
      <c r="B141" s="123"/>
      <c r="C141" s="143" t="s">
        <v>158</v>
      </c>
      <c r="D141" s="143" t="s">
        <v>131</v>
      </c>
      <c r="E141" s="144" t="s">
        <v>159</v>
      </c>
      <c r="F141" s="226" t="s">
        <v>160</v>
      </c>
      <c r="G141" s="226"/>
      <c r="H141" s="226"/>
      <c r="I141" s="226"/>
      <c r="J141" s="145" t="s">
        <v>134</v>
      </c>
      <c r="K141" s="146">
        <v>64.235</v>
      </c>
      <c r="L141" s="227">
        <v>0</v>
      </c>
      <c r="M141" s="227"/>
      <c r="N141" s="228">
        <f>ROUND(L141*K141,2)</f>
        <v>0</v>
      </c>
      <c r="O141" s="228"/>
      <c r="P141" s="228"/>
      <c r="Q141" s="228"/>
      <c r="R141" s="124"/>
      <c r="T141" s="147" t="s">
        <v>5</v>
      </c>
      <c r="U141" s="46" t="s">
        <v>36</v>
      </c>
      <c r="V141" s="38"/>
      <c r="W141" s="148">
        <f>V141*K141</f>
        <v>0</v>
      </c>
      <c r="X141" s="148">
        <v>0</v>
      </c>
      <c r="Y141" s="148">
        <f>X141*K141</f>
        <v>0</v>
      </c>
      <c r="Z141" s="148">
        <v>0.316</v>
      </c>
      <c r="AA141" s="149">
        <f>Z141*K141</f>
        <v>20.29826</v>
      </c>
      <c r="AR141" s="21" t="s">
        <v>135</v>
      </c>
      <c r="AT141" s="21" t="s">
        <v>131</v>
      </c>
      <c r="AU141" s="21" t="s">
        <v>92</v>
      </c>
      <c r="AY141" s="21" t="s">
        <v>130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21" t="s">
        <v>79</v>
      </c>
      <c r="BK141" s="105">
        <f>ROUND(L141*K141,2)</f>
        <v>0</v>
      </c>
      <c r="BL141" s="21" t="s">
        <v>135</v>
      </c>
      <c r="BM141" s="21" t="s">
        <v>161</v>
      </c>
    </row>
    <row r="142" spans="2:51" s="11" customFormat="1" ht="16.5" customHeight="1">
      <c r="B142" s="157"/>
      <c r="C142" s="158"/>
      <c r="D142" s="158"/>
      <c r="E142" s="159" t="s">
        <v>5</v>
      </c>
      <c r="F142" s="250" t="s">
        <v>162</v>
      </c>
      <c r="G142" s="251"/>
      <c r="H142" s="251"/>
      <c r="I142" s="251"/>
      <c r="J142" s="158"/>
      <c r="K142" s="160">
        <v>53.737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138</v>
      </c>
      <c r="AU142" s="164" t="s">
        <v>92</v>
      </c>
      <c r="AV142" s="11" t="s">
        <v>92</v>
      </c>
      <c r="AW142" s="11" t="s">
        <v>30</v>
      </c>
      <c r="AX142" s="11" t="s">
        <v>71</v>
      </c>
      <c r="AY142" s="164" t="s">
        <v>130</v>
      </c>
    </row>
    <row r="143" spans="2:51" s="11" customFormat="1" ht="16.5" customHeight="1">
      <c r="B143" s="157"/>
      <c r="C143" s="158"/>
      <c r="D143" s="158"/>
      <c r="E143" s="159" t="s">
        <v>5</v>
      </c>
      <c r="F143" s="241" t="s">
        <v>163</v>
      </c>
      <c r="G143" s="242"/>
      <c r="H143" s="242"/>
      <c r="I143" s="242"/>
      <c r="J143" s="158"/>
      <c r="K143" s="160">
        <v>10.498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138</v>
      </c>
      <c r="AU143" s="164" t="s">
        <v>92</v>
      </c>
      <c r="AV143" s="11" t="s">
        <v>92</v>
      </c>
      <c r="AW143" s="11" t="s">
        <v>30</v>
      </c>
      <c r="AX143" s="11" t="s">
        <v>71</v>
      </c>
      <c r="AY143" s="164" t="s">
        <v>130</v>
      </c>
    </row>
    <row r="144" spans="2:51" s="12" customFormat="1" ht="16.5" customHeight="1">
      <c r="B144" s="165"/>
      <c r="C144" s="166"/>
      <c r="D144" s="166"/>
      <c r="E144" s="167" t="s">
        <v>5</v>
      </c>
      <c r="F144" s="245" t="s">
        <v>143</v>
      </c>
      <c r="G144" s="246"/>
      <c r="H144" s="246"/>
      <c r="I144" s="246"/>
      <c r="J144" s="166"/>
      <c r="K144" s="168">
        <v>64.235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138</v>
      </c>
      <c r="AU144" s="172" t="s">
        <v>92</v>
      </c>
      <c r="AV144" s="12" t="s">
        <v>135</v>
      </c>
      <c r="AW144" s="12" t="s">
        <v>30</v>
      </c>
      <c r="AX144" s="12" t="s">
        <v>79</v>
      </c>
      <c r="AY144" s="172" t="s">
        <v>130</v>
      </c>
    </row>
    <row r="145" spans="2:65" s="1" customFormat="1" ht="25.5" customHeight="1">
      <c r="B145" s="123"/>
      <c r="C145" s="143" t="s">
        <v>164</v>
      </c>
      <c r="D145" s="143" t="s">
        <v>131</v>
      </c>
      <c r="E145" s="144" t="s">
        <v>165</v>
      </c>
      <c r="F145" s="226" t="s">
        <v>166</v>
      </c>
      <c r="G145" s="226"/>
      <c r="H145" s="226"/>
      <c r="I145" s="226"/>
      <c r="J145" s="145" t="s">
        <v>167</v>
      </c>
      <c r="K145" s="146">
        <v>8</v>
      </c>
      <c r="L145" s="227">
        <v>0</v>
      </c>
      <c r="M145" s="227"/>
      <c r="N145" s="228">
        <f>ROUND(L145*K145,2)</f>
        <v>0</v>
      </c>
      <c r="O145" s="228"/>
      <c r="P145" s="228"/>
      <c r="Q145" s="228"/>
      <c r="R145" s="124"/>
      <c r="T145" s="147" t="s">
        <v>5</v>
      </c>
      <c r="U145" s="46" t="s">
        <v>36</v>
      </c>
      <c r="V145" s="38"/>
      <c r="W145" s="148">
        <f>V145*K145</f>
        <v>0</v>
      </c>
      <c r="X145" s="148">
        <v>0</v>
      </c>
      <c r="Y145" s="148">
        <f>X145*K145</f>
        <v>0</v>
      </c>
      <c r="Z145" s="148">
        <v>0.205</v>
      </c>
      <c r="AA145" s="149">
        <f>Z145*K145</f>
        <v>1.64</v>
      </c>
      <c r="AR145" s="21" t="s">
        <v>135</v>
      </c>
      <c r="AT145" s="21" t="s">
        <v>131</v>
      </c>
      <c r="AU145" s="21" t="s">
        <v>92</v>
      </c>
      <c r="AY145" s="21" t="s">
        <v>130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21" t="s">
        <v>79</v>
      </c>
      <c r="BK145" s="105">
        <f>ROUND(L145*K145,2)</f>
        <v>0</v>
      </c>
      <c r="BL145" s="21" t="s">
        <v>135</v>
      </c>
      <c r="BM145" s="21" t="s">
        <v>168</v>
      </c>
    </row>
    <row r="146" spans="2:65" s="1" customFormat="1" ht="25.5" customHeight="1">
      <c r="B146" s="123"/>
      <c r="C146" s="143" t="s">
        <v>169</v>
      </c>
      <c r="D146" s="143" t="s">
        <v>131</v>
      </c>
      <c r="E146" s="144" t="s">
        <v>170</v>
      </c>
      <c r="F146" s="226" t="s">
        <v>171</v>
      </c>
      <c r="G146" s="226"/>
      <c r="H146" s="226"/>
      <c r="I146" s="226"/>
      <c r="J146" s="145" t="s">
        <v>172</v>
      </c>
      <c r="K146" s="146">
        <v>250</v>
      </c>
      <c r="L146" s="227">
        <v>0</v>
      </c>
      <c r="M146" s="227"/>
      <c r="N146" s="228">
        <f>ROUND(L146*K146,2)</f>
        <v>0</v>
      </c>
      <c r="O146" s="228"/>
      <c r="P146" s="228"/>
      <c r="Q146" s="228"/>
      <c r="R146" s="124"/>
      <c r="T146" s="147" t="s">
        <v>5</v>
      </c>
      <c r="U146" s="46" t="s">
        <v>36</v>
      </c>
      <c r="V146" s="38"/>
      <c r="W146" s="148">
        <f>V146*K146</f>
        <v>0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21" t="s">
        <v>135</v>
      </c>
      <c r="AT146" s="21" t="s">
        <v>131</v>
      </c>
      <c r="AU146" s="21" t="s">
        <v>92</v>
      </c>
      <c r="AY146" s="21" t="s">
        <v>130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21" t="s">
        <v>79</v>
      </c>
      <c r="BK146" s="105">
        <f>ROUND(L146*K146,2)</f>
        <v>0</v>
      </c>
      <c r="BL146" s="21" t="s">
        <v>135</v>
      </c>
      <c r="BM146" s="21" t="s">
        <v>173</v>
      </c>
    </row>
    <row r="147" spans="2:65" s="1" customFormat="1" ht="25.5" customHeight="1">
      <c r="B147" s="123"/>
      <c r="C147" s="143" t="s">
        <v>174</v>
      </c>
      <c r="D147" s="143" t="s">
        <v>131</v>
      </c>
      <c r="E147" s="144" t="s">
        <v>175</v>
      </c>
      <c r="F147" s="226" t="s">
        <v>176</v>
      </c>
      <c r="G147" s="226"/>
      <c r="H147" s="226"/>
      <c r="I147" s="226"/>
      <c r="J147" s="145" t="s">
        <v>177</v>
      </c>
      <c r="K147" s="146">
        <v>25</v>
      </c>
      <c r="L147" s="227">
        <v>0</v>
      </c>
      <c r="M147" s="227"/>
      <c r="N147" s="228">
        <f>ROUND(L147*K147,2)</f>
        <v>0</v>
      </c>
      <c r="O147" s="228"/>
      <c r="P147" s="228"/>
      <c r="Q147" s="228"/>
      <c r="R147" s="124"/>
      <c r="T147" s="147" t="s">
        <v>5</v>
      </c>
      <c r="U147" s="46" t="s">
        <v>36</v>
      </c>
      <c r="V147" s="38"/>
      <c r="W147" s="148">
        <f>V147*K147</f>
        <v>0</v>
      </c>
      <c r="X147" s="148">
        <v>0</v>
      </c>
      <c r="Y147" s="148">
        <f>X147*K147</f>
        <v>0</v>
      </c>
      <c r="Z147" s="148">
        <v>0</v>
      </c>
      <c r="AA147" s="149">
        <f>Z147*K147</f>
        <v>0</v>
      </c>
      <c r="AR147" s="21" t="s">
        <v>135</v>
      </c>
      <c r="AT147" s="21" t="s">
        <v>131</v>
      </c>
      <c r="AU147" s="21" t="s">
        <v>92</v>
      </c>
      <c r="AY147" s="21" t="s">
        <v>130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21" t="s">
        <v>79</v>
      </c>
      <c r="BK147" s="105">
        <f>ROUND(L147*K147,2)</f>
        <v>0</v>
      </c>
      <c r="BL147" s="21" t="s">
        <v>135</v>
      </c>
      <c r="BM147" s="21" t="s">
        <v>178</v>
      </c>
    </row>
    <row r="148" spans="2:65" s="1" customFormat="1" ht="16.5" customHeight="1">
      <c r="B148" s="123"/>
      <c r="C148" s="143" t="s">
        <v>179</v>
      </c>
      <c r="D148" s="143" t="s">
        <v>131</v>
      </c>
      <c r="E148" s="144" t="s">
        <v>180</v>
      </c>
      <c r="F148" s="226" t="s">
        <v>181</v>
      </c>
      <c r="G148" s="226"/>
      <c r="H148" s="226"/>
      <c r="I148" s="226"/>
      <c r="J148" s="145" t="s">
        <v>167</v>
      </c>
      <c r="K148" s="146">
        <v>6.5</v>
      </c>
      <c r="L148" s="227">
        <v>0</v>
      </c>
      <c r="M148" s="227"/>
      <c r="N148" s="228">
        <f>ROUND(L148*K148,2)</f>
        <v>0</v>
      </c>
      <c r="O148" s="228"/>
      <c r="P148" s="228"/>
      <c r="Q148" s="228"/>
      <c r="R148" s="124"/>
      <c r="T148" s="147" t="s">
        <v>5</v>
      </c>
      <c r="U148" s="46" t="s">
        <v>36</v>
      </c>
      <c r="V148" s="38"/>
      <c r="W148" s="148">
        <f>V148*K148</f>
        <v>0</v>
      </c>
      <c r="X148" s="148">
        <v>0.00868</v>
      </c>
      <c r="Y148" s="148">
        <f>X148*K148</f>
        <v>0.05642</v>
      </c>
      <c r="Z148" s="148">
        <v>0</v>
      </c>
      <c r="AA148" s="149">
        <f>Z148*K148</f>
        <v>0</v>
      </c>
      <c r="AR148" s="21" t="s">
        <v>135</v>
      </c>
      <c r="AT148" s="21" t="s">
        <v>131</v>
      </c>
      <c r="AU148" s="21" t="s">
        <v>92</v>
      </c>
      <c r="AY148" s="21" t="s">
        <v>130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21" t="s">
        <v>79</v>
      </c>
      <c r="BK148" s="105">
        <f>ROUND(L148*K148,2)</f>
        <v>0</v>
      </c>
      <c r="BL148" s="21" t="s">
        <v>135</v>
      </c>
      <c r="BM148" s="21" t="s">
        <v>182</v>
      </c>
    </row>
    <row r="149" spans="2:51" s="11" customFormat="1" ht="16.5" customHeight="1">
      <c r="B149" s="157"/>
      <c r="C149" s="158"/>
      <c r="D149" s="158"/>
      <c r="E149" s="159" t="s">
        <v>5</v>
      </c>
      <c r="F149" s="250" t="s">
        <v>183</v>
      </c>
      <c r="G149" s="251"/>
      <c r="H149" s="251"/>
      <c r="I149" s="251"/>
      <c r="J149" s="158"/>
      <c r="K149" s="160">
        <v>6.5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138</v>
      </c>
      <c r="AU149" s="164" t="s">
        <v>92</v>
      </c>
      <c r="AV149" s="11" t="s">
        <v>92</v>
      </c>
      <c r="AW149" s="11" t="s">
        <v>30</v>
      </c>
      <c r="AX149" s="11" t="s">
        <v>79</v>
      </c>
      <c r="AY149" s="164" t="s">
        <v>130</v>
      </c>
    </row>
    <row r="150" spans="2:65" s="1" customFormat="1" ht="16.5" customHeight="1">
      <c r="B150" s="123"/>
      <c r="C150" s="143" t="s">
        <v>184</v>
      </c>
      <c r="D150" s="143" t="s">
        <v>131</v>
      </c>
      <c r="E150" s="144" t="s">
        <v>185</v>
      </c>
      <c r="F150" s="226" t="s">
        <v>186</v>
      </c>
      <c r="G150" s="226"/>
      <c r="H150" s="226"/>
      <c r="I150" s="226"/>
      <c r="J150" s="145" t="s">
        <v>167</v>
      </c>
      <c r="K150" s="146">
        <v>5.2</v>
      </c>
      <c r="L150" s="227">
        <v>0</v>
      </c>
      <c r="M150" s="227"/>
      <c r="N150" s="228">
        <f>ROUND(L150*K150,2)</f>
        <v>0</v>
      </c>
      <c r="O150" s="228"/>
      <c r="P150" s="228"/>
      <c r="Q150" s="228"/>
      <c r="R150" s="124"/>
      <c r="T150" s="147" t="s">
        <v>5</v>
      </c>
      <c r="U150" s="46" t="s">
        <v>36</v>
      </c>
      <c r="V150" s="38"/>
      <c r="W150" s="148">
        <f>V150*K150</f>
        <v>0</v>
      </c>
      <c r="X150" s="148">
        <v>0.01269</v>
      </c>
      <c r="Y150" s="148">
        <f>X150*K150</f>
        <v>0.065988</v>
      </c>
      <c r="Z150" s="148">
        <v>0</v>
      </c>
      <c r="AA150" s="149">
        <f>Z150*K150</f>
        <v>0</v>
      </c>
      <c r="AR150" s="21" t="s">
        <v>135</v>
      </c>
      <c r="AT150" s="21" t="s">
        <v>131</v>
      </c>
      <c r="AU150" s="21" t="s">
        <v>92</v>
      </c>
      <c r="AY150" s="21" t="s">
        <v>130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21" t="s">
        <v>79</v>
      </c>
      <c r="BK150" s="105">
        <f>ROUND(L150*K150,2)</f>
        <v>0</v>
      </c>
      <c r="BL150" s="21" t="s">
        <v>135</v>
      </c>
      <c r="BM150" s="21" t="s">
        <v>187</v>
      </c>
    </row>
    <row r="151" spans="2:51" s="11" customFormat="1" ht="16.5" customHeight="1">
      <c r="B151" s="157"/>
      <c r="C151" s="158"/>
      <c r="D151" s="158"/>
      <c r="E151" s="159" t="s">
        <v>5</v>
      </c>
      <c r="F151" s="250" t="s">
        <v>188</v>
      </c>
      <c r="G151" s="251"/>
      <c r="H151" s="251"/>
      <c r="I151" s="251"/>
      <c r="J151" s="158"/>
      <c r="K151" s="160">
        <v>5.2</v>
      </c>
      <c r="L151" s="158"/>
      <c r="M151" s="158"/>
      <c r="N151" s="158"/>
      <c r="O151" s="158"/>
      <c r="P151" s="158"/>
      <c r="Q151" s="158"/>
      <c r="R151" s="161"/>
      <c r="T151" s="162"/>
      <c r="U151" s="158"/>
      <c r="V151" s="158"/>
      <c r="W151" s="158"/>
      <c r="X151" s="158"/>
      <c r="Y151" s="158"/>
      <c r="Z151" s="158"/>
      <c r="AA151" s="163"/>
      <c r="AT151" s="164" t="s">
        <v>138</v>
      </c>
      <c r="AU151" s="164" t="s">
        <v>92</v>
      </c>
      <c r="AV151" s="11" t="s">
        <v>92</v>
      </c>
      <c r="AW151" s="11" t="s">
        <v>30</v>
      </c>
      <c r="AX151" s="11" t="s">
        <v>79</v>
      </c>
      <c r="AY151" s="164" t="s">
        <v>130</v>
      </c>
    </row>
    <row r="152" spans="2:65" s="1" customFormat="1" ht="25.5" customHeight="1">
      <c r="B152" s="123"/>
      <c r="C152" s="143" t="s">
        <v>189</v>
      </c>
      <c r="D152" s="143" t="s">
        <v>131</v>
      </c>
      <c r="E152" s="144" t="s">
        <v>190</v>
      </c>
      <c r="F152" s="226" t="s">
        <v>191</v>
      </c>
      <c r="G152" s="226"/>
      <c r="H152" s="226"/>
      <c r="I152" s="226"/>
      <c r="J152" s="145" t="s">
        <v>167</v>
      </c>
      <c r="K152" s="146">
        <v>3.9</v>
      </c>
      <c r="L152" s="227">
        <v>0</v>
      </c>
      <c r="M152" s="227"/>
      <c r="N152" s="228">
        <f>ROUND(L152*K152,2)</f>
        <v>0</v>
      </c>
      <c r="O152" s="228"/>
      <c r="P152" s="228"/>
      <c r="Q152" s="228"/>
      <c r="R152" s="124"/>
      <c r="T152" s="147" t="s">
        <v>5</v>
      </c>
      <c r="U152" s="46" t="s">
        <v>36</v>
      </c>
      <c r="V152" s="38"/>
      <c r="W152" s="148">
        <f>V152*K152</f>
        <v>0</v>
      </c>
      <c r="X152" s="148">
        <v>0.0369</v>
      </c>
      <c r="Y152" s="148">
        <f>X152*K152</f>
        <v>0.14391</v>
      </c>
      <c r="Z152" s="148">
        <v>0</v>
      </c>
      <c r="AA152" s="149">
        <f>Z152*K152</f>
        <v>0</v>
      </c>
      <c r="AR152" s="21" t="s">
        <v>135</v>
      </c>
      <c r="AT152" s="21" t="s">
        <v>131</v>
      </c>
      <c r="AU152" s="21" t="s">
        <v>92</v>
      </c>
      <c r="AY152" s="21" t="s">
        <v>130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21" t="s">
        <v>79</v>
      </c>
      <c r="BK152" s="105">
        <f>ROUND(L152*K152,2)</f>
        <v>0</v>
      </c>
      <c r="BL152" s="21" t="s">
        <v>135</v>
      </c>
      <c r="BM152" s="21" t="s">
        <v>192</v>
      </c>
    </row>
    <row r="153" spans="2:51" s="11" customFormat="1" ht="16.5" customHeight="1">
      <c r="B153" s="157"/>
      <c r="C153" s="158"/>
      <c r="D153" s="158"/>
      <c r="E153" s="159" t="s">
        <v>5</v>
      </c>
      <c r="F153" s="250" t="s">
        <v>193</v>
      </c>
      <c r="G153" s="251"/>
      <c r="H153" s="251"/>
      <c r="I153" s="251"/>
      <c r="J153" s="158"/>
      <c r="K153" s="160">
        <v>3.9</v>
      </c>
      <c r="L153" s="158"/>
      <c r="M153" s="158"/>
      <c r="N153" s="158"/>
      <c r="O153" s="158"/>
      <c r="P153" s="158"/>
      <c r="Q153" s="158"/>
      <c r="R153" s="161"/>
      <c r="T153" s="162"/>
      <c r="U153" s="158"/>
      <c r="V153" s="158"/>
      <c r="W153" s="158"/>
      <c r="X153" s="158"/>
      <c r="Y153" s="158"/>
      <c r="Z153" s="158"/>
      <c r="AA153" s="163"/>
      <c r="AT153" s="164" t="s">
        <v>138</v>
      </c>
      <c r="AU153" s="164" t="s">
        <v>92</v>
      </c>
      <c r="AV153" s="11" t="s">
        <v>92</v>
      </c>
      <c r="AW153" s="11" t="s">
        <v>30</v>
      </c>
      <c r="AX153" s="11" t="s">
        <v>79</v>
      </c>
      <c r="AY153" s="164" t="s">
        <v>130</v>
      </c>
    </row>
    <row r="154" spans="2:65" s="1" customFormat="1" ht="25.5" customHeight="1">
      <c r="B154" s="123"/>
      <c r="C154" s="143" t="s">
        <v>194</v>
      </c>
      <c r="D154" s="143" t="s">
        <v>131</v>
      </c>
      <c r="E154" s="144" t="s">
        <v>195</v>
      </c>
      <c r="F154" s="226" t="s">
        <v>196</v>
      </c>
      <c r="G154" s="226"/>
      <c r="H154" s="226"/>
      <c r="I154" s="226"/>
      <c r="J154" s="145" t="s">
        <v>197</v>
      </c>
      <c r="K154" s="146">
        <v>20.334</v>
      </c>
      <c r="L154" s="227">
        <v>0</v>
      </c>
      <c r="M154" s="227"/>
      <c r="N154" s="228">
        <f>ROUND(L154*K154,2)</f>
        <v>0</v>
      </c>
      <c r="O154" s="228"/>
      <c r="P154" s="228"/>
      <c r="Q154" s="228"/>
      <c r="R154" s="124"/>
      <c r="T154" s="147" t="s">
        <v>5</v>
      </c>
      <c r="U154" s="46" t="s">
        <v>36</v>
      </c>
      <c r="V154" s="38"/>
      <c r="W154" s="148">
        <f>V154*K154</f>
        <v>0</v>
      </c>
      <c r="X154" s="148">
        <v>0</v>
      </c>
      <c r="Y154" s="148">
        <f>X154*K154</f>
        <v>0</v>
      </c>
      <c r="Z154" s="148">
        <v>0</v>
      </c>
      <c r="AA154" s="149">
        <f>Z154*K154</f>
        <v>0</v>
      </c>
      <c r="AR154" s="21" t="s">
        <v>135</v>
      </c>
      <c r="AT154" s="21" t="s">
        <v>131</v>
      </c>
      <c r="AU154" s="21" t="s">
        <v>92</v>
      </c>
      <c r="AY154" s="21" t="s">
        <v>130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21" t="s">
        <v>79</v>
      </c>
      <c r="BK154" s="105">
        <f>ROUND(L154*K154,2)</f>
        <v>0</v>
      </c>
      <c r="BL154" s="21" t="s">
        <v>135</v>
      </c>
      <c r="BM154" s="21" t="s">
        <v>198</v>
      </c>
    </row>
    <row r="155" spans="2:51" s="11" customFormat="1" ht="16.5" customHeight="1">
      <c r="B155" s="157"/>
      <c r="C155" s="158"/>
      <c r="D155" s="158"/>
      <c r="E155" s="159" t="s">
        <v>5</v>
      </c>
      <c r="F155" s="250" t="s">
        <v>199</v>
      </c>
      <c r="G155" s="251"/>
      <c r="H155" s="251"/>
      <c r="I155" s="251"/>
      <c r="J155" s="158"/>
      <c r="K155" s="160">
        <v>51.649</v>
      </c>
      <c r="L155" s="158"/>
      <c r="M155" s="158"/>
      <c r="N155" s="158"/>
      <c r="O155" s="158"/>
      <c r="P155" s="158"/>
      <c r="Q155" s="158"/>
      <c r="R155" s="161"/>
      <c r="T155" s="162"/>
      <c r="U155" s="158"/>
      <c r="V155" s="158"/>
      <c r="W155" s="158"/>
      <c r="X155" s="158"/>
      <c r="Y155" s="158"/>
      <c r="Z155" s="158"/>
      <c r="AA155" s="163"/>
      <c r="AT155" s="164" t="s">
        <v>138</v>
      </c>
      <c r="AU155" s="164" t="s">
        <v>92</v>
      </c>
      <c r="AV155" s="11" t="s">
        <v>92</v>
      </c>
      <c r="AW155" s="11" t="s">
        <v>30</v>
      </c>
      <c r="AX155" s="11" t="s">
        <v>71</v>
      </c>
      <c r="AY155" s="164" t="s">
        <v>130</v>
      </c>
    </row>
    <row r="156" spans="2:51" s="11" customFormat="1" ht="16.5" customHeight="1">
      <c r="B156" s="157"/>
      <c r="C156" s="158"/>
      <c r="D156" s="158"/>
      <c r="E156" s="159" t="s">
        <v>5</v>
      </c>
      <c r="F156" s="241" t="s">
        <v>200</v>
      </c>
      <c r="G156" s="242"/>
      <c r="H156" s="242"/>
      <c r="I156" s="242"/>
      <c r="J156" s="158"/>
      <c r="K156" s="160">
        <v>16.131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63"/>
      <c r="AT156" s="164" t="s">
        <v>138</v>
      </c>
      <c r="AU156" s="164" t="s">
        <v>92</v>
      </c>
      <c r="AV156" s="11" t="s">
        <v>92</v>
      </c>
      <c r="AW156" s="11" t="s">
        <v>30</v>
      </c>
      <c r="AX156" s="11" t="s">
        <v>71</v>
      </c>
      <c r="AY156" s="164" t="s">
        <v>130</v>
      </c>
    </row>
    <row r="157" spans="2:51" s="12" customFormat="1" ht="16.5" customHeight="1">
      <c r="B157" s="165"/>
      <c r="C157" s="166"/>
      <c r="D157" s="166"/>
      <c r="E157" s="167" t="s">
        <v>5</v>
      </c>
      <c r="F157" s="245" t="s">
        <v>143</v>
      </c>
      <c r="G157" s="246"/>
      <c r="H157" s="246"/>
      <c r="I157" s="246"/>
      <c r="J157" s="166"/>
      <c r="K157" s="168">
        <v>67.78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138</v>
      </c>
      <c r="AU157" s="172" t="s">
        <v>92</v>
      </c>
      <c r="AV157" s="12" t="s">
        <v>135</v>
      </c>
      <c r="AW157" s="12" t="s">
        <v>30</v>
      </c>
      <c r="AX157" s="12" t="s">
        <v>71</v>
      </c>
      <c r="AY157" s="172" t="s">
        <v>130</v>
      </c>
    </row>
    <row r="158" spans="2:51" s="11" customFormat="1" ht="16.5" customHeight="1">
      <c r="B158" s="157"/>
      <c r="C158" s="158"/>
      <c r="D158" s="158"/>
      <c r="E158" s="159" t="s">
        <v>5</v>
      </c>
      <c r="F158" s="241" t="s">
        <v>201</v>
      </c>
      <c r="G158" s="242"/>
      <c r="H158" s="242"/>
      <c r="I158" s="242"/>
      <c r="J158" s="158"/>
      <c r="K158" s="160">
        <v>20.334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138</v>
      </c>
      <c r="AU158" s="164" t="s">
        <v>92</v>
      </c>
      <c r="AV158" s="11" t="s">
        <v>92</v>
      </c>
      <c r="AW158" s="11" t="s">
        <v>30</v>
      </c>
      <c r="AX158" s="11" t="s">
        <v>79</v>
      </c>
      <c r="AY158" s="164" t="s">
        <v>130</v>
      </c>
    </row>
    <row r="159" spans="2:65" s="1" customFormat="1" ht="25.5" customHeight="1">
      <c r="B159" s="123"/>
      <c r="C159" s="143" t="s">
        <v>202</v>
      </c>
      <c r="D159" s="143" t="s">
        <v>131</v>
      </c>
      <c r="E159" s="144" t="s">
        <v>203</v>
      </c>
      <c r="F159" s="226" t="s">
        <v>204</v>
      </c>
      <c r="G159" s="226"/>
      <c r="H159" s="226"/>
      <c r="I159" s="226"/>
      <c r="J159" s="145" t="s">
        <v>197</v>
      </c>
      <c r="K159" s="146">
        <v>39.624</v>
      </c>
      <c r="L159" s="227">
        <v>0</v>
      </c>
      <c r="M159" s="227"/>
      <c r="N159" s="228">
        <f>ROUND(L159*K159,2)</f>
        <v>0</v>
      </c>
      <c r="O159" s="228"/>
      <c r="P159" s="228"/>
      <c r="Q159" s="228"/>
      <c r="R159" s="124"/>
      <c r="T159" s="147" t="s">
        <v>5</v>
      </c>
      <c r="U159" s="46" t="s">
        <v>36</v>
      </c>
      <c r="V159" s="38"/>
      <c r="W159" s="148">
        <f>V159*K159</f>
        <v>0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21" t="s">
        <v>135</v>
      </c>
      <c r="AT159" s="21" t="s">
        <v>131</v>
      </c>
      <c r="AU159" s="21" t="s">
        <v>92</v>
      </c>
      <c r="AY159" s="21" t="s">
        <v>130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21" t="s">
        <v>79</v>
      </c>
      <c r="BK159" s="105">
        <f>ROUND(L159*K159,2)</f>
        <v>0</v>
      </c>
      <c r="BL159" s="21" t="s">
        <v>135</v>
      </c>
      <c r="BM159" s="21" t="s">
        <v>205</v>
      </c>
    </row>
    <row r="160" spans="2:51" s="11" customFormat="1" ht="16.5" customHeight="1">
      <c r="B160" s="157"/>
      <c r="C160" s="158"/>
      <c r="D160" s="158"/>
      <c r="E160" s="159" t="s">
        <v>5</v>
      </c>
      <c r="F160" s="250" t="s">
        <v>206</v>
      </c>
      <c r="G160" s="251"/>
      <c r="H160" s="251"/>
      <c r="I160" s="251"/>
      <c r="J160" s="158"/>
      <c r="K160" s="160">
        <v>39.624</v>
      </c>
      <c r="L160" s="158"/>
      <c r="M160" s="158"/>
      <c r="N160" s="158"/>
      <c r="O160" s="158"/>
      <c r="P160" s="158"/>
      <c r="Q160" s="158"/>
      <c r="R160" s="161"/>
      <c r="T160" s="162"/>
      <c r="U160" s="158"/>
      <c r="V160" s="158"/>
      <c r="W160" s="158"/>
      <c r="X160" s="158"/>
      <c r="Y160" s="158"/>
      <c r="Z160" s="158"/>
      <c r="AA160" s="163"/>
      <c r="AT160" s="164" t="s">
        <v>138</v>
      </c>
      <c r="AU160" s="164" t="s">
        <v>92</v>
      </c>
      <c r="AV160" s="11" t="s">
        <v>92</v>
      </c>
      <c r="AW160" s="11" t="s">
        <v>30</v>
      </c>
      <c r="AX160" s="11" t="s">
        <v>79</v>
      </c>
      <c r="AY160" s="164" t="s">
        <v>130</v>
      </c>
    </row>
    <row r="161" spans="2:65" s="1" customFormat="1" ht="25.5" customHeight="1">
      <c r="B161" s="123"/>
      <c r="C161" s="143" t="s">
        <v>207</v>
      </c>
      <c r="D161" s="143" t="s">
        <v>131</v>
      </c>
      <c r="E161" s="144" t="s">
        <v>208</v>
      </c>
      <c r="F161" s="226" t="s">
        <v>209</v>
      </c>
      <c r="G161" s="226"/>
      <c r="H161" s="226"/>
      <c r="I161" s="226"/>
      <c r="J161" s="145" t="s">
        <v>197</v>
      </c>
      <c r="K161" s="146">
        <v>316.736</v>
      </c>
      <c r="L161" s="227">
        <v>0</v>
      </c>
      <c r="M161" s="227"/>
      <c r="N161" s="228">
        <f>ROUND(L161*K161,2)</f>
        <v>0</v>
      </c>
      <c r="O161" s="228"/>
      <c r="P161" s="228"/>
      <c r="Q161" s="228"/>
      <c r="R161" s="124"/>
      <c r="T161" s="147" t="s">
        <v>5</v>
      </c>
      <c r="U161" s="46" t="s">
        <v>36</v>
      </c>
      <c r="V161" s="38"/>
      <c r="W161" s="148">
        <f>V161*K161</f>
        <v>0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21" t="s">
        <v>135</v>
      </c>
      <c r="AT161" s="21" t="s">
        <v>131</v>
      </c>
      <c r="AU161" s="21" t="s">
        <v>92</v>
      </c>
      <c r="AY161" s="21" t="s">
        <v>130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21" t="s">
        <v>79</v>
      </c>
      <c r="BK161" s="105">
        <f>ROUND(L161*K161,2)</f>
        <v>0</v>
      </c>
      <c r="BL161" s="21" t="s">
        <v>135</v>
      </c>
      <c r="BM161" s="21" t="s">
        <v>210</v>
      </c>
    </row>
    <row r="162" spans="2:51" s="10" customFormat="1" ht="16.5" customHeight="1">
      <c r="B162" s="150"/>
      <c r="C162" s="151"/>
      <c r="D162" s="151"/>
      <c r="E162" s="152" t="s">
        <v>5</v>
      </c>
      <c r="F162" s="239" t="s">
        <v>211</v>
      </c>
      <c r="G162" s="240"/>
      <c r="H162" s="240"/>
      <c r="I162" s="240"/>
      <c r="J162" s="151"/>
      <c r="K162" s="152" t="s">
        <v>5</v>
      </c>
      <c r="L162" s="151"/>
      <c r="M162" s="151"/>
      <c r="N162" s="151"/>
      <c r="O162" s="151"/>
      <c r="P162" s="151"/>
      <c r="Q162" s="151"/>
      <c r="R162" s="153"/>
      <c r="T162" s="154"/>
      <c r="U162" s="151"/>
      <c r="V162" s="151"/>
      <c r="W162" s="151"/>
      <c r="X162" s="151"/>
      <c r="Y162" s="151"/>
      <c r="Z162" s="151"/>
      <c r="AA162" s="155"/>
      <c r="AT162" s="156" t="s">
        <v>138</v>
      </c>
      <c r="AU162" s="156" t="s">
        <v>92</v>
      </c>
      <c r="AV162" s="10" t="s">
        <v>79</v>
      </c>
      <c r="AW162" s="10" t="s">
        <v>30</v>
      </c>
      <c r="AX162" s="10" t="s">
        <v>71</v>
      </c>
      <c r="AY162" s="156" t="s">
        <v>130</v>
      </c>
    </row>
    <row r="163" spans="2:51" s="11" customFormat="1" ht="16.5" customHeight="1">
      <c r="B163" s="157"/>
      <c r="C163" s="158"/>
      <c r="D163" s="158"/>
      <c r="E163" s="159" t="s">
        <v>5</v>
      </c>
      <c r="F163" s="241" t="s">
        <v>212</v>
      </c>
      <c r="G163" s="242"/>
      <c r="H163" s="242"/>
      <c r="I163" s="242"/>
      <c r="J163" s="158"/>
      <c r="K163" s="160">
        <v>433.553</v>
      </c>
      <c r="L163" s="158"/>
      <c r="M163" s="158"/>
      <c r="N163" s="158"/>
      <c r="O163" s="158"/>
      <c r="P163" s="158"/>
      <c r="Q163" s="158"/>
      <c r="R163" s="161"/>
      <c r="T163" s="162"/>
      <c r="U163" s="158"/>
      <c r="V163" s="158"/>
      <c r="W163" s="158"/>
      <c r="X163" s="158"/>
      <c r="Y163" s="158"/>
      <c r="Z163" s="158"/>
      <c r="AA163" s="163"/>
      <c r="AT163" s="164" t="s">
        <v>138</v>
      </c>
      <c r="AU163" s="164" t="s">
        <v>92</v>
      </c>
      <c r="AV163" s="11" t="s">
        <v>92</v>
      </c>
      <c r="AW163" s="11" t="s">
        <v>30</v>
      </c>
      <c r="AX163" s="11" t="s">
        <v>71</v>
      </c>
      <c r="AY163" s="164" t="s">
        <v>130</v>
      </c>
    </row>
    <row r="164" spans="2:51" s="10" customFormat="1" ht="16.5" customHeight="1">
      <c r="B164" s="150"/>
      <c r="C164" s="151"/>
      <c r="D164" s="151"/>
      <c r="E164" s="152" t="s">
        <v>5</v>
      </c>
      <c r="F164" s="243" t="s">
        <v>213</v>
      </c>
      <c r="G164" s="244"/>
      <c r="H164" s="244"/>
      <c r="I164" s="244"/>
      <c r="J164" s="151"/>
      <c r="K164" s="152" t="s">
        <v>5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138</v>
      </c>
      <c r="AU164" s="156" t="s">
        <v>92</v>
      </c>
      <c r="AV164" s="10" t="s">
        <v>79</v>
      </c>
      <c r="AW164" s="10" t="s">
        <v>30</v>
      </c>
      <c r="AX164" s="10" t="s">
        <v>71</v>
      </c>
      <c r="AY164" s="156" t="s">
        <v>130</v>
      </c>
    </row>
    <row r="165" spans="2:51" s="11" customFormat="1" ht="16.5" customHeight="1">
      <c r="B165" s="157"/>
      <c r="C165" s="158"/>
      <c r="D165" s="158"/>
      <c r="E165" s="159" t="s">
        <v>5</v>
      </c>
      <c r="F165" s="241" t="s">
        <v>214</v>
      </c>
      <c r="G165" s="242"/>
      <c r="H165" s="242"/>
      <c r="I165" s="242"/>
      <c r="J165" s="158"/>
      <c r="K165" s="160">
        <v>6.793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138</v>
      </c>
      <c r="AU165" s="164" t="s">
        <v>92</v>
      </c>
      <c r="AV165" s="11" t="s">
        <v>92</v>
      </c>
      <c r="AW165" s="11" t="s">
        <v>30</v>
      </c>
      <c r="AX165" s="11" t="s">
        <v>71</v>
      </c>
      <c r="AY165" s="164" t="s">
        <v>130</v>
      </c>
    </row>
    <row r="166" spans="2:51" s="11" customFormat="1" ht="16.5" customHeight="1">
      <c r="B166" s="157"/>
      <c r="C166" s="158"/>
      <c r="D166" s="158"/>
      <c r="E166" s="159" t="s">
        <v>5</v>
      </c>
      <c r="F166" s="241" t="s">
        <v>215</v>
      </c>
      <c r="G166" s="242"/>
      <c r="H166" s="242"/>
      <c r="I166" s="242"/>
      <c r="J166" s="158"/>
      <c r="K166" s="160">
        <v>15.224</v>
      </c>
      <c r="L166" s="158"/>
      <c r="M166" s="158"/>
      <c r="N166" s="158"/>
      <c r="O166" s="158"/>
      <c r="P166" s="158"/>
      <c r="Q166" s="158"/>
      <c r="R166" s="161"/>
      <c r="T166" s="162"/>
      <c r="U166" s="158"/>
      <c r="V166" s="158"/>
      <c r="W166" s="158"/>
      <c r="X166" s="158"/>
      <c r="Y166" s="158"/>
      <c r="Z166" s="158"/>
      <c r="AA166" s="163"/>
      <c r="AT166" s="164" t="s">
        <v>138</v>
      </c>
      <c r="AU166" s="164" t="s">
        <v>92</v>
      </c>
      <c r="AV166" s="11" t="s">
        <v>92</v>
      </c>
      <c r="AW166" s="11" t="s">
        <v>30</v>
      </c>
      <c r="AX166" s="11" t="s">
        <v>71</v>
      </c>
      <c r="AY166" s="164" t="s">
        <v>130</v>
      </c>
    </row>
    <row r="167" spans="2:51" s="11" customFormat="1" ht="16.5" customHeight="1">
      <c r="B167" s="157"/>
      <c r="C167" s="158"/>
      <c r="D167" s="158"/>
      <c r="E167" s="159" t="s">
        <v>5</v>
      </c>
      <c r="F167" s="241" t="s">
        <v>216</v>
      </c>
      <c r="G167" s="242"/>
      <c r="H167" s="242"/>
      <c r="I167" s="242"/>
      <c r="J167" s="158"/>
      <c r="K167" s="160">
        <v>14.3</v>
      </c>
      <c r="L167" s="158"/>
      <c r="M167" s="158"/>
      <c r="N167" s="158"/>
      <c r="O167" s="158"/>
      <c r="P167" s="158"/>
      <c r="Q167" s="158"/>
      <c r="R167" s="161"/>
      <c r="T167" s="162"/>
      <c r="U167" s="158"/>
      <c r="V167" s="158"/>
      <c r="W167" s="158"/>
      <c r="X167" s="158"/>
      <c r="Y167" s="158"/>
      <c r="Z167" s="158"/>
      <c r="AA167" s="163"/>
      <c r="AT167" s="164" t="s">
        <v>138</v>
      </c>
      <c r="AU167" s="164" t="s">
        <v>92</v>
      </c>
      <c r="AV167" s="11" t="s">
        <v>92</v>
      </c>
      <c r="AW167" s="11" t="s">
        <v>30</v>
      </c>
      <c r="AX167" s="11" t="s">
        <v>71</v>
      </c>
      <c r="AY167" s="164" t="s">
        <v>130</v>
      </c>
    </row>
    <row r="168" spans="2:51" s="10" customFormat="1" ht="16.5" customHeight="1">
      <c r="B168" s="150"/>
      <c r="C168" s="151"/>
      <c r="D168" s="151"/>
      <c r="E168" s="152" t="s">
        <v>5</v>
      </c>
      <c r="F168" s="243" t="s">
        <v>217</v>
      </c>
      <c r="G168" s="244"/>
      <c r="H168" s="244"/>
      <c r="I168" s="244"/>
      <c r="J168" s="151"/>
      <c r="K168" s="152" t="s">
        <v>5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138</v>
      </c>
      <c r="AU168" s="156" t="s">
        <v>92</v>
      </c>
      <c r="AV168" s="10" t="s">
        <v>79</v>
      </c>
      <c r="AW168" s="10" t="s">
        <v>30</v>
      </c>
      <c r="AX168" s="10" t="s">
        <v>71</v>
      </c>
      <c r="AY168" s="156" t="s">
        <v>130</v>
      </c>
    </row>
    <row r="169" spans="2:51" s="11" customFormat="1" ht="16.5" customHeight="1">
      <c r="B169" s="157"/>
      <c r="C169" s="158"/>
      <c r="D169" s="158"/>
      <c r="E169" s="159" t="s">
        <v>5</v>
      </c>
      <c r="F169" s="241" t="s">
        <v>218</v>
      </c>
      <c r="G169" s="242"/>
      <c r="H169" s="242"/>
      <c r="I169" s="242"/>
      <c r="J169" s="158"/>
      <c r="K169" s="160">
        <v>-47.556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138</v>
      </c>
      <c r="AU169" s="164" t="s">
        <v>92</v>
      </c>
      <c r="AV169" s="11" t="s">
        <v>92</v>
      </c>
      <c r="AW169" s="11" t="s">
        <v>30</v>
      </c>
      <c r="AX169" s="11" t="s">
        <v>71</v>
      </c>
      <c r="AY169" s="164" t="s">
        <v>130</v>
      </c>
    </row>
    <row r="170" spans="2:51" s="12" customFormat="1" ht="16.5" customHeight="1">
      <c r="B170" s="165"/>
      <c r="C170" s="166"/>
      <c r="D170" s="166"/>
      <c r="E170" s="167" t="s">
        <v>5</v>
      </c>
      <c r="F170" s="245" t="s">
        <v>143</v>
      </c>
      <c r="G170" s="246"/>
      <c r="H170" s="246"/>
      <c r="I170" s="246"/>
      <c r="J170" s="166"/>
      <c r="K170" s="168">
        <v>422.314</v>
      </c>
      <c r="L170" s="166"/>
      <c r="M170" s="166"/>
      <c r="N170" s="166"/>
      <c r="O170" s="166"/>
      <c r="P170" s="166"/>
      <c r="Q170" s="166"/>
      <c r="R170" s="169"/>
      <c r="T170" s="170"/>
      <c r="U170" s="166"/>
      <c r="V170" s="166"/>
      <c r="W170" s="166"/>
      <c r="X170" s="166"/>
      <c r="Y170" s="166"/>
      <c r="Z170" s="166"/>
      <c r="AA170" s="171"/>
      <c r="AT170" s="172" t="s">
        <v>138</v>
      </c>
      <c r="AU170" s="172" t="s">
        <v>92</v>
      </c>
      <c r="AV170" s="12" t="s">
        <v>135</v>
      </c>
      <c r="AW170" s="12" t="s">
        <v>30</v>
      </c>
      <c r="AX170" s="12" t="s">
        <v>71</v>
      </c>
      <c r="AY170" s="172" t="s">
        <v>130</v>
      </c>
    </row>
    <row r="171" spans="2:51" s="10" customFormat="1" ht="16.5" customHeight="1">
      <c r="B171" s="150"/>
      <c r="C171" s="151"/>
      <c r="D171" s="151"/>
      <c r="E171" s="152" t="s">
        <v>5</v>
      </c>
      <c r="F171" s="243" t="s">
        <v>219</v>
      </c>
      <c r="G171" s="244"/>
      <c r="H171" s="244"/>
      <c r="I171" s="244"/>
      <c r="J171" s="151"/>
      <c r="K171" s="152" t="s">
        <v>5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138</v>
      </c>
      <c r="AU171" s="156" t="s">
        <v>92</v>
      </c>
      <c r="AV171" s="10" t="s">
        <v>79</v>
      </c>
      <c r="AW171" s="10" t="s">
        <v>30</v>
      </c>
      <c r="AX171" s="10" t="s">
        <v>71</v>
      </c>
      <c r="AY171" s="156" t="s">
        <v>130</v>
      </c>
    </row>
    <row r="172" spans="2:51" s="11" customFormat="1" ht="16.5" customHeight="1">
      <c r="B172" s="157"/>
      <c r="C172" s="158"/>
      <c r="D172" s="158"/>
      <c r="E172" s="159" t="s">
        <v>5</v>
      </c>
      <c r="F172" s="241" t="s">
        <v>220</v>
      </c>
      <c r="G172" s="242"/>
      <c r="H172" s="242"/>
      <c r="I172" s="242"/>
      <c r="J172" s="158"/>
      <c r="K172" s="160">
        <v>316.736</v>
      </c>
      <c r="L172" s="158"/>
      <c r="M172" s="158"/>
      <c r="N172" s="158"/>
      <c r="O172" s="158"/>
      <c r="P172" s="158"/>
      <c r="Q172" s="158"/>
      <c r="R172" s="161"/>
      <c r="T172" s="162"/>
      <c r="U172" s="158"/>
      <c r="V172" s="158"/>
      <c r="W172" s="158"/>
      <c r="X172" s="158"/>
      <c r="Y172" s="158"/>
      <c r="Z172" s="158"/>
      <c r="AA172" s="163"/>
      <c r="AT172" s="164" t="s">
        <v>138</v>
      </c>
      <c r="AU172" s="164" t="s">
        <v>92</v>
      </c>
      <c r="AV172" s="11" t="s">
        <v>92</v>
      </c>
      <c r="AW172" s="11" t="s">
        <v>30</v>
      </c>
      <c r="AX172" s="11" t="s">
        <v>79</v>
      </c>
      <c r="AY172" s="164" t="s">
        <v>130</v>
      </c>
    </row>
    <row r="173" spans="2:65" s="1" customFormat="1" ht="25.5" customHeight="1">
      <c r="B173" s="123"/>
      <c r="C173" s="143" t="s">
        <v>11</v>
      </c>
      <c r="D173" s="143" t="s">
        <v>131</v>
      </c>
      <c r="E173" s="144" t="s">
        <v>221</v>
      </c>
      <c r="F173" s="226" t="s">
        <v>222</v>
      </c>
      <c r="G173" s="226"/>
      <c r="H173" s="226"/>
      <c r="I173" s="226"/>
      <c r="J173" s="145" t="s">
        <v>197</v>
      </c>
      <c r="K173" s="146">
        <v>158.368</v>
      </c>
      <c r="L173" s="227">
        <v>0</v>
      </c>
      <c r="M173" s="227"/>
      <c r="N173" s="228">
        <f>ROUND(L173*K173,2)</f>
        <v>0</v>
      </c>
      <c r="O173" s="228"/>
      <c r="P173" s="228"/>
      <c r="Q173" s="228"/>
      <c r="R173" s="124"/>
      <c r="T173" s="147" t="s">
        <v>5</v>
      </c>
      <c r="U173" s="46" t="s">
        <v>36</v>
      </c>
      <c r="V173" s="38"/>
      <c r="W173" s="148">
        <f>V173*K173</f>
        <v>0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135</v>
      </c>
      <c r="AT173" s="21" t="s">
        <v>131</v>
      </c>
      <c r="AU173" s="21" t="s">
        <v>92</v>
      </c>
      <c r="AY173" s="21" t="s">
        <v>130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21" t="s">
        <v>79</v>
      </c>
      <c r="BK173" s="105">
        <f>ROUND(L173*K173,2)</f>
        <v>0</v>
      </c>
      <c r="BL173" s="21" t="s">
        <v>135</v>
      </c>
      <c r="BM173" s="21" t="s">
        <v>223</v>
      </c>
    </row>
    <row r="174" spans="2:51" s="10" customFormat="1" ht="16.5" customHeight="1">
      <c r="B174" s="150"/>
      <c r="C174" s="151"/>
      <c r="D174" s="151"/>
      <c r="E174" s="152" t="s">
        <v>5</v>
      </c>
      <c r="F174" s="239" t="s">
        <v>224</v>
      </c>
      <c r="G174" s="240"/>
      <c r="H174" s="240"/>
      <c r="I174" s="240"/>
      <c r="J174" s="151"/>
      <c r="K174" s="152" t="s">
        <v>5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5"/>
      <c r="AT174" s="156" t="s">
        <v>138</v>
      </c>
      <c r="AU174" s="156" t="s">
        <v>92</v>
      </c>
      <c r="AV174" s="10" t="s">
        <v>79</v>
      </c>
      <c r="AW174" s="10" t="s">
        <v>30</v>
      </c>
      <c r="AX174" s="10" t="s">
        <v>71</v>
      </c>
      <c r="AY174" s="156" t="s">
        <v>130</v>
      </c>
    </row>
    <row r="175" spans="2:51" s="11" customFormat="1" ht="16.5" customHeight="1">
      <c r="B175" s="157"/>
      <c r="C175" s="158"/>
      <c r="D175" s="158"/>
      <c r="E175" s="159" t="s">
        <v>5</v>
      </c>
      <c r="F175" s="241" t="s">
        <v>225</v>
      </c>
      <c r="G175" s="242"/>
      <c r="H175" s="242"/>
      <c r="I175" s="242"/>
      <c r="J175" s="158"/>
      <c r="K175" s="160">
        <v>158.368</v>
      </c>
      <c r="L175" s="158"/>
      <c r="M175" s="158"/>
      <c r="N175" s="158"/>
      <c r="O175" s="158"/>
      <c r="P175" s="158"/>
      <c r="Q175" s="158"/>
      <c r="R175" s="161"/>
      <c r="T175" s="162"/>
      <c r="U175" s="158"/>
      <c r="V175" s="158"/>
      <c r="W175" s="158"/>
      <c r="X175" s="158"/>
      <c r="Y175" s="158"/>
      <c r="Z175" s="158"/>
      <c r="AA175" s="163"/>
      <c r="AT175" s="164" t="s">
        <v>138</v>
      </c>
      <c r="AU175" s="164" t="s">
        <v>92</v>
      </c>
      <c r="AV175" s="11" t="s">
        <v>92</v>
      </c>
      <c r="AW175" s="11" t="s">
        <v>30</v>
      </c>
      <c r="AX175" s="11" t="s">
        <v>79</v>
      </c>
      <c r="AY175" s="164" t="s">
        <v>130</v>
      </c>
    </row>
    <row r="176" spans="2:65" s="1" customFormat="1" ht="25.5" customHeight="1">
      <c r="B176" s="123"/>
      <c r="C176" s="143" t="s">
        <v>226</v>
      </c>
      <c r="D176" s="143" t="s">
        <v>131</v>
      </c>
      <c r="E176" s="144" t="s">
        <v>227</v>
      </c>
      <c r="F176" s="226" t="s">
        <v>228</v>
      </c>
      <c r="G176" s="226"/>
      <c r="H176" s="226"/>
      <c r="I176" s="226"/>
      <c r="J176" s="145" t="s">
        <v>197</v>
      </c>
      <c r="K176" s="146">
        <v>105.579</v>
      </c>
      <c r="L176" s="227">
        <v>0</v>
      </c>
      <c r="M176" s="227"/>
      <c r="N176" s="228">
        <f>ROUND(L176*K176,2)</f>
        <v>0</v>
      </c>
      <c r="O176" s="228"/>
      <c r="P176" s="228"/>
      <c r="Q176" s="228"/>
      <c r="R176" s="124"/>
      <c r="T176" s="147" t="s">
        <v>5</v>
      </c>
      <c r="U176" s="46" t="s">
        <v>36</v>
      </c>
      <c r="V176" s="38"/>
      <c r="W176" s="148">
        <f>V176*K176</f>
        <v>0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135</v>
      </c>
      <c r="AT176" s="21" t="s">
        <v>131</v>
      </c>
      <c r="AU176" s="21" t="s">
        <v>92</v>
      </c>
      <c r="AY176" s="21" t="s">
        <v>130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21" t="s">
        <v>79</v>
      </c>
      <c r="BK176" s="105">
        <f>ROUND(L176*K176,2)</f>
        <v>0</v>
      </c>
      <c r="BL176" s="21" t="s">
        <v>135</v>
      </c>
      <c r="BM176" s="21" t="s">
        <v>229</v>
      </c>
    </row>
    <row r="177" spans="2:51" s="10" customFormat="1" ht="16.5" customHeight="1">
      <c r="B177" s="150"/>
      <c r="C177" s="151"/>
      <c r="D177" s="151"/>
      <c r="E177" s="152" t="s">
        <v>5</v>
      </c>
      <c r="F177" s="239" t="s">
        <v>230</v>
      </c>
      <c r="G177" s="240"/>
      <c r="H177" s="240"/>
      <c r="I177" s="240"/>
      <c r="J177" s="151"/>
      <c r="K177" s="152" t="s">
        <v>5</v>
      </c>
      <c r="L177" s="151"/>
      <c r="M177" s="151"/>
      <c r="N177" s="151"/>
      <c r="O177" s="151"/>
      <c r="P177" s="151"/>
      <c r="Q177" s="151"/>
      <c r="R177" s="153"/>
      <c r="T177" s="154"/>
      <c r="U177" s="151"/>
      <c r="V177" s="151"/>
      <c r="W177" s="151"/>
      <c r="X177" s="151"/>
      <c r="Y177" s="151"/>
      <c r="Z177" s="151"/>
      <c r="AA177" s="155"/>
      <c r="AT177" s="156" t="s">
        <v>138</v>
      </c>
      <c r="AU177" s="156" t="s">
        <v>92</v>
      </c>
      <c r="AV177" s="10" t="s">
        <v>79</v>
      </c>
      <c r="AW177" s="10" t="s">
        <v>30</v>
      </c>
      <c r="AX177" s="10" t="s">
        <v>71</v>
      </c>
      <c r="AY177" s="156" t="s">
        <v>130</v>
      </c>
    </row>
    <row r="178" spans="2:51" s="11" customFormat="1" ht="16.5" customHeight="1">
      <c r="B178" s="157"/>
      <c r="C178" s="158"/>
      <c r="D178" s="158"/>
      <c r="E178" s="159" t="s">
        <v>5</v>
      </c>
      <c r="F178" s="241" t="s">
        <v>231</v>
      </c>
      <c r="G178" s="242"/>
      <c r="H178" s="242"/>
      <c r="I178" s="242"/>
      <c r="J178" s="158"/>
      <c r="K178" s="160">
        <v>105.579</v>
      </c>
      <c r="L178" s="158"/>
      <c r="M178" s="158"/>
      <c r="N178" s="158"/>
      <c r="O178" s="158"/>
      <c r="P178" s="158"/>
      <c r="Q178" s="158"/>
      <c r="R178" s="161"/>
      <c r="T178" s="162"/>
      <c r="U178" s="158"/>
      <c r="V178" s="158"/>
      <c r="W178" s="158"/>
      <c r="X178" s="158"/>
      <c r="Y178" s="158"/>
      <c r="Z178" s="158"/>
      <c r="AA178" s="163"/>
      <c r="AT178" s="164" t="s">
        <v>138</v>
      </c>
      <c r="AU178" s="164" t="s">
        <v>92</v>
      </c>
      <c r="AV178" s="11" t="s">
        <v>92</v>
      </c>
      <c r="AW178" s="11" t="s">
        <v>30</v>
      </c>
      <c r="AX178" s="11" t="s">
        <v>79</v>
      </c>
      <c r="AY178" s="164" t="s">
        <v>130</v>
      </c>
    </row>
    <row r="179" spans="2:65" s="1" customFormat="1" ht="25.5" customHeight="1">
      <c r="B179" s="123"/>
      <c r="C179" s="143" t="s">
        <v>232</v>
      </c>
      <c r="D179" s="143" t="s">
        <v>131</v>
      </c>
      <c r="E179" s="144" t="s">
        <v>233</v>
      </c>
      <c r="F179" s="226" t="s">
        <v>234</v>
      </c>
      <c r="G179" s="226"/>
      <c r="H179" s="226"/>
      <c r="I179" s="226"/>
      <c r="J179" s="145" t="s">
        <v>197</v>
      </c>
      <c r="K179" s="146">
        <v>52.79</v>
      </c>
      <c r="L179" s="227">
        <v>0</v>
      </c>
      <c r="M179" s="227"/>
      <c r="N179" s="228">
        <f>ROUND(L179*K179,2)</f>
        <v>0</v>
      </c>
      <c r="O179" s="228"/>
      <c r="P179" s="228"/>
      <c r="Q179" s="228"/>
      <c r="R179" s="124"/>
      <c r="T179" s="147" t="s">
        <v>5</v>
      </c>
      <c r="U179" s="46" t="s">
        <v>36</v>
      </c>
      <c r="V179" s="38"/>
      <c r="W179" s="148">
        <f>V179*K179</f>
        <v>0</v>
      </c>
      <c r="X179" s="148">
        <v>0</v>
      </c>
      <c r="Y179" s="148">
        <f>X179*K179</f>
        <v>0</v>
      </c>
      <c r="Z179" s="148">
        <v>0</v>
      </c>
      <c r="AA179" s="149">
        <f>Z179*K179</f>
        <v>0</v>
      </c>
      <c r="AR179" s="21" t="s">
        <v>135</v>
      </c>
      <c r="AT179" s="21" t="s">
        <v>131</v>
      </c>
      <c r="AU179" s="21" t="s">
        <v>92</v>
      </c>
      <c r="AY179" s="21" t="s">
        <v>130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21" t="s">
        <v>79</v>
      </c>
      <c r="BK179" s="105">
        <f>ROUND(L179*K179,2)</f>
        <v>0</v>
      </c>
      <c r="BL179" s="21" t="s">
        <v>135</v>
      </c>
      <c r="BM179" s="21" t="s">
        <v>235</v>
      </c>
    </row>
    <row r="180" spans="2:51" s="10" customFormat="1" ht="16.5" customHeight="1">
      <c r="B180" s="150"/>
      <c r="C180" s="151"/>
      <c r="D180" s="151"/>
      <c r="E180" s="152" t="s">
        <v>5</v>
      </c>
      <c r="F180" s="239" t="s">
        <v>224</v>
      </c>
      <c r="G180" s="240"/>
      <c r="H180" s="240"/>
      <c r="I180" s="240"/>
      <c r="J180" s="151"/>
      <c r="K180" s="152" t="s">
        <v>5</v>
      </c>
      <c r="L180" s="151"/>
      <c r="M180" s="151"/>
      <c r="N180" s="151"/>
      <c r="O180" s="151"/>
      <c r="P180" s="151"/>
      <c r="Q180" s="151"/>
      <c r="R180" s="153"/>
      <c r="T180" s="154"/>
      <c r="U180" s="151"/>
      <c r="V180" s="151"/>
      <c r="W180" s="151"/>
      <c r="X180" s="151"/>
      <c r="Y180" s="151"/>
      <c r="Z180" s="151"/>
      <c r="AA180" s="155"/>
      <c r="AT180" s="156" t="s">
        <v>138</v>
      </c>
      <c r="AU180" s="156" t="s">
        <v>92</v>
      </c>
      <c r="AV180" s="10" t="s">
        <v>79</v>
      </c>
      <c r="AW180" s="10" t="s">
        <v>30</v>
      </c>
      <c r="AX180" s="10" t="s">
        <v>71</v>
      </c>
      <c r="AY180" s="156" t="s">
        <v>130</v>
      </c>
    </row>
    <row r="181" spans="2:51" s="11" customFormat="1" ht="16.5" customHeight="1">
      <c r="B181" s="157"/>
      <c r="C181" s="158"/>
      <c r="D181" s="158"/>
      <c r="E181" s="159" t="s">
        <v>5</v>
      </c>
      <c r="F181" s="241" t="s">
        <v>236</v>
      </c>
      <c r="G181" s="242"/>
      <c r="H181" s="242"/>
      <c r="I181" s="242"/>
      <c r="J181" s="158"/>
      <c r="K181" s="160">
        <v>52.79</v>
      </c>
      <c r="L181" s="158"/>
      <c r="M181" s="158"/>
      <c r="N181" s="158"/>
      <c r="O181" s="158"/>
      <c r="P181" s="158"/>
      <c r="Q181" s="158"/>
      <c r="R181" s="161"/>
      <c r="T181" s="162"/>
      <c r="U181" s="158"/>
      <c r="V181" s="158"/>
      <c r="W181" s="158"/>
      <c r="X181" s="158"/>
      <c r="Y181" s="158"/>
      <c r="Z181" s="158"/>
      <c r="AA181" s="163"/>
      <c r="AT181" s="164" t="s">
        <v>138</v>
      </c>
      <c r="AU181" s="164" t="s">
        <v>92</v>
      </c>
      <c r="AV181" s="11" t="s">
        <v>92</v>
      </c>
      <c r="AW181" s="11" t="s">
        <v>30</v>
      </c>
      <c r="AX181" s="11" t="s">
        <v>79</v>
      </c>
      <c r="AY181" s="164" t="s">
        <v>130</v>
      </c>
    </row>
    <row r="182" spans="2:65" s="1" customFormat="1" ht="25.5" customHeight="1">
      <c r="B182" s="123"/>
      <c r="C182" s="143" t="s">
        <v>237</v>
      </c>
      <c r="D182" s="143" t="s">
        <v>131</v>
      </c>
      <c r="E182" s="144" t="s">
        <v>238</v>
      </c>
      <c r="F182" s="226" t="s">
        <v>239</v>
      </c>
      <c r="G182" s="226"/>
      <c r="H182" s="226"/>
      <c r="I182" s="226"/>
      <c r="J182" s="145" t="s">
        <v>197</v>
      </c>
      <c r="K182" s="146">
        <v>55.399</v>
      </c>
      <c r="L182" s="227">
        <v>0</v>
      </c>
      <c r="M182" s="227"/>
      <c r="N182" s="228">
        <f>ROUND(L182*K182,2)</f>
        <v>0</v>
      </c>
      <c r="O182" s="228"/>
      <c r="P182" s="228"/>
      <c r="Q182" s="228"/>
      <c r="R182" s="124"/>
      <c r="T182" s="147" t="s">
        <v>5</v>
      </c>
      <c r="U182" s="46" t="s">
        <v>36</v>
      </c>
      <c r="V182" s="38"/>
      <c r="W182" s="148">
        <f>V182*K182</f>
        <v>0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21" t="s">
        <v>135</v>
      </c>
      <c r="AT182" s="21" t="s">
        <v>131</v>
      </c>
      <c r="AU182" s="21" t="s">
        <v>92</v>
      </c>
      <c r="AY182" s="21" t="s">
        <v>130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21" t="s">
        <v>79</v>
      </c>
      <c r="BK182" s="105">
        <f>ROUND(L182*K182,2)</f>
        <v>0</v>
      </c>
      <c r="BL182" s="21" t="s">
        <v>135</v>
      </c>
      <c r="BM182" s="21" t="s">
        <v>240</v>
      </c>
    </row>
    <row r="183" spans="2:51" s="10" customFormat="1" ht="16.5" customHeight="1">
      <c r="B183" s="150"/>
      <c r="C183" s="151"/>
      <c r="D183" s="151"/>
      <c r="E183" s="152" t="s">
        <v>5</v>
      </c>
      <c r="F183" s="239" t="s">
        <v>241</v>
      </c>
      <c r="G183" s="240"/>
      <c r="H183" s="240"/>
      <c r="I183" s="240"/>
      <c r="J183" s="151"/>
      <c r="K183" s="152" t="s">
        <v>5</v>
      </c>
      <c r="L183" s="151"/>
      <c r="M183" s="151"/>
      <c r="N183" s="151"/>
      <c r="O183" s="151"/>
      <c r="P183" s="151"/>
      <c r="Q183" s="151"/>
      <c r="R183" s="153"/>
      <c r="T183" s="154"/>
      <c r="U183" s="151"/>
      <c r="V183" s="151"/>
      <c r="W183" s="151"/>
      <c r="X183" s="151"/>
      <c r="Y183" s="151"/>
      <c r="Z183" s="151"/>
      <c r="AA183" s="155"/>
      <c r="AT183" s="156" t="s">
        <v>138</v>
      </c>
      <c r="AU183" s="156" t="s">
        <v>92</v>
      </c>
      <c r="AV183" s="10" t="s">
        <v>79</v>
      </c>
      <c r="AW183" s="10" t="s">
        <v>30</v>
      </c>
      <c r="AX183" s="10" t="s">
        <v>71</v>
      </c>
      <c r="AY183" s="156" t="s">
        <v>130</v>
      </c>
    </row>
    <row r="184" spans="2:51" s="11" customFormat="1" ht="16.5" customHeight="1">
      <c r="B184" s="157"/>
      <c r="C184" s="158"/>
      <c r="D184" s="158"/>
      <c r="E184" s="159" t="s">
        <v>5</v>
      </c>
      <c r="F184" s="241" t="s">
        <v>242</v>
      </c>
      <c r="G184" s="242"/>
      <c r="H184" s="242"/>
      <c r="I184" s="242"/>
      <c r="J184" s="158"/>
      <c r="K184" s="160">
        <v>64.533</v>
      </c>
      <c r="L184" s="158"/>
      <c r="M184" s="158"/>
      <c r="N184" s="158"/>
      <c r="O184" s="158"/>
      <c r="P184" s="158"/>
      <c r="Q184" s="158"/>
      <c r="R184" s="161"/>
      <c r="T184" s="162"/>
      <c r="U184" s="158"/>
      <c r="V184" s="158"/>
      <c r="W184" s="158"/>
      <c r="X184" s="158"/>
      <c r="Y184" s="158"/>
      <c r="Z184" s="158"/>
      <c r="AA184" s="163"/>
      <c r="AT184" s="164" t="s">
        <v>138</v>
      </c>
      <c r="AU184" s="164" t="s">
        <v>92</v>
      </c>
      <c r="AV184" s="11" t="s">
        <v>92</v>
      </c>
      <c r="AW184" s="11" t="s">
        <v>30</v>
      </c>
      <c r="AX184" s="11" t="s">
        <v>71</v>
      </c>
      <c r="AY184" s="164" t="s">
        <v>130</v>
      </c>
    </row>
    <row r="185" spans="2:51" s="11" customFormat="1" ht="16.5" customHeight="1">
      <c r="B185" s="157"/>
      <c r="C185" s="158"/>
      <c r="D185" s="158"/>
      <c r="E185" s="159" t="s">
        <v>5</v>
      </c>
      <c r="F185" s="241" t="s">
        <v>243</v>
      </c>
      <c r="G185" s="242"/>
      <c r="H185" s="242"/>
      <c r="I185" s="242"/>
      <c r="J185" s="158"/>
      <c r="K185" s="160">
        <v>22.882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63"/>
      <c r="AT185" s="164" t="s">
        <v>138</v>
      </c>
      <c r="AU185" s="164" t="s">
        <v>92</v>
      </c>
      <c r="AV185" s="11" t="s">
        <v>92</v>
      </c>
      <c r="AW185" s="11" t="s">
        <v>30</v>
      </c>
      <c r="AX185" s="11" t="s">
        <v>71</v>
      </c>
      <c r="AY185" s="164" t="s">
        <v>130</v>
      </c>
    </row>
    <row r="186" spans="2:51" s="10" customFormat="1" ht="16.5" customHeight="1">
      <c r="B186" s="150"/>
      <c r="C186" s="151"/>
      <c r="D186" s="151"/>
      <c r="E186" s="152" t="s">
        <v>5</v>
      </c>
      <c r="F186" s="243" t="s">
        <v>217</v>
      </c>
      <c r="G186" s="244"/>
      <c r="H186" s="244"/>
      <c r="I186" s="244"/>
      <c r="J186" s="151"/>
      <c r="K186" s="152" t="s">
        <v>5</v>
      </c>
      <c r="L186" s="151"/>
      <c r="M186" s="151"/>
      <c r="N186" s="151"/>
      <c r="O186" s="151"/>
      <c r="P186" s="151"/>
      <c r="Q186" s="151"/>
      <c r="R186" s="153"/>
      <c r="T186" s="154"/>
      <c r="U186" s="151"/>
      <c r="V186" s="151"/>
      <c r="W186" s="151"/>
      <c r="X186" s="151"/>
      <c r="Y186" s="151"/>
      <c r="Z186" s="151"/>
      <c r="AA186" s="155"/>
      <c r="AT186" s="156" t="s">
        <v>138</v>
      </c>
      <c r="AU186" s="156" t="s">
        <v>92</v>
      </c>
      <c r="AV186" s="10" t="s">
        <v>79</v>
      </c>
      <c r="AW186" s="10" t="s">
        <v>30</v>
      </c>
      <c r="AX186" s="10" t="s">
        <v>71</v>
      </c>
      <c r="AY186" s="156" t="s">
        <v>130</v>
      </c>
    </row>
    <row r="187" spans="2:51" s="11" customFormat="1" ht="16.5" customHeight="1">
      <c r="B187" s="157"/>
      <c r="C187" s="158"/>
      <c r="D187" s="158"/>
      <c r="E187" s="159" t="s">
        <v>5</v>
      </c>
      <c r="F187" s="241" t="s">
        <v>244</v>
      </c>
      <c r="G187" s="242"/>
      <c r="H187" s="242"/>
      <c r="I187" s="242"/>
      <c r="J187" s="158"/>
      <c r="K187" s="160">
        <v>-13.55</v>
      </c>
      <c r="L187" s="158"/>
      <c r="M187" s="158"/>
      <c r="N187" s="158"/>
      <c r="O187" s="158"/>
      <c r="P187" s="158"/>
      <c r="Q187" s="158"/>
      <c r="R187" s="161"/>
      <c r="T187" s="162"/>
      <c r="U187" s="158"/>
      <c r="V187" s="158"/>
      <c r="W187" s="158"/>
      <c r="X187" s="158"/>
      <c r="Y187" s="158"/>
      <c r="Z187" s="158"/>
      <c r="AA187" s="163"/>
      <c r="AT187" s="164" t="s">
        <v>138</v>
      </c>
      <c r="AU187" s="164" t="s">
        <v>92</v>
      </c>
      <c r="AV187" s="11" t="s">
        <v>92</v>
      </c>
      <c r="AW187" s="11" t="s">
        <v>30</v>
      </c>
      <c r="AX187" s="11" t="s">
        <v>71</v>
      </c>
      <c r="AY187" s="164" t="s">
        <v>130</v>
      </c>
    </row>
    <row r="188" spans="2:51" s="12" customFormat="1" ht="16.5" customHeight="1">
      <c r="B188" s="165"/>
      <c r="C188" s="166"/>
      <c r="D188" s="166"/>
      <c r="E188" s="167" t="s">
        <v>5</v>
      </c>
      <c r="F188" s="245" t="s">
        <v>143</v>
      </c>
      <c r="G188" s="246"/>
      <c r="H188" s="246"/>
      <c r="I188" s="246"/>
      <c r="J188" s="166"/>
      <c r="K188" s="168">
        <v>73.865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138</v>
      </c>
      <c r="AU188" s="172" t="s">
        <v>92</v>
      </c>
      <c r="AV188" s="12" t="s">
        <v>135</v>
      </c>
      <c r="AW188" s="12" t="s">
        <v>30</v>
      </c>
      <c r="AX188" s="12" t="s">
        <v>71</v>
      </c>
      <c r="AY188" s="172" t="s">
        <v>130</v>
      </c>
    </row>
    <row r="189" spans="2:51" s="10" customFormat="1" ht="16.5" customHeight="1">
      <c r="B189" s="150"/>
      <c r="C189" s="151"/>
      <c r="D189" s="151"/>
      <c r="E189" s="152" t="s">
        <v>5</v>
      </c>
      <c r="F189" s="243" t="s">
        <v>245</v>
      </c>
      <c r="G189" s="244"/>
      <c r="H189" s="244"/>
      <c r="I189" s="244"/>
      <c r="J189" s="151"/>
      <c r="K189" s="152" t="s">
        <v>5</v>
      </c>
      <c r="L189" s="151"/>
      <c r="M189" s="151"/>
      <c r="N189" s="151"/>
      <c r="O189" s="151"/>
      <c r="P189" s="151"/>
      <c r="Q189" s="151"/>
      <c r="R189" s="153"/>
      <c r="T189" s="154"/>
      <c r="U189" s="151"/>
      <c r="V189" s="151"/>
      <c r="W189" s="151"/>
      <c r="X189" s="151"/>
      <c r="Y189" s="151"/>
      <c r="Z189" s="151"/>
      <c r="AA189" s="155"/>
      <c r="AT189" s="156" t="s">
        <v>138</v>
      </c>
      <c r="AU189" s="156" t="s">
        <v>92</v>
      </c>
      <c r="AV189" s="10" t="s">
        <v>79</v>
      </c>
      <c r="AW189" s="10" t="s">
        <v>30</v>
      </c>
      <c r="AX189" s="10" t="s">
        <v>71</v>
      </c>
      <c r="AY189" s="156" t="s">
        <v>130</v>
      </c>
    </row>
    <row r="190" spans="2:51" s="11" customFormat="1" ht="16.5" customHeight="1">
      <c r="B190" s="157"/>
      <c r="C190" s="158"/>
      <c r="D190" s="158"/>
      <c r="E190" s="159" t="s">
        <v>5</v>
      </c>
      <c r="F190" s="241" t="s">
        <v>246</v>
      </c>
      <c r="G190" s="242"/>
      <c r="H190" s="242"/>
      <c r="I190" s="242"/>
      <c r="J190" s="158"/>
      <c r="K190" s="160">
        <v>55.399</v>
      </c>
      <c r="L190" s="158"/>
      <c r="M190" s="158"/>
      <c r="N190" s="158"/>
      <c r="O190" s="158"/>
      <c r="P190" s="158"/>
      <c r="Q190" s="158"/>
      <c r="R190" s="161"/>
      <c r="T190" s="162"/>
      <c r="U190" s="158"/>
      <c r="V190" s="158"/>
      <c r="W190" s="158"/>
      <c r="X190" s="158"/>
      <c r="Y190" s="158"/>
      <c r="Z190" s="158"/>
      <c r="AA190" s="163"/>
      <c r="AT190" s="164" t="s">
        <v>138</v>
      </c>
      <c r="AU190" s="164" t="s">
        <v>92</v>
      </c>
      <c r="AV190" s="11" t="s">
        <v>92</v>
      </c>
      <c r="AW190" s="11" t="s">
        <v>30</v>
      </c>
      <c r="AX190" s="11" t="s">
        <v>79</v>
      </c>
      <c r="AY190" s="164" t="s">
        <v>130</v>
      </c>
    </row>
    <row r="191" spans="2:65" s="1" customFormat="1" ht="25.5" customHeight="1">
      <c r="B191" s="123"/>
      <c r="C191" s="143" t="s">
        <v>247</v>
      </c>
      <c r="D191" s="143" t="s">
        <v>131</v>
      </c>
      <c r="E191" s="144" t="s">
        <v>248</v>
      </c>
      <c r="F191" s="226" t="s">
        <v>249</v>
      </c>
      <c r="G191" s="226"/>
      <c r="H191" s="226"/>
      <c r="I191" s="226"/>
      <c r="J191" s="145" t="s">
        <v>197</v>
      </c>
      <c r="K191" s="146">
        <v>27.7</v>
      </c>
      <c r="L191" s="227">
        <v>0</v>
      </c>
      <c r="M191" s="227"/>
      <c r="N191" s="228">
        <f>ROUND(L191*K191,2)</f>
        <v>0</v>
      </c>
      <c r="O191" s="228"/>
      <c r="P191" s="228"/>
      <c r="Q191" s="228"/>
      <c r="R191" s="124"/>
      <c r="T191" s="147" t="s">
        <v>5</v>
      </c>
      <c r="U191" s="46" t="s">
        <v>36</v>
      </c>
      <c r="V191" s="38"/>
      <c r="W191" s="148">
        <f>V191*K191</f>
        <v>0</v>
      </c>
      <c r="X191" s="148">
        <v>0</v>
      </c>
      <c r="Y191" s="148">
        <f>X191*K191</f>
        <v>0</v>
      </c>
      <c r="Z191" s="148">
        <v>0</v>
      </c>
      <c r="AA191" s="149">
        <f>Z191*K191</f>
        <v>0</v>
      </c>
      <c r="AR191" s="21" t="s">
        <v>135</v>
      </c>
      <c r="AT191" s="21" t="s">
        <v>131</v>
      </c>
      <c r="AU191" s="21" t="s">
        <v>92</v>
      </c>
      <c r="AY191" s="21" t="s">
        <v>130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21" t="s">
        <v>79</v>
      </c>
      <c r="BK191" s="105">
        <f>ROUND(L191*K191,2)</f>
        <v>0</v>
      </c>
      <c r="BL191" s="21" t="s">
        <v>135</v>
      </c>
      <c r="BM191" s="21" t="s">
        <v>250</v>
      </c>
    </row>
    <row r="192" spans="2:51" s="10" customFormat="1" ht="16.5" customHeight="1">
      <c r="B192" s="150"/>
      <c r="C192" s="151"/>
      <c r="D192" s="151"/>
      <c r="E192" s="152" t="s">
        <v>5</v>
      </c>
      <c r="F192" s="239" t="s">
        <v>224</v>
      </c>
      <c r="G192" s="240"/>
      <c r="H192" s="240"/>
      <c r="I192" s="240"/>
      <c r="J192" s="151"/>
      <c r="K192" s="152" t="s">
        <v>5</v>
      </c>
      <c r="L192" s="151"/>
      <c r="M192" s="151"/>
      <c r="N192" s="151"/>
      <c r="O192" s="151"/>
      <c r="P192" s="151"/>
      <c r="Q192" s="151"/>
      <c r="R192" s="153"/>
      <c r="T192" s="154"/>
      <c r="U192" s="151"/>
      <c r="V192" s="151"/>
      <c r="W192" s="151"/>
      <c r="X192" s="151"/>
      <c r="Y192" s="151"/>
      <c r="Z192" s="151"/>
      <c r="AA192" s="155"/>
      <c r="AT192" s="156" t="s">
        <v>138</v>
      </c>
      <c r="AU192" s="156" t="s">
        <v>92</v>
      </c>
      <c r="AV192" s="10" t="s">
        <v>79</v>
      </c>
      <c r="AW192" s="10" t="s">
        <v>30</v>
      </c>
      <c r="AX192" s="10" t="s">
        <v>71</v>
      </c>
      <c r="AY192" s="156" t="s">
        <v>130</v>
      </c>
    </row>
    <row r="193" spans="2:51" s="11" customFormat="1" ht="16.5" customHeight="1">
      <c r="B193" s="157"/>
      <c r="C193" s="158"/>
      <c r="D193" s="158"/>
      <c r="E193" s="159" t="s">
        <v>5</v>
      </c>
      <c r="F193" s="241" t="s">
        <v>251</v>
      </c>
      <c r="G193" s="242"/>
      <c r="H193" s="242"/>
      <c r="I193" s="242"/>
      <c r="J193" s="158"/>
      <c r="K193" s="160">
        <v>27.7</v>
      </c>
      <c r="L193" s="158"/>
      <c r="M193" s="158"/>
      <c r="N193" s="158"/>
      <c r="O193" s="158"/>
      <c r="P193" s="158"/>
      <c r="Q193" s="158"/>
      <c r="R193" s="161"/>
      <c r="T193" s="162"/>
      <c r="U193" s="158"/>
      <c r="V193" s="158"/>
      <c r="W193" s="158"/>
      <c r="X193" s="158"/>
      <c r="Y193" s="158"/>
      <c r="Z193" s="158"/>
      <c r="AA193" s="163"/>
      <c r="AT193" s="164" t="s">
        <v>138</v>
      </c>
      <c r="AU193" s="164" t="s">
        <v>92</v>
      </c>
      <c r="AV193" s="11" t="s">
        <v>92</v>
      </c>
      <c r="AW193" s="11" t="s">
        <v>30</v>
      </c>
      <c r="AX193" s="11" t="s">
        <v>79</v>
      </c>
      <c r="AY193" s="164" t="s">
        <v>130</v>
      </c>
    </row>
    <row r="194" spans="2:65" s="1" customFormat="1" ht="25.5" customHeight="1">
      <c r="B194" s="123"/>
      <c r="C194" s="143" t="s">
        <v>252</v>
      </c>
      <c r="D194" s="143" t="s">
        <v>131</v>
      </c>
      <c r="E194" s="144" t="s">
        <v>253</v>
      </c>
      <c r="F194" s="226" t="s">
        <v>254</v>
      </c>
      <c r="G194" s="226"/>
      <c r="H194" s="226"/>
      <c r="I194" s="226"/>
      <c r="J194" s="145" t="s">
        <v>197</v>
      </c>
      <c r="K194" s="146">
        <v>18.466</v>
      </c>
      <c r="L194" s="227">
        <v>0</v>
      </c>
      <c r="M194" s="227"/>
      <c r="N194" s="228">
        <f>ROUND(L194*K194,2)</f>
        <v>0</v>
      </c>
      <c r="O194" s="228"/>
      <c r="P194" s="228"/>
      <c r="Q194" s="228"/>
      <c r="R194" s="124"/>
      <c r="T194" s="147" t="s">
        <v>5</v>
      </c>
      <c r="U194" s="46" t="s">
        <v>36</v>
      </c>
      <c r="V194" s="38"/>
      <c r="W194" s="148">
        <f>V194*K194</f>
        <v>0</v>
      </c>
      <c r="X194" s="148">
        <v>0</v>
      </c>
      <c r="Y194" s="148">
        <f>X194*K194</f>
        <v>0</v>
      </c>
      <c r="Z194" s="148">
        <v>0</v>
      </c>
      <c r="AA194" s="149">
        <f>Z194*K194</f>
        <v>0</v>
      </c>
      <c r="AR194" s="21" t="s">
        <v>135</v>
      </c>
      <c r="AT194" s="21" t="s">
        <v>131</v>
      </c>
      <c r="AU194" s="21" t="s">
        <v>92</v>
      </c>
      <c r="AY194" s="21" t="s">
        <v>130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21" t="s">
        <v>79</v>
      </c>
      <c r="BK194" s="105">
        <f>ROUND(L194*K194,2)</f>
        <v>0</v>
      </c>
      <c r="BL194" s="21" t="s">
        <v>135</v>
      </c>
      <c r="BM194" s="21" t="s">
        <v>255</v>
      </c>
    </row>
    <row r="195" spans="2:51" s="10" customFormat="1" ht="16.5" customHeight="1">
      <c r="B195" s="150"/>
      <c r="C195" s="151"/>
      <c r="D195" s="151"/>
      <c r="E195" s="152" t="s">
        <v>5</v>
      </c>
      <c r="F195" s="239" t="s">
        <v>256</v>
      </c>
      <c r="G195" s="240"/>
      <c r="H195" s="240"/>
      <c r="I195" s="240"/>
      <c r="J195" s="151"/>
      <c r="K195" s="152" t="s">
        <v>5</v>
      </c>
      <c r="L195" s="151"/>
      <c r="M195" s="151"/>
      <c r="N195" s="151"/>
      <c r="O195" s="151"/>
      <c r="P195" s="151"/>
      <c r="Q195" s="151"/>
      <c r="R195" s="153"/>
      <c r="T195" s="154"/>
      <c r="U195" s="151"/>
      <c r="V195" s="151"/>
      <c r="W195" s="151"/>
      <c r="X195" s="151"/>
      <c r="Y195" s="151"/>
      <c r="Z195" s="151"/>
      <c r="AA195" s="155"/>
      <c r="AT195" s="156" t="s">
        <v>138</v>
      </c>
      <c r="AU195" s="156" t="s">
        <v>92</v>
      </c>
      <c r="AV195" s="10" t="s">
        <v>79</v>
      </c>
      <c r="AW195" s="10" t="s">
        <v>30</v>
      </c>
      <c r="AX195" s="10" t="s">
        <v>71</v>
      </c>
      <c r="AY195" s="156" t="s">
        <v>130</v>
      </c>
    </row>
    <row r="196" spans="2:51" s="11" customFormat="1" ht="16.5" customHeight="1">
      <c r="B196" s="157"/>
      <c r="C196" s="158"/>
      <c r="D196" s="158"/>
      <c r="E196" s="159" t="s">
        <v>5</v>
      </c>
      <c r="F196" s="241" t="s">
        <v>257</v>
      </c>
      <c r="G196" s="242"/>
      <c r="H196" s="242"/>
      <c r="I196" s="242"/>
      <c r="J196" s="158"/>
      <c r="K196" s="160">
        <v>18.466</v>
      </c>
      <c r="L196" s="158"/>
      <c r="M196" s="158"/>
      <c r="N196" s="158"/>
      <c r="O196" s="158"/>
      <c r="P196" s="158"/>
      <c r="Q196" s="158"/>
      <c r="R196" s="161"/>
      <c r="T196" s="162"/>
      <c r="U196" s="158"/>
      <c r="V196" s="158"/>
      <c r="W196" s="158"/>
      <c r="X196" s="158"/>
      <c r="Y196" s="158"/>
      <c r="Z196" s="158"/>
      <c r="AA196" s="163"/>
      <c r="AT196" s="164" t="s">
        <v>138</v>
      </c>
      <c r="AU196" s="164" t="s">
        <v>92</v>
      </c>
      <c r="AV196" s="11" t="s">
        <v>92</v>
      </c>
      <c r="AW196" s="11" t="s">
        <v>30</v>
      </c>
      <c r="AX196" s="11" t="s">
        <v>79</v>
      </c>
      <c r="AY196" s="164" t="s">
        <v>130</v>
      </c>
    </row>
    <row r="197" spans="2:65" s="1" customFormat="1" ht="25.5" customHeight="1">
      <c r="B197" s="123"/>
      <c r="C197" s="143" t="s">
        <v>10</v>
      </c>
      <c r="D197" s="143" t="s">
        <v>131</v>
      </c>
      <c r="E197" s="144" t="s">
        <v>258</v>
      </c>
      <c r="F197" s="226" t="s">
        <v>259</v>
      </c>
      <c r="G197" s="226"/>
      <c r="H197" s="226"/>
      <c r="I197" s="226"/>
      <c r="J197" s="145" t="s">
        <v>197</v>
      </c>
      <c r="K197" s="146">
        <v>9.233</v>
      </c>
      <c r="L197" s="227">
        <v>0</v>
      </c>
      <c r="M197" s="227"/>
      <c r="N197" s="228">
        <f>ROUND(L197*K197,2)</f>
        <v>0</v>
      </c>
      <c r="O197" s="228"/>
      <c r="P197" s="228"/>
      <c r="Q197" s="228"/>
      <c r="R197" s="124"/>
      <c r="T197" s="147" t="s">
        <v>5</v>
      </c>
      <c r="U197" s="46" t="s">
        <v>36</v>
      </c>
      <c r="V197" s="38"/>
      <c r="W197" s="148">
        <f>V197*K197</f>
        <v>0</v>
      </c>
      <c r="X197" s="148">
        <v>0</v>
      </c>
      <c r="Y197" s="148">
        <f>X197*K197</f>
        <v>0</v>
      </c>
      <c r="Z197" s="148">
        <v>0</v>
      </c>
      <c r="AA197" s="149">
        <f>Z197*K197</f>
        <v>0</v>
      </c>
      <c r="AR197" s="21" t="s">
        <v>135</v>
      </c>
      <c r="AT197" s="21" t="s">
        <v>131</v>
      </c>
      <c r="AU197" s="21" t="s">
        <v>92</v>
      </c>
      <c r="AY197" s="21" t="s">
        <v>130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21" t="s">
        <v>79</v>
      </c>
      <c r="BK197" s="105">
        <f>ROUND(L197*K197,2)</f>
        <v>0</v>
      </c>
      <c r="BL197" s="21" t="s">
        <v>135</v>
      </c>
      <c r="BM197" s="21" t="s">
        <v>260</v>
      </c>
    </row>
    <row r="198" spans="2:51" s="10" customFormat="1" ht="16.5" customHeight="1">
      <c r="B198" s="150"/>
      <c r="C198" s="151"/>
      <c r="D198" s="151"/>
      <c r="E198" s="152" t="s">
        <v>5</v>
      </c>
      <c r="F198" s="239" t="s">
        <v>224</v>
      </c>
      <c r="G198" s="240"/>
      <c r="H198" s="240"/>
      <c r="I198" s="240"/>
      <c r="J198" s="151"/>
      <c r="K198" s="152" t="s">
        <v>5</v>
      </c>
      <c r="L198" s="151"/>
      <c r="M198" s="151"/>
      <c r="N198" s="151"/>
      <c r="O198" s="151"/>
      <c r="P198" s="151"/>
      <c r="Q198" s="151"/>
      <c r="R198" s="153"/>
      <c r="T198" s="154"/>
      <c r="U198" s="151"/>
      <c r="V198" s="151"/>
      <c r="W198" s="151"/>
      <c r="X198" s="151"/>
      <c r="Y198" s="151"/>
      <c r="Z198" s="151"/>
      <c r="AA198" s="155"/>
      <c r="AT198" s="156" t="s">
        <v>138</v>
      </c>
      <c r="AU198" s="156" t="s">
        <v>92</v>
      </c>
      <c r="AV198" s="10" t="s">
        <v>79</v>
      </c>
      <c r="AW198" s="10" t="s">
        <v>30</v>
      </c>
      <c r="AX198" s="10" t="s">
        <v>71</v>
      </c>
      <c r="AY198" s="156" t="s">
        <v>130</v>
      </c>
    </row>
    <row r="199" spans="2:51" s="11" customFormat="1" ht="16.5" customHeight="1">
      <c r="B199" s="157"/>
      <c r="C199" s="158"/>
      <c r="D199" s="158"/>
      <c r="E199" s="159" t="s">
        <v>5</v>
      </c>
      <c r="F199" s="241" t="s">
        <v>261</v>
      </c>
      <c r="G199" s="242"/>
      <c r="H199" s="242"/>
      <c r="I199" s="242"/>
      <c r="J199" s="158"/>
      <c r="K199" s="160">
        <v>9.233</v>
      </c>
      <c r="L199" s="158"/>
      <c r="M199" s="158"/>
      <c r="N199" s="158"/>
      <c r="O199" s="158"/>
      <c r="P199" s="158"/>
      <c r="Q199" s="158"/>
      <c r="R199" s="161"/>
      <c r="T199" s="162"/>
      <c r="U199" s="158"/>
      <c r="V199" s="158"/>
      <c r="W199" s="158"/>
      <c r="X199" s="158"/>
      <c r="Y199" s="158"/>
      <c r="Z199" s="158"/>
      <c r="AA199" s="163"/>
      <c r="AT199" s="164" t="s">
        <v>138</v>
      </c>
      <c r="AU199" s="164" t="s">
        <v>92</v>
      </c>
      <c r="AV199" s="11" t="s">
        <v>92</v>
      </c>
      <c r="AW199" s="11" t="s">
        <v>30</v>
      </c>
      <c r="AX199" s="11" t="s">
        <v>79</v>
      </c>
      <c r="AY199" s="164" t="s">
        <v>130</v>
      </c>
    </row>
    <row r="200" spans="2:65" s="1" customFormat="1" ht="25.5" customHeight="1">
      <c r="B200" s="123"/>
      <c r="C200" s="143" t="s">
        <v>262</v>
      </c>
      <c r="D200" s="143" t="s">
        <v>131</v>
      </c>
      <c r="E200" s="144" t="s">
        <v>263</v>
      </c>
      <c r="F200" s="226" t="s">
        <v>264</v>
      </c>
      <c r="G200" s="226"/>
      <c r="H200" s="226"/>
      <c r="I200" s="226"/>
      <c r="J200" s="145" t="s">
        <v>134</v>
      </c>
      <c r="K200" s="146">
        <v>722.876</v>
      </c>
      <c r="L200" s="227">
        <v>0</v>
      </c>
      <c r="M200" s="227"/>
      <c r="N200" s="228">
        <f>ROUND(L200*K200,2)</f>
        <v>0</v>
      </c>
      <c r="O200" s="228"/>
      <c r="P200" s="228"/>
      <c r="Q200" s="228"/>
      <c r="R200" s="124"/>
      <c r="T200" s="147" t="s">
        <v>5</v>
      </c>
      <c r="U200" s="46" t="s">
        <v>36</v>
      </c>
      <c r="V200" s="38"/>
      <c r="W200" s="148">
        <f>V200*K200</f>
        <v>0</v>
      </c>
      <c r="X200" s="148">
        <v>0.00059</v>
      </c>
      <c r="Y200" s="148">
        <f>X200*K200</f>
        <v>0.42649684</v>
      </c>
      <c r="Z200" s="148">
        <v>0</v>
      </c>
      <c r="AA200" s="149">
        <f>Z200*K200</f>
        <v>0</v>
      </c>
      <c r="AR200" s="21" t="s">
        <v>135</v>
      </c>
      <c r="AT200" s="21" t="s">
        <v>131</v>
      </c>
      <c r="AU200" s="21" t="s">
        <v>92</v>
      </c>
      <c r="AY200" s="21" t="s">
        <v>130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21" t="s">
        <v>79</v>
      </c>
      <c r="BK200" s="105">
        <f>ROUND(L200*K200,2)</f>
        <v>0</v>
      </c>
      <c r="BL200" s="21" t="s">
        <v>135</v>
      </c>
      <c r="BM200" s="21" t="s">
        <v>265</v>
      </c>
    </row>
    <row r="201" spans="2:51" s="10" customFormat="1" ht="16.5" customHeight="1">
      <c r="B201" s="150"/>
      <c r="C201" s="151"/>
      <c r="D201" s="151"/>
      <c r="E201" s="152" t="s">
        <v>5</v>
      </c>
      <c r="F201" s="239" t="s">
        <v>266</v>
      </c>
      <c r="G201" s="240"/>
      <c r="H201" s="240"/>
      <c r="I201" s="240"/>
      <c r="J201" s="151"/>
      <c r="K201" s="152" t="s">
        <v>5</v>
      </c>
      <c r="L201" s="151"/>
      <c r="M201" s="151"/>
      <c r="N201" s="151"/>
      <c r="O201" s="151"/>
      <c r="P201" s="151"/>
      <c r="Q201" s="151"/>
      <c r="R201" s="153"/>
      <c r="T201" s="154"/>
      <c r="U201" s="151"/>
      <c r="V201" s="151"/>
      <c r="W201" s="151"/>
      <c r="X201" s="151"/>
      <c r="Y201" s="151"/>
      <c r="Z201" s="151"/>
      <c r="AA201" s="155"/>
      <c r="AT201" s="156" t="s">
        <v>138</v>
      </c>
      <c r="AU201" s="156" t="s">
        <v>92</v>
      </c>
      <c r="AV201" s="10" t="s">
        <v>79</v>
      </c>
      <c r="AW201" s="10" t="s">
        <v>30</v>
      </c>
      <c r="AX201" s="10" t="s">
        <v>71</v>
      </c>
      <c r="AY201" s="156" t="s">
        <v>130</v>
      </c>
    </row>
    <row r="202" spans="2:51" s="11" customFormat="1" ht="16.5" customHeight="1">
      <c r="B202" s="157"/>
      <c r="C202" s="158"/>
      <c r="D202" s="158"/>
      <c r="E202" s="159" t="s">
        <v>5</v>
      </c>
      <c r="F202" s="241" t="s">
        <v>267</v>
      </c>
      <c r="G202" s="242"/>
      <c r="H202" s="242"/>
      <c r="I202" s="242"/>
      <c r="J202" s="158"/>
      <c r="K202" s="160">
        <v>667.004</v>
      </c>
      <c r="L202" s="158"/>
      <c r="M202" s="158"/>
      <c r="N202" s="158"/>
      <c r="O202" s="158"/>
      <c r="P202" s="158"/>
      <c r="Q202" s="158"/>
      <c r="R202" s="161"/>
      <c r="T202" s="162"/>
      <c r="U202" s="158"/>
      <c r="V202" s="158"/>
      <c r="W202" s="158"/>
      <c r="X202" s="158"/>
      <c r="Y202" s="158"/>
      <c r="Z202" s="158"/>
      <c r="AA202" s="163"/>
      <c r="AT202" s="164" t="s">
        <v>138</v>
      </c>
      <c r="AU202" s="164" t="s">
        <v>92</v>
      </c>
      <c r="AV202" s="11" t="s">
        <v>92</v>
      </c>
      <c r="AW202" s="11" t="s">
        <v>30</v>
      </c>
      <c r="AX202" s="11" t="s">
        <v>71</v>
      </c>
      <c r="AY202" s="164" t="s">
        <v>130</v>
      </c>
    </row>
    <row r="203" spans="2:51" s="10" customFormat="1" ht="16.5" customHeight="1">
      <c r="B203" s="150"/>
      <c r="C203" s="151"/>
      <c r="D203" s="151"/>
      <c r="E203" s="152" t="s">
        <v>5</v>
      </c>
      <c r="F203" s="243" t="s">
        <v>268</v>
      </c>
      <c r="G203" s="244"/>
      <c r="H203" s="244"/>
      <c r="I203" s="244"/>
      <c r="J203" s="151"/>
      <c r="K203" s="152" t="s">
        <v>5</v>
      </c>
      <c r="L203" s="151"/>
      <c r="M203" s="151"/>
      <c r="N203" s="151"/>
      <c r="O203" s="151"/>
      <c r="P203" s="151"/>
      <c r="Q203" s="151"/>
      <c r="R203" s="153"/>
      <c r="T203" s="154"/>
      <c r="U203" s="151"/>
      <c r="V203" s="151"/>
      <c r="W203" s="151"/>
      <c r="X203" s="151"/>
      <c r="Y203" s="151"/>
      <c r="Z203" s="151"/>
      <c r="AA203" s="155"/>
      <c r="AT203" s="156" t="s">
        <v>138</v>
      </c>
      <c r="AU203" s="156" t="s">
        <v>92</v>
      </c>
      <c r="AV203" s="10" t="s">
        <v>79</v>
      </c>
      <c r="AW203" s="10" t="s">
        <v>30</v>
      </c>
      <c r="AX203" s="10" t="s">
        <v>71</v>
      </c>
      <c r="AY203" s="156" t="s">
        <v>130</v>
      </c>
    </row>
    <row r="204" spans="2:51" s="11" customFormat="1" ht="16.5" customHeight="1">
      <c r="B204" s="157"/>
      <c r="C204" s="158"/>
      <c r="D204" s="158"/>
      <c r="E204" s="159" t="s">
        <v>5</v>
      </c>
      <c r="F204" s="241" t="s">
        <v>269</v>
      </c>
      <c r="G204" s="242"/>
      <c r="H204" s="242"/>
      <c r="I204" s="242"/>
      <c r="J204" s="158"/>
      <c r="K204" s="160">
        <v>10.45</v>
      </c>
      <c r="L204" s="158"/>
      <c r="M204" s="158"/>
      <c r="N204" s="158"/>
      <c r="O204" s="158"/>
      <c r="P204" s="158"/>
      <c r="Q204" s="158"/>
      <c r="R204" s="161"/>
      <c r="T204" s="162"/>
      <c r="U204" s="158"/>
      <c r="V204" s="158"/>
      <c r="W204" s="158"/>
      <c r="X204" s="158"/>
      <c r="Y204" s="158"/>
      <c r="Z204" s="158"/>
      <c r="AA204" s="163"/>
      <c r="AT204" s="164" t="s">
        <v>138</v>
      </c>
      <c r="AU204" s="164" t="s">
        <v>92</v>
      </c>
      <c r="AV204" s="11" t="s">
        <v>92</v>
      </c>
      <c r="AW204" s="11" t="s">
        <v>30</v>
      </c>
      <c r="AX204" s="11" t="s">
        <v>71</v>
      </c>
      <c r="AY204" s="164" t="s">
        <v>130</v>
      </c>
    </row>
    <row r="205" spans="2:51" s="11" customFormat="1" ht="16.5" customHeight="1">
      <c r="B205" s="157"/>
      <c r="C205" s="158"/>
      <c r="D205" s="158"/>
      <c r="E205" s="159" t="s">
        <v>5</v>
      </c>
      <c r="F205" s="241" t="s">
        <v>270</v>
      </c>
      <c r="G205" s="242"/>
      <c r="H205" s="242"/>
      <c r="I205" s="242"/>
      <c r="J205" s="158"/>
      <c r="K205" s="160">
        <v>23.422</v>
      </c>
      <c r="L205" s="158"/>
      <c r="M205" s="158"/>
      <c r="N205" s="158"/>
      <c r="O205" s="158"/>
      <c r="P205" s="158"/>
      <c r="Q205" s="158"/>
      <c r="R205" s="161"/>
      <c r="T205" s="162"/>
      <c r="U205" s="158"/>
      <c r="V205" s="158"/>
      <c r="W205" s="158"/>
      <c r="X205" s="158"/>
      <c r="Y205" s="158"/>
      <c r="Z205" s="158"/>
      <c r="AA205" s="163"/>
      <c r="AT205" s="164" t="s">
        <v>138</v>
      </c>
      <c r="AU205" s="164" t="s">
        <v>92</v>
      </c>
      <c r="AV205" s="11" t="s">
        <v>92</v>
      </c>
      <c r="AW205" s="11" t="s">
        <v>30</v>
      </c>
      <c r="AX205" s="11" t="s">
        <v>71</v>
      </c>
      <c r="AY205" s="164" t="s">
        <v>130</v>
      </c>
    </row>
    <row r="206" spans="2:51" s="11" customFormat="1" ht="16.5" customHeight="1">
      <c r="B206" s="157"/>
      <c r="C206" s="158"/>
      <c r="D206" s="158"/>
      <c r="E206" s="159" t="s">
        <v>5</v>
      </c>
      <c r="F206" s="241" t="s">
        <v>271</v>
      </c>
      <c r="G206" s="242"/>
      <c r="H206" s="242"/>
      <c r="I206" s="242"/>
      <c r="J206" s="158"/>
      <c r="K206" s="160">
        <v>22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138</v>
      </c>
      <c r="AU206" s="164" t="s">
        <v>92</v>
      </c>
      <c r="AV206" s="11" t="s">
        <v>92</v>
      </c>
      <c r="AW206" s="11" t="s">
        <v>30</v>
      </c>
      <c r="AX206" s="11" t="s">
        <v>71</v>
      </c>
      <c r="AY206" s="164" t="s">
        <v>130</v>
      </c>
    </row>
    <row r="207" spans="2:51" s="12" customFormat="1" ht="16.5" customHeight="1">
      <c r="B207" s="165"/>
      <c r="C207" s="166"/>
      <c r="D207" s="166"/>
      <c r="E207" s="167" t="s">
        <v>5</v>
      </c>
      <c r="F207" s="245" t="s">
        <v>143</v>
      </c>
      <c r="G207" s="246"/>
      <c r="H207" s="246"/>
      <c r="I207" s="246"/>
      <c r="J207" s="166"/>
      <c r="K207" s="168">
        <v>722.876</v>
      </c>
      <c r="L207" s="166"/>
      <c r="M207" s="166"/>
      <c r="N207" s="166"/>
      <c r="O207" s="166"/>
      <c r="P207" s="166"/>
      <c r="Q207" s="166"/>
      <c r="R207" s="169"/>
      <c r="T207" s="170"/>
      <c r="U207" s="166"/>
      <c r="V207" s="166"/>
      <c r="W207" s="166"/>
      <c r="X207" s="166"/>
      <c r="Y207" s="166"/>
      <c r="Z207" s="166"/>
      <c r="AA207" s="171"/>
      <c r="AT207" s="172" t="s">
        <v>138</v>
      </c>
      <c r="AU207" s="172" t="s">
        <v>92</v>
      </c>
      <c r="AV207" s="12" t="s">
        <v>135</v>
      </c>
      <c r="AW207" s="12" t="s">
        <v>30</v>
      </c>
      <c r="AX207" s="12" t="s">
        <v>79</v>
      </c>
      <c r="AY207" s="172" t="s">
        <v>130</v>
      </c>
    </row>
    <row r="208" spans="2:65" s="1" customFormat="1" ht="25.5" customHeight="1">
      <c r="B208" s="123"/>
      <c r="C208" s="143" t="s">
        <v>272</v>
      </c>
      <c r="D208" s="143" t="s">
        <v>131</v>
      </c>
      <c r="E208" s="144" t="s">
        <v>273</v>
      </c>
      <c r="F208" s="226" t="s">
        <v>274</v>
      </c>
      <c r="G208" s="226"/>
      <c r="H208" s="226"/>
      <c r="I208" s="226"/>
      <c r="J208" s="145" t="s">
        <v>134</v>
      </c>
      <c r="K208" s="146">
        <v>722.876</v>
      </c>
      <c r="L208" s="227">
        <v>0</v>
      </c>
      <c r="M208" s="227"/>
      <c r="N208" s="228">
        <f>ROUND(L208*K208,2)</f>
        <v>0</v>
      </c>
      <c r="O208" s="228"/>
      <c r="P208" s="228"/>
      <c r="Q208" s="228"/>
      <c r="R208" s="124"/>
      <c r="T208" s="147" t="s">
        <v>5</v>
      </c>
      <c r="U208" s="46" t="s">
        <v>36</v>
      </c>
      <c r="V208" s="38"/>
      <c r="W208" s="148">
        <f>V208*K208</f>
        <v>0</v>
      </c>
      <c r="X208" s="148">
        <v>0</v>
      </c>
      <c r="Y208" s="148">
        <f>X208*K208</f>
        <v>0</v>
      </c>
      <c r="Z208" s="148">
        <v>0</v>
      </c>
      <c r="AA208" s="149">
        <f>Z208*K208</f>
        <v>0</v>
      </c>
      <c r="AR208" s="21" t="s">
        <v>135</v>
      </c>
      <c r="AT208" s="21" t="s">
        <v>131</v>
      </c>
      <c r="AU208" s="21" t="s">
        <v>92</v>
      </c>
      <c r="AY208" s="21" t="s">
        <v>130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21" t="s">
        <v>79</v>
      </c>
      <c r="BK208" s="105">
        <f>ROUND(L208*K208,2)</f>
        <v>0</v>
      </c>
      <c r="BL208" s="21" t="s">
        <v>135</v>
      </c>
      <c r="BM208" s="21" t="s">
        <v>275</v>
      </c>
    </row>
    <row r="209" spans="2:65" s="1" customFormat="1" ht="25.5" customHeight="1">
      <c r="B209" s="123"/>
      <c r="C209" s="143" t="s">
        <v>276</v>
      </c>
      <c r="D209" s="143" t="s">
        <v>131</v>
      </c>
      <c r="E209" s="144" t="s">
        <v>277</v>
      </c>
      <c r="F209" s="226" t="s">
        <v>278</v>
      </c>
      <c r="G209" s="226"/>
      <c r="H209" s="226"/>
      <c r="I209" s="226"/>
      <c r="J209" s="145" t="s">
        <v>197</v>
      </c>
      <c r="K209" s="146">
        <v>248.09</v>
      </c>
      <c r="L209" s="227">
        <v>0</v>
      </c>
      <c r="M209" s="227"/>
      <c r="N209" s="228">
        <f>ROUND(L209*K209,2)</f>
        <v>0</v>
      </c>
      <c r="O209" s="228"/>
      <c r="P209" s="228"/>
      <c r="Q209" s="228"/>
      <c r="R209" s="124"/>
      <c r="T209" s="147" t="s">
        <v>5</v>
      </c>
      <c r="U209" s="46" t="s">
        <v>36</v>
      </c>
      <c r="V209" s="38"/>
      <c r="W209" s="148">
        <f>V209*K209</f>
        <v>0</v>
      </c>
      <c r="X209" s="148">
        <v>0</v>
      </c>
      <c r="Y209" s="148">
        <f>X209*K209</f>
        <v>0</v>
      </c>
      <c r="Z209" s="148">
        <v>0</v>
      </c>
      <c r="AA209" s="149">
        <f>Z209*K209</f>
        <v>0</v>
      </c>
      <c r="AR209" s="21" t="s">
        <v>135</v>
      </c>
      <c r="AT209" s="21" t="s">
        <v>131</v>
      </c>
      <c r="AU209" s="21" t="s">
        <v>92</v>
      </c>
      <c r="AY209" s="21" t="s">
        <v>130</v>
      </c>
      <c r="BE209" s="105">
        <f>IF(U209="základní",N209,0)</f>
        <v>0</v>
      </c>
      <c r="BF209" s="105">
        <f>IF(U209="snížená",N209,0)</f>
        <v>0</v>
      </c>
      <c r="BG209" s="105">
        <f>IF(U209="zákl. přenesená",N209,0)</f>
        <v>0</v>
      </c>
      <c r="BH209" s="105">
        <f>IF(U209="sníž. přenesená",N209,0)</f>
        <v>0</v>
      </c>
      <c r="BI209" s="105">
        <f>IF(U209="nulová",N209,0)</f>
        <v>0</v>
      </c>
      <c r="BJ209" s="21" t="s">
        <v>79</v>
      </c>
      <c r="BK209" s="105">
        <f>ROUND(L209*K209,2)</f>
        <v>0</v>
      </c>
      <c r="BL209" s="21" t="s">
        <v>135</v>
      </c>
      <c r="BM209" s="21" t="s">
        <v>279</v>
      </c>
    </row>
    <row r="210" spans="2:51" s="11" customFormat="1" ht="16.5" customHeight="1">
      <c r="B210" s="157"/>
      <c r="C210" s="158"/>
      <c r="D210" s="158"/>
      <c r="E210" s="159" t="s">
        <v>5</v>
      </c>
      <c r="F210" s="250" t="s">
        <v>280</v>
      </c>
      <c r="G210" s="251"/>
      <c r="H210" s="251"/>
      <c r="I210" s="251"/>
      <c r="J210" s="158"/>
      <c r="K210" s="160">
        <v>496.179</v>
      </c>
      <c r="L210" s="158"/>
      <c r="M210" s="158"/>
      <c r="N210" s="158"/>
      <c r="O210" s="158"/>
      <c r="P210" s="158"/>
      <c r="Q210" s="158"/>
      <c r="R210" s="161"/>
      <c r="T210" s="162"/>
      <c r="U210" s="158"/>
      <c r="V210" s="158"/>
      <c r="W210" s="158"/>
      <c r="X210" s="158"/>
      <c r="Y210" s="158"/>
      <c r="Z210" s="158"/>
      <c r="AA210" s="163"/>
      <c r="AT210" s="164" t="s">
        <v>138</v>
      </c>
      <c r="AU210" s="164" t="s">
        <v>92</v>
      </c>
      <c r="AV210" s="11" t="s">
        <v>92</v>
      </c>
      <c r="AW210" s="11" t="s">
        <v>30</v>
      </c>
      <c r="AX210" s="11" t="s">
        <v>71</v>
      </c>
      <c r="AY210" s="164" t="s">
        <v>130</v>
      </c>
    </row>
    <row r="211" spans="2:51" s="10" customFormat="1" ht="16.5" customHeight="1">
      <c r="B211" s="150"/>
      <c r="C211" s="151"/>
      <c r="D211" s="151"/>
      <c r="E211" s="152" t="s">
        <v>5</v>
      </c>
      <c r="F211" s="243" t="s">
        <v>281</v>
      </c>
      <c r="G211" s="244"/>
      <c r="H211" s="244"/>
      <c r="I211" s="244"/>
      <c r="J211" s="151"/>
      <c r="K211" s="152" t="s">
        <v>5</v>
      </c>
      <c r="L211" s="151"/>
      <c r="M211" s="151"/>
      <c r="N211" s="151"/>
      <c r="O211" s="151"/>
      <c r="P211" s="151"/>
      <c r="Q211" s="151"/>
      <c r="R211" s="153"/>
      <c r="T211" s="154"/>
      <c r="U211" s="151"/>
      <c r="V211" s="151"/>
      <c r="W211" s="151"/>
      <c r="X211" s="151"/>
      <c r="Y211" s="151"/>
      <c r="Z211" s="151"/>
      <c r="AA211" s="155"/>
      <c r="AT211" s="156" t="s">
        <v>138</v>
      </c>
      <c r="AU211" s="156" t="s">
        <v>92</v>
      </c>
      <c r="AV211" s="10" t="s">
        <v>79</v>
      </c>
      <c r="AW211" s="10" t="s">
        <v>30</v>
      </c>
      <c r="AX211" s="10" t="s">
        <v>71</v>
      </c>
      <c r="AY211" s="156" t="s">
        <v>130</v>
      </c>
    </row>
    <row r="212" spans="2:51" s="11" customFormat="1" ht="16.5" customHeight="1">
      <c r="B212" s="157"/>
      <c r="C212" s="158"/>
      <c r="D212" s="158"/>
      <c r="E212" s="159" t="s">
        <v>5</v>
      </c>
      <c r="F212" s="241" t="s">
        <v>282</v>
      </c>
      <c r="G212" s="242"/>
      <c r="H212" s="242"/>
      <c r="I212" s="242"/>
      <c r="J212" s="158"/>
      <c r="K212" s="160">
        <v>248.09</v>
      </c>
      <c r="L212" s="158"/>
      <c r="M212" s="158"/>
      <c r="N212" s="158"/>
      <c r="O212" s="158"/>
      <c r="P212" s="158"/>
      <c r="Q212" s="158"/>
      <c r="R212" s="161"/>
      <c r="T212" s="162"/>
      <c r="U212" s="158"/>
      <c r="V212" s="158"/>
      <c r="W212" s="158"/>
      <c r="X212" s="158"/>
      <c r="Y212" s="158"/>
      <c r="Z212" s="158"/>
      <c r="AA212" s="163"/>
      <c r="AT212" s="164" t="s">
        <v>138</v>
      </c>
      <c r="AU212" s="164" t="s">
        <v>92</v>
      </c>
      <c r="AV212" s="11" t="s">
        <v>92</v>
      </c>
      <c r="AW212" s="11" t="s">
        <v>30</v>
      </c>
      <c r="AX212" s="11" t="s">
        <v>79</v>
      </c>
      <c r="AY212" s="164" t="s">
        <v>130</v>
      </c>
    </row>
    <row r="213" spans="2:65" s="1" customFormat="1" ht="25.5" customHeight="1">
      <c r="B213" s="123"/>
      <c r="C213" s="143" t="s">
        <v>283</v>
      </c>
      <c r="D213" s="143" t="s">
        <v>131</v>
      </c>
      <c r="E213" s="144" t="s">
        <v>284</v>
      </c>
      <c r="F213" s="226" t="s">
        <v>285</v>
      </c>
      <c r="G213" s="226"/>
      <c r="H213" s="226"/>
      <c r="I213" s="226"/>
      <c r="J213" s="145" t="s">
        <v>197</v>
      </c>
      <c r="K213" s="146">
        <v>496.179</v>
      </c>
      <c r="L213" s="227">
        <v>0</v>
      </c>
      <c r="M213" s="227"/>
      <c r="N213" s="228">
        <f>ROUND(L213*K213,2)</f>
        <v>0</v>
      </c>
      <c r="O213" s="228"/>
      <c r="P213" s="228"/>
      <c r="Q213" s="228"/>
      <c r="R213" s="124"/>
      <c r="T213" s="147" t="s">
        <v>5</v>
      </c>
      <c r="U213" s="46" t="s">
        <v>36</v>
      </c>
      <c r="V213" s="38"/>
      <c r="W213" s="148">
        <f>V213*K213</f>
        <v>0</v>
      </c>
      <c r="X213" s="148">
        <v>0</v>
      </c>
      <c r="Y213" s="148">
        <f>X213*K213</f>
        <v>0</v>
      </c>
      <c r="Z213" s="148">
        <v>0</v>
      </c>
      <c r="AA213" s="149">
        <f>Z213*K213</f>
        <v>0</v>
      </c>
      <c r="AR213" s="21" t="s">
        <v>135</v>
      </c>
      <c r="AT213" s="21" t="s">
        <v>131</v>
      </c>
      <c r="AU213" s="21" t="s">
        <v>92</v>
      </c>
      <c r="AY213" s="21" t="s">
        <v>130</v>
      </c>
      <c r="BE213" s="105">
        <f>IF(U213="základní",N213,0)</f>
        <v>0</v>
      </c>
      <c r="BF213" s="105">
        <f>IF(U213="snížená",N213,0)</f>
        <v>0</v>
      </c>
      <c r="BG213" s="105">
        <f>IF(U213="zákl. přenesená",N213,0)</f>
        <v>0</v>
      </c>
      <c r="BH213" s="105">
        <f>IF(U213="sníž. přenesená",N213,0)</f>
        <v>0</v>
      </c>
      <c r="BI213" s="105">
        <f>IF(U213="nulová",N213,0)</f>
        <v>0</v>
      </c>
      <c r="BJ213" s="21" t="s">
        <v>79</v>
      </c>
      <c r="BK213" s="105">
        <f>ROUND(L213*K213,2)</f>
        <v>0</v>
      </c>
      <c r="BL213" s="21" t="s">
        <v>135</v>
      </c>
      <c r="BM213" s="21" t="s">
        <v>286</v>
      </c>
    </row>
    <row r="214" spans="2:51" s="11" customFormat="1" ht="16.5" customHeight="1">
      <c r="B214" s="157"/>
      <c r="C214" s="158"/>
      <c r="D214" s="158"/>
      <c r="E214" s="159" t="s">
        <v>5</v>
      </c>
      <c r="F214" s="250" t="s">
        <v>280</v>
      </c>
      <c r="G214" s="251"/>
      <c r="H214" s="251"/>
      <c r="I214" s="251"/>
      <c r="J214" s="158"/>
      <c r="K214" s="160">
        <v>496.179</v>
      </c>
      <c r="L214" s="158"/>
      <c r="M214" s="158"/>
      <c r="N214" s="158"/>
      <c r="O214" s="158"/>
      <c r="P214" s="158"/>
      <c r="Q214" s="158"/>
      <c r="R214" s="161"/>
      <c r="T214" s="162"/>
      <c r="U214" s="158"/>
      <c r="V214" s="158"/>
      <c r="W214" s="158"/>
      <c r="X214" s="158"/>
      <c r="Y214" s="158"/>
      <c r="Z214" s="158"/>
      <c r="AA214" s="163"/>
      <c r="AT214" s="164" t="s">
        <v>138</v>
      </c>
      <c r="AU214" s="164" t="s">
        <v>92</v>
      </c>
      <c r="AV214" s="11" t="s">
        <v>92</v>
      </c>
      <c r="AW214" s="11" t="s">
        <v>30</v>
      </c>
      <c r="AX214" s="11" t="s">
        <v>79</v>
      </c>
      <c r="AY214" s="164" t="s">
        <v>130</v>
      </c>
    </row>
    <row r="215" spans="2:65" s="1" customFormat="1" ht="16.5" customHeight="1">
      <c r="B215" s="123"/>
      <c r="C215" s="143" t="s">
        <v>287</v>
      </c>
      <c r="D215" s="143" t="s">
        <v>131</v>
      </c>
      <c r="E215" s="144" t="s">
        <v>288</v>
      </c>
      <c r="F215" s="226" t="s">
        <v>289</v>
      </c>
      <c r="G215" s="226"/>
      <c r="H215" s="226"/>
      <c r="I215" s="226"/>
      <c r="J215" s="145" t="s">
        <v>197</v>
      </c>
      <c r="K215" s="146">
        <v>496.179</v>
      </c>
      <c r="L215" s="227">
        <v>0</v>
      </c>
      <c r="M215" s="227"/>
      <c r="N215" s="228">
        <f>ROUND(L215*K215,2)</f>
        <v>0</v>
      </c>
      <c r="O215" s="228"/>
      <c r="P215" s="228"/>
      <c r="Q215" s="228"/>
      <c r="R215" s="124"/>
      <c r="T215" s="147" t="s">
        <v>5</v>
      </c>
      <c r="U215" s="46" t="s">
        <v>36</v>
      </c>
      <c r="V215" s="38"/>
      <c r="W215" s="148">
        <f>V215*K215</f>
        <v>0</v>
      </c>
      <c r="X215" s="148">
        <v>0</v>
      </c>
      <c r="Y215" s="148">
        <f>X215*K215</f>
        <v>0</v>
      </c>
      <c r="Z215" s="148">
        <v>0</v>
      </c>
      <c r="AA215" s="149">
        <f>Z215*K215</f>
        <v>0</v>
      </c>
      <c r="AR215" s="21" t="s">
        <v>135</v>
      </c>
      <c r="AT215" s="21" t="s">
        <v>131</v>
      </c>
      <c r="AU215" s="21" t="s">
        <v>92</v>
      </c>
      <c r="AY215" s="21" t="s">
        <v>130</v>
      </c>
      <c r="BE215" s="105">
        <f>IF(U215="základní",N215,0)</f>
        <v>0</v>
      </c>
      <c r="BF215" s="105">
        <f>IF(U215="snížená",N215,0)</f>
        <v>0</v>
      </c>
      <c r="BG215" s="105">
        <f>IF(U215="zákl. přenesená",N215,0)</f>
        <v>0</v>
      </c>
      <c r="BH215" s="105">
        <f>IF(U215="sníž. přenesená",N215,0)</f>
        <v>0</v>
      </c>
      <c r="BI215" s="105">
        <f>IF(U215="nulová",N215,0)</f>
        <v>0</v>
      </c>
      <c r="BJ215" s="21" t="s">
        <v>79</v>
      </c>
      <c r="BK215" s="105">
        <f>ROUND(L215*K215,2)</f>
        <v>0</v>
      </c>
      <c r="BL215" s="21" t="s">
        <v>135</v>
      </c>
      <c r="BM215" s="21" t="s">
        <v>290</v>
      </c>
    </row>
    <row r="216" spans="2:51" s="11" customFormat="1" ht="16.5" customHeight="1">
      <c r="B216" s="157"/>
      <c r="C216" s="158"/>
      <c r="D216" s="158"/>
      <c r="E216" s="159" t="s">
        <v>5</v>
      </c>
      <c r="F216" s="250" t="s">
        <v>280</v>
      </c>
      <c r="G216" s="251"/>
      <c r="H216" s="251"/>
      <c r="I216" s="251"/>
      <c r="J216" s="158"/>
      <c r="K216" s="160">
        <v>496.179</v>
      </c>
      <c r="L216" s="158"/>
      <c r="M216" s="158"/>
      <c r="N216" s="158"/>
      <c r="O216" s="158"/>
      <c r="P216" s="158"/>
      <c r="Q216" s="158"/>
      <c r="R216" s="161"/>
      <c r="T216" s="162"/>
      <c r="U216" s="158"/>
      <c r="V216" s="158"/>
      <c r="W216" s="158"/>
      <c r="X216" s="158"/>
      <c r="Y216" s="158"/>
      <c r="Z216" s="158"/>
      <c r="AA216" s="163"/>
      <c r="AT216" s="164" t="s">
        <v>138</v>
      </c>
      <c r="AU216" s="164" t="s">
        <v>92</v>
      </c>
      <c r="AV216" s="11" t="s">
        <v>92</v>
      </c>
      <c r="AW216" s="11" t="s">
        <v>30</v>
      </c>
      <c r="AX216" s="11" t="s">
        <v>79</v>
      </c>
      <c r="AY216" s="164" t="s">
        <v>130</v>
      </c>
    </row>
    <row r="217" spans="2:65" s="1" customFormat="1" ht="25.5" customHeight="1">
      <c r="B217" s="123"/>
      <c r="C217" s="143" t="s">
        <v>291</v>
      </c>
      <c r="D217" s="143" t="s">
        <v>131</v>
      </c>
      <c r="E217" s="144" t="s">
        <v>292</v>
      </c>
      <c r="F217" s="226" t="s">
        <v>293</v>
      </c>
      <c r="G217" s="226"/>
      <c r="H217" s="226"/>
      <c r="I217" s="226"/>
      <c r="J217" s="145" t="s">
        <v>294</v>
      </c>
      <c r="K217" s="146">
        <v>893.122</v>
      </c>
      <c r="L217" s="227">
        <v>0</v>
      </c>
      <c r="M217" s="227"/>
      <c r="N217" s="228">
        <f>ROUND(L217*K217,2)</f>
        <v>0</v>
      </c>
      <c r="O217" s="228"/>
      <c r="P217" s="228"/>
      <c r="Q217" s="228"/>
      <c r="R217" s="124"/>
      <c r="T217" s="147" t="s">
        <v>5</v>
      </c>
      <c r="U217" s="46" t="s">
        <v>36</v>
      </c>
      <c r="V217" s="38"/>
      <c r="W217" s="148">
        <f>V217*K217</f>
        <v>0</v>
      </c>
      <c r="X217" s="148">
        <v>0</v>
      </c>
      <c r="Y217" s="148">
        <f>X217*K217</f>
        <v>0</v>
      </c>
      <c r="Z217" s="148">
        <v>0</v>
      </c>
      <c r="AA217" s="149">
        <f>Z217*K217</f>
        <v>0</v>
      </c>
      <c r="AR217" s="21" t="s">
        <v>135</v>
      </c>
      <c r="AT217" s="21" t="s">
        <v>131</v>
      </c>
      <c r="AU217" s="21" t="s">
        <v>92</v>
      </c>
      <c r="AY217" s="21" t="s">
        <v>130</v>
      </c>
      <c r="BE217" s="105">
        <f>IF(U217="základní",N217,0)</f>
        <v>0</v>
      </c>
      <c r="BF217" s="105">
        <f>IF(U217="snížená",N217,0)</f>
        <v>0</v>
      </c>
      <c r="BG217" s="105">
        <f>IF(U217="zákl. přenesená",N217,0)</f>
        <v>0</v>
      </c>
      <c r="BH217" s="105">
        <f>IF(U217="sníž. přenesená",N217,0)</f>
        <v>0</v>
      </c>
      <c r="BI217" s="105">
        <f>IF(U217="nulová",N217,0)</f>
        <v>0</v>
      </c>
      <c r="BJ217" s="21" t="s">
        <v>79</v>
      </c>
      <c r="BK217" s="105">
        <f>ROUND(L217*K217,2)</f>
        <v>0</v>
      </c>
      <c r="BL217" s="21" t="s">
        <v>135</v>
      </c>
      <c r="BM217" s="21" t="s">
        <v>295</v>
      </c>
    </row>
    <row r="218" spans="2:51" s="11" customFormat="1" ht="16.5" customHeight="1">
      <c r="B218" s="157"/>
      <c r="C218" s="158"/>
      <c r="D218" s="158"/>
      <c r="E218" s="159" t="s">
        <v>5</v>
      </c>
      <c r="F218" s="250" t="s">
        <v>296</v>
      </c>
      <c r="G218" s="251"/>
      <c r="H218" s="251"/>
      <c r="I218" s="251"/>
      <c r="J218" s="158"/>
      <c r="K218" s="160">
        <v>893.122</v>
      </c>
      <c r="L218" s="158"/>
      <c r="M218" s="158"/>
      <c r="N218" s="158"/>
      <c r="O218" s="158"/>
      <c r="P218" s="158"/>
      <c r="Q218" s="158"/>
      <c r="R218" s="161"/>
      <c r="T218" s="162"/>
      <c r="U218" s="158"/>
      <c r="V218" s="158"/>
      <c r="W218" s="158"/>
      <c r="X218" s="158"/>
      <c r="Y218" s="158"/>
      <c r="Z218" s="158"/>
      <c r="AA218" s="163"/>
      <c r="AT218" s="164" t="s">
        <v>138</v>
      </c>
      <c r="AU218" s="164" t="s">
        <v>92</v>
      </c>
      <c r="AV218" s="11" t="s">
        <v>92</v>
      </c>
      <c r="AW218" s="11" t="s">
        <v>30</v>
      </c>
      <c r="AX218" s="11" t="s">
        <v>79</v>
      </c>
      <c r="AY218" s="164" t="s">
        <v>130</v>
      </c>
    </row>
    <row r="219" spans="2:65" s="1" customFormat="1" ht="25.5" customHeight="1">
      <c r="B219" s="123"/>
      <c r="C219" s="143" t="s">
        <v>297</v>
      </c>
      <c r="D219" s="143" t="s">
        <v>131</v>
      </c>
      <c r="E219" s="144" t="s">
        <v>298</v>
      </c>
      <c r="F219" s="226" t="s">
        <v>299</v>
      </c>
      <c r="G219" s="226"/>
      <c r="H219" s="226"/>
      <c r="I219" s="226"/>
      <c r="J219" s="145" t="s">
        <v>197</v>
      </c>
      <c r="K219" s="146">
        <v>338.444</v>
      </c>
      <c r="L219" s="227">
        <v>0</v>
      </c>
      <c r="M219" s="227"/>
      <c r="N219" s="228">
        <f>ROUND(L219*K219,2)</f>
        <v>0</v>
      </c>
      <c r="O219" s="228"/>
      <c r="P219" s="228"/>
      <c r="Q219" s="228"/>
      <c r="R219" s="124"/>
      <c r="T219" s="147" t="s">
        <v>5</v>
      </c>
      <c r="U219" s="46" t="s">
        <v>36</v>
      </c>
      <c r="V219" s="38"/>
      <c r="W219" s="148">
        <f>V219*K219</f>
        <v>0</v>
      </c>
      <c r="X219" s="148">
        <v>0</v>
      </c>
      <c r="Y219" s="148">
        <f>X219*K219</f>
        <v>0</v>
      </c>
      <c r="Z219" s="148">
        <v>0</v>
      </c>
      <c r="AA219" s="149">
        <f>Z219*K219</f>
        <v>0</v>
      </c>
      <c r="AR219" s="21" t="s">
        <v>135</v>
      </c>
      <c r="AT219" s="21" t="s">
        <v>131</v>
      </c>
      <c r="AU219" s="21" t="s">
        <v>92</v>
      </c>
      <c r="AY219" s="21" t="s">
        <v>130</v>
      </c>
      <c r="BE219" s="105">
        <f>IF(U219="základní",N219,0)</f>
        <v>0</v>
      </c>
      <c r="BF219" s="105">
        <f>IF(U219="snížená",N219,0)</f>
        <v>0</v>
      </c>
      <c r="BG219" s="105">
        <f>IF(U219="zákl. přenesená",N219,0)</f>
        <v>0</v>
      </c>
      <c r="BH219" s="105">
        <f>IF(U219="sníž. přenesená",N219,0)</f>
        <v>0</v>
      </c>
      <c r="BI219" s="105">
        <f>IF(U219="nulová",N219,0)</f>
        <v>0</v>
      </c>
      <c r="BJ219" s="21" t="s">
        <v>79</v>
      </c>
      <c r="BK219" s="105">
        <f>ROUND(L219*K219,2)</f>
        <v>0</v>
      </c>
      <c r="BL219" s="21" t="s">
        <v>135</v>
      </c>
      <c r="BM219" s="21" t="s">
        <v>300</v>
      </c>
    </row>
    <row r="220" spans="2:51" s="10" customFormat="1" ht="38.25" customHeight="1">
      <c r="B220" s="150"/>
      <c r="C220" s="151"/>
      <c r="D220" s="151"/>
      <c r="E220" s="152" t="s">
        <v>5</v>
      </c>
      <c r="F220" s="239" t="s">
        <v>301</v>
      </c>
      <c r="G220" s="240"/>
      <c r="H220" s="240"/>
      <c r="I220" s="240"/>
      <c r="J220" s="151"/>
      <c r="K220" s="152" t="s">
        <v>5</v>
      </c>
      <c r="L220" s="151"/>
      <c r="M220" s="151"/>
      <c r="N220" s="151"/>
      <c r="O220" s="151"/>
      <c r="P220" s="151"/>
      <c r="Q220" s="151"/>
      <c r="R220" s="153"/>
      <c r="T220" s="154"/>
      <c r="U220" s="151"/>
      <c r="V220" s="151"/>
      <c r="W220" s="151"/>
      <c r="X220" s="151"/>
      <c r="Y220" s="151"/>
      <c r="Z220" s="151"/>
      <c r="AA220" s="155"/>
      <c r="AT220" s="156" t="s">
        <v>138</v>
      </c>
      <c r="AU220" s="156" t="s">
        <v>92</v>
      </c>
      <c r="AV220" s="10" t="s">
        <v>79</v>
      </c>
      <c r="AW220" s="10" t="s">
        <v>30</v>
      </c>
      <c r="AX220" s="10" t="s">
        <v>71</v>
      </c>
      <c r="AY220" s="156" t="s">
        <v>130</v>
      </c>
    </row>
    <row r="221" spans="2:51" s="11" customFormat="1" ht="16.5" customHeight="1">
      <c r="B221" s="157"/>
      <c r="C221" s="158"/>
      <c r="D221" s="158"/>
      <c r="E221" s="159" t="s">
        <v>5</v>
      </c>
      <c r="F221" s="241" t="s">
        <v>302</v>
      </c>
      <c r="G221" s="242"/>
      <c r="H221" s="242"/>
      <c r="I221" s="242"/>
      <c r="J221" s="158"/>
      <c r="K221" s="160">
        <v>338.444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138</v>
      </c>
      <c r="AU221" s="164" t="s">
        <v>92</v>
      </c>
      <c r="AV221" s="11" t="s">
        <v>92</v>
      </c>
      <c r="AW221" s="11" t="s">
        <v>30</v>
      </c>
      <c r="AX221" s="11" t="s">
        <v>79</v>
      </c>
      <c r="AY221" s="164" t="s">
        <v>130</v>
      </c>
    </row>
    <row r="222" spans="2:65" s="1" customFormat="1" ht="16.5" customHeight="1">
      <c r="B222" s="123"/>
      <c r="C222" s="173" t="s">
        <v>303</v>
      </c>
      <c r="D222" s="173" t="s">
        <v>304</v>
      </c>
      <c r="E222" s="174" t="s">
        <v>305</v>
      </c>
      <c r="F222" s="247" t="s">
        <v>306</v>
      </c>
      <c r="G222" s="247"/>
      <c r="H222" s="247"/>
      <c r="I222" s="247"/>
      <c r="J222" s="175" t="s">
        <v>294</v>
      </c>
      <c r="K222" s="176">
        <v>609.199</v>
      </c>
      <c r="L222" s="248">
        <v>0</v>
      </c>
      <c r="M222" s="248"/>
      <c r="N222" s="249">
        <f>ROUND(L222*K222,2)</f>
        <v>0</v>
      </c>
      <c r="O222" s="228"/>
      <c r="P222" s="228"/>
      <c r="Q222" s="228"/>
      <c r="R222" s="124"/>
      <c r="T222" s="147" t="s">
        <v>5</v>
      </c>
      <c r="U222" s="46" t="s">
        <v>36</v>
      </c>
      <c r="V222" s="38"/>
      <c r="W222" s="148">
        <f>V222*K222</f>
        <v>0</v>
      </c>
      <c r="X222" s="148">
        <v>1</v>
      </c>
      <c r="Y222" s="148">
        <f>X222*K222</f>
        <v>609.199</v>
      </c>
      <c r="Z222" s="148">
        <v>0</v>
      </c>
      <c r="AA222" s="149">
        <f>Z222*K222</f>
        <v>0</v>
      </c>
      <c r="AR222" s="21" t="s">
        <v>174</v>
      </c>
      <c r="AT222" s="21" t="s">
        <v>304</v>
      </c>
      <c r="AU222" s="21" t="s">
        <v>92</v>
      </c>
      <c r="AY222" s="21" t="s">
        <v>130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21" t="s">
        <v>79</v>
      </c>
      <c r="BK222" s="105">
        <f>ROUND(L222*K222,2)</f>
        <v>0</v>
      </c>
      <c r="BL222" s="21" t="s">
        <v>135</v>
      </c>
      <c r="BM222" s="21" t="s">
        <v>307</v>
      </c>
    </row>
    <row r="223" spans="2:51" s="11" customFormat="1" ht="16.5" customHeight="1">
      <c r="B223" s="157"/>
      <c r="C223" s="158"/>
      <c r="D223" s="158"/>
      <c r="E223" s="159" t="s">
        <v>5</v>
      </c>
      <c r="F223" s="250" t="s">
        <v>308</v>
      </c>
      <c r="G223" s="251"/>
      <c r="H223" s="251"/>
      <c r="I223" s="251"/>
      <c r="J223" s="158"/>
      <c r="K223" s="160">
        <v>609.199</v>
      </c>
      <c r="L223" s="158"/>
      <c r="M223" s="158"/>
      <c r="N223" s="158"/>
      <c r="O223" s="158"/>
      <c r="P223" s="158"/>
      <c r="Q223" s="158"/>
      <c r="R223" s="161"/>
      <c r="T223" s="162"/>
      <c r="U223" s="158"/>
      <c r="V223" s="158"/>
      <c r="W223" s="158"/>
      <c r="X223" s="158"/>
      <c r="Y223" s="158"/>
      <c r="Z223" s="158"/>
      <c r="AA223" s="163"/>
      <c r="AT223" s="164" t="s">
        <v>138</v>
      </c>
      <c r="AU223" s="164" t="s">
        <v>92</v>
      </c>
      <c r="AV223" s="11" t="s">
        <v>92</v>
      </c>
      <c r="AW223" s="11" t="s">
        <v>30</v>
      </c>
      <c r="AX223" s="11" t="s">
        <v>79</v>
      </c>
      <c r="AY223" s="164" t="s">
        <v>130</v>
      </c>
    </row>
    <row r="224" spans="2:65" s="1" customFormat="1" ht="25.5" customHeight="1">
      <c r="B224" s="123"/>
      <c r="C224" s="143" t="s">
        <v>309</v>
      </c>
      <c r="D224" s="143" t="s">
        <v>131</v>
      </c>
      <c r="E224" s="144" t="s">
        <v>310</v>
      </c>
      <c r="F224" s="226" t="s">
        <v>311</v>
      </c>
      <c r="G224" s="226"/>
      <c r="H224" s="226"/>
      <c r="I224" s="226"/>
      <c r="J224" s="145" t="s">
        <v>197</v>
      </c>
      <c r="K224" s="146">
        <v>97.738</v>
      </c>
      <c r="L224" s="227">
        <v>0</v>
      </c>
      <c r="M224" s="227"/>
      <c r="N224" s="228">
        <f>ROUND(L224*K224,2)</f>
        <v>0</v>
      </c>
      <c r="O224" s="228"/>
      <c r="P224" s="228"/>
      <c r="Q224" s="228"/>
      <c r="R224" s="124"/>
      <c r="T224" s="147" t="s">
        <v>5</v>
      </c>
      <c r="U224" s="46" t="s">
        <v>36</v>
      </c>
      <c r="V224" s="38"/>
      <c r="W224" s="148">
        <f>V224*K224</f>
        <v>0</v>
      </c>
      <c r="X224" s="148">
        <v>0</v>
      </c>
      <c r="Y224" s="148">
        <f>X224*K224</f>
        <v>0</v>
      </c>
      <c r="Z224" s="148">
        <v>0</v>
      </c>
      <c r="AA224" s="149">
        <f>Z224*K224</f>
        <v>0</v>
      </c>
      <c r="AR224" s="21" t="s">
        <v>135</v>
      </c>
      <c r="AT224" s="21" t="s">
        <v>131</v>
      </c>
      <c r="AU224" s="21" t="s">
        <v>92</v>
      </c>
      <c r="AY224" s="21" t="s">
        <v>130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21" t="s">
        <v>79</v>
      </c>
      <c r="BK224" s="105">
        <f>ROUND(L224*K224,2)</f>
        <v>0</v>
      </c>
      <c r="BL224" s="21" t="s">
        <v>135</v>
      </c>
      <c r="BM224" s="21" t="s">
        <v>312</v>
      </c>
    </row>
    <row r="225" spans="2:51" s="10" customFormat="1" ht="16.5" customHeight="1">
      <c r="B225" s="150"/>
      <c r="C225" s="151"/>
      <c r="D225" s="151"/>
      <c r="E225" s="152" t="s">
        <v>5</v>
      </c>
      <c r="F225" s="239" t="s">
        <v>266</v>
      </c>
      <c r="G225" s="240"/>
      <c r="H225" s="240"/>
      <c r="I225" s="240"/>
      <c r="J225" s="151"/>
      <c r="K225" s="152" t="s">
        <v>5</v>
      </c>
      <c r="L225" s="151"/>
      <c r="M225" s="151"/>
      <c r="N225" s="151"/>
      <c r="O225" s="151"/>
      <c r="P225" s="151"/>
      <c r="Q225" s="151"/>
      <c r="R225" s="153"/>
      <c r="T225" s="154"/>
      <c r="U225" s="151"/>
      <c r="V225" s="151"/>
      <c r="W225" s="151"/>
      <c r="X225" s="151"/>
      <c r="Y225" s="151"/>
      <c r="Z225" s="151"/>
      <c r="AA225" s="155"/>
      <c r="AT225" s="156" t="s">
        <v>138</v>
      </c>
      <c r="AU225" s="156" t="s">
        <v>92</v>
      </c>
      <c r="AV225" s="10" t="s">
        <v>79</v>
      </c>
      <c r="AW225" s="10" t="s">
        <v>30</v>
      </c>
      <c r="AX225" s="10" t="s">
        <v>71</v>
      </c>
      <c r="AY225" s="156" t="s">
        <v>130</v>
      </c>
    </row>
    <row r="226" spans="2:51" s="11" customFormat="1" ht="38.25" customHeight="1">
      <c r="B226" s="157"/>
      <c r="C226" s="158"/>
      <c r="D226" s="158"/>
      <c r="E226" s="159" t="s">
        <v>5</v>
      </c>
      <c r="F226" s="241" t="s">
        <v>313</v>
      </c>
      <c r="G226" s="242"/>
      <c r="H226" s="242"/>
      <c r="I226" s="242"/>
      <c r="J226" s="158"/>
      <c r="K226" s="160">
        <v>90.067</v>
      </c>
      <c r="L226" s="158"/>
      <c r="M226" s="158"/>
      <c r="N226" s="158"/>
      <c r="O226" s="158"/>
      <c r="P226" s="158"/>
      <c r="Q226" s="158"/>
      <c r="R226" s="161"/>
      <c r="T226" s="162"/>
      <c r="U226" s="158"/>
      <c r="V226" s="158"/>
      <c r="W226" s="158"/>
      <c r="X226" s="158"/>
      <c r="Y226" s="158"/>
      <c r="Z226" s="158"/>
      <c r="AA226" s="163"/>
      <c r="AT226" s="164" t="s">
        <v>138</v>
      </c>
      <c r="AU226" s="164" t="s">
        <v>92</v>
      </c>
      <c r="AV226" s="11" t="s">
        <v>92</v>
      </c>
      <c r="AW226" s="11" t="s">
        <v>30</v>
      </c>
      <c r="AX226" s="11" t="s">
        <v>71</v>
      </c>
      <c r="AY226" s="164" t="s">
        <v>130</v>
      </c>
    </row>
    <row r="227" spans="2:51" s="10" customFormat="1" ht="16.5" customHeight="1">
      <c r="B227" s="150"/>
      <c r="C227" s="151"/>
      <c r="D227" s="151"/>
      <c r="E227" s="152" t="s">
        <v>5</v>
      </c>
      <c r="F227" s="243" t="s">
        <v>268</v>
      </c>
      <c r="G227" s="244"/>
      <c r="H227" s="244"/>
      <c r="I227" s="244"/>
      <c r="J227" s="151"/>
      <c r="K227" s="152" t="s">
        <v>5</v>
      </c>
      <c r="L227" s="151"/>
      <c r="M227" s="151"/>
      <c r="N227" s="151"/>
      <c r="O227" s="151"/>
      <c r="P227" s="151"/>
      <c r="Q227" s="151"/>
      <c r="R227" s="153"/>
      <c r="T227" s="154"/>
      <c r="U227" s="151"/>
      <c r="V227" s="151"/>
      <c r="W227" s="151"/>
      <c r="X227" s="151"/>
      <c r="Y227" s="151"/>
      <c r="Z227" s="151"/>
      <c r="AA227" s="155"/>
      <c r="AT227" s="156" t="s">
        <v>138</v>
      </c>
      <c r="AU227" s="156" t="s">
        <v>92</v>
      </c>
      <c r="AV227" s="10" t="s">
        <v>79</v>
      </c>
      <c r="AW227" s="10" t="s">
        <v>30</v>
      </c>
      <c r="AX227" s="10" t="s">
        <v>71</v>
      </c>
      <c r="AY227" s="156" t="s">
        <v>130</v>
      </c>
    </row>
    <row r="228" spans="2:51" s="11" customFormat="1" ht="16.5" customHeight="1">
      <c r="B228" s="157"/>
      <c r="C228" s="158"/>
      <c r="D228" s="158"/>
      <c r="E228" s="159" t="s">
        <v>5</v>
      </c>
      <c r="F228" s="241" t="s">
        <v>314</v>
      </c>
      <c r="G228" s="242"/>
      <c r="H228" s="242"/>
      <c r="I228" s="242"/>
      <c r="J228" s="158"/>
      <c r="K228" s="160">
        <v>4.578</v>
      </c>
      <c r="L228" s="158"/>
      <c r="M228" s="158"/>
      <c r="N228" s="158"/>
      <c r="O228" s="158"/>
      <c r="P228" s="158"/>
      <c r="Q228" s="158"/>
      <c r="R228" s="161"/>
      <c r="T228" s="162"/>
      <c r="U228" s="158"/>
      <c r="V228" s="158"/>
      <c r="W228" s="158"/>
      <c r="X228" s="158"/>
      <c r="Y228" s="158"/>
      <c r="Z228" s="158"/>
      <c r="AA228" s="163"/>
      <c r="AT228" s="164" t="s">
        <v>138</v>
      </c>
      <c r="AU228" s="164" t="s">
        <v>92</v>
      </c>
      <c r="AV228" s="11" t="s">
        <v>92</v>
      </c>
      <c r="AW228" s="11" t="s">
        <v>30</v>
      </c>
      <c r="AX228" s="11" t="s">
        <v>71</v>
      </c>
      <c r="AY228" s="164" t="s">
        <v>130</v>
      </c>
    </row>
    <row r="229" spans="2:51" s="11" customFormat="1" ht="16.5" customHeight="1">
      <c r="B229" s="157"/>
      <c r="C229" s="158"/>
      <c r="D229" s="158"/>
      <c r="E229" s="159" t="s">
        <v>5</v>
      </c>
      <c r="F229" s="241" t="s">
        <v>315</v>
      </c>
      <c r="G229" s="242"/>
      <c r="H229" s="242"/>
      <c r="I229" s="242"/>
      <c r="J229" s="158"/>
      <c r="K229" s="160">
        <v>3.093</v>
      </c>
      <c r="L229" s="158"/>
      <c r="M229" s="158"/>
      <c r="N229" s="158"/>
      <c r="O229" s="158"/>
      <c r="P229" s="158"/>
      <c r="Q229" s="158"/>
      <c r="R229" s="161"/>
      <c r="T229" s="162"/>
      <c r="U229" s="158"/>
      <c r="V229" s="158"/>
      <c r="W229" s="158"/>
      <c r="X229" s="158"/>
      <c r="Y229" s="158"/>
      <c r="Z229" s="158"/>
      <c r="AA229" s="163"/>
      <c r="AT229" s="164" t="s">
        <v>138</v>
      </c>
      <c r="AU229" s="164" t="s">
        <v>92</v>
      </c>
      <c r="AV229" s="11" t="s">
        <v>92</v>
      </c>
      <c r="AW229" s="11" t="s">
        <v>30</v>
      </c>
      <c r="AX229" s="11" t="s">
        <v>71</v>
      </c>
      <c r="AY229" s="164" t="s">
        <v>130</v>
      </c>
    </row>
    <row r="230" spans="2:51" s="12" customFormat="1" ht="16.5" customHeight="1">
      <c r="B230" s="165"/>
      <c r="C230" s="166"/>
      <c r="D230" s="166"/>
      <c r="E230" s="167" t="s">
        <v>5</v>
      </c>
      <c r="F230" s="245" t="s">
        <v>143</v>
      </c>
      <c r="G230" s="246"/>
      <c r="H230" s="246"/>
      <c r="I230" s="246"/>
      <c r="J230" s="166"/>
      <c r="K230" s="168">
        <v>97.738</v>
      </c>
      <c r="L230" s="166"/>
      <c r="M230" s="166"/>
      <c r="N230" s="166"/>
      <c r="O230" s="166"/>
      <c r="P230" s="166"/>
      <c r="Q230" s="166"/>
      <c r="R230" s="169"/>
      <c r="T230" s="170"/>
      <c r="U230" s="166"/>
      <c r="V230" s="166"/>
      <c r="W230" s="166"/>
      <c r="X230" s="166"/>
      <c r="Y230" s="166"/>
      <c r="Z230" s="166"/>
      <c r="AA230" s="171"/>
      <c r="AT230" s="172" t="s">
        <v>138</v>
      </c>
      <c r="AU230" s="172" t="s">
        <v>92</v>
      </c>
      <c r="AV230" s="12" t="s">
        <v>135</v>
      </c>
      <c r="AW230" s="12" t="s">
        <v>30</v>
      </c>
      <c r="AX230" s="12" t="s">
        <v>79</v>
      </c>
      <c r="AY230" s="172" t="s">
        <v>130</v>
      </c>
    </row>
    <row r="231" spans="2:65" s="1" customFormat="1" ht="16.5" customHeight="1">
      <c r="B231" s="123"/>
      <c r="C231" s="173" t="s">
        <v>316</v>
      </c>
      <c r="D231" s="173" t="s">
        <v>304</v>
      </c>
      <c r="E231" s="174" t="s">
        <v>317</v>
      </c>
      <c r="F231" s="247" t="s">
        <v>318</v>
      </c>
      <c r="G231" s="247"/>
      <c r="H231" s="247"/>
      <c r="I231" s="247"/>
      <c r="J231" s="175" t="s">
        <v>294</v>
      </c>
      <c r="K231" s="176">
        <v>195.476</v>
      </c>
      <c r="L231" s="248">
        <v>0</v>
      </c>
      <c r="M231" s="248"/>
      <c r="N231" s="249">
        <f>ROUND(L231*K231,2)</f>
        <v>0</v>
      </c>
      <c r="O231" s="228"/>
      <c r="P231" s="228"/>
      <c r="Q231" s="228"/>
      <c r="R231" s="124"/>
      <c r="T231" s="147" t="s">
        <v>5</v>
      </c>
      <c r="U231" s="46" t="s">
        <v>36</v>
      </c>
      <c r="V231" s="38"/>
      <c r="W231" s="148">
        <f>V231*K231</f>
        <v>0</v>
      </c>
      <c r="X231" s="148">
        <v>1</v>
      </c>
      <c r="Y231" s="148">
        <f>X231*K231</f>
        <v>195.476</v>
      </c>
      <c r="Z231" s="148">
        <v>0</v>
      </c>
      <c r="AA231" s="149">
        <f>Z231*K231</f>
        <v>0</v>
      </c>
      <c r="AR231" s="21" t="s">
        <v>174</v>
      </c>
      <c r="AT231" s="21" t="s">
        <v>304</v>
      </c>
      <c r="AU231" s="21" t="s">
        <v>92</v>
      </c>
      <c r="AY231" s="21" t="s">
        <v>130</v>
      </c>
      <c r="BE231" s="105">
        <f>IF(U231="základní",N231,0)</f>
        <v>0</v>
      </c>
      <c r="BF231" s="105">
        <f>IF(U231="snížená",N231,0)</f>
        <v>0</v>
      </c>
      <c r="BG231" s="105">
        <f>IF(U231="zákl. přenesená",N231,0)</f>
        <v>0</v>
      </c>
      <c r="BH231" s="105">
        <f>IF(U231="sníž. přenesená",N231,0)</f>
        <v>0</v>
      </c>
      <c r="BI231" s="105">
        <f>IF(U231="nulová",N231,0)</f>
        <v>0</v>
      </c>
      <c r="BJ231" s="21" t="s">
        <v>79</v>
      </c>
      <c r="BK231" s="105">
        <f>ROUND(L231*K231,2)</f>
        <v>0</v>
      </c>
      <c r="BL231" s="21" t="s">
        <v>135</v>
      </c>
      <c r="BM231" s="21" t="s">
        <v>319</v>
      </c>
    </row>
    <row r="232" spans="2:51" s="11" customFormat="1" ht="16.5" customHeight="1">
      <c r="B232" s="157"/>
      <c r="C232" s="158"/>
      <c r="D232" s="158"/>
      <c r="E232" s="159" t="s">
        <v>5</v>
      </c>
      <c r="F232" s="250" t="s">
        <v>320</v>
      </c>
      <c r="G232" s="251"/>
      <c r="H232" s="251"/>
      <c r="I232" s="251"/>
      <c r="J232" s="158"/>
      <c r="K232" s="160">
        <v>195.476</v>
      </c>
      <c r="L232" s="158"/>
      <c r="M232" s="158"/>
      <c r="N232" s="158"/>
      <c r="O232" s="158"/>
      <c r="P232" s="158"/>
      <c r="Q232" s="158"/>
      <c r="R232" s="161"/>
      <c r="T232" s="162"/>
      <c r="U232" s="158"/>
      <c r="V232" s="158"/>
      <c r="W232" s="158"/>
      <c r="X232" s="158"/>
      <c r="Y232" s="158"/>
      <c r="Z232" s="158"/>
      <c r="AA232" s="163"/>
      <c r="AT232" s="164" t="s">
        <v>138</v>
      </c>
      <c r="AU232" s="164" t="s">
        <v>92</v>
      </c>
      <c r="AV232" s="11" t="s">
        <v>92</v>
      </c>
      <c r="AW232" s="11" t="s">
        <v>30</v>
      </c>
      <c r="AX232" s="11" t="s">
        <v>79</v>
      </c>
      <c r="AY232" s="164" t="s">
        <v>130</v>
      </c>
    </row>
    <row r="233" spans="2:65" s="1" customFormat="1" ht="38.25" customHeight="1">
      <c r="B233" s="123"/>
      <c r="C233" s="143" t="s">
        <v>321</v>
      </c>
      <c r="D233" s="143" t="s">
        <v>131</v>
      </c>
      <c r="E233" s="144" t="s">
        <v>322</v>
      </c>
      <c r="F233" s="226" t="s">
        <v>323</v>
      </c>
      <c r="G233" s="226"/>
      <c r="H233" s="226"/>
      <c r="I233" s="226"/>
      <c r="J233" s="145" t="s">
        <v>134</v>
      </c>
      <c r="K233" s="146">
        <v>67.78</v>
      </c>
      <c r="L233" s="227">
        <v>0</v>
      </c>
      <c r="M233" s="227"/>
      <c r="N233" s="228">
        <f>ROUND(L233*K233,2)</f>
        <v>0</v>
      </c>
      <c r="O233" s="228"/>
      <c r="P233" s="228"/>
      <c r="Q233" s="228"/>
      <c r="R233" s="124"/>
      <c r="T233" s="147" t="s">
        <v>5</v>
      </c>
      <c r="U233" s="46" t="s">
        <v>36</v>
      </c>
      <c r="V233" s="38"/>
      <c r="W233" s="148">
        <f>V233*K233</f>
        <v>0</v>
      </c>
      <c r="X233" s="148">
        <v>0</v>
      </c>
      <c r="Y233" s="148">
        <f>X233*K233</f>
        <v>0</v>
      </c>
      <c r="Z233" s="148">
        <v>0</v>
      </c>
      <c r="AA233" s="149">
        <f>Z233*K233</f>
        <v>0</v>
      </c>
      <c r="AR233" s="21" t="s">
        <v>135</v>
      </c>
      <c r="AT233" s="21" t="s">
        <v>131</v>
      </c>
      <c r="AU233" s="21" t="s">
        <v>92</v>
      </c>
      <c r="AY233" s="21" t="s">
        <v>130</v>
      </c>
      <c r="BE233" s="105">
        <f>IF(U233="základní",N233,0)</f>
        <v>0</v>
      </c>
      <c r="BF233" s="105">
        <f>IF(U233="snížená",N233,0)</f>
        <v>0</v>
      </c>
      <c r="BG233" s="105">
        <f>IF(U233="zákl. přenesená",N233,0)</f>
        <v>0</v>
      </c>
      <c r="BH233" s="105">
        <f>IF(U233="sníž. přenesená",N233,0)</f>
        <v>0</v>
      </c>
      <c r="BI233" s="105">
        <f>IF(U233="nulová",N233,0)</f>
        <v>0</v>
      </c>
      <c r="BJ233" s="21" t="s">
        <v>79</v>
      </c>
      <c r="BK233" s="105">
        <f>ROUND(L233*K233,2)</f>
        <v>0</v>
      </c>
      <c r="BL233" s="21" t="s">
        <v>135</v>
      </c>
      <c r="BM233" s="21" t="s">
        <v>324</v>
      </c>
    </row>
    <row r="234" spans="2:65" s="1" customFormat="1" ht="38.25" customHeight="1">
      <c r="B234" s="123"/>
      <c r="C234" s="143" t="s">
        <v>325</v>
      </c>
      <c r="D234" s="143" t="s">
        <v>131</v>
      </c>
      <c r="E234" s="144" t="s">
        <v>326</v>
      </c>
      <c r="F234" s="226" t="s">
        <v>327</v>
      </c>
      <c r="G234" s="226"/>
      <c r="H234" s="226"/>
      <c r="I234" s="226"/>
      <c r="J234" s="145" t="s">
        <v>134</v>
      </c>
      <c r="K234" s="146">
        <v>67.78</v>
      </c>
      <c r="L234" s="227">
        <v>0</v>
      </c>
      <c r="M234" s="227"/>
      <c r="N234" s="228">
        <f>ROUND(L234*K234,2)</f>
        <v>0</v>
      </c>
      <c r="O234" s="228"/>
      <c r="P234" s="228"/>
      <c r="Q234" s="228"/>
      <c r="R234" s="124"/>
      <c r="T234" s="147" t="s">
        <v>5</v>
      </c>
      <c r="U234" s="46" t="s">
        <v>36</v>
      </c>
      <c r="V234" s="38"/>
      <c r="W234" s="148">
        <f>V234*K234</f>
        <v>0</v>
      </c>
      <c r="X234" s="148">
        <v>0</v>
      </c>
      <c r="Y234" s="148">
        <f>X234*K234</f>
        <v>0</v>
      </c>
      <c r="Z234" s="148">
        <v>0</v>
      </c>
      <c r="AA234" s="149">
        <f>Z234*K234</f>
        <v>0</v>
      </c>
      <c r="AR234" s="21" t="s">
        <v>135</v>
      </c>
      <c r="AT234" s="21" t="s">
        <v>131</v>
      </c>
      <c r="AU234" s="21" t="s">
        <v>92</v>
      </c>
      <c r="AY234" s="21" t="s">
        <v>130</v>
      </c>
      <c r="BE234" s="105">
        <f>IF(U234="základní",N234,0)</f>
        <v>0</v>
      </c>
      <c r="BF234" s="105">
        <f>IF(U234="snížená",N234,0)</f>
        <v>0</v>
      </c>
      <c r="BG234" s="105">
        <f>IF(U234="zákl. přenesená",N234,0)</f>
        <v>0</v>
      </c>
      <c r="BH234" s="105">
        <f>IF(U234="sníž. přenesená",N234,0)</f>
        <v>0</v>
      </c>
      <c r="BI234" s="105">
        <f>IF(U234="nulová",N234,0)</f>
        <v>0</v>
      </c>
      <c r="BJ234" s="21" t="s">
        <v>79</v>
      </c>
      <c r="BK234" s="105">
        <f>ROUND(L234*K234,2)</f>
        <v>0</v>
      </c>
      <c r="BL234" s="21" t="s">
        <v>135</v>
      </c>
      <c r="BM234" s="21" t="s">
        <v>328</v>
      </c>
    </row>
    <row r="235" spans="2:65" s="1" customFormat="1" ht="16.5" customHeight="1">
      <c r="B235" s="123"/>
      <c r="C235" s="173" t="s">
        <v>329</v>
      </c>
      <c r="D235" s="173" t="s">
        <v>304</v>
      </c>
      <c r="E235" s="174" t="s">
        <v>330</v>
      </c>
      <c r="F235" s="247" t="s">
        <v>331</v>
      </c>
      <c r="G235" s="247"/>
      <c r="H235" s="247"/>
      <c r="I235" s="247"/>
      <c r="J235" s="175" t="s">
        <v>332</v>
      </c>
      <c r="K235" s="176">
        <v>1.017</v>
      </c>
      <c r="L235" s="248">
        <v>0</v>
      </c>
      <c r="M235" s="248"/>
      <c r="N235" s="249">
        <f>ROUND(L235*K235,2)</f>
        <v>0</v>
      </c>
      <c r="O235" s="228"/>
      <c r="P235" s="228"/>
      <c r="Q235" s="228"/>
      <c r="R235" s="124"/>
      <c r="T235" s="147" t="s">
        <v>5</v>
      </c>
      <c r="U235" s="46" t="s">
        <v>36</v>
      </c>
      <c r="V235" s="38"/>
      <c r="W235" s="148">
        <f>V235*K235</f>
        <v>0</v>
      </c>
      <c r="X235" s="148">
        <v>0.001</v>
      </c>
      <c r="Y235" s="148">
        <f>X235*K235</f>
        <v>0.001017</v>
      </c>
      <c r="Z235" s="148">
        <v>0</v>
      </c>
      <c r="AA235" s="149">
        <f>Z235*K235</f>
        <v>0</v>
      </c>
      <c r="AR235" s="21" t="s">
        <v>174</v>
      </c>
      <c r="AT235" s="21" t="s">
        <v>304</v>
      </c>
      <c r="AU235" s="21" t="s">
        <v>92</v>
      </c>
      <c r="AY235" s="21" t="s">
        <v>130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21" t="s">
        <v>79</v>
      </c>
      <c r="BK235" s="105">
        <f>ROUND(L235*K235,2)</f>
        <v>0</v>
      </c>
      <c r="BL235" s="21" t="s">
        <v>135</v>
      </c>
      <c r="BM235" s="21" t="s">
        <v>333</v>
      </c>
    </row>
    <row r="236" spans="2:63" s="9" customFormat="1" ht="29.85" customHeight="1">
      <c r="B236" s="132"/>
      <c r="C236" s="133"/>
      <c r="D236" s="142" t="s">
        <v>104</v>
      </c>
      <c r="E236" s="142"/>
      <c r="F236" s="142"/>
      <c r="G236" s="142"/>
      <c r="H236" s="142"/>
      <c r="I236" s="142"/>
      <c r="J236" s="142"/>
      <c r="K236" s="142"/>
      <c r="L236" s="142"/>
      <c r="M236" s="142"/>
      <c r="N236" s="235">
        <f>BK236</f>
        <v>0</v>
      </c>
      <c r="O236" s="236"/>
      <c r="P236" s="236"/>
      <c r="Q236" s="236"/>
      <c r="R236" s="135"/>
      <c r="T236" s="136"/>
      <c r="U236" s="133"/>
      <c r="V236" s="133"/>
      <c r="W236" s="137">
        <f>W237</f>
        <v>0</v>
      </c>
      <c r="X236" s="133"/>
      <c r="Y236" s="137">
        <f>Y237</f>
        <v>0</v>
      </c>
      <c r="Z236" s="133"/>
      <c r="AA236" s="138">
        <f>AA237</f>
        <v>0</v>
      </c>
      <c r="AR236" s="139" t="s">
        <v>79</v>
      </c>
      <c r="AT236" s="140" t="s">
        <v>70</v>
      </c>
      <c r="AU236" s="140" t="s">
        <v>79</v>
      </c>
      <c r="AY236" s="139" t="s">
        <v>130</v>
      </c>
      <c r="BK236" s="141">
        <f>BK237</f>
        <v>0</v>
      </c>
    </row>
    <row r="237" spans="2:65" s="1" customFormat="1" ht="25.5" customHeight="1">
      <c r="B237" s="123"/>
      <c r="C237" s="143" t="s">
        <v>334</v>
      </c>
      <c r="D237" s="143" t="s">
        <v>131</v>
      </c>
      <c r="E237" s="144" t="s">
        <v>335</v>
      </c>
      <c r="F237" s="226" t="s">
        <v>336</v>
      </c>
      <c r="G237" s="226"/>
      <c r="H237" s="226"/>
      <c r="I237" s="226"/>
      <c r="J237" s="145" t="s">
        <v>167</v>
      </c>
      <c r="K237" s="146">
        <v>131.3</v>
      </c>
      <c r="L237" s="227">
        <v>0</v>
      </c>
      <c r="M237" s="227"/>
      <c r="N237" s="228">
        <f>ROUND(L237*K237,2)</f>
        <v>0</v>
      </c>
      <c r="O237" s="228"/>
      <c r="P237" s="228"/>
      <c r="Q237" s="228"/>
      <c r="R237" s="124"/>
      <c r="T237" s="147" t="s">
        <v>5</v>
      </c>
      <c r="U237" s="46" t="s">
        <v>36</v>
      </c>
      <c r="V237" s="38"/>
      <c r="W237" s="148">
        <f>V237*K237</f>
        <v>0</v>
      </c>
      <c r="X237" s="148">
        <v>0</v>
      </c>
      <c r="Y237" s="148">
        <f>X237*K237</f>
        <v>0</v>
      </c>
      <c r="Z237" s="148">
        <v>0</v>
      </c>
      <c r="AA237" s="149">
        <f>Z237*K237</f>
        <v>0</v>
      </c>
      <c r="AR237" s="21" t="s">
        <v>135</v>
      </c>
      <c r="AT237" s="21" t="s">
        <v>131</v>
      </c>
      <c r="AU237" s="21" t="s">
        <v>92</v>
      </c>
      <c r="AY237" s="21" t="s">
        <v>130</v>
      </c>
      <c r="BE237" s="105">
        <f>IF(U237="základní",N237,0)</f>
        <v>0</v>
      </c>
      <c r="BF237" s="105">
        <f>IF(U237="snížená",N237,0)</f>
        <v>0</v>
      </c>
      <c r="BG237" s="105">
        <f>IF(U237="zákl. přenesená",N237,0)</f>
        <v>0</v>
      </c>
      <c r="BH237" s="105">
        <f>IF(U237="sníž. přenesená",N237,0)</f>
        <v>0</v>
      </c>
      <c r="BI237" s="105">
        <f>IF(U237="nulová",N237,0)</f>
        <v>0</v>
      </c>
      <c r="BJ237" s="21" t="s">
        <v>79</v>
      </c>
      <c r="BK237" s="105">
        <f>ROUND(L237*K237,2)</f>
        <v>0</v>
      </c>
      <c r="BL237" s="21" t="s">
        <v>135</v>
      </c>
      <c r="BM237" s="21" t="s">
        <v>337</v>
      </c>
    </row>
    <row r="238" spans="2:63" s="9" customFormat="1" ht="29.85" customHeight="1">
      <c r="B238" s="132"/>
      <c r="C238" s="133"/>
      <c r="D238" s="142" t="s">
        <v>105</v>
      </c>
      <c r="E238" s="142"/>
      <c r="F238" s="142"/>
      <c r="G238" s="142"/>
      <c r="H238" s="142"/>
      <c r="I238" s="142"/>
      <c r="J238" s="142"/>
      <c r="K238" s="142"/>
      <c r="L238" s="142"/>
      <c r="M238" s="142"/>
      <c r="N238" s="235">
        <f>BK238</f>
        <v>0</v>
      </c>
      <c r="O238" s="236"/>
      <c r="P238" s="236"/>
      <c r="Q238" s="236"/>
      <c r="R238" s="135"/>
      <c r="T238" s="136"/>
      <c r="U238" s="133"/>
      <c r="V238" s="133"/>
      <c r="W238" s="137">
        <f>SUM(W239:W256)</f>
        <v>0</v>
      </c>
      <c r="X238" s="133"/>
      <c r="Y238" s="137">
        <f>SUM(Y239:Y256)</f>
        <v>0.039999999999999994</v>
      </c>
      <c r="Z238" s="133"/>
      <c r="AA238" s="138">
        <f>SUM(AA239:AA256)</f>
        <v>118.53600000000002</v>
      </c>
      <c r="AR238" s="139" t="s">
        <v>79</v>
      </c>
      <c r="AT238" s="140" t="s">
        <v>70</v>
      </c>
      <c r="AU238" s="140" t="s">
        <v>79</v>
      </c>
      <c r="AY238" s="139" t="s">
        <v>130</v>
      </c>
      <c r="BK238" s="141">
        <f>SUM(BK239:BK256)</f>
        <v>0</v>
      </c>
    </row>
    <row r="239" spans="2:65" s="1" customFormat="1" ht="16.5" customHeight="1">
      <c r="B239" s="123"/>
      <c r="C239" s="143" t="s">
        <v>338</v>
      </c>
      <c r="D239" s="143" t="s">
        <v>131</v>
      </c>
      <c r="E239" s="144" t="s">
        <v>339</v>
      </c>
      <c r="F239" s="226" t="s">
        <v>340</v>
      </c>
      <c r="G239" s="226"/>
      <c r="H239" s="226"/>
      <c r="I239" s="226"/>
      <c r="J239" s="145" t="s">
        <v>341</v>
      </c>
      <c r="K239" s="146">
        <v>4</v>
      </c>
      <c r="L239" s="227">
        <v>0</v>
      </c>
      <c r="M239" s="227"/>
      <c r="N239" s="228">
        <f>ROUND(L239*K239,2)</f>
        <v>0</v>
      </c>
      <c r="O239" s="228"/>
      <c r="P239" s="228"/>
      <c r="Q239" s="228"/>
      <c r="R239" s="124"/>
      <c r="T239" s="147" t="s">
        <v>5</v>
      </c>
      <c r="U239" s="46" t="s">
        <v>36</v>
      </c>
      <c r="V239" s="38"/>
      <c r="W239" s="148">
        <f>V239*K239</f>
        <v>0</v>
      </c>
      <c r="X239" s="148">
        <v>0</v>
      </c>
      <c r="Y239" s="148">
        <f>X239*K239</f>
        <v>0</v>
      </c>
      <c r="Z239" s="148">
        <v>0</v>
      </c>
      <c r="AA239" s="149">
        <f>Z239*K239</f>
        <v>0</v>
      </c>
      <c r="AR239" s="21" t="s">
        <v>135</v>
      </c>
      <c r="AT239" s="21" t="s">
        <v>131</v>
      </c>
      <c r="AU239" s="21" t="s">
        <v>92</v>
      </c>
      <c r="AY239" s="21" t="s">
        <v>130</v>
      </c>
      <c r="BE239" s="105">
        <f>IF(U239="základní",N239,0)</f>
        <v>0</v>
      </c>
      <c r="BF239" s="105">
        <f>IF(U239="snížená",N239,0)</f>
        <v>0</v>
      </c>
      <c r="BG239" s="105">
        <f>IF(U239="zákl. přenesená",N239,0)</f>
        <v>0</v>
      </c>
      <c r="BH239" s="105">
        <f>IF(U239="sníž. přenesená",N239,0)</f>
        <v>0</v>
      </c>
      <c r="BI239" s="105">
        <f>IF(U239="nulová",N239,0)</f>
        <v>0</v>
      </c>
      <c r="BJ239" s="21" t="s">
        <v>79</v>
      </c>
      <c r="BK239" s="105">
        <f>ROUND(L239*K239,2)</f>
        <v>0</v>
      </c>
      <c r="BL239" s="21" t="s">
        <v>135</v>
      </c>
      <c r="BM239" s="21" t="s">
        <v>342</v>
      </c>
    </row>
    <row r="240" spans="2:47" s="1" customFormat="1" ht="16.5" customHeight="1">
      <c r="B240" s="37"/>
      <c r="C240" s="38"/>
      <c r="D240" s="38"/>
      <c r="E240" s="38"/>
      <c r="F240" s="237" t="s">
        <v>343</v>
      </c>
      <c r="G240" s="238"/>
      <c r="H240" s="238"/>
      <c r="I240" s="238"/>
      <c r="J240" s="38"/>
      <c r="K240" s="38"/>
      <c r="L240" s="38"/>
      <c r="M240" s="38"/>
      <c r="N240" s="38"/>
      <c r="O240" s="38"/>
      <c r="P240" s="38"/>
      <c r="Q240" s="38"/>
      <c r="R240" s="39"/>
      <c r="T240" s="177"/>
      <c r="U240" s="38"/>
      <c r="V240" s="38"/>
      <c r="W240" s="38"/>
      <c r="X240" s="38"/>
      <c r="Y240" s="38"/>
      <c r="Z240" s="38"/>
      <c r="AA240" s="76"/>
      <c r="AT240" s="21" t="s">
        <v>344</v>
      </c>
      <c r="AU240" s="21" t="s">
        <v>92</v>
      </c>
    </row>
    <row r="241" spans="2:65" s="1" customFormat="1" ht="16.5" customHeight="1">
      <c r="B241" s="123"/>
      <c r="C241" s="143" t="s">
        <v>345</v>
      </c>
      <c r="D241" s="143" t="s">
        <v>131</v>
      </c>
      <c r="E241" s="144" t="s">
        <v>346</v>
      </c>
      <c r="F241" s="226" t="s">
        <v>347</v>
      </c>
      <c r="G241" s="226"/>
      <c r="H241" s="226"/>
      <c r="I241" s="226"/>
      <c r="J241" s="145" t="s">
        <v>167</v>
      </c>
      <c r="K241" s="146">
        <v>76.33</v>
      </c>
      <c r="L241" s="227">
        <v>0</v>
      </c>
      <c r="M241" s="227"/>
      <c r="N241" s="228">
        <f>ROUND(L241*K241,2)</f>
        <v>0</v>
      </c>
      <c r="O241" s="228"/>
      <c r="P241" s="228"/>
      <c r="Q241" s="228"/>
      <c r="R241" s="124"/>
      <c r="T241" s="147" t="s">
        <v>5</v>
      </c>
      <c r="U241" s="46" t="s">
        <v>36</v>
      </c>
      <c r="V241" s="38"/>
      <c r="W241" s="148">
        <f>V241*K241</f>
        <v>0</v>
      </c>
      <c r="X241" s="148">
        <v>0</v>
      </c>
      <c r="Y241" s="148">
        <f>X241*K241</f>
        <v>0</v>
      </c>
      <c r="Z241" s="148">
        <v>0</v>
      </c>
      <c r="AA241" s="149">
        <f>Z241*K241</f>
        <v>0</v>
      </c>
      <c r="AR241" s="21" t="s">
        <v>135</v>
      </c>
      <c r="AT241" s="21" t="s">
        <v>131</v>
      </c>
      <c r="AU241" s="21" t="s">
        <v>92</v>
      </c>
      <c r="AY241" s="21" t="s">
        <v>130</v>
      </c>
      <c r="BE241" s="105">
        <f>IF(U241="základní",N241,0)</f>
        <v>0</v>
      </c>
      <c r="BF241" s="105">
        <f>IF(U241="snížená",N241,0)</f>
        <v>0</v>
      </c>
      <c r="BG241" s="105">
        <f>IF(U241="zákl. přenesená",N241,0)</f>
        <v>0</v>
      </c>
      <c r="BH241" s="105">
        <f>IF(U241="sníž. přenesená",N241,0)</f>
        <v>0</v>
      </c>
      <c r="BI241" s="105">
        <f>IF(U241="nulová",N241,0)</f>
        <v>0</v>
      </c>
      <c r="BJ241" s="21" t="s">
        <v>79</v>
      </c>
      <c r="BK241" s="105">
        <f>ROUND(L241*K241,2)</f>
        <v>0</v>
      </c>
      <c r="BL241" s="21" t="s">
        <v>135</v>
      </c>
      <c r="BM241" s="21" t="s">
        <v>348</v>
      </c>
    </row>
    <row r="242" spans="2:47" s="1" customFormat="1" ht="24" customHeight="1">
      <c r="B242" s="37"/>
      <c r="C242" s="38"/>
      <c r="D242" s="38"/>
      <c r="E242" s="38"/>
      <c r="F242" s="237" t="s">
        <v>349</v>
      </c>
      <c r="G242" s="238"/>
      <c r="H242" s="238"/>
      <c r="I242" s="238"/>
      <c r="J242" s="38"/>
      <c r="K242" s="38"/>
      <c r="L242" s="38"/>
      <c r="M242" s="38"/>
      <c r="N242" s="38"/>
      <c r="O242" s="38"/>
      <c r="P242" s="38"/>
      <c r="Q242" s="38"/>
      <c r="R242" s="39"/>
      <c r="T242" s="177"/>
      <c r="U242" s="38"/>
      <c r="V242" s="38"/>
      <c r="W242" s="38"/>
      <c r="X242" s="38"/>
      <c r="Y242" s="38"/>
      <c r="Z242" s="38"/>
      <c r="AA242" s="76"/>
      <c r="AT242" s="21" t="s">
        <v>344</v>
      </c>
      <c r="AU242" s="21" t="s">
        <v>92</v>
      </c>
    </row>
    <row r="243" spans="2:65" s="1" customFormat="1" ht="25.5" customHeight="1">
      <c r="B243" s="123"/>
      <c r="C243" s="143" t="s">
        <v>350</v>
      </c>
      <c r="D243" s="143" t="s">
        <v>131</v>
      </c>
      <c r="E243" s="144" t="s">
        <v>351</v>
      </c>
      <c r="F243" s="226" t="s">
        <v>352</v>
      </c>
      <c r="G243" s="226"/>
      <c r="H243" s="226"/>
      <c r="I243" s="226"/>
      <c r="J243" s="145" t="s">
        <v>167</v>
      </c>
      <c r="K243" s="146">
        <v>53.88</v>
      </c>
      <c r="L243" s="227">
        <v>0</v>
      </c>
      <c r="M243" s="227"/>
      <c r="N243" s="228">
        <f>ROUND(L243*K243,2)</f>
        <v>0</v>
      </c>
      <c r="O243" s="228"/>
      <c r="P243" s="228"/>
      <c r="Q243" s="228"/>
      <c r="R243" s="124"/>
      <c r="T243" s="147" t="s">
        <v>5</v>
      </c>
      <c r="U243" s="46" t="s">
        <v>36</v>
      </c>
      <c r="V243" s="38"/>
      <c r="W243" s="148">
        <f>V243*K243</f>
        <v>0</v>
      </c>
      <c r="X243" s="148">
        <v>0</v>
      </c>
      <c r="Y243" s="148">
        <f>X243*K243</f>
        <v>0</v>
      </c>
      <c r="Z243" s="148">
        <v>2.2</v>
      </c>
      <c r="AA243" s="149">
        <f>Z243*K243</f>
        <v>118.53600000000002</v>
      </c>
      <c r="AR243" s="21" t="s">
        <v>135</v>
      </c>
      <c r="AT243" s="21" t="s">
        <v>131</v>
      </c>
      <c r="AU243" s="21" t="s">
        <v>92</v>
      </c>
      <c r="AY243" s="21" t="s">
        <v>130</v>
      </c>
      <c r="BE243" s="105">
        <f>IF(U243="základní",N243,0)</f>
        <v>0</v>
      </c>
      <c r="BF243" s="105">
        <f>IF(U243="snížená",N243,0)</f>
        <v>0</v>
      </c>
      <c r="BG243" s="105">
        <f>IF(U243="zákl. přenesená",N243,0)</f>
        <v>0</v>
      </c>
      <c r="BH243" s="105">
        <f>IF(U243="sníž. přenesená",N243,0)</f>
        <v>0</v>
      </c>
      <c r="BI243" s="105">
        <f>IF(U243="nulová",N243,0)</f>
        <v>0</v>
      </c>
      <c r="BJ243" s="21" t="s">
        <v>79</v>
      </c>
      <c r="BK243" s="105">
        <f>ROUND(L243*K243,2)</f>
        <v>0</v>
      </c>
      <c r="BL243" s="21" t="s">
        <v>135</v>
      </c>
      <c r="BM243" s="21" t="s">
        <v>353</v>
      </c>
    </row>
    <row r="244" spans="2:47" s="1" customFormat="1" ht="16.5" customHeight="1">
      <c r="B244" s="37"/>
      <c r="C244" s="38"/>
      <c r="D244" s="38"/>
      <c r="E244" s="38"/>
      <c r="F244" s="237" t="s">
        <v>354</v>
      </c>
      <c r="G244" s="238"/>
      <c r="H244" s="238"/>
      <c r="I244" s="238"/>
      <c r="J244" s="38"/>
      <c r="K244" s="38"/>
      <c r="L244" s="38"/>
      <c r="M244" s="38"/>
      <c r="N244" s="38"/>
      <c r="O244" s="38"/>
      <c r="P244" s="38"/>
      <c r="Q244" s="38"/>
      <c r="R244" s="39"/>
      <c r="T244" s="177"/>
      <c r="U244" s="38"/>
      <c r="V244" s="38"/>
      <c r="W244" s="38"/>
      <c r="X244" s="38"/>
      <c r="Y244" s="38"/>
      <c r="Z244" s="38"/>
      <c r="AA244" s="76"/>
      <c r="AT244" s="21" t="s">
        <v>344</v>
      </c>
      <c r="AU244" s="21" t="s">
        <v>92</v>
      </c>
    </row>
    <row r="245" spans="2:65" s="1" customFormat="1" ht="25.5" customHeight="1">
      <c r="B245" s="123"/>
      <c r="C245" s="143" t="s">
        <v>355</v>
      </c>
      <c r="D245" s="143" t="s">
        <v>131</v>
      </c>
      <c r="E245" s="144" t="s">
        <v>356</v>
      </c>
      <c r="F245" s="226" t="s">
        <v>357</v>
      </c>
      <c r="G245" s="226"/>
      <c r="H245" s="226"/>
      <c r="I245" s="226"/>
      <c r="J245" s="145" t="s">
        <v>341</v>
      </c>
      <c r="K245" s="146">
        <v>2</v>
      </c>
      <c r="L245" s="227">
        <v>0</v>
      </c>
      <c r="M245" s="227"/>
      <c r="N245" s="228">
        <f>ROUND(L245*K245,2)</f>
        <v>0</v>
      </c>
      <c r="O245" s="228"/>
      <c r="P245" s="228"/>
      <c r="Q245" s="228"/>
      <c r="R245" s="124"/>
      <c r="T245" s="147" t="s">
        <v>5</v>
      </c>
      <c r="U245" s="46" t="s">
        <v>36</v>
      </c>
      <c r="V245" s="38"/>
      <c r="W245" s="148">
        <f>V245*K245</f>
        <v>0</v>
      </c>
      <c r="X245" s="148">
        <v>0.005</v>
      </c>
      <c r="Y245" s="148">
        <f>X245*K245</f>
        <v>0.01</v>
      </c>
      <c r="Z245" s="148">
        <v>0</v>
      </c>
      <c r="AA245" s="149">
        <f>Z245*K245</f>
        <v>0</v>
      </c>
      <c r="AR245" s="21" t="s">
        <v>135</v>
      </c>
      <c r="AT245" s="21" t="s">
        <v>131</v>
      </c>
      <c r="AU245" s="21" t="s">
        <v>92</v>
      </c>
      <c r="AY245" s="21" t="s">
        <v>130</v>
      </c>
      <c r="BE245" s="105">
        <f>IF(U245="základní",N245,0)</f>
        <v>0</v>
      </c>
      <c r="BF245" s="105">
        <f>IF(U245="snížená",N245,0)</f>
        <v>0</v>
      </c>
      <c r="BG245" s="105">
        <f>IF(U245="zákl. přenesená",N245,0)</f>
        <v>0</v>
      </c>
      <c r="BH245" s="105">
        <f>IF(U245="sníž. přenesená",N245,0)</f>
        <v>0</v>
      </c>
      <c r="BI245" s="105">
        <f>IF(U245="nulová",N245,0)</f>
        <v>0</v>
      </c>
      <c r="BJ245" s="21" t="s">
        <v>79</v>
      </c>
      <c r="BK245" s="105">
        <f>ROUND(L245*K245,2)</f>
        <v>0</v>
      </c>
      <c r="BL245" s="21" t="s">
        <v>135</v>
      </c>
      <c r="BM245" s="21" t="s">
        <v>358</v>
      </c>
    </row>
    <row r="246" spans="2:65" s="1" customFormat="1" ht="25.5" customHeight="1">
      <c r="B246" s="123"/>
      <c r="C246" s="143" t="s">
        <v>359</v>
      </c>
      <c r="D246" s="143" t="s">
        <v>131</v>
      </c>
      <c r="E246" s="144" t="s">
        <v>360</v>
      </c>
      <c r="F246" s="226" t="s">
        <v>361</v>
      </c>
      <c r="G246" s="226"/>
      <c r="H246" s="226"/>
      <c r="I246" s="226"/>
      <c r="J246" s="145" t="s">
        <v>362</v>
      </c>
      <c r="K246" s="146">
        <v>4</v>
      </c>
      <c r="L246" s="227">
        <v>0</v>
      </c>
      <c r="M246" s="227"/>
      <c r="N246" s="228">
        <f>ROUND(L246*K246,2)</f>
        <v>0</v>
      </c>
      <c r="O246" s="228"/>
      <c r="P246" s="228"/>
      <c r="Q246" s="228"/>
      <c r="R246" s="124"/>
      <c r="T246" s="147" t="s">
        <v>5</v>
      </c>
      <c r="U246" s="46" t="s">
        <v>36</v>
      </c>
      <c r="V246" s="38"/>
      <c r="W246" s="148">
        <f>V246*K246</f>
        <v>0</v>
      </c>
      <c r="X246" s="148">
        <v>0.005</v>
      </c>
      <c r="Y246" s="148">
        <f>X246*K246</f>
        <v>0.02</v>
      </c>
      <c r="Z246" s="148">
        <v>0</v>
      </c>
      <c r="AA246" s="149">
        <f>Z246*K246</f>
        <v>0</v>
      </c>
      <c r="AR246" s="21" t="s">
        <v>135</v>
      </c>
      <c r="AT246" s="21" t="s">
        <v>131</v>
      </c>
      <c r="AU246" s="21" t="s">
        <v>92</v>
      </c>
      <c r="AY246" s="21" t="s">
        <v>130</v>
      </c>
      <c r="BE246" s="105">
        <f>IF(U246="základní",N246,0)</f>
        <v>0</v>
      </c>
      <c r="BF246" s="105">
        <f>IF(U246="snížená",N246,0)</f>
        <v>0</v>
      </c>
      <c r="BG246" s="105">
        <f>IF(U246="zákl. přenesená",N246,0)</f>
        <v>0</v>
      </c>
      <c r="BH246" s="105">
        <f>IF(U246="sníž. přenesená",N246,0)</f>
        <v>0</v>
      </c>
      <c r="BI246" s="105">
        <f>IF(U246="nulová",N246,0)</f>
        <v>0</v>
      </c>
      <c r="BJ246" s="21" t="s">
        <v>79</v>
      </c>
      <c r="BK246" s="105">
        <f>ROUND(L246*K246,2)</f>
        <v>0</v>
      </c>
      <c r="BL246" s="21" t="s">
        <v>135</v>
      </c>
      <c r="BM246" s="21" t="s">
        <v>363</v>
      </c>
    </row>
    <row r="247" spans="2:47" s="1" customFormat="1" ht="16.5" customHeight="1">
      <c r="B247" s="37"/>
      <c r="C247" s="38"/>
      <c r="D247" s="38"/>
      <c r="E247" s="38"/>
      <c r="F247" s="237" t="s">
        <v>364</v>
      </c>
      <c r="G247" s="238"/>
      <c r="H247" s="238"/>
      <c r="I247" s="238"/>
      <c r="J247" s="38"/>
      <c r="K247" s="38"/>
      <c r="L247" s="38"/>
      <c r="M247" s="38"/>
      <c r="N247" s="38"/>
      <c r="O247" s="38"/>
      <c r="P247" s="38"/>
      <c r="Q247" s="38"/>
      <c r="R247" s="39"/>
      <c r="T247" s="177"/>
      <c r="U247" s="38"/>
      <c r="V247" s="38"/>
      <c r="W247" s="38"/>
      <c r="X247" s="38"/>
      <c r="Y247" s="38"/>
      <c r="Z247" s="38"/>
      <c r="AA247" s="76"/>
      <c r="AT247" s="21" t="s">
        <v>344</v>
      </c>
      <c r="AU247" s="21" t="s">
        <v>92</v>
      </c>
    </row>
    <row r="248" spans="2:65" s="1" customFormat="1" ht="16.5" customHeight="1">
      <c r="B248" s="123"/>
      <c r="C248" s="143" t="s">
        <v>365</v>
      </c>
      <c r="D248" s="143" t="s">
        <v>131</v>
      </c>
      <c r="E248" s="144" t="s">
        <v>366</v>
      </c>
      <c r="F248" s="226" t="s">
        <v>367</v>
      </c>
      <c r="G248" s="226"/>
      <c r="H248" s="226"/>
      <c r="I248" s="226"/>
      <c r="J248" s="145" t="s">
        <v>362</v>
      </c>
      <c r="K248" s="146">
        <v>1</v>
      </c>
      <c r="L248" s="227">
        <v>0</v>
      </c>
      <c r="M248" s="227"/>
      <c r="N248" s="228">
        <f>ROUND(L248*K248,2)</f>
        <v>0</v>
      </c>
      <c r="O248" s="228"/>
      <c r="P248" s="228"/>
      <c r="Q248" s="228"/>
      <c r="R248" s="124"/>
      <c r="T248" s="147" t="s">
        <v>5</v>
      </c>
      <c r="U248" s="46" t="s">
        <v>36</v>
      </c>
      <c r="V248" s="38"/>
      <c r="W248" s="148">
        <f>V248*K248</f>
        <v>0</v>
      </c>
      <c r="X248" s="148">
        <v>0.005</v>
      </c>
      <c r="Y248" s="148">
        <f>X248*K248</f>
        <v>0.005</v>
      </c>
      <c r="Z248" s="148">
        <v>0</v>
      </c>
      <c r="AA248" s="149">
        <f>Z248*K248</f>
        <v>0</v>
      </c>
      <c r="AR248" s="21" t="s">
        <v>135</v>
      </c>
      <c r="AT248" s="21" t="s">
        <v>131</v>
      </c>
      <c r="AU248" s="21" t="s">
        <v>92</v>
      </c>
      <c r="AY248" s="21" t="s">
        <v>130</v>
      </c>
      <c r="BE248" s="105">
        <f>IF(U248="základní",N248,0)</f>
        <v>0</v>
      </c>
      <c r="BF248" s="105">
        <f>IF(U248="snížená",N248,0)</f>
        <v>0</v>
      </c>
      <c r="BG248" s="105">
        <f>IF(U248="zákl. přenesená",N248,0)</f>
        <v>0</v>
      </c>
      <c r="BH248" s="105">
        <f>IF(U248="sníž. přenesená",N248,0)</f>
        <v>0</v>
      </c>
      <c r="BI248" s="105">
        <f>IF(U248="nulová",N248,0)</f>
        <v>0</v>
      </c>
      <c r="BJ248" s="21" t="s">
        <v>79</v>
      </c>
      <c r="BK248" s="105">
        <f>ROUND(L248*K248,2)</f>
        <v>0</v>
      </c>
      <c r="BL248" s="21" t="s">
        <v>135</v>
      </c>
      <c r="BM248" s="21" t="s">
        <v>368</v>
      </c>
    </row>
    <row r="249" spans="2:47" s="1" customFormat="1" ht="36" customHeight="1">
      <c r="B249" s="37"/>
      <c r="C249" s="38"/>
      <c r="D249" s="38"/>
      <c r="E249" s="38"/>
      <c r="F249" s="237" t="s">
        <v>369</v>
      </c>
      <c r="G249" s="238"/>
      <c r="H249" s="238"/>
      <c r="I249" s="238"/>
      <c r="J249" s="38"/>
      <c r="K249" s="38"/>
      <c r="L249" s="38"/>
      <c r="M249" s="38"/>
      <c r="N249" s="38"/>
      <c r="O249" s="38"/>
      <c r="P249" s="38"/>
      <c r="Q249" s="38"/>
      <c r="R249" s="39"/>
      <c r="T249" s="177"/>
      <c r="U249" s="38"/>
      <c r="V249" s="38"/>
      <c r="W249" s="38"/>
      <c r="X249" s="38"/>
      <c r="Y249" s="38"/>
      <c r="Z249" s="38"/>
      <c r="AA249" s="76"/>
      <c r="AT249" s="21" t="s">
        <v>344</v>
      </c>
      <c r="AU249" s="21" t="s">
        <v>92</v>
      </c>
    </row>
    <row r="250" spans="2:65" s="1" customFormat="1" ht="16.5" customHeight="1">
      <c r="B250" s="123"/>
      <c r="C250" s="143" t="s">
        <v>370</v>
      </c>
      <c r="D250" s="143" t="s">
        <v>131</v>
      </c>
      <c r="E250" s="144" t="s">
        <v>371</v>
      </c>
      <c r="F250" s="226" t="s">
        <v>372</v>
      </c>
      <c r="G250" s="226"/>
      <c r="H250" s="226"/>
      <c r="I250" s="226"/>
      <c r="J250" s="145" t="s">
        <v>362</v>
      </c>
      <c r="K250" s="146">
        <v>1</v>
      </c>
      <c r="L250" s="227">
        <v>0</v>
      </c>
      <c r="M250" s="227"/>
      <c r="N250" s="228">
        <f>ROUND(L250*K250,2)</f>
        <v>0</v>
      </c>
      <c r="O250" s="228"/>
      <c r="P250" s="228"/>
      <c r="Q250" s="228"/>
      <c r="R250" s="124"/>
      <c r="T250" s="147" t="s">
        <v>5</v>
      </c>
      <c r="U250" s="46" t="s">
        <v>36</v>
      </c>
      <c r="V250" s="38"/>
      <c r="W250" s="148">
        <f>V250*K250</f>
        <v>0</v>
      </c>
      <c r="X250" s="148">
        <v>0.005</v>
      </c>
      <c r="Y250" s="148">
        <f>X250*K250</f>
        <v>0.005</v>
      </c>
      <c r="Z250" s="148">
        <v>0</v>
      </c>
      <c r="AA250" s="149">
        <f>Z250*K250</f>
        <v>0</v>
      </c>
      <c r="AR250" s="21" t="s">
        <v>135</v>
      </c>
      <c r="AT250" s="21" t="s">
        <v>131</v>
      </c>
      <c r="AU250" s="21" t="s">
        <v>92</v>
      </c>
      <c r="AY250" s="21" t="s">
        <v>130</v>
      </c>
      <c r="BE250" s="105">
        <f>IF(U250="základní",N250,0)</f>
        <v>0</v>
      </c>
      <c r="BF250" s="105">
        <f>IF(U250="snížená",N250,0)</f>
        <v>0</v>
      </c>
      <c r="BG250" s="105">
        <f>IF(U250="zákl. přenesená",N250,0)</f>
        <v>0</v>
      </c>
      <c r="BH250" s="105">
        <f>IF(U250="sníž. přenesená",N250,0)</f>
        <v>0</v>
      </c>
      <c r="BI250" s="105">
        <f>IF(U250="nulová",N250,0)</f>
        <v>0</v>
      </c>
      <c r="BJ250" s="21" t="s">
        <v>79</v>
      </c>
      <c r="BK250" s="105">
        <f>ROUND(L250*K250,2)</f>
        <v>0</v>
      </c>
      <c r="BL250" s="21" t="s">
        <v>135</v>
      </c>
      <c r="BM250" s="21" t="s">
        <v>373</v>
      </c>
    </row>
    <row r="251" spans="2:47" s="1" customFormat="1" ht="36" customHeight="1">
      <c r="B251" s="37"/>
      <c r="C251" s="38"/>
      <c r="D251" s="38"/>
      <c r="E251" s="38"/>
      <c r="F251" s="237" t="s">
        <v>369</v>
      </c>
      <c r="G251" s="238"/>
      <c r="H251" s="238"/>
      <c r="I251" s="238"/>
      <c r="J251" s="38"/>
      <c r="K251" s="38"/>
      <c r="L251" s="38"/>
      <c r="M251" s="38"/>
      <c r="N251" s="38"/>
      <c r="O251" s="38"/>
      <c r="P251" s="38"/>
      <c r="Q251" s="38"/>
      <c r="R251" s="39"/>
      <c r="T251" s="177"/>
      <c r="U251" s="38"/>
      <c r="V251" s="38"/>
      <c r="W251" s="38"/>
      <c r="X251" s="38"/>
      <c r="Y251" s="38"/>
      <c r="Z251" s="38"/>
      <c r="AA251" s="76"/>
      <c r="AT251" s="21" t="s">
        <v>344</v>
      </c>
      <c r="AU251" s="21" t="s">
        <v>92</v>
      </c>
    </row>
    <row r="252" spans="2:65" s="1" customFormat="1" ht="25.5" customHeight="1">
      <c r="B252" s="123"/>
      <c r="C252" s="143" t="s">
        <v>374</v>
      </c>
      <c r="D252" s="143" t="s">
        <v>131</v>
      </c>
      <c r="E252" s="144" t="s">
        <v>375</v>
      </c>
      <c r="F252" s="226" t="s">
        <v>376</v>
      </c>
      <c r="G252" s="226"/>
      <c r="H252" s="226"/>
      <c r="I252" s="226"/>
      <c r="J252" s="145" t="s">
        <v>167</v>
      </c>
      <c r="K252" s="146">
        <v>131.3</v>
      </c>
      <c r="L252" s="227">
        <v>0</v>
      </c>
      <c r="M252" s="227"/>
      <c r="N252" s="228">
        <f>ROUND(L252*K252,2)</f>
        <v>0</v>
      </c>
      <c r="O252" s="228"/>
      <c r="P252" s="228"/>
      <c r="Q252" s="228"/>
      <c r="R252" s="124"/>
      <c r="T252" s="147" t="s">
        <v>5</v>
      </c>
      <c r="U252" s="46" t="s">
        <v>36</v>
      </c>
      <c r="V252" s="38"/>
      <c r="W252" s="148">
        <f>V252*K252</f>
        <v>0</v>
      </c>
      <c r="X252" s="148">
        <v>0</v>
      </c>
      <c r="Y252" s="148">
        <f>X252*K252</f>
        <v>0</v>
      </c>
      <c r="Z252" s="148">
        <v>0</v>
      </c>
      <c r="AA252" s="149">
        <f>Z252*K252</f>
        <v>0</v>
      </c>
      <c r="AR252" s="21" t="s">
        <v>135</v>
      </c>
      <c r="AT252" s="21" t="s">
        <v>131</v>
      </c>
      <c r="AU252" s="21" t="s">
        <v>92</v>
      </c>
      <c r="AY252" s="21" t="s">
        <v>130</v>
      </c>
      <c r="BE252" s="105">
        <f>IF(U252="základní",N252,0)</f>
        <v>0</v>
      </c>
      <c r="BF252" s="105">
        <f>IF(U252="snížená",N252,0)</f>
        <v>0</v>
      </c>
      <c r="BG252" s="105">
        <f>IF(U252="zákl. přenesená",N252,0)</f>
        <v>0</v>
      </c>
      <c r="BH252" s="105">
        <f>IF(U252="sníž. přenesená",N252,0)</f>
        <v>0</v>
      </c>
      <c r="BI252" s="105">
        <f>IF(U252="nulová",N252,0)</f>
        <v>0</v>
      </c>
      <c r="BJ252" s="21" t="s">
        <v>79</v>
      </c>
      <c r="BK252" s="105">
        <f>ROUND(L252*K252,2)</f>
        <v>0</v>
      </c>
      <c r="BL252" s="21" t="s">
        <v>135</v>
      </c>
      <c r="BM252" s="21" t="s">
        <v>377</v>
      </c>
    </row>
    <row r="253" spans="2:47" s="1" customFormat="1" ht="16.5" customHeight="1">
      <c r="B253" s="37"/>
      <c r="C253" s="38"/>
      <c r="D253" s="38"/>
      <c r="E253" s="38"/>
      <c r="F253" s="237" t="s">
        <v>378</v>
      </c>
      <c r="G253" s="238"/>
      <c r="H253" s="238"/>
      <c r="I253" s="238"/>
      <c r="J253" s="38"/>
      <c r="K253" s="38"/>
      <c r="L253" s="38"/>
      <c r="M253" s="38"/>
      <c r="N253" s="38"/>
      <c r="O253" s="38"/>
      <c r="P253" s="38"/>
      <c r="Q253" s="38"/>
      <c r="R253" s="39"/>
      <c r="T253" s="177"/>
      <c r="U253" s="38"/>
      <c r="V253" s="38"/>
      <c r="W253" s="38"/>
      <c r="X253" s="38"/>
      <c r="Y253" s="38"/>
      <c r="Z253" s="38"/>
      <c r="AA253" s="76"/>
      <c r="AT253" s="21" t="s">
        <v>344</v>
      </c>
      <c r="AU253" s="21" t="s">
        <v>92</v>
      </c>
    </row>
    <row r="254" spans="2:65" s="1" customFormat="1" ht="16.5" customHeight="1">
      <c r="B254" s="123"/>
      <c r="C254" s="143" t="s">
        <v>379</v>
      </c>
      <c r="D254" s="143" t="s">
        <v>131</v>
      </c>
      <c r="E254" s="144" t="s">
        <v>380</v>
      </c>
      <c r="F254" s="226" t="s">
        <v>381</v>
      </c>
      <c r="G254" s="226"/>
      <c r="H254" s="226"/>
      <c r="I254" s="226"/>
      <c r="J254" s="145" t="s">
        <v>362</v>
      </c>
      <c r="K254" s="146">
        <v>1</v>
      </c>
      <c r="L254" s="227">
        <v>0</v>
      </c>
      <c r="M254" s="227"/>
      <c r="N254" s="228">
        <f>ROUND(L254*K254,2)</f>
        <v>0</v>
      </c>
      <c r="O254" s="228"/>
      <c r="P254" s="228"/>
      <c r="Q254" s="228"/>
      <c r="R254" s="124"/>
      <c r="T254" s="147" t="s">
        <v>5</v>
      </c>
      <c r="U254" s="46" t="s">
        <v>36</v>
      </c>
      <c r="V254" s="38"/>
      <c r="W254" s="148">
        <f>V254*K254</f>
        <v>0</v>
      </c>
      <c r="X254" s="148">
        <v>0</v>
      </c>
      <c r="Y254" s="148">
        <f>X254*K254</f>
        <v>0</v>
      </c>
      <c r="Z254" s="148">
        <v>0</v>
      </c>
      <c r="AA254" s="149">
        <f>Z254*K254</f>
        <v>0</v>
      </c>
      <c r="AR254" s="21" t="s">
        <v>135</v>
      </c>
      <c r="AT254" s="21" t="s">
        <v>131</v>
      </c>
      <c r="AU254" s="21" t="s">
        <v>92</v>
      </c>
      <c r="AY254" s="21" t="s">
        <v>130</v>
      </c>
      <c r="BE254" s="105">
        <f>IF(U254="základní",N254,0)</f>
        <v>0</v>
      </c>
      <c r="BF254" s="105">
        <f>IF(U254="snížená",N254,0)</f>
        <v>0</v>
      </c>
      <c r="BG254" s="105">
        <f>IF(U254="zákl. přenesená",N254,0)</f>
        <v>0</v>
      </c>
      <c r="BH254" s="105">
        <f>IF(U254="sníž. přenesená",N254,0)</f>
        <v>0</v>
      </c>
      <c r="BI254" s="105">
        <f>IF(U254="nulová",N254,0)</f>
        <v>0</v>
      </c>
      <c r="BJ254" s="21" t="s">
        <v>79</v>
      </c>
      <c r="BK254" s="105">
        <f>ROUND(L254*K254,2)</f>
        <v>0</v>
      </c>
      <c r="BL254" s="21" t="s">
        <v>135</v>
      </c>
      <c r="BM254" s="21" t="s">
        <v>382</v>
      </c>
    </row>
    <row r="255" spans="2:65" s="1" customFormat="1" ht="16.5" customHeight="1">
      <c r="B255" s="123"/>
      <c r="C255" s="143" t="s">
        <v>383</v>
      </c>
      <c r="D255" s="143" t="s">
        <v>131</v>
      </c>
      <c r="E255" s="144" t="s">
        <v>384</v>
      </c>
      <c r="F255" s="226" t="s">
        <v>385</v>
      </c>
      <c r="G255" s="226"/>
      <c r="H255" s="226"/>
      <c r="I255" s="226"/>
      <c r="J255" s="145" t="s">
        <v>362</v>
      </c>
      <c r="K255" s="146">
        <v>1</v>
      </c>
      <c r="L255" s="227">
        <v>0</v>
      </c>
      <c r="M255" s="227"/>
      <c r="N255" s="228">
        <f>ROUND(L255*K255,2)</f>
        <v>0</v>
      </c>
      <c r="O255" s="228"/>
      <c r="P255" s="228"/>
      <c r="Q255" s="228"/>
      <c r="R255" s="124"/>
      <c r="T255" s="147" t="s">
        <v>5</v>
      </c>
      <c r="U255" s="46" t="s">
        <v>36</v>
      </c>
      <c r="V255" s="38"/>
      <c r="W255" s="148">
        <f>V255*K255</f>
        <v>0</v>
      </c>
      <c r="X255" s="148">
        <v>0</v>
      </c>
      <c r="Y255" s="148">
        <f>X255*K255</f>
        <v>0</v>
      </c>
      <c r="Z255" s="148">
        <v>0</v>
      </c>
      <c r="AA255" s="149">
        <f>Z255*K255</f>
        <v>0</v>
      </c>
      <c r="AR255" s="21" t="s">
        <v>135</v>
      </c>
      <c r="AT255" s="21" t="s">
        <v>131</v>
      </c>
      <c r="AU255" s="21" t="s">
        <v>92</v>
      </c>
      <c r="AY255" s="21" t="s">
        <v>130</v>
      </c>
      <c r="BE255" s="105">
        <f>IF(U255="základní",N255,0)</f>
        <v>0</v>
      </c>
      <c r="BF255" s="105">
        <f>IF(U255="snížená",N255,0)</f>
        <v>0</v>
      </c>
      <c r="BG255" s="105">
        <f>IF(U255="zákl. přenesená",N255,0)</f>
        <v>0</v>
      </c>
      <c r="BH255" s="105">
        <f>IF(U255="sníž. přenesená",N255,0)</f>
        <v>0</v>
      </c>
      <c r="BI255" s="105">
        <f>IF(U255="nulová",N255,0)</f>
        <v>0</v>
      </c>
      <c r="BJ255" s="21" t="s">
        <v>79</v>
      </c>
      <c r="BK255" s="105">
        <f>ROUND(L255*K255,2)</f>
        <v>0</v>
      </c>
      <c r="BL255" s="21" t="s">
        <v>135</v>
      </c>
      <c r="BM255" s="21" t="s">
        <v>386</v>
      </c>
    </row>
    <row r="256" spans="2:47" s="1" customFormat="1" ht="24" customHeight="1">
      <c r="B256" s="37"/>
      <c r="C256" s="38"/>
      <c r="D256" s="38"/>
      <c r="E256" s="38"/>
      <c r="F256" s="237" t="s">
        <v>387</v>
      </c>
      <c r="G256" s="238"/>
      <c r="H256" s="238"/>
      <c r="I256" s="238"/>
      <c r="J256" s="38"/>
      <c r="K256" s="38"/>
      <c r="L256" s="38"/>
      <c r="M256" s="38"/>
      <c r="N256" s="38"/>
      <c r="O256" s="38"/>
      <c r="P256" s="38"/>
      <c r="Q256" s="38"/>
      <c r="R256" s="39"/>
      <c r="T256" s="177"/>
      <c r="U256" s="38"/>
      <c r="V256" s="38"/>
      <c r="W256" s="38"/>
      <c r="X256" s="38"/>
      <c r="Y256" s="38"/>
      <c r="Z256" s="38"/>
      <c r="AA256" s="76"/>
      <c r="AT256" s="21" t="s">
        <v>344</v>
      </c>
      <c r="AU256" s="21" t="s">
        <v>92</v>
      </c>
    </row>
    <row r="257" spans="2:63" s="9" customFormat="1" ht="29.85" customHeight="1">
      <c r="B257" s="132"/>
      <c r="C257" s="133"/>
      <c r="D257" s="142" t="s">
        <v>106</v>
      </c>
      <c r="E257" s="142"/>
      <c r="F257" s="142"/>
      <c r="G257" s="142"/>
      <c r="H257" s="142"/>
      <c r="I257" s="142"/>
      <c r="J257" s="142"/>
      <c r="K257" s="142"/>
      <c r="L257" s="142"/>
      <c r="M257" s="142"/>
      <c r="N257" s="233">
        <f>BK257</f>
        <v>0</v>
      </c>
      <c r="O257" s="234"/>
      <c r="P257" s="234"/>
      <c r="Q257" s="234"/>
      <c r="R257" s="135"/>
      <c r="T257" s="136"/>
      <c r="U257" s="133"/>
      <c r="V257" s="133"/>
      <c r="W257" s="137">
        <f>SUM(W258:W274)</f>
        <v>0</v>
      </c>
      <c r="X257" s="133"/>
      <c r="Y257" s="137">
        <f>SUM(Y258:Y274)</f>
        <v>0.024016</v>
      </c>
      <c r="Z257" s="133"/>
      <c r="AA257" s="138">
        <f>SUM(AA258:AA274)</f>
        <v>0</v>
      </c>
      <c r="AR257" s="139" t="s">
        <v>79</v>
      </c>
      <c r="AT257" s="140" t="s">
        <v>70</v>
      </c>
      <c r="AU257" s="140" t="s">
        <v>79</v>
      </c>
      <c r="AY257" s="139" t="s">
        <v>130</v>
      </c>
      <c r="BK257" s="141">
        <f>SUM(BK258:BK274)</f>
        <v>0</v>
      </c>
    </row>
    <row r="258" spans="2:65" s="1" customFormat="1" ht="25.5" customHeight="1">
      <c r="B258" s="123"/>
      <c r="C258" s="143" t="s">
        <v>388</v>
      </c>
      <c r="D258" s="143" t="s">
        <v>131</v>
      </c>
      <c r="E258" s="144" t="s">
        <v>389</v>
      </c>
      <c r="F258" s="226" t="s">
        <v>390</v>
      </c>
      <c r="G258" s="226"/>
      <c r="H258" s="226"/>
      <c r="I258" s="226"/>
      <c r="J258" s="145" t="s">
        <v>197</v>
      </c>
      <c r="K258" s="146">
        <v>26.196</v>
      </c>
      <c r="L258" s="227">
        <v>0</v>
      </c>
      <c r="M258" s="227"/>
      <c r="N258" s="228">
        <f>ROUND(L258*K258,2)</f>
        <v>0</v>
      </c>
      <c r="O258" s="228"/>
      <c r="P258" s="228"/>
      <c r="Q258" s="228"/>
      <c r="R258" s="124"/>
      <c r="T258" s="147" t="s">
        <v>5</v>
      </c>
      <c r="U258" s="46" t="s">
        <v>36</v>
      </c>
      <c r="V258" s="38"/>
      <c r="W258" s="148">
        <f>V258*K258</f>
        <v>0</v>
      </c>
      <c r="X258" s="148">
        <v>0</v>
      </c>
      <c r="Y258" s="148">
        <f>X258*K258</f>
        <v>0</v>
      </c>
      <c r="Z258" s="148">
        <v>0</v>
      </c>
      <c r="AA258" s="149">
        <f>Z258*K258</f>
        <v>0</v>
      </c>
      <c r="AR258" s="21" t="s">
        <v>135</v>
      </c>
      <c r="AT258" s="21" t="s">
        <v>131</v>
      </c>
      <c r="AU258" s="21" t="s">
        <v>92</v>
      </c>
      <c r="AY258" s="21" t="s">
        <v>130</v>
      </c>
      <c r="BE258" s="105">
        <f>IF(U258="základní",N258,0)</f>
        <v>0</v>
      </c>
      <c r="BF258" s="105">
        <f>IF(U258="snížená",N258,0)</f>
        <v>0</v>
      </c>
      <c r="BG258" s="105">
        <f>IF(U258="zákl. přenesená",N258,0)</f>
        <v>0</v>
      </c>
      <c r="BH258" s="105">
        <f>IF(U258="sníž. přenesená",N258,0)</f>
        <v>0</v>
      </c>
      <c r="BI258" s="105">
        <f>IF(U258="nulová",N258,0)</f>
        <v>0</v>
      </c>
      <c r="BJ258" s="21" t="s">
        <v>79</v>
      </c>
      <c r="BK258" s="105">
        <f>ROUND(L258*K258,2)</f>
        <v>0</v>
      </c>
      <c r="BL258" s="21" t="s">
        <v>135</v>
      </c>
      <c r="BM258" s="21" t="s">
        <v>391</v>
      </c>
    </row>
    <row r="259" spans="2:51" s="10" customFormat="1" ht="16.5" customHeight="1">
      <c r="B259" s="150"/>
      <c r="C259" s="151"/>
      <c r="D259" s="151"/>
      <c r="E259" s="152" t="s">
        <v>5</v>
      </c>
      <c r="F259" s="239" t="s">
        <v>211</v>
      </c>
      <c r="G259" s="240"/>
      <c r="H259" s="240"/>
      <c r="I259" s="240"/>
      <c r="J259" s="151"/>
      <c r="K259" s="152" t="s">
        <v>5</v>
      </c>
      <c r="L259" s="151"/>
      <c r="M259" s="151"/>
      <c r="N259" s="151"/>
      <c r="O259" s="151"/>
      <c r="P259" s="151"/>
      <c r="Q259" s="151"/>
      <c r="R259" s="153"/>
      <c r="T259" s="154"/>
      <c r="U259" s="151"/>
      <c r="V259" s="151"/>
      <c r="W259" s="151"/>
      <c r="X259" s="151"/>
      <c r="Y259" s="151"/>
      <c r="Z259" s="151"/>
      <c r="AA259" s="155"/>
      <c r="AT259" s="156" t="s">
        <v>138</v>
      </c>
      <c r="AU259" s="156" t="s">
        <v>92</v>
      </c>
      <c r="AV259" s="10" t="s">
        <v>79</v>
      </c>
      <c r="AW259" s="10" t="s">
        <v>30</v>
      </c>
      <c r="AX259" s="10" t="s">
        <v>71</v>
      </c>
      <c r="AY259" s="156" t="s">
        <v>130</v>
      </c>
    </row>
    <row r="260" spans="2:51" s="11" customFormat="1" ht="16.5" customHeight="1">
      <c r="B260" s="157"/>
      <c r="C260" s="158"/>
      <c r="D260" s="158"/>
      <c r="E260" s="159" t="s">
        <v>5</v>
      </c>
      <c r="F260" s="241" t="s">
        <v>392</v>
      </c>
      <c r="G260" s="242"/>
      <c r="H260" s="242"/>
      <c r="I260" s="242"/>
      <c r="J260" s="158"/>
      <c r="K260" s="160">
        <v>20.5</v>
      </c>
      <c r="L260" s="158"/>
      <c r="M260" s="158"/>
      <c r="N260" s="158"/>
      <c r="O260" s="158"/>
      <c r="P260" s="158"/>
      <c r="Q260" s="158"/>
      <c r="R260" s="161"/>
      <c r="T260" s="162"/>
      <c r="U260" s="158"/>
      <c r="V260" s="158"/>
      <c r="W260" s="158"/>
      <c r="X260" s="158"/>
      <c r="Y260" s="158"/>
      <c r="Z260" s="158"/>
      <c r="AA260" s="163"/>
      <c r="AT260" s="164" t="s">
        <v>138</v>
      </c>
      <c r="AU260" s="164" t="s">
        <v>92</v>
      </c>
      <c r="AV260" s="11" t="s">
        <v>92</v>
      </c>
      <c r="AW260" s="11" t="s">
        <v>30</v>
      </c>
      <c r="AX260" s="11" t="s">
        <v>71</v>
      </c>
      <c r="AY260" s="164" t="s">
        <v>130</v>
      </c>
    </row>
    <row r="261" spans="2:51" s="10" customFormat="1" ht="16.5" customHeight="1">
      <c r="B261" s="150"/>
      <c r="C261" s="151"/>
      <c r="D261" s="151"/>
      <c r="E261" s="152" t="s">
        <v>5</v>
      </c>
      <c r="F261" s="243" t="s">
        <v>213</v>
      </c>
      <c r="G261" s="244"/>
      <c r="H261" s="244"/>
      <c r="I261" s="244"/>
      <c r="J261" s="151"/>
      <c r="K261" s="152" t="s">
        <v>5</v>
      </c>
      <c r="L261" s="151"/>
      <c r="M261" s="151"/>
      <c r="N261" s="151"/>
      <c r="O261" s="151"/>
      <c r="P261" s="151"/>
      <c r="Q261" s="151"/>
      <c r="R261" s="153"/>
      <c r="T261" s="154"/>
      <c r="U261" s="151"/>
      <c r="V261" s="151"/>
      <c r="W261" s="151"/>
      <c r="X261" s="151"/>
      <c r="Y261" s="151"/>
      <c r="Z261" s="151"/>
      <c r="AA261" s="155"/>
      <c r="AT261" s="156" t="s">
        <v>138</v>
      </c>
      <c r="AU261" s="156" t="s">
        <v>92</v>
      </c>
      <c r="AV261" s="10" t="s">
        <v>79</v>
      </c>
      <c r="AW261" s="10" t="s">
        <v>30</v>
      </c>
      <c r="AX261" s="10" t="s">
        <v>71</v>
      </c>
      <c r="AY261" s="156" t="s">
        <v>130</v>
      </c>
    </row>
    <row r="262" spans="2:51" s="11" customFormat="1" ht="16.5" customHeight="1">
      <c r="B262" s="157"/>
      <c r="C262" s="158"/>
      <c r="D262" s="158"/>
      <c r="E262" s="159" t="s">
        <v>5</v>
      </c>
      <c r="F262" s="241" t="s">
        <v>393</v>
      </c>
      <c r="G262" s="242"/>
      <c r="H262" s="242"/>
      <c r="I262" s="242"/>
      <c r="J262" s="158"/>
      <c r="K262" s="160">
        <v>2.096</v>
      </c>
      <c r="L262" s="158"/>
      <c r="M262" s="158"/>
      <c r="N262" s="158"/>
      <c r="O262" s="158"/>
      <c r="P262" s="158"/>
      <c r="Q262" s="158"/>
      <c r="R262" s="161"/>
      <c r="T262" s="162"/>
      <c r="U262" s="158"/>
      <c r="V262" s="158"/>
      <c r="W262" s="158"/>
      <c r="X262" s="158"/>
      <c r="Y262" s="158"/>
      <c r="Z262" s="158"/>
      <c r="AA262" s="163"/>
      <c r="AT262" s="164" t="s">
        <v>138</v>
      </c>
      <c r="AU262" s="164" t="s">
        <v>92</v>
      </c>
      <c r="AV262" s="11" t="s">
        <v>92</v>
      </c>
      <c r="AW262" s="11" t="s">
        <v>30</v>
      </c>
      <c r="AX262" s="11" t="s">
        <v>71</v>
      </c>
      <c r="AY262" s="164" t="s">
        <v>130</v>
      </c>
    </row>
    <row r="263" spans="2:51" s="10" customFormat="1" ht="16.5" customHeight="1">
      <c r="B263" s="150"/>
      <c r="C263" s="151"/>
      <c r="D263" s="151"/>
      <c r="E263" s="152" t="s">
        <v>5</v>
      </c>
      <c r="F263" s="243" t="s">
        <v>394</v>
      </c>
      <c r="G263" s="244"/>
      <c r="H263" s="244"/>
      <c r="I263" s="244"/>
      <c r="J263" s="151"/>
      <c r="K263" s="152" t="s">
        <v>5</v>
      </c>
      <c r="L263" s="151"/>
      <c r="M263" s="151"/>
      <c r="N263" s="151"/>
      <c r="O263" s="151"/>
      <c r="P263" s="151"/>
      <c r="Q263" s="151"/>
      <c r="R263" s="153"/>
      <c r="T263" s="154"/>
      <c r="U263" s="151"/>
      <c r="V263" s="151"/>
      <c r="W263" s="151"/>
      <c r="X263" s="151"/>
      <c r="Y263" s="151"/>
      <c r="Z263" s="151"/>
      <c r="AA263" s="155"/>
      <c r="AT263" s="156" t="s">
        <v>138</v>
      </c>
      <c r="AU263" s="156" t="s">
        <v>92</v>
      </c>
      <c r="AV263" s="10" t="s">
        <v>79</v>
      </c>
      <c r="AW263" s="10" t="s">
        <v>30</v>
      </c>
      <c r="AX263" s="10" t="s">
        <v>71</v>
      </c>
      <c r="AY263" s="156" t="s">
        <v>130</v>
      </c>
    </row>
    <row r="264" spans="2:51" s="11" customFormat="1" ht="16.5" customHeight="1">
      <c r="B264" s="157"/>
      <c r="C264" s="158"/>
      <c r="D264" s="158"/>
      <c r="E264" s="159" t="s">
        <v>5</v>
      </c>
      <c r="F264" s="241" t="s">
        <v>395</v>
      </c>
      <c r="G264" s="242"/>
      <c r="H264" s="242"/>
      <c r="I264" s="242"/>
      <c r="J264" s="158"/>
      <c r="K264" s="160">
        <v>3.6</v>
      </c>
      <c r="L264" s="158"/>
      <c r="M264" s="158"/>
      <c r="N264" s="158"/>
      <c r="O264" s="158"/>
      <c r="P264" s="158"/>
      <c r="Q264" s="158"/>
      <c r="R264" s="161"/>
      <c r="T264" s="162"/>
      <c r="U264" s="158"/>
      <c r="V264" s="158"/>
      <c r="W264" s="158"/>
      <c r="X264" s="158"/>
      <c r="Y264" s="158"/>
      <c r="Z264" s="158"/>
      <c r="AA264" s="163"/>
      <c r="AT264" s="164" t="s">
        <v>138</v>
      </c>
      <c r="AU264" s="164" t="s">
        <v>92</v>
      </c>
      <c r="AV264" s="11" t="s">
        <v>92</v>
      </c>
      <c r="AW264" s="11" t="s">
        <v>30</v>
      </c>
      <c r="AX264" s="11" t="s">
        <v>71</v>
      </c>
      <c r="AY264" s="164" t="s">
        <v>130</v>
      </c>
    </row>
    <row r="265" spans="2:51" s="12" customFormat="1" ht="16.5" customHeight="1">
      <c r="B265" s="165"/>
      <c r="C265" s="166"/>
      <c r="D265" s="166"/>
      <c r="E265" s="167" t="s">
        <v>5</v>
      </c>
      <c r="F265" s="245" t="s">
        <v>143</v>
      </c>
      <c r="G265" s="246"/>
      <c r="H265" s="246"/>
      <c r="I265" s="246"/>
      <c r="J265" s="166"/>
      <c r="K265" s="168">
        <v>26.196</v>
      </c>
      <c r="L265" s="166"/>
      <c r="M265" s="166"/>
      <c r="N265" s="166"/>
      <c r="O265" s="166"/>
      <c r="P265" s="166"/>
      <c r="Q265" s="166"/>
      <c r="R265" s="169"/>
      <c r="T265" s="170"/>
      <c r="U265" s="166"/>
      <c r="V265" s="166"/>
      <c r="W265" s="166"/>
      <c r="X265" s="166"/>
      <c r="Y265" s="166"/>
      <c r="Z265" s="166"/>
      <c r="AA265" s="171"/>
      <c r="AT265" s="172" t="s">
        <v>138</v>
      </c>
      <c r="AU265" s="172" t="s">
        <v>92</v>
      </c>
      <c r="AV265" s="12" t="s">
        <v>135</v>
      </c>
      <c r="AW265" s="12" t="s">
        <v>30</v>
      </c>
      <c r="AX265" s="12" t="s">
        <v>79</v>
      </c>
      <c r="AY265" s="172" t="s">
        <v>130</v>
      </c>
    </row>
    <row r="266" spans="2:65" s="1" customFormat="1" ht="25.5" customHeight="1">
      <c r="B266" s="123"/>
      <c r="C266" s="143" t="s">
        <v>396</v>
      </c>
      <c r="D266" s="143" t="s">
        <v>131</v>
      </c>
      <c r="E266" s="144" t="s">
        <v>397</v>
      </c>
      <c r="F266" s="226" t="s">
        <v>398</v>
      </c>
      <c r="G266" s="226"/>
      <c r="H266" s="226"/>
      <c r="I266" s="226"/>
      <c r="J266" s="145" t="s">
        <v>197</v>
      </c>
      <c r="K266" s="146">
        <v>1.525</v>
      </c>
      <c r="L266" s="227">
        <v>0</v>
      </c>
      <c r="M266" s="227"/>
      <c r="N266" s="228">
        <f>ROUND(L266*K266,2)</f>
        <v>0</v>
      </c>
      <c r="O266" s="228"/>
      <c r="P266" s="228"/>
      <c r="Q266" s="228"/>
      <c r="R266" s="124"/>
      <c r="T266" s="147" t="s">
        <v>5</v>
      </c>
      <c r="U266" s="46" t="s">
        <v>36</v>
      </c>
      <c r="V266" s="38"/>
      <c r="W266" s="148">
        <f>V266*K266</f>
        <v>0</v>
      </c>
      <c r="X266" s="148">
        <v>0</v>
      </c>
      <c r="Y266" s="148">
        <f>X266*K266</f>
        <v>0</v>
      </c>
      <c r="Z266" s="148">
        <v>0</v>
      </c>
      <c r="AA266" s="149">
        <f>Z266*K266</f>
        <v>0</v>
      </c>
      <c r="AR266" s="21" t="s">
        <v>135</v>
      </c>
      <c r="AT266" s="21" t="s">
        <v>131</v>
      </c>
      <c r="AU266" s="21" t="s">
        <v>92</v>
      </c>
      <c r="AY266" s="21" t="s">
        <v>130</v>
      </c>
      <c r="BE266" s="105">
        <f>IF(U266="základní",N266,0)</f>
        <v>0</v>
      </c>
      <c r="BF266" s="105">
        <f>IF(U266="snížená",N266,0)</f>
        <v>0</v>
      </c>
      <c r="BG266" s="105">
        <f>IF(U266="zákl. přenesená",N266,0)</f>
        <v>0</v>
      </c>
      <c r="BH266" s="105">
        <f>IF(U266="sníž. přenesená",N266,0)</f>
        <v>0</v>
      </c>
      <c r="BI266" s="105">
        <f>IF(U266="nulová",N266,0)</f>
        <v>0</v>
      </c>
      <c r="BJ266" s="21" t="s">
        <v>79</v>
      </c>
      <c r="BK266" s="105">
        <f>ROUND(L266*K266,2)</f>
        <v>0</v>
      </c>
      <c r="BL266" s="21" t="s">
        <v>135</v>
      </c>
      <c r="BM266" s="21" t="s">
        <v>399</v>
      </c>
    </row>
    <row r="267" spans="2:47" s="1" customFormat="1" ht="16.5" customHeight="1">
      <c r="B267" s="37"/>
      <c r="C267" s="38"/>
      <c r="D267" s="38"/>
      <c r="E267" s="38"/>
      <c r="F267" s="237" t="s">
        <v>400</v>
      </c>
      <c r="G267" s="238"/>
      <c r="H267" s="238"/>
      <c r="I267" s="238"/>
      <c r="J267" s="38"/>
      <c r="K267" s="38"/>
      <c r="L267" s="38"/>
      <c r="M267" s="38"/>
      <c r="N267" s="38"/>
      <c r="O267" s="38"/>
      <c r="P267" s="38"/>
      <c r="Q267" s="38"/>
      <c r="R267" s="39"/>
      <c r="T267" s="177"/>
      <c r="U267" s="38"/>
      <c r="V267" s="38"/>
      <c r="W267" s="38"/>
      <c r="X267" s="38"/>
      <c r="Y267" s="38"/>
      <c r="Z267" s="38"/>
      <c r="AA267" s="76"/>
      <c r="AT267" s="21" t="s">
        <v>344</v>
      </c>
      <c r="AU267" s="21" t="s">
        <v>92</v>
      </c>
    </row>
    <row r="268" spans="2:51" s="11" customFormat="1" ht="16.5" customHeight="1">
      <c r="B268" s="157"/>
      <c r="C268" s="158"/>
      <c r="D268" s="158"/>
      <c r="E268" s="159" t="s">
        <v>5</v>
      </c>
      <c r="F268" s="241" t="s">
        <v>401</v>
      </c>
      <c r="G268" s="242"/>
      <c r="H268" s="242"/>
      <c r="I268" s="242"/>
      <c r="J268" s="158"/>
      <c r="K268" s="160">
        <v>1.125</v>
      </c>
      <c r="L268" s="158"/>
      <c r="M268" s="158"/>
      <c r="N268" s="158"/>
      <c r="O268" s="158"/>
      <c r="P268" s="158"/>
      <c r="Q268" s="158"/>
      <c r="R268" s="161"/>
      <c r="T268" s="162"/>
      <c r="U268" s="158"/>
      <c r="V268" s="158"/>
      <c r="W268" s="158"/>
      <c r="X268" s="158"/>
      <c r="Y268" s="158"/>
      <c r="Z268" s="158"/>
      <c r="AA268" s="163"/>
      <c r="AT268" s="164" t="s">
        <v>138</v>
      </c>
      <c r="AU268" s="164" t="s">
        <v>92</v>
      </c>
      <c r="AV268" s="11" t="s">
        <v>92</v>
      </c>
      <c r="AW268" s="11" t="s">
        <v>30</v>
      </c>
      <c r="AX268" s="11" t="s">
        <v>71</v>
      </c>
      <c r="AY268" s="164" t="s">
        <v>130</v>
      </c>
    </row>
    <row r="269" spans="2:51" s="11" customFormat="1" ht="16.5" customHeight="1">
      <c r="B269" s="157"/>
      <c r="C269" s="158"/>
      <c r="D269" s="158"/>
      <c r="E269" s="159" t="s">
        <v>5</v>
      </c>
      <c r="F269" s="241" t="s">
        <v>402</v>
      </c>
      <c r="G269" s="242"/>
      <c r="H269" s="242"/>
      <c r="I269" s="242"/>
      <c r="J269" s="158"/>
      <c r="K269" s="160">
        <v>0.4</v>
      </c>
      <c r="L269" s="158"/>
      <c r="M269" s="158"/>
      <c r="N269" s="158"/>
      <c r="O269" s="158"/>
      <c r="P269" s="158"/>
      <c r="Q269" s="158"/>
      <c r="R269" s="161"/>
      <c r="T269" s="162"/>
      <c r="U269" s="158"/>
      <c r="V269" s="158"/>
      <c r="W269" s="158"/>
      <c r="X269" s="158"/>
      <c r="Y269" s="158"/>
      <c r="Z269" s="158"/>
      <c r="AA269" s="163"/>
      <c r="AT269" s="164" t="s">
        <v>138</v>
      </c>
      <c r="AU269" s="164" t="s">
        <v>92</v>
      </c>
      <c r="AV269" s="11" t="s">
        <v>92</v>
      </c>
      <c r="AW269" s="11" t="s">
        <v>30</v>
      </c>
      <c r="AX269" s="11" t="s">
        <v>71</v>
      </c>
      <c r="AY269" s="164" t="s">
        <v>130</v>
      </c>
    </row>
    <row r="270" spans="2:51" s="12" customFormat="1" ht="16.5" customHeight="1">
      <c r="B270" s="165"/>
      <c r="C270" s="166"/>
      <c r="D270" s="166"/>
      <c r="E270" s="167" t="s">
        <v>5</v>
      </c>
      <c r="F270" s="245" t="s">
        <v>143</v>
      </c>
      <c r="G270" s="246"/>
      <c r="H270" s="246"/>
      <c r="I270" s="246"/>
      <c r="J270" s="166"/>
      <c r="K270" s="168">
        <v>1.525</v>
      </c>
      <c r="L270" s="166"/>
      <c r="M270" s="166"/>
      <c r="N270" s="166"/>
      <c r="O270" s="166"/>
      <c r="P270" s="166"/>
      <c r="Q270" s="166"/>
      <c r="R270" s="169"/>
      <c r="T270" s="170"/>
      <c r="U270" s="166"/>
      <c r="V270" s="166"/>
      <c r="W270" s="166"/>
      <c r="X270" s="166"/>
      <c r="Y270" s="166"/>
      <c r="Z270" s="166"/>
      <c r="AA270" s="171"/>
      <c r="AT270" s="172" t="s">
        <v>138</v>
      </c>
      <c r="AU270" s="172" t="s">
        <v>92</v>
      </c>
      <c r="AV270" s="12" t="s">
        <v>135</v>
      </c>
      <c r="AW270" s="12" t="s">
        <v>30</v>
      </c>
      <c r="AX270" s="12" t="s">
        <v>79</v>
      </c>
      <c r="AY270" s="172" t="s">
        <v>130</v>
      </c>
    </row>
    <row r="271" spans="2:65" s="1" customFormat="1" ht="25.5" customHeight="1">
      <c r="B271" s="123"/>
      <c r="C271" s="143" t="s">
        <v>403</v>
      </c>
      <c r="D271" s="143" t="s">
        <v>131</v>
      </c>
      <c r="E271" s="144" t="s">
        <v>404</v>
      </c>
      <c r="F271" s="226" t="s">
        <v>405</v>
      </c>
      <c r="G271" s="226"/>
      <c r="H271" s="226"/>
      <c r="I271" s="226"/>
      <c r="J271" s="145" t="s">
        <v>134</v>
      </c>
      <c r="K271" s="146">
        <v>3.8</v>
      </c>
      <c r="L271" s="227">
        <v>0</v>
      </c>
      <c r="M271" s="227"/>
      <c r="N271" s="228">
        <f>ROUND(L271*K271,2)</f>
        <v>0</v>
      </c>
      <c r="O271" s="228"/>
      <c r="P271" s="228"/>
      <c r="Q271" s="228"/>
      <c r="R271" s="124"/>
      <c r="T271" s="147" t="s">
        <v>5</v>
      </c>
      <c r="U271" s="46" t="s">
        <v>36</v>
      </c>
      <c r="V271" s="38"/>
      <c r="W271" s="148">
        <f>V271*K271</f>
        <v>0</v>
      </c>
      <c r="X271" s="148">
        <v>0.00632</v>
      </c>
      <c r="Y271" s="148">
        <f>X271*K271</f>
        <v>0.024016</v>
      </c>
      <c r="Z271" s="148">
        <v>0</v>
      </c>
      <c r="AA271" s="149">
        <f>Z271*K271</f>
        <v>0</v>
      </c>
      <c r="AR271" s="21" t="s">
        <v>135</v>
      </c>
      <c r="AT271" s="21" t="s">
        <v>131</v>
      </c>
      <c r="AU271" s="21" t="s">
        <v>92</v>
      </c>
      <c r="AY271" s="21" t="s">
        <v>130</v>
      </c>
      <c r="BE271" s="105">
        <f>IF(U271="základní",N271,0)</f>
        <v>0</v>
      </c>
      <c r="BF271" s="105">
        <f>IF(U271="snížená",N271,0)</f>
        <v>0</v>
      </c>
      <c r="BG271" s="105">
        <f>IF(U271="zákl. přenesená",N271,0)</f>
        <v>0</v>
      </c>
      <c r="BH271" s="105">
        <f>IF(U271="sníž. přenesená",N271,0)</f>
        <v>0</v>
      </c>
      <c r="BI271" s="105">
        <f>IF(U271="nulová",N271,0)</f>
        <v>0</v>
      </c>
      <c r="BJ271" s="21" t="s">
        <v>79</v>
      </c>
      <c r="BK271" s="105">
        <f>ROUND(L271*K271,2)</f>
        <v>0</v>
      </c>
      <c r="BL271" s="21" t="s">
        <v>135</v>
      </c>
      <c r="BM271" s="21" t="s">
        <v>406</v>
      </c>
    </row>
    <row r="272" spans="2:51" s="11" customFormat="1" ht="16.5" customHeight="1">
      <c r="B272" s="157"/>
      <c r="C272" s="158"/>
      <c r="D272" s="158"/>
      <c r="E272" s="159" t="s">
        <v>5</v>
      </c>
      <c r="F272" s="250" t="s">
        <v>407</v>
      </c>
      <c r="G272" s="251"/>
      <c r="H272" s="251"/>
      <c r="I272" s="251"/>
      <c r="J272" s="158"/>
      <c r="K272" s="160">
        <v>3</v>
      </c>
      <c r="L272" s="158"/>
      <c r="M272" s="158"/>
      <c r="N272" s="158"/>
      <c r="O272" s="158"/>
      <c r="P272" s="158"/>
      <c r="Q272" s="158"/>
      <c r="R272" s="161"/>
      <c r="T272" s="162"/>
      <c r="U272" s="158"/>
      <c r="V272" s="158"/>
      <c r="W272" s="158"/>
      <c r="X272" s="158"/>
      <c r="Y272" s="158"/>
      <c r="Z272" s="158"/>
      <c r="AA272" s="163"/>
      <c r="AT272" s="164" t="s">
        <v>138</v>
      </c>
      <c r="AU272" s="164" t="s">
        <v>92</v>
      </c>
      <c r="AV272" s="11" t="s">
        <v>92</v>
      </c>
      <c r="AW272" s="11" t="s">
        <v>30</v>
      </c>
      <c r="AX272" s="11" t="s">
        <v>71</v>
      </c>
      <c r="AY272" s="164" t="s">
        <v>130</v>
      </c>
    </row>
    <row r="273" spans="2:51" s="11" customFormat="1" ht="16.5" customHeight="1">
      <c r="B273" s="157"/>
      <c r="C273" s="158"/>
      <c r="D273" s="158"/>
      <c r="E273" s="159" t="s">
        <v>5</v>
      </c>
      <c r="F273" s="241" t="s">
        <v>408</v>
      </c>
      <c r="G273" s="242"/>
      <c r="H273" s="242"/>
      <c r="I273" s="242"/>
      <c r="J273" s="158"/>
      <c r="K273" s="160">
        <v>0.8</v>
      </c>
      <c r="L273" s="158"/>
      <c r="M273" s="158"/>
      <c r="N273" s="158"/>
      <c r="O273" s="158"/>
      <c r="P273" s="158"/>
      <c r="Q273" s="158"/>
      <c r="R273" s="161"/>
      <c r="T273" s="162"/>
      <c r="U273" s="158"/>
      <c r="V273" s="158"/>
      <c r="W273" s="158"/>
      <c r="X273" s="158"/>
      <c r="Y273" s="158"/>
      <c r="Z273" s="158"/>
      <c r="AA273" s="163"/>
      <c r="AT273" s="164" t="s">
        <v>138</v>
      </c>
      <c r="AU273" s="164" t="s">
        <v>92</v>
      </c>
      <c r="AV273" s="11" t="s">
        <v>92</v>
      </c>
      <c r="AW273" s="11" t="s">
        <v>30</v>
      </c>
      <c r="AX273" s="11" t="s">
        <v>71</v>
      </c>
      <c r="AY273" s="164" t="s">
        <v>130</v>
      </c>
    </row>
    <row r="274" spans="2:51" s="12" customFormat="1" ht="16.5" customHeight="1">
      <c r="B274" s="165"/>
      <c r="C274" s="166"/>
      <c r="D274" s="166"/>
      <c r="E274" s="167" t="s">
        <v>5</v>
      </c>
      <c r="F274" s="245" t="s">
        <v>143</v>
      </c>
      <c r="G274" s="246"/>
      <c r="H274" s="246"/>
      <c r="I274" s="246"/>
      <c r="J274" s="166"/>
      <c r="K274" s="168">
        <v>3.8</v>
      </c>
      <c r="L274" s="166"/>
      <c r="M274" s="166"/>
      <c r="N274" s="166"/>
      <c r="O274" s="166"/>
      <c r="P274" s="166"/>
      <c r="Q274" s="166"/>
      <c r="R274" s="169"/>
      <c r="T274" s="170"/>
      <c r="U274" s="166"/>
      <c r="V274" s="166"/>
      <c r="W274" s="166"/>
      <c r="X274" s="166"/>
      <c r="Y274" s="166"/>
      <c r="Z274" s="166"/>
      <c r="AA274" s="171"/>
      <c r="AT274" s="172" t="s">
        <v>138</v>
      </c>
      <c r="AU274" s="172" t="s">
        <v>92</v>
      </c>
      <c r="AV274" s="12" t="s">
        <v>135</v>
      </c>
      <c r="AW274" s="12" t="s">
        <v>30</v>
      </c>
      <c r="AX274" s="12" t="s">
        <v>79</v>
      </c>
      <c r="AY274" s="172" t="s">
        <v>130</v>
      </c>
    </row>
    <row r="275" spans="2:63" s="9" customFormat="1" ht="29.85" customHeight="1">
      <c r="B275" s="132"/>
      <c r="C275" s="133"/>
      <c r="D275" s="142" t="s">
        <v>107</v>
      </c>
      <c r="E275" s="142"/>
      <c r="F275" s="142"/>
      <c r="G275" s="142"/>
      <c r="H275" s="142"/>
      <c r="I275" s="142"/>
      <c r="J275" s="142"/>
      <c r="K275" s="142"/>
      <c r="L275" s="142"/>
      <c r="M275" s="142"/>
      <c r="N275" s="233">
        <f>BK275</f>
        <v>0</v>
      </c>
      <c r="O275" s="234"/>
      <c r="P275" s="234"/>
      <c r="Q275" s="234"/>
      <c r="R275" s="135"/>
      <c r="T275" s="136"/>
      <c r="U275" s="133"/>
      <c r="V275" s="133"/>
      <c r="W275" s="137">
        <f>SUM(W276:W290)</f>
        <v>0</v>
      </c>
      <c r="X275" s="133"/>
      <c r="Y275" s="137">
        <f>SUM(Y276:Y290)</f>
        <v>35.2815195</v>
      </c>
      <c r="Z275" s="133"/>
      <c r="AA275" s="138">
        <f>SUM(AA276:AA290)</f>
        <v>0</v>
      </c>
      <c r="AR275" s="139" t="s">
        <v>79</v>
      </c>
      <c r="AT275" s="140" t="s">
        <v>70</v>
      </c>
      <c r="AU275" s="140" t="s">
        <v>79</v>
      </c>
      <c r="AY275" s="139" t="s">
        <v>130</v>
      </c>
      <c r="BK275" s="141">
        <f>SUM(BK276:BK290)</f>
        <v>0</v>
      </c>
    </row>
    <row r="276" spans="2:65" s="1" customFormat="1" ht="25.5" customHeight="1">
      <c r="B276" s="123"/>
      <c r="C276" s="143" t="s">
        <v>409</v>
      </c>
      <c r="D276" s="143" t="s">
        <v>131</v>
      </c>
      <c r="E276" s="144" t="s">
        <v>410</v>
      </c>
      <c r="F276" s="226" t="s">
        <v>411</v>
      </c>
      <c r="G276" s="226"/>
      <c r="H276" s="226"/>
      <c r="I276" s="226"/>
      <c r="J276" s="145" t="s">
        <v>134</v>
      </c>
      <c r="K276" s="146">
        <v>64.235</v>
      </c>
      <c r="L276" s="227">
        <v>0</v>
      </c>
      <c r="M276" s="227"/>
      <c r="N276" s="228">
        <f>ROUND(L276*K276,2)</f>
        <v>0</v>
      </c>
      <c r="O276" s="228"/>
      <c r="P276" s="228"/>
      <c r="Q276" s="228"/>
      <c r="R276" s="124"/>
      <c r="T276" s="147" t="s">
        <v>5</v>
      </c>
      <c r="U276" s="46" t="s">
        <v>36</v>
      </c>
      <c r="V276" s="38"/>
      <c r="W276" s="148">
        <f>V276*K276</f>
        <v>0</v>
      </c>
      <c r="X276" s="148">
        <v>0</v>
      </c>
      <c r="Y276" s="148">
        <f>X276*K276</f>
        <v>0</v>
      </c>
      <c r="Z276" s="148">
        <v>0</v>
      </c>
      <c r="AA276" s="149">
        <f>Z276*K276</f>
        <v>0</v>
      </c>
      <c r="AR276" s="21" t="s">
        <v>135</v>
      </c>
      <c r="AT276" s="21" t="s">
        <v>131</v>
      </c>
      <c r="AU276" s="21" t="s">
        <v>92</v>
      </c>
      <c r="AY276" s="21" t="s">
        <v>130</v>
      </c>
      <c r="BE276" s="105">
        <f>IF(U276="základní",N276,0)</f>
        <v>0</v>
      </c>
      <c r="BF276" s="105">
        <f>IF(U276="snížená",N276,0)</f>
        <v>0</v>
      </c>
      <c r="BG276" s="105">
        <f>IF(U276="zákl. přenesená",N276,0)</f>
        <v>0</v>
      </c>
      <c r="BH276" s="105">
        <f>IF(U276="sníž. přenesená",N276,0)</f>
        <v>0</v>
      </c>
      <c r="BI276" s="105">
        <f>IF(U276="nulová",N276,0)</f>
        <v>0</v>
      </c>
      <c r="BJ276" s="21" t="s">
        <v>79</v>
      </c>
      <c r="BK276" s="105">
        <f>ROUND(L276*K276,2)</f>
        <v>0</v>
      </c>
      <c r="BL276" s="21" t="s">
        <v>135</v>
      </c>
      <c r="BM276" s="21" t="s">
        <v>412</v>
      </c>
    </row>
    <row r="277" spans="2:65" s="1" customFormat="1" ht="16.5" customHeight="1">
      <c r="B277" s="123"/>
      <c r="C277" s="143" t="s">
        <v>413</v>
      </c>
      <c r="D277" s="143" t="s">
        <v>131</v>
      </c>
      <c r="E277" s="144" t="s">
        <v>414</v>
      </c>
      <c r="F277" s="226" t="s">
        <v>415</v>
      </c>
      <c r="G277" s="226"/>
      <c r="H277" s="226"/>
      <c r="I277" s="226"/>
      <c r="J277" s="145" t="s">
        <v>134</v>
      </c>
      <c r="K277" s="146">
        <v>64.235</v>
      </c>
      <c r="L277" s="227">
        <v>0</v>
      </c>
      <c r="M277" s="227"/>
      <c r="N277" s="228">
        <f>ROUND(L277*K277,2)</f>
        <v>0</v>
      </c>
      <c r="O277" s="228"/>
      <c r="P277" s="228"/>
      <c r="Q277" s="228"/>
      <c r="R277" s="124"/>
      <c r="T277" s="147" t="s">
        <v>5</v>
      </c>
      <c r="U277" s="46" t="s">
        <v>36</v>
      </c>
      <c r="V277" s="38"/>
      <c r="W277" s="148">
        <f>V277*K277</f>
        <v>0</v>
      </c>
      <c r="X277" s="148">
        <v>0</v>
      </c>
      <c r="Y277" s="148">
        <f>X277*K277</f>
        <v>0</v>
      </c>
      <c r="Z277" s="148">
        <v>0</v>
      </c>
      <c r="AA277" s="149">
        <f>Z277*K277</f>
        <v>0</v>
      </c>
      <c r="AR277" s="21" t="s">
        <v>135</v>
      </c>
      <c r="AT277" s="21" t="s">
        <v>131</v>
      </c>
      <c r="AU277" s="21" t="s">
        <v>92</v>
      </c>
      <c r="AY277" s="21" t="s">
        <v>130</v>
      </c>
      <c r="BE277" s="105">
        <f>IF(U277="základní",N277,0)</f>
        <v>0</v>
      </c>
      <c r="BF277" s="105">
        <f>IF(U277="snížená",N277,0)</f>
        <v>0</v>
      </c>
      <c r="BG277" s="105">
        <f>IF(U277="zákl. přenesená",N277,0)</f>
        <v>0</v>
      </c>
      <c r="BH277" s="105">
        <f>IF(U277="sníž. přenesená",N277,0)</f>
        <v>0</v>
      </c>
      <c r="BI277" s="105">
        <f>IF(U277="nulová",N277,0)</f>
        <v>0</v>
      </c>
      <c r="BJ277" s="21" t="s">
        <v>79</v>
      </c>
      <c r="BK277" s="105">
        <f>ROUND(L277*K277,2)</f>
        <v>0</v>
      </c>
      <c r="BL277" s="21" t="s">
        <v>135</v>
      </c>
      <c r="BM277" s="21" t="s">
        <v>416</v>
      </c>
    </row>
    <row r="278" spans="2:65" s="1" customFormat="1" ht="38.25" customHeight="1">
      <c r="B278" s="123"/>
      <c r="C278" s="143" t="s">
        <v>417</v>
      </c>
      <c r="D278" s="143" t="s">
        <v>131</v>
      </c>
      <c r="E278" s="144" t="s">
        <v>418</v>
      </c>
      <c r="F278" s="226" t="s">
        <v>419</v>
      </c>
      <c r="G278" s="226"/>
      <c r="H278" s="226"/>
      <c r="I278" s="226"/>
      <c r="J278" s="145" t="s">
        <v>134</v>
      </c>
      <c r="K278" s="146">
        <v>64.235</v>
      </c>
      <c r="L278" s="227">
        <v>0</v>
      </c>
      <c r="M278" s="227"/>
      <c r="N278" s="228">
        <f>ROUND(L278*K278,2)</f>
        <v>0</v>
      </c>
      <c r="O278" s="228"/>
      <c r="P278" s="228"/>
      <c r="Q278" s="228"/>
      <c r="R278" s="124"/>
      <c r="T278" s="147" t="s">
        <v>5</v>
      </c>
      <c r="U278" s="46" t="s">
        <v>36</v>
      </c>
      <c r="V278" s="38"/>
      <c r="W278" s="148">
        <f>V278*K278</f>
        <v>0</v>
      </c>
      <c r="X278" s="148">
        <v>0.20745</v>
      </c>
      <c r="Y278" s="148">
        <f>X278*K278</f>
        <v>13.32555075</v>
      </c>
      <c r="Z278" s="148">
        <v>0</v>
      </c>
      <c r="AA278" s="149">
        <f>Z278*K278</f>
        <v>0</v>
      </c>
      <c r="AR278" s="21" t="s">
        <v>135</v>
      </c>
      <c r="AT278" s="21" t="s">
        <v>131</v>
      </c>
      <c r="AU278" s="21" t="s">
        <v>92</v>
      </c>
      <c r="AY278" s="21" t="s">
        <v>130</v>
      </c>
      <c r="BE278" s="105">
        <f>IF(U278="základní",N278,0)</f>
        <v>0</v>
      </c>
      <c r="BF278" s="105">
        <f>IF(U278="snížená",N278,0)</f>
        <v>0</v>
      </c>
      <c r="BG278" s="105">
        <f>IF(U278="zákl. přenesená",N278,0)</f>
        <v>0</v>
      </c>
      <c r="BH278" s="105">
        <f>IF(U278="sníž. přenesená",N278,0)</f>
        <v>0</v>
      </c>
      <c r="BI278" s="105">
        <f>IF(U278="nulová",N278,0)</f>
        <v>0</v>
      </c>
      <c r="BJ278" s="21" t="s">
        <v>79</v>
      </c>
      <c r="BK278" s="105">
        <f>ROUND(L278*K278,2)</f>
        <v>0</v>
      </c>
      <c r="BL278" s="21" t="s">
        <v>135</v>
      </c>
      <c r="BM278" s="21" t="s">
        <v>420</v>
      </c>
    </row>
    <row r="279" spans="2:65" s="1" customFormat="1" ht="38.25" customHeight="1">
      <c r="B279" s="123"/>
      <c r="C279" s="143" t="s">
        <v>421</v>
      </c>
      <c r="D279" s="143" t="s">
        <v>131</v>
      </c>
      <c r="E279" s="144" t="s">
        <v>422</v>
      </c>
      <c r="F279" s="226" t="s">
        <v>423</v>
      </c>
      <c r="G279" s="226"/>
      <c r="H279" s="226"/>
      <c r="I279" s="226"/>
      <c r="J279" s="145" t="s">
        <v>134</v>
      </c>
      <c r="K279" s="146">
        <v>64.235</v>
      </c>
      <c r="L279" s="227">
        <v>0</v>
      </c>
      <c r="M279" s="227"/>
      <c r="N279" s="228">
        <f>ROUND(L279*K279,2)</f>
        <v>0</v>
      </c>
      <c r="O279" s="228"/>
      <c r="P279" s="228"/>
      <c r="Q279" s="228"/>
      <c r="R279" s="124"/>
      <c r="T279" s="147" t="s">
        <v>5</v>
      </c>
      <c r="U279" s="46" t="s">
        <v>36</v>
      </c>
      <c r="V279" s="38"/>
      <c r="W279" s="148">
        <f>V279*K279</f>
        <v>0</v>
      </c>
      <c r="X279" s="148">
        <v>0.20745</v>
      </c>
      <c r="Y279" s="148">
        <f>X279*K279</f>
        <v>13.32555075</v>
      </c>
      <c r="Z279" s="148">
        <v>0</v>
      </c>
      <c r="AA279" s="149">
        <f>Z279*K279</f>
        <v>0</v>
      </c>
      <c r="AR279" s="21" t="s">
        <v>135</v>
      </c>
      <c r="AT279" s="21" t="s">
        <v>131</v>
      </c>
      <c r="AU279" s="21" t="s">
        <v>92</v>
      </c>
      <c r="AY279" s="21" t="s">
        <v>130</v>
      </c>
      <c r="BE279" s="105">
        <f>IF(U279="základní",N279,0)</f>
        <v>0</v>
      </c>
      <c r="BF279" s="105">
        <f>IF(U279="snížená",N279,0)</f>
        <v>0</v>
      </c>
      <c r="BG279" s="105">
        <f>IF(U279="zákl. přenesená",N279,0)</f>
        <v>0</v>
      </c>
      <c r="BH279" s="105">
        <f>IF(U279="sníž. přenesená",N279,0)</f>
        <v>0</v>
      </c>
      <c r="BI279" s="105">
        <f>IF(U279="nulová",N279,0)</f>
        <v>0</v>
      </c>
      <c r="BJ279" s="21" t="s">
        <v>79</v>
      </c>
      <c r="BK279" s="105">
        <f>ROUND(L279*K279,2)</f>
        <v>0</v>
      </c>
      <c r="BL279" s="21" t="s">
        <v>135</v>
      </c>
      <c r="BM279" s="21" t="s">
        <v>424</v>
      </c>
    </row>
    <row r="280" spans="2:65" s="1" customFormat="1" ht="16.5" customHeight="1">
      <c r="B280" s="123"/>
      <c r="C280" s="143" t="s">
        <v>425</v>
      </c>
      <c r="D280" s="143" t="s">
        <v>131</v>
      </c>
      <c r="E280" s="144" t="s">
        <v>426</v>
      </c>
      <c r="F280" s="226" t="s">
        <v>427</v>
      </c>
      <c r="G280" s="226"/>
      <c r="H280" s="226"/>
      <c r="I280" s="226"/>
      <c r="J280" s="145" t="s">
        <v>134</v>
      </c>
      <c r="K280" s="146">
        <v>70.788</v>
      </c>
      <c r="L280" s="227">
        <v>0</v>
      </c>
      <c r="M280" s="227"/>
      <c r="N280" s="228">
        <f>ROUND(L280*K280,2)</f>
        <v>0</v>
      </c>
      <c r="O280" s="228"/>
      <c r="P280" s="228"/>
      <c r="Q280" s="228"/>
      <c r="R280" s="124"/>
      <c r="T280" s="147" t="s">
        <v>5</v>
      </c>
      <c r="U280" s="46" t="s">
        <v>36</v>
      </c>
      <c r="V280" s="38"/>
      <c r="W280" s="148">
        <f>V280*K280</f>
        <v>0</v>
      </c>
      <c r="X280" s="148">
        <v>0</v>
      </c>
      <c r="Y280" s="148">
        <f>X280*K280</f>
        <v>0</v>
      </c>
      <c r="Z280" s="148">
        <v>0</v>
      </c>
      <c r="AA280" s="149">
        <f>Z280*K280</f>
        <v>0</v>
      </c>
      <c r="AR280" s="21" t="s">
        <v>135</v>
      </c>
      <c r="AT280" s="21" t="s">
        <v>131</v>
      </c>
      <c r="AU280" s="21" t="s">
        <v>92</v>
      </c>
      <c r="AY280" s="21" t="s">
        <v>130</v>
      </c>
      <c r="BE280" s="105">
        <f>IF(U280="základní",N280,0)</f>
        <v>0</v>
      </c>
      <c r="BF280" s="105">
        <f>IF(U280="snížená",N280,0)</f>
        <v>0</v>
      </c>
      <c r="BG280" s="105">
        <f>IF(U280="zákl. přenesená",N280,0)</f>
        <v>0</v>
      </c>
      <c r="BH280" s="105">
        <f>IF(U280="sníž. přenesená",N280,0)</f>
        <v>0</v>
      </c>
      <c r="BI280" s="105">
        <f>IF(U280="nulová",N280,0)</f>
        <v>0</v>
      </c>
      <c r="BJ280" s="21" t="s">
        <v>79</v>
      </c>
      <c r="BK280" s="105">
        <f>ROUND(L280*K280,2)</f>
        <v>0</v>
      </c>
      <c r="BL280" s="21" t="s">
        <v>135</v>
      </c>
      <c r="BM280" s="21" t="s">
        <v>428</v>
      </c>
    </row>
    <row r="281" spans="2:51" s="10" customFormat="1" ht="16.5" customHeight="1">
      <c r="B281" s="150"/>
      <c r="C281" s="151"/>
      <c r="D281" s="151"/>
      <c r="E281" s="152" t="s">
        <v>5</v>
      </c>
      <c r="F281" s="239" t="s">
        <v>137</v>
      </c>
      <c r="G281" s="240"/>
      <c r="H281" s="240"/>
      <c r="I281" s="240"/>
      <c r="J281" s="151"/>
      <c r="K281" s="152" t="s">
        <v>5</v>
      </c>
      <c r="L281" s="151"/>
      <c r="M281" s="151"/>
      <c r="N281" s="151"/>
      <c r="O281" s="151"/>
      <c r="P281" s="151"/>
      <c r="Q281" s="151"/>
      <c r="R281" s="153"/>
      <c r="T281" s="154"/>
      <c r="U281" s="151"/>
      <c r="V281" s="151"/>
      <c r="W281" s="151"/>
      <c r="X281" s="151"/>
      <c r="Y281" s="151"/>
      <c r="Z281" s="151"/>
      <c r="AA281" s="155"/>
      <c r="AT281" s="156" t="s">
        <v>138</v>
      </c>
      <c r="AU281" s="156" t="s">
        <v>92</v>
      </c>
      <c r="AV281" s="10" t="s">
        <v>79</v>
      </c>
      <c r="AW281" s="10" t="s">
        <v>30</v>
      </c>
      <c r="AX281" s="10" t="s">
        <v>71</v>
      </c>
      <c r="AY281" s="156" t="s">
        <v>130</v>
      </c>
    </row>
    <row r="282" spans="2:51" s="11" customFormat="1" ht="16.5" customHeight="1">
      <c r="B282" s="157"/>
      <c r="C282" s="158"/>
      <c r="D282" s="158"/>
      <c r="E282" s="159" t="s">
        <v>5</v>
      </c>
      <c r="F282" s="241" t="s">
        <v>152</v>
      </c>
      <c r="G282" s="242"/>
      <c r="H282" s="242"/>
      <c r="I282" s="242"/>
      <c r="J282" s="158"/>
      <c r="K282" s="160">
        <v>68.748</v>
      </c>
      <c r="L282" s="158"/>
      <c r="M282" s="158"/>
      <c r="N282" s="158"/>
      <c r="O282" s="158"/>
      <c r="P282" s="158"/>
      <c r="Q282" s="158"/>
      <c r="R282" s="161"/>
      <c r="T282" s="162"/>
      <c r="U282" s="158"/>
      <c r="V282" s="158"/>
      <c r="W282" s="158"/>
      <c r="X282" s="158"/>
      <c r="Y282" s="158"/>
      <c r="Z282" s="158"/>
      <c r="AA282" s="163"/>
      <c r="AT282" s="164" t="s">
        <v>138</v>
      </c>
      <c r="AU282" s="164" t="s">
        <v>92</v>
      </c>
      <c r="AV282" s="11" t="s">
        <v>92</v>
      </c>
      <c r="AW282" s="11" t="s">
        <v>30</v>
      </c>
      <c r="AX282" s="11" t="s">
        <v>71</v>
      </c>
      <c r="AY282" s="164" t="s">
        <v>130</v>
      </c>
    </row>
    <row r="283" spans="2:51" s="10" customFormat="1" ht="16.5" customHeight="1">
      <c r="B283" s="150"/>
      <c r="C283" s="151"/>
      <c r="D283" s="151"/>
      <c r="E283" s="152" t="s">
        <v>5</v>
      </c>
      <c r="F283" s="243" t="s">
        <v>153</v>
      </c>
      <c r="G283" s="244"/>
      <c r="H283" s="244"/>
      <c r="I283" s="244"/>
      <c r="J283" s="151"/>
      <c r="K283" s="152" t="s">
        <v>5</v>
      </c>
      <c r="L283" s="151"/>
      <c r="M283" s="151"/>
      <c r="N283" s="151"/>
      <c r="O283" s="151"/>
      <c r="P283" s="151"/>
      <c r="Q283" s="151"/>
      <c r="R283" s="153"/>
      <c r="T283" s="154"/>
      <c r="U283" s="151"/>
      <c r="V283" s="151"/>
      <c r="W283" s="151"/>
      <c r="X283" s="151"/>
      <c r="Y283" s="151"/>
      <c r="Z283" s="151"/>
      <c r="AA283" s="155"/>
      <c r="AT283" s="156" t="s">
        <v>138</v>
      </c>
      <c r="AU283" s="156" t="s">
        <v>92</v>
      </c>
      <c r="AV283" s="10" t="s">
        <v>79</v>
      </c>
      <c r="AW283" s="10" t="s">
        <v>30</v>
      </c>
      <c r="AX283" s="10" t="s">
        <v>71</v>
      </c>
      <c r="AY283" s="156" t="s">
        <v>130</v>
      </c>
    </row>
    <row r="284" spans="2:51" s="11" customFormat="1" ht="16.5" customHeight="1">
      <c r="B284" s="157"/>
      <c r="C284" s="158"/>
      <c r="D284" s="158"/>
      <c r="E284" s="159" t="s">
        <v>5</v>
      </c>
      <c r="F284" s="241" t="s">
        <v>154</v>
      </c>
      <c r="G284" s="242"/>
      <c r="H284" s="242"/>
      <c r="I284" s="242"/>
      <c r="J284" s="158"/>
      <c r="K284" s="160">
        <v>2.04</v>
      </c>
      <c r="L284" s="158"/>
      <c r="M284" s="158"/>
      <c r="N284" s="158"/>
      <c r="O284" s="158"/>
      <c r="P284" s="158"/>
      <c r="Q284" s="158"/>
      <c r="R284" s="161"/>
      <c r="T284" s="162"/>
      <c r="U284" s="158"/>
      <c r="V284" s="158"/>
      <c r="W284" s="158"/>
      <c r="X284" s="158"/>
      <c r="Y284" s="158"/>
      <c r="Z284" s="158"/>
      <c r="AA284" s="163"/>
      <c r="AT284" s="164" t="s">
        <v>138</v>
      </c>
      <c r="AU284" s="164" t="s">
        <v>92</v>
      </c>
      <c r="AV284" s="11" t="s">
        <v>92</v>
      </c>
      <c r="AW284" s="11" t="s">
        <v>30</v>
      </c>
      <c r="AX284" s="11" t="s">
        <v>71</v>
      </c>
      <c r="AY284" s="164" t="s">
        <v>130</v>
      </c>
    </row>
    <row r="285" spans="2:51" s="12" customFormat="1" ht="16.5" customHeight="1">
      <c r="B285" s="165"/>
      <c r="C285" s="166"/>
      <c r="D285" s="166"/>
      <c r="E285" s="167" t="s">
        <v>5</v>
      </c>
      <c r="F285" s="245" t="s">
        <v>143</v>
      </c>
      <c r="G285" s="246"/>
      <c r="H285" s="246"/>
      <c r="I285" s="246"/>
      <c r="J285" s="166"/>
      <c r="K285" s="168">
        <v>70.788</v>
      </c>
      <c r="L285" s="166"/>
      <c r="M285" s="166"/>
      <c r="N285" s="166"/>
      <c r="O285" s="166"/>
      <c r="P285" s="166"/>
      <c r="Q285" s="166"/>
      <c r="R285" s="169"/>
      <c r="T285" s="170"/>
      <c r="U285" s="166"/>
      <c r="V285" s="166"/>
      <c r="W285" s="166"/>
      <c r="X285" s="166"/>
      <c r="Y285" s="166"/>
      <c r="Z285" s="166"/>
      <c r="AA285" s="171"/>
      <c r="AT285" s="172" t="s">
        <v>138</v>
      </c>
      <c r="AU285" s="172" t="s">
        <v>92</v>
      </c>
      <c r="AV285" s="12" t="s">
        <v>135</v>
      </c>
      <c r="AW285" s="12" t="s">
        <v>30</v>
      </c>
      <c r="AX285" s="12" t="s">
        <v>79</v>
      </c>
      <c r="AY285" s="172" t="s">
        <v>130</v>
      </c>
    </row>
    <row r="286" spans="2:65" s="1" customFormat="1" ht="25.5" customHeight="1">
      <c r="B286" s="123"/>
      <c r="C286" s="143" t="s">
        <v>429</v>
      </c>
      <c r="D286" s="143" t="s">
        <v>131</v>
      </c>
      <c r="E286" s="144" t="s">
        <v>430</v>
      </c>
      <c r="F286" s="226" t="s">
        <v>431</v>
      </c>
      <c r="G286" s="226"/>
      <c r="H286" s="226"/>
      <c r="I286" s="226"/>
      <c r="J286" s="145" t="s">
        <v>134</v>
      </c>
      <c r="K286" s="146">
        <v>2.04</v>
      </c>
      <c r="L286" s="227">
        <v>0</v>
      </c>
      <c r="M286" s="227"/>
      <c r="N286" s="228">
        <f>ROUND(L286*K286,2)</f>
        <v>0</v>
      </c>
      <c r="O286" s="228"/>
      <c r="P286" s="228"/>
      <c r="Q286" s="228"/>
      <c r="R286" s="124"/>
      <c r="T286" s="147" t="s">
        <v>5</v>
      </c>
      <c r="U286" s="46" t="s">
        <v>36</v>
      </c>
      <c r="V286" s="38"/>
      <c r="W286" s="148">
        <f>V286*K286</f>
        <v>0</v>
      </c>
      <c r="X286" s="148">
        <v>0.08425</v>
      </c>
      <c r="Y286" s="148">
        <f>X286*K286</f>
        <v>0.17187000000000002</v>
      </c>
      <c r="Z286" s="148">
        <v>0</v>
      </c>
      <c r="AA286" s="149">
        <f>Z286*K286</f>
        <v>0</v>
      </c>
      <c r="AR286" s="21" t="s">
        <v>135</v>
      </c>
      <c r="AT286" s="21" t="s">
        <v>131</v>
      </c>
      <c r="AU286" s="21" t="s">
        <v>92</v>
      </c>
      <c r="AY286" s="21" t="s">
        <v>130</v>
      </c>
      <c r="BE286" s="105">
        <f>IF(U286="základní",N286,0)</f>
        <v>0</v>
      </c>
      <c r="BF286" s="105">
        <f>IF(U286="snížená",N286,0)</f>
        <v>0</v>
      </c>
      <c r="BG286" s="105">
        <f>IF(U286="zákl. přenesená",N286,0)</f>
        <v>0</v>
      </c>
      <c r="BH286" s="105">
        <f>IF(U286="sníž. přenesená",N286,0)</f>
        <v>0</v>
      </c>
      <c r="BI286" s="105">
        <f>IF(U286="nulová",N286,0)</f>
        <v>0</v>
      </c>
      <c r="BJ286" s="21" t="s">
        <v>79</v>
      </c>
      <c r="BK286" s="105">
        <f>ROUND(L286*K286,2)</f>
        <v>0</v>
      </c>
      <c r="BL286" s="21" t="s">
        <v>135</v>
      </c>
      <c r="BM286" s="21" t="s">
        <v>432</v>
      </c>
    </row>
    <row r="287" spans="2:65" s="1" customFormat="1" ht="38.25" customHeight="1">
      <c r="B287" s="123"/>
      <c r="C287" s="143" t="s">
        <v>433</v>
      </c>
      <c r="D287" s="143" t="s">
        <v>131</v>
      </c>
      <c r="E287" s="144" t="s">
        <v>434</v>
      </c>
      <c r="F287" s="226" t="s">
        <v>435</v>
      </c>
      <c r="G287" s="226"/>
      <c r="H287" s="226"/>
      <c r="I287" s="226"/>
      <c r="J287" s="145" t="s">
        <v>134</v>
      </c>
      <c r="K287" s="146">
        <v>68.748</v>
      </c>
      <c r="L287" s="227">
        <v>0</v>
      </c>
      <c r="M287" s="227"/>
      <c r="N287" s="228">
        <f>ROUND(L287*K287,2)</f>
        <v>0</v>
      </c>
      <c r="O287" s="228"/>
      <c r="P287" s="228"/>
      <c r="Q287" s="228"/>
      <c r="R287" s="124"/>
      <c r="T287" s="147" t="s">
        <v>5</v>
      </c>
      <c r="U287" s="46" t="s">
        <v>36</v>
      </c>
      <c r="V287" s="38"/>
      <c r="W287" s="148">
        <f>V287*K287</f>
        <v>0</v>
      </c>
      <c r="X287" s="148">
        <v>0.101</v>
      </c>
      <c r="Y287" s="148">
        <f>X287*K287</f>
        <v>6.943548000000001</v>
      </c>
      <c r="Z287" s="148">
        <v>0</v>
      </c>
      <c r="AA287" s="149">
        <f>Z287*K287</f>
        <v>0</v>
      </c>
      <c r="AR287" s="21" t="s">
        <v>135</v>
      </c>
      <c r="AT287" s="21" t="s">
        <v>131</v>
      </c>
      <c r="AU287" s="21" t="s">
        <v>92</v>
      </c>
      <c r="AY287" s="21" t="s">
        <v>130</v>
      </c>
      <c r="BE287" s="105">
        <f>IF(U287="základní",N287,0)</f>
        <v>0</v>
      </c>
      <c r="BF287" s="105">
        <f>IF(U287="snížená",N287,0)</f>
        <v>0</v>
      </c>
      <c r="BG287" s="105">
        <f>IF(U287="zákl. přenesená",N287,0)</f>
        <v>0</v>
      </c>
      <c r="BH287" s="105">
        <f>IF(U287="sníž. přenesená",N287,0)</f>
        <v>0</v>
      </c>
      <c r="BI287" s="105">
        <f>IF(U287="nulová",N287,0)</f>
        <v>0</v>
      </c>
      <c r="BJ287" s="21" t="s">
        <v>79</v>
      </c>
      <c r="BK287" s="105">
        <f>ROUND(L287*K287,2)</f>
        <v>0</v>
      </c>
      <c r="BL287" s="21" t="s">
        <v>135</v>
      </c>
      <c r="BM287" s="21" t="s">
        <v>436</v>
      </c>
    </row>
    <row r="288" spans="2:51" s="10" customFormat="1" ht="16.5" customHeight="1">
      <c r="B288" s="150"/>
      <c r="C288" s="151"/>
      <c r="D288" s="151"/>
      <c r="E288" s="152" t="s">
        <v>5</v>
      </c>
      <c r="F288" s="239" t="s">
        <v>137</v>
      </c>
      <c r="G288" s="240"/>
      <c r="H288" s="240"/>
      <c r="I288" s="240"/>
      <c r="J288" s="151"/>
      <c r="K288" s="152" t="s">
        <v>5</v>
      </c>
      <c r="L288" s="151"/>
      <c r="M288" s="151"/>
      <c r="N288" s="151"/>
      <c r="O288" s="151"/>
      <c r="P288" s="151"/>
      <c r="Q288" s="151"/>
      <c r="R288" s="153"/>
      <c r="T288" s="154"/>
      <c r="U288" s="151"/>
      <c r="V288" s="151"/>
      <c r="W288" s="151"/>
      <c r="X288" s="151"/>
      <c r="Y288" s="151"/>
      <c r="Z288" s="151"/>
      <c r="AA288" s="155"/>
      <c r="AT288" s="156" t="s">
        <v>138</v>
      </c>
      <c r="AU288" s="156" t="s">
        <v>92</v>
      </c>
      <c r="AV288" s="10" t="s">
        <v>79</v>
      </c>
      <c r="AW288" s="10" t="s">
        <v>30</v>
      </c>
      <c r="AX288" s="10" t="s">
        <v>71</v>
      </c>
      <c r="AY288" s="156" t="s">
        <v>130</v>
      </c>
    </row>
    <row r="289" spans="2:51" s="11" customFormat="1" ht="16.5" customHeight="1">
      <c r="B289" s="157"/>
      <c r="C289" s="158"/>
      <c r="D289" s="158"/>
      <c r="E289" s="159" t="s">
        <v>5</v>
      </c>
      <c r="F289" s="241" t="s">
        <v>152</v>
      </c>
      <c r="G289" s="242"/>
      <c r="H289" s="242"/>
      <c r="I289" s="242"/>
      <c r="J289" s="158"/>
      <c r="K289" s="160">
        <v>68.748</v>
      </c>
      <c r="L289" s="158"/>
      <c r="M289" s="158"/>
      <c r="N289" s="158"/>
      <c r="O289" s="158"/>
      <c r="P289" s="158"/>
      <c r="Q289" s="158"/>
      <c r="R289" s="161"/>
      <c r="T289" s="162"/>
      <c r="U289" s="158"/>
      <c r="V289" s="158"/>
      <c r="W289" s="158"/>
      <c r="X289" s="158"/>
      <c r="Y289" s="158"/>
      <c r="Z289" s="158"/>
      <c r="AA289" s="163"/>
      <c r="AT289" s="164" t="s">
        <v>138</v>
      </c>
      <c r="AU289" s="164" t="s">
        <v>92</v>
      </c>
      <c r="AV289" s="11" t="s">
        <v>92</v>
      </c>
      <c r="AW289" s="11" t="s">
        <v>30</v>
      </c>
      <c r="AX289" s="11" t="s">
        <v>79</v>
      </c>
      <c r="AY289" s="164" t="s">
        <v>130</v>
      </c>
    </row>
    <row r="290" spans="2:65" s="1" customFormat="1" ht="16.5" customHeight="1">
      <c r="B290" s="123"/>
      <c r="C290" s="143" t="s">
        <v>437</v>
      </c>
      <c r="D290" s="143" t="s">
        <v>131</v>
      </c>
      <c r="E290" s="144" t="s">
        <v>438</v>
      </c>
      <c r="F290" s="226" t="s">
        <v>439</v>
      </c>
      <c r="G290" s="226"/>
      <c r="H290" s="226"/>
      <c r="I290" s="226"/>
      <c r="J290" s="145" t="s">
        <v>167</v>
      </c>
      <c r="K290" s="146">
        <v>15</v>
      </c>
      <c r="L290" s="227">
        <v>0</v>
      </c>
      <c r="M290" s="227"/>
      <c r="N290" s="228">
        <f>ROUND(L290*K290,2)</f>
        <v>0</v>
      </c>
      <c r="O290" s="228"/>
      <c r="P290" s="228"/>
      <c r="Q290" s="228"/>
      <c r="R290" s="124"/>
      <c r="T290" s="147" t="s">
        <v>5</v>
      </c>
      <c r="U290" s="46" t="s">
        <v>36</v>
      </c>
      <c r="V290" s="38"/>
      <c r="W290" s="148">
        <f>V290*K290</f>
        <v>0</v>
      </c>
      <c r="X290" s="148">
        <v>0.101</v>
      </c>
      <c r="Y290" s="148">
        <f>X290*K290</f>
        <v>1.5150000000000001</v>
      </c>
      <c r="Z290" s="148">
        <v>0</v>
      </c>
      <c r="AA290" s="149">
        <f>Z290*K290</f>
        <v>0</v>
      </c>
      <c r="AR290" s="21" t="s">
        <v>135</v>
      </c>
      <c r="AT290" s="21" t="s">
        <v>131</v>
      </c>
      <c r="AU290" s="21" t="s">
        <v>92</v>
      </c>
      <c r="AY290" s="21" t="s">
        <v>130</v>
      </c>
      <c r="BE290" s="105">
        <f>IF(U290="základní",N290,0)</f>
        <v>0</v>
      </c>
      <c r="BF290" s="105">
        <f>IF(U290="snížená",N290,0)</f>
        <v>0</v>
      </c>
      <c r="BG290" s="105">
        <f>IF(U290="zákl. přenesená",N290,0)</f>
        <v>0</v>
      </c>
      <c r="BH290" s="105">
        <f>IF(U290="sníž. přenesená",N290,0)</f>
        <v>0</v>
      </c>
      <c r="BI290" s="105">
        <f>IF(U290="nulová",N290,0)</f>
        <v>0</v>
      </c>
      <c r="BJ290" s="21" t="s">
        <v>79</v>
      </c>
      <c r="BK290" s="105">
        <f>ROUND(L290*K290,2)</f>
        <v>0</v>
      </c>
      <c r="BL290" s="21" t="s">
        <v>135</v>
      </c>
      <c r="BM290" s="21" t="s">
        <v>440</v>
      </c>
    </row>
    <row r="291" spans="2:63" s="9" customFormat="1" ht="29.85" customHeight="1">
      <c r="B291" s="132"/>
      <c r="C291" s="133"/>
      <c r="D291" s="142" t="s">
        <v>108</v>
      </c>
      <c r="E291" s="142"/>
      <c r="F291" s="142"/>
      <c r="G291" s="142"/>
      <c r="H291" s="142"/>
      <c r="I291" s="142"/>
      <c r="J291" s="142"/>
      <c r="K291" s="142"/>
      <c r="L291" s="142"/>
      <c r="M291" s="142"/>
      <c r="N291" s="235">
        <f>BK291</f>
        <v>0</v>
      </c>
      <c r="O291" s="236"/>
      <c r="P291" s="236"/>
      <c r="Q291" s="236"/>
      <c r="R291" s="135"/>
      <c r="T291" s="136"/>
      <c r="U291" s="133"/>
      <c r="V291" s="133"/>
      <c r="W291" s="137">
        <f>SUM(W292:W327)</f>
        <v>0</v>
      </c>
      <c r="X291" s="133"/>
      <c r="Y291" s="137">
        <f>SUM(Y292:Y327)</f>
        <v>36.31779572</v>
      </c>
      <c r="Z291" s="133"/>
      <c r="AA291" s="138">
        <f>SUM(AA292:AA327)</f>
        <v>0</v>
      </c>
      <c r="AR291" s="139" t="s">
        <v>79</v>
      </c>
      <c r="AT291" s="140" t="s">
        <v>70</v>
      </c>
      <c r="AU291" s="140" t="s">
        <v>79</v>
      </c>
      <c r="AY291" s="139" t="s">
        <v>130</v>
      </c>
      <c r="BK291" s="141">
        <f>SUM(BK292:BK327)</f>
        <v>0</v>
      </c>
    </row>
    <row r="292" spans="2:65" s="1" customFormat="1" ht="38.25" customHeight="1">
      <c r="B292" s="123"/>
      <c r="C292" s="143" t="s">
        <v>441</v>
      </c>
      <c r="D292" s="143" t="s">
        <v>131</v>
      </c>
      <c r="E292" s="144" t="s">
        <v>442</v>
      </c>
      <c r="F292" s="226" t="s">
        <v>443</v>
      </c>
      <c r="G292" s="226"/>
      <c r="H292" s="226"/>
      <c r="I292" s="226"/>
      <c r="J292" s="145" t="s">
        <v>167</v>
      </c>
      <c r="K292" s="146">
        <v>12.4</v>
      </c>
      <c r="L292" s="227">
        <v>0</v>
      </c>
      <c r="M292" s="227"/>
      <c r="N292" s="228">
        <f>ROUND(L292*K292,2)</f>
        <v>0</v>
      </c>
      <c r="O292" s="228"/>
      <c r="P292" s="228"/>
      <c r="Q292" s="228"/>
      <c r="R292" s="124"/>
      <c r="T292" s="147" t="s">
        <v>5</v>
      </c>
      <c r="U292" s="46" t="s">
        <v>36</v>
      </c>
      <c r="V292" s="38"/>
      <c r="W292" s="148">
        <f>V292*K292</f>
        <v>0</v>
      </c>
      <c r="X292" s="148">
        <v>1E-05</v>
      </c>
      <c r="Y292" s="148">
        <f>X292*K292</f>
        <v>0.000124</v>
      </c>
      <c r="Z292" s="148">
        <v>0</v>
      </c>
      <c r="AA292" s="149">
        <f>Z292*K292</f>
        <v>0</v>
      </c>
      <c r="AR292" s="21" t="s">
        <v>135</v>
      </c>
      <c r="AT292" s="21" t="s">
        <v>131</v>
      </c>
      <c r="AU292" s="21" t="s">
        <v>92</v>
      </c>
      <c r="AY292" s="21" t="s">
        <v>130</v>
      </c>
      <c r="BE292" s="105">
        <f>IF(U292="základní",N292,0)</f>
        <v>0</v>
      </c>
      <c r="BF292" s="105">
        <f>IF(U292="snížená",N292,0)</f>
        <v>0</v>
      </c>
      <c r="BG292" s="105">
        <f>IF(U292="zákl. přenesená",N292,0)</f>
        <v>0</v>
      </c>
      <c r="BH292" s="105">
        <f>IF(U292="sníž. přenesená",N292,0)</f>
        <v>0</v>
      </c>
      <c r="BI292" s="105">
        <f>IF(U292="nulová",N292,0)</f>
        <v>0</v>
      </c>
      <c r="BJ292" s="21" t="s">
        <v>79</v>
      </c>
      <c r="BK292" s="105">
        <f>ROUND(L292*K292,2)</f>
        <v>0</v>
      </c>
      <c r="BL292" s="21" t="s">
        <v>135</v>
      </c>
      <c r="BM292" s="21" t="s">
        <v>444</v>
      </c>
    </row>
    <row r="293" spans="2:51" s="11" customFormat="1" ht="16.5" customHeight="1">
      <c r="B293" s="157"/>
      <c r="C293" s="158"/>
      <c r="D293" s="158"/>
      <c r="E293" s="159" t="s">
        <v>5</v>
      </c>
      <c r="F293" s="250" t="s">
        <v>445</v>
      </c>
      <c r="G293" s="251"/>
      <c r="H293" s="251"/>
      <c r="I293" s="251"/>
      <c r="J293" s="158"/>
      <c r="K293" s="160">
        <v>2.5</v>
      </c>
      <c r="L293" s="158"/>
      <c r="M293" s="158"/>
      <c r="N293" s="158"/>
      <c r="O293" s="158"/>
      <c r="P293" s="158"/>
      <c r="Q293" s="158"/>
      <c r="R293" s="161"/>
      <c r="T293" s="162"/>
      <c r="U293" s="158"/>
      <c r="V293" s="158"/>
      <c r="W293" s="158"/>
      <c r="X293" s="158"/>
      <c r="Y293" s="158"/>
      <c r="Z293" s="158"/>
      <c r="AA293" s="163"/>
      <c r="AT293" s="164" t="s">
        <v>138</v>
      </c>
      <c r="AU293" s="164" t="s">
        <v>92</v>
      </c>
      <c r="AV293" s="11" t="s">
        <v>92</v>
      </c>
      <c r="AW293" s="11" t="s">
        <v>30</v>
      </c>
      <c r="AX293" s="11" t="s">
        <v>71</v>
      </c>
      <c r="AY293" s="164" t="s">
        <v>130</v>
      </c>
    </row>
    <row r="294" spans="2:51" s="11" customFormat="1" ht="16.5" customHeight="1">
      <c r="B294" s="157"/>
      <c r="C294" s="158"/>
      <c r="D294" s="158"/>
      <c r="E294" s="159" t="s">
        <v>5</v>
      </c>
      <c r="F294" s="241" t="s">
        <v>446</v>
      </c>
      <c r="G294" s="242"/>
      <c r="H294" s="242"/>
      <c r="I294" s="242"/>
      <c r="J294" s="158"/>
      <c r="K294" s="160">
        <v>4.9</v>
      </c>
      <c r="L294" s="158"/>
      <c r="M294" s="158"/>
      <c r="N294" s="158"/>
      <c r="O294" s="158"/>
      <c r="P294" s="158"/>
      <c r="Q294" s="158"/>
      <c r="R294" s="161"/>
      <c r="T294" s="162"/>
      <c r="U294" s="158"/>
      <c r="V294" s="158"/>
      <c r="W294" s="158"/>
      <c r="X294" s="158"/>
      <c r="Y294" s="158"/>
      <c r="Z294" s="158"/>
      <c r="AA294" s="163"/>
      <c r="AT294" s="164" t="s">
        <v>138</v>
      </c>
      <c r="AU294" s="164" t="s">
        <v>92</v>
      </c>
      <c r="AV294" s="11" t="s">
        <v>92</v>
      </c>
      <c r="AW294" s="11" t="s">
        <v>30</v>
      </c>
      <c r="AX294" s="11" t="s">
        <v>71</v>
      </c>
      <c r="AY294" s="164" t="s">
        <v>130</v>
      </c>
    </row>
    <row r="295" spans="2:51" s="11" customFormat="1" ht="16.5" customHeight="1">
      <c r="B295" s="157"/>
      <c r="C295" s="158"/>
      <c r="D295" s="158"/>
      <c r="E295" s="159" t="s">
        <v>5</v>
      </c>
      <c r="F295" s="241" t="s">
        <v>447</v>
      </c>
      <c r="G295" s="242"/>
      <c r="H295" s="242"/>
      <c r="I295" s="242"/>
      <c r="J295" s="158"/>
      <c r="K295" s="160">
        <v>5</v>
      </c>
      <c r="L295" s="158"/>
      <c r="M295" s="158"/>
      <c r="N295" s="158"/>
      <c r="O295" s="158"/>
      <c r="P295" s="158"/>
      <c r="Q295" s="158"/>
      <c r="R295" s="161"/>
      <c r="T295" s="162"/>
      <c r="U295" s="158"/>
      <c r="V295" s="158"/>
      <c r="W295" s="158"/>
      <c r="X295" s="158"/>
      <c r="Y295" s="158"/>
      <c r="Z295" s="158"/>
      <c r="AA295" s="163"/>
      <c r="AT295" s="164" t="s">
        <v>138</v>
      </c>
      <c r="AU295" s="164" t="s">
        <v>92</v>
      </c>
      <c r="AV295" s="11" t="s">
        <v>92</v>
      </c>
      <c r="AW295" s="11" t="s">
        <v>30</v>
      </c>
      <c r="AX295" s="11" t="s">
        <v>71</v>
      </c>
      <c r="AY295" s="164" t="s">
        <v>130</v>
      </c>
    </row>
    <row r="296" spans="2:51" s="12" customFormat="1" ht="16.5" customHeight="1">
      <c r="B296" s="165"/>
      <c r="C296" s="166"/>
      <c r="D296" s="166"/>
      <c r="E296" s="167" t="s">
        <v>5</v>
      </c>
      <c r="F296" s="245" t="s">
        <v>143</v>
      </c>
      <c r="G296" s="246"/>
      <c r="H296" s="246"/>
      <c r="I296" s="246"/>
      <c r="J296" s="166"/>
      <c r="K296" s="168">
        <v>12.4</v>
      </c>
      <c r="L296" s="166"/>
      <c r="M296" s="166"/>
      <c r="N296" s="166"/>
      <c r="O296" s="166"/>
      <c r="P296" s="166"/>
      <c r="Q296" s="166"/>
      <c r="R296" s="169"/>
      <c r="T296" s="170"/>
      <c r="U296" s="166"/>
      <c r="V296" s="166"/>
      <c r="W296" s="166"/>
      <c r="X296" s="166"/>
      <c r="Y296" s="166"/>
      <c r="Z296" s="166"/>
      <c r="AA296" s="171"/>
      <c r="AT296" s="172" t="s">
        <v>138</v>
      </c>
      <c r="AU296" s="172" t="s">
        <v>92</v>
      </c>
      <c r="AV296" s="12" t="s">
        <v>135</v>
      </c>
      <c r="AW296" s="12" t="s">
        <v>30</v>
      </c>
      <c r="AX296" s="12" t="s">
        <v>79</v>
      </c>
      <c r="AY296" s="172" t="s">
        <v>130</v>
      </c>
    </row>
    <row r="297" spans="2:65" s="1" customFormat="1" ht="25.5" customHeight="1">
      <c r="B297" s="123"/>
      <c r="C297" s="173" t="s">
        <v>448</v>
      </c>
      <c r="D297" s="173" t="s">
        <v>304</v>
      </c>
      <c r="E297" s="174" t="s">
        <v>449</v>
      </c>
      <c r="F297" s="247" t="s">
        <v>450</v>
      </c>
      <c r="G297" s="247"/>
      <c r="H297" s="247"/>
      <c r="I297" s="247"/>
      <c r="J297" s="175" t="s">
        <v>167</v>
      </c>
      <c r="K297" s="176">
        <v>12.648</v>
      </c>
      <c r="L297" s="248">
        <v>0</v>
      </c>
      <c r="M297" s="248"/>
      <c r="N297" s="249">
        <f aca="true" t="shared" si="0" ref="N297:N309">ROUND(L297*K297,2)</f>
        <v>0</v>
      </c>
      <c r="O297" s="228"/>
      <c r="P297" s="228"/>
      <c r="Q297" s="228"/>
      <c r="R297" s="124"/>
      <c r="T297" s="147" t="s">
        <v>5</v>
      </c>
      <c r="U297" s="46" t="s">
        <v>36</v>
      </c>
      <c r="V297" s="38"/>
      <c r="W297" s="148">
        <f aca="true" t="shared" si="1" ref="W297:W309">V297*K297</f>
        <v>0</v>
      </c>
      <c r="X297" s="148">
        <v>0.0046</v>
      </c>
      <c r="Y297" s="148">
        <f aca="true" t="shared" si="2" ref="Y297:Y309">X297*K297</f>
        <v>0.0581808</v>
      </c>
      <c r="Z297" s="148">
        <v>0</v>
      </c>
      <c r="AA297" s="149">
        <f aca="true" t="shared" si="3" ref="AA297:AA309">Z297*K297</f>
        <v>0</v>
      </c>
      <c r="AR297" s="21" t="s">
        <v>174</v>
      </c>
      <c r="AT297" s="21" t="s">
        <v>304</v>
      </c>
      <c r="AU297" s="21" t="s">
        <v>92</v>
      </c>
      <c r="AY297" s="21" t="s">
        <v>130</v>
      </c>
      <c r="BE297" s="105">
        <f aca="true" t="shared" si="4" ref="BE297:BE309">IF(U297="základní",N297,0)</f>
        <v>0</v>
      </c>
      <c r="BF297" s="105">
        <f aca="true" t="shared" si="5" ref="BF297:BF309">IF(U297="snížená",N297,0)</f>
        <v>0</v>
      </c>
      <c r="BG297" s="105">
        <f aca="true" t="shared" si="6" ref="BG297:BG309">IF(U297="zákl. přenesená",N297,0)</f>
        <v>0</v>
      </c>
      <c r="BH297" s="105">
        <f aca="true" t="shared" si="7" ref="BH297:BH309">IF(U297="sníž. přenesená",N297,0)</f>
        <v>0</v>
      </c>
      <c r="BI297" s="105">
        <f aca="true" t="shared" si="8" ref="BI297:BI309">IF(U297="nulová",N297,0)</f>
        <v>0</v>
      </c>
      <c r="BJ297" s="21" t="s">
        <v>79</v>
      </c>
      <c r="BK297" s="105">
        <f aca="true" t="shared" si="9" ref="BK297:BK309">ROUND(L297*K297,2)</f>
        <v>0</v>
      </c>
      <c r="BL297" s="21" t="s">
        <v>135</v>
      </c>
      <c r="BM297" s="21" t="s">
        <v>451</v>
      </c>
    </row>
    <row r="298" spans="2:65" s="1" customFormat="1" ht="38.25" customHeight="1">
      <c r="B298" s="123"/>
      <c r="C298" s="143" t="s">
        <v>452</v>
      </c>
      <c r="D298" s="143" t="s">
        <v>131</v>
      </c>
      <c r="E298" s="144" t="s">
        <v>453</v>
      </c>
      <c r="F298" s="226" t="s">
        <v>454</v>
      </c>
      <c r="G298" s="226"/>
      <c r="H298" s="226"/>
      <c r="I298" s="226"/>
      <c r="J298" s="145" t="s">
        <v>167</v>
      </c>
      <c r="K298" s="146">
        <v>131.3</v>
      </c>
      <c r="L298" s="227">
        <v>0</v>
      </c>
      <c r="M298" s="227"/>
      <c r="N298" s="228">
        <f t="shared" si="0"/>
        <v>0</v>
      </c>
      <c r="O298" s="228"/>
      <c r="P298" s="228"/>
      <c r="Q298" s="228"/>
      <c r="R298" s="124"/>
      <c r="T298" s="147" t="s">
        <v>5</v>
      </c>
      <c r="U298" s="46" t="s">
        <v>36</v>
      </c>
      <c r="V298" s="38"/>
      <c r="W298" s="148">
        <f t="shared" si="1"/>
        <v>0</v>
      </c>
      <c r="X298" s="148">
        <v>2E-05</v>
      </c>
      <c r="Y298" s="148">
        <f t="shared" si="2"/>
        <v>0.0026260000000000003</v>
      </c>
      <c r="Z298" s="148">
        <v>0</v>
      </c>
      <c r="AA298" s="149">
        <f t="shared" si="3"/>
        <v>0</v>
      </c>
      <c r="AR298" s="21" t="s">
        <v>135</v>
      </c>
      <c r="AT298" s="21" t="s">
        <v>131</v>
      </c>
      <c r="AU298" s="21" t="s">
        <v>92</v>
      </c>
      <c r="AY298" s="21" t="s">
        <v>130</v>
      </c>
      <c r="BE298" s="105">
        <f t="shared" si="4"/>
        <v>0</v>
      </c>
      <c r="BF298" s="105">
        <f t="shared" si="5"/>
        <v>0</v>
      </c>
      <c r="BG298" s="105">
        <f t="shared" si="6"/>
        <v>0</v>
      </c>
      <c r="BH298" s="105">
        <f t="shared" si="7"/>
        <v>0</v>
      </c>
      <c r="BI298" s="105">
        <f t="shared" si="8"/>
        <v>0</v>
      </c>
      <c r="BJ298" s="21" t="s">
        <v>79</v>
      </c>
      <c r="BK298" s="105">
        <f t="shared" si="9"/>
        <v>0</v>
      </c>
      <c r="BL298" s="21" t="s">
        <v>135</v>
      </c>
      <c r="BM298" s="21" t="s">
        <v>455</v>
      </c>
    </row>
    <row r="299" spans="2:65" s="1" customFormat="1" ht="25.5" customHeight="1">
      <c r="B299" s="123"/>
      <c r="C299" s="173" t="s">
        <v>456</v>
      </c>
      <c r="D299" s="173" t="s">
        <v>304</v>
      </c>
      <c r="E299" s="174" t="s">
        <v>457</v>
      </c>
      <c r="F299" s="247" t="s">
        <v>458</v>
      </c>
      <c r="G299" s="247"/>
      <c r="H299" s="247"/>
      <c r="I299" s="247"/>
      <c r="J299" s="175" t="s">
        <v>167</v>
      </c>
      <c r="K299" s="176">
        <v>133.926</v>
      </c>
      <c r="L299" s="248">
        <v>0</v>
      </c>
      <c r="M299" s="248"/>
      <c r="N299" s="249">
        <f t="shared" si="0"/>
        <v>0</v>
      </c>
      <c r="O299" s="228"/>
      <c r="P299" s="228"/>
      <c r="Q299" s="228"/>
      <c r="R299" s="124"/>
      <c r="T299" s="147" t="s">
        <v>5</v>
      </c>
      <c r="U299" s="46" t="s">
        <v>36</v>
      </c>
      <c r="V299" s="38"/>
      <c r="W299" s="148">
        <f t="shared" si="1"/>
        <v>0</v>
      </c>
      <c r="X299" s="148">
        <v>0.01142</v>
      </c>
      <c r="Y299" s="148">
        <f t="shared" si="2"/>
        <v>1.5294349199999997</v>
      </c>
      <c r="Z299" s="148">
        <v>0</v>
      </c>
      <c r="AA299" s="149">
        <f t="shared" si="3"/>
        <v>0</v>
      </c>
      <c r="AR299" s="21" t="s">
        <v>174</v>
      </c>
      <c r="AT299" s="21" t="s">
        <v>304</v>
      </c>
      <c r="AU299" s="21" t="s">
        <v>92</v>
      </c>
      <c r="AY299" s="21" t="s">
        <v>130</v>
      </c>
      <c r="BE299" s="105">
        <f t="shared" si="4"/>
        <v>0</v>
      </c>
      <c r="BF299" s="105">
        <f t="shared" si="5"/>
        <v>0</v>
      </c>
      <c r="BG299" s="105">
        <f t="shared" si="6"/>
        <v>0</v>
      </c>
      <c r="BH299" s="105">
        <f t="shared" si="7"/>
        <v>0</v>
      </c>
      <c r="BI299" s="105">
        <f t="shared" si="8"/>
        <v>0</v>
      </c>
      <c r="BJ299" s="21" t="s">
        <v>79</v>
      </c>
      <c r="BK299" s="105">
        <f t="shared" si="9"/>
        <v>0</v>
      </c>
      <c r="BL299" s="21" t="s">
        <v>135</v>
      </c>
      <c r="BM299" s="21" t="s">
        <v>459</v>
      </c>
    </row>
    <row r="300" spans="2:65" s="1" customFormat="1" ht="25.5" customHeight="1">
      <c r="B300" s="123"/>
      <c r="C300" s="143" t="s">
        <v>460</v>
      </c>
      <c r="D300" s="143" t="s">
        <v>131</v>
      </c>
      <c r="E300" s="144" t="s">
        <v>461</v>
      </c>
      <c r="F300" s="226" t="s">
        <v>462</v>
      </c>
      <c r="G300" s="226"/>
      <c r="H300" s="226"/>
      <c r="I300" s="226"/>
      <c r="J300" s="145" t="s">
        <v>341</v>
      </c>
      <c r="K300" s="146">
        <v>8</v>
      </c>
      <c r="L300" s="227">
        <v>0</v>
      </c>
      <c r="M300" s="227"/>
      <c r="N300" s="228">
        <f t="shared" si="0"/>
        <v>0</v>
      </c>
      <c r="O300" s="228"/>
      <c r="P300" s="228"/>
      <c r="Q300" s="228"/>
      <c r="R300" s="124"/>
      <c r="T300" s="147" t="s">
        <v>5</v>
      </c>
      <c r="U300" s="46" t="s">
        <v>36</v>
      </c>
      <c r="V300" s="38"/>
      <c r="W300" s="148">
        <f t="shared" si="1"/>
        <v>0</v>
      </c>
      <c r="X300" s="148">
        <v>0</v>
      </c>
      <c r="Y300" s="148">
        <f t="shared" si="2"/>
        <v>0</v>
      </c>
      <c r="Z300" s="148">
        <v>0</v>
      </c>
      <c r="AA300" s="149">
        <f t="shared" si="3"/>
        <v>0</v>
      </c>
      <c r="AR300" s="21" t="s">
        <v>135</v>
      </c>
      <c r="AT300" s="21" t="s">
        <v>131</v>
      </c>
      <c r="AU300" s="21" t="s">
        <v>92</v>
      </c>
      <c r="AY300" s="21" t="s">
        <v>130</v>
      </c>
      <c r="BE300" s="105">
        <f t="shared" si="4"/>
        <v>0</v>
      </c>
      <c r="BF300" s="105">
        <f t="shared" si="5"/>
        <v>0</v>
      </c>
      <c r="BG300" s="105">
        <f t="shared" si="6"/>
        <v>0</v>
      </c>
      <c r="BH300" s="105">
        <f t="shared" si="7"/>
        <v>0</v>
      </c>
      <c r="BI300" s="105">
        <f t="shared" si="8"/>
        <v>0</v>
      </c>
      <c r="BJ300" s="21" t="s">
        <v>79</v>
      </c>
      <c r="BK300" s="105">
        <f t="shared" si="9"/>
        <v>0</v>
      </c>
      <c r="BL300" s="21" t="s">
        <v>135</v>
      </c>
      <c r="BM300" s="21" t="s">
        <v>463</v>
      </c>
    </row>
    <row r="301" spans="2:65" s="1" customFormat="1" ht="25.5" customHeight="1">
      <c r="B301" s="123"/>
      <c r="C301" s="173" t="s">
        <v>464</v>
      </c>
      <c r="D301" s="173" t="s">
        <v>304</v>
      </c>
      <c r="E301" s="174" t="s">
        <v>465</v>
      </c>
      <c r="F301" s="247" t="s">
        <v>466</v>
      </c>
      <c r="G301" s="247"/>
      <c r="H301" s="247"/>
      <c r="I301" s="247"/>
      <c r="J301" s="175" t="s">
        <v>341</v>
      </c>
      <c r="K301" s="176">
        <v>4</v>
      </c>
      <c r="L301" s="248">
        <v>0</v>
      </c>
      <c r="M301" s="248"/>
      <c r="N301" s="249">
        <f t="shared" si="0"/>
        <v>0</v>
      </c>
      <c r="O301" s="228"/>
      <c r="P301" s="228"/>
      <c r="Q301" s="228"/>
      <c r="R301" s="124"/>
      <c r="T301" s="147" t="s">
        <v>5</v>
      </c>
      <c r="U301" s="46" t="s">
        <v>36</v>
      </c>
      <c r="V301" s="38"/>
      <c r="W301" s="148">
        <f t="shared" si="1"/>
        <v>0</v>
      </c>
      <c r="X301" s="148">
        <v>0.0012</v>
      </c>
      <c r="Y301" s="148">
        <f t="shared" si="2"/>
        <v>0.0048</v>
      </c>
      <c r="Z301" s="148">
        <v>0</v>
      </c>
      <c r="AA301" s="149">
        <f t="shared" si="3"/>
        <v>0</v>
      </c>
      <c r="AR301" s="21" t="s">
        <v>174</v>
      </c>
      <c r="AT301" s="21" t="s">
        <v>304</v>
      </c>
      <c r="AU301" s="21" t="s">
        <v>92</v>
      </c>
      <c r="AY301" s="21" t="s">
        <v>130</v>
      </c>
      <c r="BE301" s="105">
        <f t="shared" si="4"/>
        <v>0</v>
      </c>
      <c r="BF301" s="105">
        <f t="shared" si="5"/>
        <v>0</v>
      </c>
      <c r="BG301" s="105">
        <f t="shared" si="6"/>
        <v>0</v>
      </c>
      <c r="BH301" s="105">
        <f t="shared" si="7"/>
        <v>0</v>
      </c>
      <c r="BI301" s="105">
        <f t="shared" si="8"/>
        <v>0</v>
      </c>
      <c r="BJ301" s="21" t="s">
        <v>79</v>
      </c>
      <c r="BK301" s="105">
        <f t="shared" si="9"/>
        <v>0</v>
      </c>
      <c r="BL301" s="21" t="s">
        <v>135</v>
      </c>
      <c r="BM301" s="21" t="s">
        <v>467</v>
      </c>
    </row>
    <row r="302" spans="2:65" s="1" customFormat="1" ht="25.5" customHeight="1">
      <c r="B302" s="123"/>
      <c r="C302" s="173" t="s">
        <v>468</v>
      </c>
      <c r="D302" s="173" t="s">
        <v>304</v>
      </c>
      <c r="E302" s="174" t="s">
        <v>469</v>
      </c>
      <c r="F302" s="247" t="s">
        <v>470</v>
      </c>
      <c r="G302" s="247"/>
      <c r="H302" s="247"/>
      <c r="I302" s="247"/>
      <c r="J302" s="175" t="s">
        <v>341</v>
      </c>
      <c r="K302" s="176">
        <v>4</v>
      </c>
      <c r="L302" s="248">
        <v>0</v>
      </c>
      <c r="M302" s="248"/>
      <c r="N302" s="249">
        <f t="shared" si="0"/>
        <v>0</v>
      </c>
      <c r="O302" s="228"/>
      <c r="P302" s="228"/>
      <c r="Q302" s="228"/>
      <c r="R302" s="124"/>
      <c r="T302" s="147" t="s">
        <v>5</v>
      </c>
      <c r="U302" s="46" t="s">
        <v>36</v>
      </c>
      <c r="V302" s="38"/>
      <c r="W302" s="148">
        <f t="shared" si="1"/>
        <v>0</v>
      </c>
      <c r="X302" s="148">
        <v>0.0012</v>
      </c>
      <c r="Y302" s="148">
        <f t="shared" si="2"/>
        <v>0.0048</v>
      </c>
      <c r="Z302" s="148">
        <v>0</v>
      </c>
      <c r="AA302" s="149">
        <f t="shared" si="3"/>
        <v>0</v>
      </c>
      <c r="AR302" s="21" t="s">
        <v>174</v>
      </c>
      <c r="AT302" s="21" t="s">
        <v>304</v>
      </c>
      <c r="AU302" s="21" t="s">
        <v>92</v>
      </c>
      <c r="AY302" s="21" t="s">
        <v>130</v>
      </c>
      <c r="BE302" s="105">
        <f t="shared" si="4"/>
        <v>0</v>
      </c>
      <c r="BF302" s="105">
        <f t="shared" si="5"/>
        <v>0</v>
      </c>
      <c r="BG302" s="105">
        <f t="shared" si="6"/>
        <v>0</v>
      </c>
      <c r="BH302" s="105">
        <f t="shared" si="7"/>
        <v>0</v>
      </c>
      <c r="BI302" s="105">
        <f t="shared" si="8"/>
        <v>0</v>
      </c>
      <c r="BJ302" s="21" t="s">
        <v>79</v>
      </c>
      <c r="BK302" s="105">
        <f t="shared" si="9"/>
        <v>0</v>
      </c>
      <c r="BL302" s="21" t="s">
        <v>135</v>
      </c>
      <c r="BM302" s="21" t="s">
        <v>471</v>
      </c>
    </row>
    <row r="303" spans="2:65" s="1" customFormat="1" ht="25.5" customHeight="1">
      <c r="B303" s="123"/>
      <c r="C303" s="143" t="s">
        <v>472</v>
      </c>
      <c r="D303" s="143" t="s">
        <v>131</v>
      </c>
      <c r="E303" s="144" t="s">
        <v>473</v>
      </c>
      <c r="F303" s="226" t="s">
        <v>474</v>
      </c>
      <c r="G303" s="226"/>
      <c r="H303" s="226"/>
      <c r="I303" s="226"/>
      <c r="J303" s="145" t="s">
        <v>341</v>
      </c>
      <c r="K303" s="146">
        <v>4</v>
      </c>
      <c r="L303" s="227">
        <v>0</v>
      </c>
      <c r="M303" s="227"/>
      <c r="N303" s="228">
        <f t="shared" si="0"/>
        <v>0</v>
      </c>
      <c r="O303" s="228"/>
      <c r="P303" s="228"/>
      <c r="Q303" s="228"/>
      <c r="R303" s="124"/>
      <c r="T303" s="147" t="s">
        <v>5</v>
      </c>
      <c r="U303" s="46" t="s">
        <v>36</v>
      </c>
      <c r="V303" s="38"/>
      <c r="W303" s="148">
        <f t="shared" si="1"/>
        <v>0</v>
      </c>
      <c r="X303" s="148">
        <v>0</v>
      </c>
      <c r="Y303" s="148">
        <f t="shared" si="2"/>
        <v>0</v>
      </c>
      <c r="Z303" s="148">
        <v>0</v>
      </c>
      <c r="AA303" s="149">
        <f t="shared" si="3"/>
        <v>0</v>
      </c>
      <c r="AR303" s="21" t="s">
        <v>135</v>
      </c>
      <c r="AT303" s="21" t="s">
        <v>131</v>
      </c>
      <c r="AU303" s="21" t="s">
        <v>92</v>
      </c>
      <c r="AY303" s="21" t="s">
        <v>130</v>
      </c>
      <c r="BE303" s="105">
        <f t="shared" si="4"/>
        <v>0</v>
      </c>
      <c r="BF303" s="105">
        <f t="shared" si="5"/>
        <v>0</v>
      </c>
      <c r="BG303" s="105">
        <f t="shared" si="6"/>
        <v>0</v>
      </c>
      <c r="BH303" s="105">
        <f t="shared" si="7"/>
        <v>0</v>
      </c>
      <c r="BI303" s="105">
        <f t="shared" si="8"/>
        <v>0</v>
      </c>
      <c r="BJ303" s="21" t="s">
        <v>79</v>
      </c>
      <c r="BK303" s="105">
        <f t="shared" si="9"/>
        <v>0</v>
      </c>
      <c r="BL303" s="21" t="s">
        <v>135</v>
      </c>
      <c r="BM303" s="21" t="s">
        <v>475</v>
      </c>
    </row>
    <row r="304" spans="2:65" s="1" customFormat="1" ht="25.5" customHeight="1">
      <c r="B304" s="123"/>
      <c r="C304" s="173" t="s">
        <v>476</v>
      </c>
      <c r="D304" s="173" t="s">
        <v>304</v>
      </c>
      <c r="E304" s="174" t="s">
        <v>477</v>
      </c>
      <c r="F304" s="247" t="s">
        <v>478</v>
      </c>
      <c r="G304" s="247"/>
      <c r="H304" s="247"/>
      <c r="I304" s="247"/>
      <c r="J304" s="175" t="s">
        <v>341</v>
      </c>
      <c r="K304" s="176">
        <v>4</v>
      </c>
      <c r="L304" s="248">
        <v>0</v>
      </c>
      <c r="M304" s="248"/>
      <c r="N304" s="249">
        <f t="shared" si="0"/>
        <v>0</v>
      </c>
      <c r="O304" s="228"/>
      <c r="P304" s="228"/>
      <c r="Q304" s="228"/>
      <c r="R304" s="124"/>
      <c r="T304" s="147" t="s">
        <v>5</v>
      </c>
      <c r="U304" s="46" t="s">
        <v>36</v>
      </c>
      <c r="V304" s="38"/>
      <c r="W304" s="148">
        <f t="shared" si="1"/>
        <v>0</v>
      </c>
      <c r="X304" s="148">
        <v>0.0092</v>
      </c>
      <c r="Y304" s="148">
        <f t="shared" si="2"/>
        <v>0.0368</v>
      </c>
      <c r="Z304" s="148">
        <v>0</v>
      </c>
      <c r="AA304" s="149">
        <f t="shared" si="3"/>
        <v>0</v>
      </c>
      <c r="AR304" s="21" t="s">
        <v>174</v>
      </c>
      <c r="AT304" s="21" t="s">
        <v>304</v>
      </c>
      <c r="AU304" s="21" t="s">
        <v>92</v>
      </c>
      <c r="AY304" s="21" t="s">
        <v>130</v>
      </c>
      <c r="BE304" s="105">
        <f t="shared" si="4"/>
        <v>0</v>
      </c>
      <c r="BF304" s="105">
        <f t="shared" si="5"/>
        <v>0</v>
      </c>
      <c r="BG304" s="105">
        <f t="shared" si="6"/>
        <v>0</v>
      </c>
      <c r="BH304" s="105">
        <f t="shared" si="7"/>
        <v>0</v>
      </c>
      <c r="BI304" s="105">
        <f t="shared" si="8"/>
        <v>0</v>
      </c>
      <c r="BJ304" s="21" t="s">
        <v>79</v>
      </c>
      <c r="BK304" s="105">
        <f t="shared" si="9"/>
        <v>0</v>
      </c>
      <c r="BL304" s="21" t="s">
        <v>135</v>
      </c>
      <c r="BM304" s="21" t="s">
        <v>479</v>
      </c>
    </row>
    <row r="305" spans="2:65" s="1" customFormat="1" ht="25.5" customHeight="1">
      <c r="B305" s="123"/>
      <c r="C305" s="143" t="s">
        <v>480</v>
      </c>
      <c r="D305" s="143" t="s">
        <v>131</v>
      </c>
      <c r="E305" s="144" t="s">
        <v>481</v>
      </c>
      <c r="F305" s="226" t="s">
        <v>482</v>
      </c>
      <c r="G305" s="226"/>
      <c r="H305" s="226"/>
      <c r="I305" s="226"/>
      <c r="J305" s="145" t="s">
        <v>483</v>
      </c>
      <c r="K305" s="146">
        <v>5</v>
      </c>
      <c r="L305" s="227">
        <v>0</v>
      </c>
      <c r="M305" s="227"/>
      <c r="N305" s="228">
        <f t="shared" si="0"/>
        <v>0</v>
      </c>
      <c r="O305" s="228"/>
      <c r="P305" s="228"/>
      <c r="Q305" s="228"/>
      <c r="R305" s="124"/>
      <c r="T305" s="147" t="s">
        <v>5</v>
      </c>
      <c r="U305" s="46" t="s">
        <v>36</v>
      </c>
      <c r="V305" s="38"/>
      <c r="W305" s="148">
        <f t="shared" si="1"/>
        <v>0</v>
      </c>
      <c r="X305" s="148">
        <v>0.00031</v>
      </c>
      <c r="Y305" s="148">
        <f t="shared" si="2"/>
        <v>0.00155</v>
      </c>
      <c r="Z305" s="148">
        <v>0</v>
      </c>
      <c r="AA305" s="149">
        <f t="shared" si="3"/>
        <v>0</v>
      </c>
      <c r="AR305" s="21" t="s">
        <v>135</v>
      </c>
      <c r="AT305" s="21" t="s">
        <v>131</v>
      </c>
      <c r="AU305" s="21" t="s">
        <v>92</v>
      </c>
      <c r="AY305" s="21" t="s">
        <v>130</v>
      </c>
      <c r="BE305" s="105">
        <f t="shared" si="4"/>
        <v>0</v>
      </c>
      <c r="BF305" s="105">
        <f t="shared" si="5"/>
        <v>0</v>
      </c>
      <c r="BG305" s="105">
        <f t="shared" si="6"/>
        <v>0</v>
      </c>
      <c r="BH305" s="105">
        <f t="shared" si="7"/>
        <v>0</v>
      </c>
      <c r="BI305" s="105">
        <f t="shared" si="8"/>
        <v>0</v>
      </c>
      <c r="BJ305" s="21" t="s">
        <v>79</v>
      </c>
      <c r="BK305" s="105">
        <f t="shared" si="9"/>
        <v>0</v>
      </c>
      <c r="BL305" s="21" t="s">
        <v>135</v>
      </c>
      <c r="BM305" s="21" t="s">
        <v>484</v>
      </c>
    </row>
    <row r="306" spans="2:65" s="1" customFormat="1" ht="25.5" customHeight="1">
      <c r="B306" s="123"/>
      <c r="C306" s="143" t="s">
        <v>485</v>
      </c>
      <c r="D306" s="143" t="s">
        <v>131</v>
      </c>
      <c r="E306" s="144" t="s">
        <v>486</v>
      </c>
      <c r="F306" s="226" t="s">
        <v>487</v>
      </c>
      <c r="G306" s="226"/>
      <c r="H306" s="226"/>
      <c r="I306" s="226"/>
      <c r="J306" s="145" t="s">
        <v>341</v>
      </c>
      <c r="K306" s="146">
        <v>5</v>
      </c>
      <c r="L306" s="227">
        <v>0</v>
      </c>
      <c r="M306" s="227"/>
      <c r="N306" s="228">
        <f t="shared" si="0"/>
        <v>0</v>
      </c>
      <c r="O306" s="228"/>
      <c r="P306" s="228"/>
      <c r="Q306" s="228"/>
      <c r="R306" s="124"/>
      <c r="T306" s="147" t="s">
        <v>5</v>
      </c>
      <c r="U306" s="46" t="s">
        <v>36</v>
      </c>
      <c r="V306" s="38"/>
      <c r="W306" s="148">
        <f t="shared" si="1"/>
        <v>0</v>
      </c>
      <c r="X306" s="148">
        <v>2.35574</v>
      </c>
      <c r="Y306" s="148">
        <f t="shared" si="2"/>
        <v>11.7787</v>
      </c>
      <c r="Z306" s="148">
        <v>0</v>
      </c>
      <c r="AA306" s="149">
        <f t="shared" si="3"/>
        <v>0</v>
      </c>
      <c r="AR306" s="21" t="s">
        <v>135</v>
      </c>
      <c r="AT306" s="21" t="s">
        <v>131</v>
      </c>
      <c r="AU306" s="21" t="s">
        <v>92</v>
      </c>
      <c r="AY306" s="21" t="s">
        <v>130</v>
      </c>
      <c r="BE306" s="105">
        <f t="shared" si="4"/>
        <v>0</v>
      </c>
      <c r="BF306" s="105">
        <f t="shared" si="5"/>
        <v>0</v>
      </c>
      <c r="BG306" s="105">
        <f t="shared" si="6"/>
        <v>0</v>
      </c>
      <c r="BH306" s="105">
        <f t="shared" si="7"/>
        <v>0</v>
      </c>
      <c r="BI306" s="105">
        <f t="shared" si="8"/>
        <v>0</v>
      </c>
      <c r="BJ306" s="21" t="s">
        <v>79</v>
      </c>
      <c r="BK306" s="105">
        <f t="shared" si="9"/>
        <v>0</v>
      </c>
      <c r="BL306" s="21" t="s">
        <v>135</v>
      </c>
      <c r="BM306" s="21" t="s">
        <v>488</v>
      </c>
    </row>
    <row r="307" spans="2:65" s="1" customFormat="1" ht="38.25" customHeight="1">
      <c r="B307" s="123"/>
      <c r="C307" s="143" t="s">
        <v>489</v>
      </c>
      <c r="D307" s="143" t="s">
        <v>131</v>
      </c>
      <c r="E307" s="144" t="s">
        <v>490</v>
      </c>
      <c r="F307" s="226" t="s">
        <v>491</v>
      </c>
      <c r="G307" s="226"/>
      <c r="H307" s="226"/>
      <c r="I307" s="226"/>
      <c r="J307" s="145" t="s">
        <v>341</v>
      </c>
      <c r="K307" s="146">
        <v>1</v>
      </c>
      <c r="L307" s="227">
        <v>0</v>
      </c>
      <c r="M307" s="227"/>
      <c r="N307" s="228">
        <f t="shared" si="0"/>
        <v>0</v>
      </c>
      <c r="O307" s="228"/>
      <c r="P307" s="228"/>
      <c r="Q307" s="228"/>
      <c r="R307" s="124"/>
      <c r="T307" s="147" t="s">
        <v>5</v>
      </c>
      <c r="U307" s="46" t="s">
        <v>36</v>
      </c>
      <c r="V307" s="38"/>
      <c r="W307" s="148">
        <f t="shared" si="1"/>
        <v>0</v>
      </c>
      <c r="X307" s="148">
        <v>2.35574</v>
      </c>
      <c r="Y307" s="148">
        <f t="shared" si="2"/>
        <v>2.35574</v>
      </c>
      <c r="Z307" s="148">
        <v>0</v>
      </c>
      <c r="AA307" s="149">
        <f t="shared" si="3"/>
        <v>0</v>
      </c>
      <c r="AR307" s="21" t="s">
        <v>135</v>
      </c>
      <c r="AT307" s="21" t="s">
        <v>131</v>
      </c>
      <c r="AU307" s="21" t="s">
        <v>92</v>
      </c>
      <c r="AY307" s="21" t="s">
        <v>130</v>
      </c>
      <c r="BE307" s="105">
        <f t="shared" si="4"/>
        <v>0</v>
      </c>
      <c r="BF307" s="105">
        <f t="shared" si="5"/>
        <v>0</v>
      </c>
      <c r="BG307" s="105">
        <f t="shared" si="6"/>
        <v>0</v>
      </c>
      <c r="BH307" s="105">
        <f t="shared" si="7"/>
        <v>0</v>
      </c>
      <c r="BI307" s="105">
        <f t="shared" si="8"/>
        <v>0</v>
      </c>
      <c r="BJ307" s="21" t="s">
        <v>79</v>
      </c>
      <c r="BK307" s="105">
        <f t="shared" si="9"/>
        <v>0</v>
      </c>
      <c r="BL307" s="21" t="s">
        <v>135</v>
      </c>
      <c r="BM307" s="21" t="s">
        <v>492</v>
      </c>
    </row>
    <row r="308" spans="2:65" s="1" customFormat="1" ht="25.5" customHeight="1">
      <c r="B308" s="123"/>
      <c r="C308" s="173" t="s">
        <v>493</v>
      </c>
      <c r="D308" s="173" t="s">
        <v>304</v>
      </c>
      <c r="E308" s="174" t="s">
        <v>494</v>
      </c>
      <c r="F308" s="247" t="s">
        <v>495</v>
      </c>
      <c r="G308" s="247"/>
      <c r="H308" s="247"/>
      <c r="I308" s="247"/>
      <c r="J308" s="175" t="s">
        <v>341</v>
      </c>
      <c r="K308" s="176">
        <v>5</v>
      </c>
      <c r="L308" s="248">
        <v>0</v>
      </c>
      <c r="M308" s="248"/>
      <c r="N308" s="249">
        <f t="shared" si="0"/>
        <v>0</v>
      </c>
      <c r="O308" s="228"/>
      <c r="P308" s="228"/>
      <c r="Q308" s="228"/>
      <c r="R308" s="124"/>
      <c r="T308" s="147" t="s">
        <v>5</v>
      </c>
      <c r="U308" s="46" t="s">
        <v>36</v>
      </c>
      <c r="V308" s="38"/>
      <c r="W308" s="148">
        <f t="shared" si="1"/>
        <v>0</v>
      </c>
      <c r="X308" s="148">
        <v>1.614</v>
      </c>
      <c r="Y308" s="148">
        <f t="shared" si="2"/>
        <v>8.07</v>
      </c>
      <c r="Z308" s="148">
        <v>0</v>
      </c>
      <c r="AA308" s="149">
        <f t="shared" si="3"/>
        <v>0</v>
      </c>
      <c r="AR308" s="21" t="s">
        <v>174</v>
      </c>
      <c r="AT308" s="21" t="s">
        <v>304</v>
      </c>
      <c r="AU308" s="21" t="s">
        <v>92</v>
      </c>
      <c r="AY308" s="21" t="s">
        <v>130</v>
      </c>
      <c r="BE308" s="105">
        <f t="shared" si="4"/>
        <v>0</v>
      </c>
      <c r="BF308" s="105">
        <f t="shared" si="5"/>
        <v>0</v>
      </c>
      <c r="BG308" s="105">
        <f t="shared" si="6"/>
        <v>0</v>
      </c>
      <c r="BH308" s="105">
        <f t="shared" si="7"/>
        <v>0</v>
      </c>
      <c r="BI308" s="105">
        <f t="shared" si="8"/>
        <v>0</v>
      </c>
      <c r="BJ308" s="21" t="s">
        <v>79</v>
      </c>
      <c r="BK308" s="105">
        <f t="shared" si="9"/>
        <v>0</v>
      </c>
      <c r="BL308" s="21" t="s">
        <v>135</v>
      </c>
      <c r="BM308" s="21" t="s">
        <v>496</v>
      </c>
    </row>
    <row r="309" spans="2:65" s="1" customFormat="1" ht="16.5" customHeight="1">
      <c r="B309" s="123"/>
      <c r="C309" s="173" t="s">
        <v>497</v>
      </c>
      <c r="D309" s="173" t="s">
        <v>304</v>
      </c>
      <c r="E309" s="174" t="s">
        <v>498</v>
      </c>
      <c r="F309" s="247" t="s">
        <v>499</v>
      </c>
      <c r="G309" s="247"/>
      <c r="H309" s="247"/>
      <c r="I309" s="247"/>
      <c r="J309" s="175" t="s">
        <v>341</v>
      </c>
      <c r="K309" s="176">
        <v>1</v>
      </c>
      <c r="L309" s="248">
        <v>0</v>
      </c>
      <c r="M309" s="248"/>
      <c r="N309" s="249">
        <f t="shared" si="0"/>
        <v>0</v>
      </c>
      <c r="O309" s="228"/>
      <c r="P309" s="228"/>
      <c r="Q309" s="228"/>
      <c r="R309" s="124"/>
      <c r="T309" s="147" t="s">
        <v>5</v>
      </c>
      <c r="U309" s="46" t="s">
        <v>36</v>
      </c>
      <c r="V309" s="38"/>
      <c r="W309" s="148">
        <f t="shared" si="1"/>
        <v>0</v>
      </c>
      <c r="X309" s="148">
        <v>1.614</v>
      </c>
      <c r="Y309" s="148">
        <f t="shared" si="2"/>
        <v>1.614</v>
      </c>
      <c r="Z309" s="148">
        <v>0</v>
      </c>
      <c r="AA309" s="149">
        <f t="shared" si="3"/>
        <v>0</v>
      </c>
      <c r="AR309" s="21" t="s">
        <v>174</v>
      </c>
      <c r="AT309" s="21" t="s">
        <v>304</v>
      </c>
      <c r="AU309" s="21" t="s">
        <v>92</v>
      </c>
      <c r="AY309" s="21" t="s">
        <v>130</v>
      </c>
      <c r="BE309" s="105">
        <f t="shared" si="4"/>
        <v>0</v>
      </c>
      <c r="BF309" s="105">
        <f t="shared" si="5"/>
        <v>0</v>
      </c>
      <c r="BG309" s="105">
        <f t="shared" si="6"/>
        <v>0</v>
      </c>
      <c r="BH309" s="105">
        <f t="shared" si="7"/>
        <v>0</v>
      </c>
      <c r="BI309" s="105">
        <f t="shared" si="8"/>
        <v>0</v>
      </c>
      <c r="BJ309" s="21" t="s">
        <v>79</v>
      </c>
      <c r="BK309" s="105">
        <f t="shared" si="9"/>
        <v>0</v>
      </c>
      <c r="BL309" s="21" t="s">
        <v>135</v>
      </c>
      <c r="BM309" s="21" t="s">
        <v>500</v>
      </c>
    </row>
    <row r="310" spans="2:47" s="1" customFormat="1" ht="120" customHeight="1">
      <c r="B310" s="37"/>
      <c r="C310" s="38"/>
      <c r="D310" s="38"/>
      <c r="E310" s="38"/>
      <c r="F310" s="237" t="s">
        <v>501</v>
      </c>
      <c r="G310" s="238"/>
      <c r="H310" s="238"/>
      <c r="I310" s="238"/>
      <c r="J310" s="38"/>
      <c r="K310" s="38"/>
      <c r="L310" s="38"/>
      <c r="M310" s="38"/>
      <c r="N310" s="38"/>
      <c r="O310" s="38"/>
      <c r="P310" s="38"/>
      <c r="Q310" s="38"/>
      <c r="R310" s="39"/>
      <c r="T310" s="177"/>
      <c r="U310" s="38"/>
      <c r="V310" s="38"/>
      <c r="W310" s="38"/>
      <c r="X310" s="38"/>
      <c r="Y310" s="38"/>
      <c r="Z310" s="38"/>
      <c r="AA310" s="76"/>
      <c r="AT310" s="21" t="s">
        <v>344</v>
      </c>
      <c r="AU310" s="21" t="s">
        <v>92</v>
      </c>
    </row>
    <row r="311" spans="2:65" s="1" customFormat="1" ht="25.5" customHeight="1">
      <c r="B311" s="123"/>
      <c r="C311" s="173" t="s">
        <v>502</v>
      </c>
      <c r="D311" s="173" t="s">
        <v>304</v>
      </c>
      <c r="E311" s="174" t="s">
        <v>503</v>
      </c>
      <c r="F311" s="247" t="s">
        <v>504</v>
      </c>
      <c r="G311" s="247"/>
      <c r="H311" s="247"/>
      <c r="I311" s="247"/>
      <c r="J311" s="175" t="s">
        <v>341</v>
      </c>
      <c r="K311" s="176">
        <v>1</v>
      </c>
      <c r="L311" s="248">
        <v>0</v>
      </c>
      <c r="M311" s="248"/>
      <c r="N311" s="249">
        <f aca="true" t="shared" si="10" ref="N311:N327">ROUND(L311*K311,2)</f>
        <v>0</v>
      </c>
      <c r="O311" s="228"/>
      <c r="P311" s="228"/>
      <c r="Q311" s="228"/>
      <c r="R311" s="124"/>
      <c r="T311" s="147" t="s">
        <v>5</v>
      </c>
      <c r="U311" s="46" t="s">
        <v>36</v>
      </c>
      <c r="V311" s="38"/>
      <c r="W311" s="148">
        <f aca="true" t="shared" si="11" ref="W311:W327">V311*K311</f>
        <v>0</v>
      </c>
      <c r="X311" s="148">
        <v>0.449</v>
      </c>
      <c r="Y311" s="148">
        <f aca="true" t="shared" si="12" ref="Y311:Y327">X311*K311</f>
        <v>0.449</v>
      </c>
      <c r="Z311" s="148">
        <v>0</v>
      </c>
      <c r="AA311" s="149">
        <f aca="true" t="shared" si="13" ref="AA311:AA327">Z311*K311</f>
        <v>0</v>
      </c>
      <c r="AR311" s="21" t="s">
        <v>174</v>
      </c>
      <c r="AT311" s="21" t="s">
        <v>304</v>
      </c>
      <c r="AU311" s="21" t="s">
        <v>92</v>
      </c>
      <c r="AY311" s="21" t="s">
        <v>130</v>
      </c>
      <c r="BE311" s="105">
        <f aca="true" t="shared" si="14" ref="BE311:BE327">IF(U311="základní",N311,0)</f>
        <v>0</v>
      </c>
      <c r="BF311" s="105">
        <f aca="true" t="shared" si="15" ref="BF311:BF327">IF(U311="snížená",N311,0)</f>
        <v>0</v>
      </c>
      <c r="BG311" s="105">
        <f aca="true" t="shared" si="16" ref="BG311:BG327">IF(U311="zákl. přenesená",N311,0)</f>
        <v>0</v>
      </c>
      <c r="BH311" s="105">
        <f aca="true" t="shared" si="17" ref="BH311:BH327">IF(U311="sníž. přenesená",N311,0)</f>
        <v>0</v>
      </c>
      <c r="BI311" s="105">
        <f aca="true" t="shared" si="18" ref="BI311:BI327">IF(U311="nulová",N311,0)</f>
        <v>0</v>
      </c>
      <c r="BJ311" s="21" t="s">
        <v>79</v>
      </c>
      <c r="BK311" s="105">
        <f aca="true" t="shared" si="19" ref="BK311:BK327">ROUND(L311*K311,2)</f>
        <v>0</v>
      </c>
      <c r="BL311" s="21" t="s">
        <v>135</v>
      </c>
      <c r="BM311" s="21" t="s">
        <v>505</v>
      </c>
    </row>
    <row r="312" spans="2:65" s="1" customFormat="1" ht="25.5" customHeight="1">
      <c r="B312" s="123"/>
      <c r="C312" s="173" t="s">
        <v>506</v>
      </c>
      <c r="D312" s="173" t="s">
        <v>304</v>
      </c>
      <c r="E312" s="174" t="s">
        <v>507</v>
      </c>
      <c r="F312" s="247" t="s">
        <v>508</v>
      </c>
      <c r="G312" s="247"/>
      <c r="H312" s="247"/>
      <c r="I312" s="247"/>
      <c r="J312" s="175" t="s">
        <v>341</v>
      </c>
      <c r="K312" s="176">
        <v>2</v>
      </c>
      <c r="L312" s="248">
        <v>0</v>
      </c>
      <c r="M312" s="248"/>
      <c r="N312" s="249">
        <f t="shared" si="10"/>
        <v>0</v>
      </c>
      <c r="O312" s="228"/>
      <c r="P312" s="228"/>
      <c r="Q312" s="228"/>
      <c r="R312" s="124"/>
      <c r="T312" s="147" t="s">
        <v>5</v>
      </c>
      <c r="U312" s="46" t="s">
        <v>36</v>
      </c>
      <c r="V312" s="38"/>
      <c r="W312" s="148">
        <f t="shared" si="11"/>
        <v>0</v>
      </c>
      <c r="X312" s="148">
        <v>1.013</v>
      </c>
      <c r="Y312" s="148">
        <f t="shared" si="12"/>
        <v>2.026</v>
      </c>
      <c r="Z312" s="148">
        <v>0</v>
      </c>
      <c r="AA312" s="149">
        <f t="shared" si="13"/>
        <v>0</v>
      </c>
      <c r="AR312" s="21" t="s">
        <v>174</v>
      </c>
      <c r="AT312" s="21" t="s">
        <v>304</v>
      </c>
      <c r="AU312" s="21" t="s">
        <v>92</v>
      </c>
      <c r="AY312" s="21" t="s">
        <v>130</v>
      </c>
      <c r="BE312" s="105">
        <f t="shared" si="14"/>
        <v>0</v>
      </c>
      <c r="BF312" s="105">
        <f t="shared" si="15"/>
        <v>0</v>
      </c>
      <c r="BG312" s="105">
        <f t="shared" si="16"/>
        <v>0</v>
      </c>
      <c r="BH312" s="105">
        <f t="shared" si="17"/>
        <v>0</v>
      </c>
      <c r="BI312" s="105">
        <f t="shared" si="18"/>
        <v>0</v>
      </c>
      <c r="BJ312" s="21" t="s">
        <v>79</v>
      </c>
      <c r="BK312" s="105">
        <f t="shared" si="19"/>
        <v>0</v>
      </c>
      <c r="BL312" s="21" t="s">
        <v>135</v>
      </c>
      <c r="BM312" s="21" t="s">
        <v>509</v>
      </c>
    </row>
    <row r="313" spans="2:65" s="1" customFormat="1" ht="25.5" customHeight="1">
      <c r="B313" s="123"/>
      <c r="C313" s="173" t="s">
        <v>510</v>
      </c>
      <c r="D313" s="173" t="s">
        <v>304</v>
      </c>
      <c r="E313" s="174" t="s">
        <v>511</v>
      </c>
      <c r="F313" s="247" t="s">
        <v>512</v>
      </c>
      <c r="G313" s="247"/>
      <c r="H313" s="247"/>
      <c r="I313" s="247"/>
      <c r="J313" s="175" t="s">
        <v>341</v>
      </c>
      <c r="K313" s="176">
        <v>2</v>
      </c>
      <c r="L313" s="248">
        <v>0</v>
      </c>
      <c r="M313" s="248"/>
      <c r="N313" s="249">
        <f t="shared" si="10"/>
        <v>0</v>
      </c>
      <c r="O313" s="228"/>
      <c r="P313" s="228"/>
      <c r="Q313" s="228"/>
      <c r="R313" s="124"/>
      <c r="T313" s="147" t="s">
        <v>5</v>
      </c>
      <c r="U313" s="46" t="s">
        <v>36</v>
      </c>
      <c r="V313" s="38"/>
      <c r="W313" s="148">
        <f t="shared" si="11"/>
        <v>0</v>
      </c>
      <c r="X313" s="148">
        <v>0.506</v>
      </c>
      <c r="Y313" s="148">
        <f t="shared" si="12"/>
        <v>1.012</v>
      </c>
      <c r="Z313" s="148">
        <v>0</v>
      </c>
      <c r="AA313" s="149">
        <f t="shared" si="13"/>
        <v>0</v>
      </c>
      <c r="AR313" s="21" t="s">
        <v>174</v>
      </c>
      <c r="AT313" s="21" t="s">
        <v>304</v>
      </c>
      <c r="AU313" s="21" t="s">
        <v>92</v>
      </c>
      <c r="AY313" s="21" t="s">
        <v>130</v>
      </c>
      <c r="BE313" s="105">
        <f t="shared" si="14"/>
        <v>0</v>
      </c>
      <c r="BF313" s="105">
        <f t="shared" si="15"/>
        <v>0</v>
      </c>
      <c r="BG313" s="105">
        <f t="shared" si="16"/>
        <v>0</v>
      </c>
      <c r="BH313" s="105">
        <f t="shared" si="17"/>
        <v>0</v>
      </c>
      <c r="BI313" s="105">
        <f t="shared" si="18"/>
        <v>0</v>
      </c>
      <c r="BJ313" s="21" t="s">
        <v>79</v>
      </c>
      <c r="BK313" s="105">
        <f t="shared" si="19"/>
        <v>0</v>
      </c>
      <c r="BL313" s="21" t="s">
        <v>135</v>
      </c>
      <c r="BM313" s="21" t="s">
        <v>513</v>
      </c>
    </row>
    <row r="314" spans="2:65" s="1" customFormat="1" ht="25.5" customHeight="1">
      <c r="B314" s="123"/>
      <c r="C314" s="173" t="s">
        <v>514</v>
      </c>
      <c r="D314" s="173" t="s">
        <v>304</v>
      </c>
      <c r="E314" s="174" t="s">
        <v>515</v>
      </c>
      <c r="F314" s="247" t="s">
        <v>516</v>
      </c>
      <c r="G314" s="247"/>
      <c r="H314" s="247"/>
      <c r="I314" s="247"/>
      <c r="J314" s="175" t="s">
        <v>341</v>
      </c>
      <c r="K314" s="176">
        <v>4</v>
      </c>
      <c r="L314" s="248">
        <v>0</v>
      </c>
      <c r="M314" s="248"/>
      <c r="N314" s="249">
        <f t="shared" si="10"/>
        <v>0</v>
      </c>
      <c r="O314" s="228"/>
      <c r="P314" s="228"/>
      <c r="Q314" s="228"/>
      <c r="R314" s="124"/>
      <c r="T314" s="147" t="s">
        <v>5</v>
      </c>
      <c r="U314" s="46" t="s">
        <v>36</v>
      </c>
      <c r="V314" s="38"/>
      <c r="W314" s="148">
        <f t="shared" si="11"/>
        <v>0</v>
      </c>
      <c r="X314" s="148">
        <v>0.254</v>
      </c>
      <c r="Y314" s="148">
        <f t="shared" si="12"/>
        <v>1.016</v>
      </c>
      <c r="Z314" s="148">
        <v>0</v>
      </c>
      <c r="AA314" s="149">
        <f t="shared" si="13"/>
        <v>0</v>
      </c>
      <c r="AR314" s="21" t="s">
        <v>174</v>
      </c>
      <c r="AT314" s="21" t="s">
        <v>304</v>
      </c>
      <c r="AU314" s="21" t="s">
        <v>92</v>
      </c>
      <c r="AY314" s="21" t="s">
        <v>130</v>
      </c>
      <c r="BE314" s="105">
        <f t="shared" si="14"/>
        <v>0</v>
      </c>
      <c r="BF314" s="105">
        <f t="shared" si="15"/>
        <v>0</v>
      </c>
      <c r="BG314" s="105">
        <f t="shared" si="16"/>
        <v>0</v>
      </c>
      <c r="BH314" s="105">
        <f t="shared" si="17"/>
        <v>0</v>
      </c>
      <c r="BI314" s="105">
        <f t="shared" si="18"/>
        <v>0</v>
      </c>
      <c r="BJ314" s="21" t="s">
        <v>79</v>
      </c>
      <c r="BK314" s="105">
        <f t="shared" si="19"/>
        <v>0</v>
      </c>
      <c r="BL314" s="21" t="s">
        <v>135</v>
      </c>
      <c r="BM314" s="21" t="s">
        <v>517</v>
      </c>
    </row>
    <row r="315" spans="2:65" s="1" customFormat="1" ht="25.5" customHeight="1">
      <c r="B315" s="123"/>
      <c r="C315" s="173" t="s">
        <v>518</v>
      </c>
      <c r="D315" s="173" t="s">
        <v>304</v>
      </c>
      <c r="E315" s="174" t="s">
        <v>519</v>
      </c>
      <c r="F315" s="247" t="s">
        <v>520</v>
      </c>
      <c r="G315" s="247"/>
      <c r="H315" s="247"/>
      <c r="I315" s="247"/>
      <c r="J315" s="175" t="s">
        <v>341</v>
      </c>
      <c r="K315" s="176">
        <v>5</v>
      </c>
      <c r="L315" s="248">
        <v>0</v>
      </c>
      <c r="M315" s="248"/>
      <c r="N315" s="249">
        <f t="shared" si="10"/>
        <v>0</v>
      </c>
      <c r="O315" s="228"/>
      <c r="P315" s="228"/>
      <c r="Q315" s="228"/>
      <c r="R315" s="124"/>
      <c r="T315" s="147" t="s">
        <v>5</v>
      </c>
      <c r="U315" s="46" t="s">
        <v>36</v>
      </c>
      <c r="V315" s="38"/>
      <c r="W315" s="148">
        <f t="shared" si="11"/>
        <v>0</v>
      </c>
      <c r="X315" s="148">
        <v>0.585</v>
      </c>
      <c r="Y315" s="148">
        <f t="shared" si="12"/>
        <v>2.925</v>
      </c>
      <c r="Z315" s="148">
        <v>0</v>
      </c>
      <c r="AA315" s="149">
        <f t="shared" si="13"/>
        <v>0</v>
      </c>
      <c r="AR315" s="21" t="s">
        <v>174</v>
      </c>
      <c r="AT315" s="21" t="s">
        <v>304</v>
      </c>
      <c r="AU315" s="21" t="s">
        <v>92</v>
      </c>
      <c r="AY315" s="21" t="s">
        <v>130</v>
      </c>
      <c r="BE315" s="105">
        <f t="shared" si="14"/>
        <v>0</v>
      </c>
      <c r="BF315" s="105">
        <f t="shared" si="15"/>
        <v>0</v>
      </c>
      <c r="BG315" s="105">
        <f t="shared" si="16"/>
        <v>0</v>
      </c>
      <c r="BH315" s="105">
        <f t="shared" si="17"/>
        <v>0</v>
      </c>
      <c r="BI315" s="105">
        <f t="shared" si="18"/>
        <v>0</v>
      </c>
      <c r="BJ315" s="21" t="s">
        <v>79</v>
      </c>
      <c r="BK315" s="105">
        <f t="shared" si="19"/>
        <v>0</v>
      </c>
      <c r="BL315" s="21" t="s">
        <v>135</v>
      </c>
      <c r="BM315" s="21" t="s">
        <v>521</v>
      </c>
    </row>
    <row r="316" spans="2:65" s="1" customFormat="1" ht="25.5" customHeight="1">
      <c r="B316" s="123"/>
      <c r="C316" s="173" t="s">
        <v>522</v>
      </c>
      <c r="D316" s="173" t="s">
        <v>304</v>
      </c>
      <c r="E316" s="174" t="s">
        <v>523</v>
      </c>
      <c r="F316" s="247" t="s">
        <v>524</v>
      </c>
      <c r="G316" s="247"/>
      <c r="H316" s="247"/>
      <c r="I316" s="247"/>
      <c r="J316" s="175" t="s">
        <v>341</v>
      </c>
      <c r="K316" s="176">
        <v>1</v>
      </c>
      <c r="L316" s="248">
        <v>0</v>
      </c>
      <c r="M316" s="248"/>
      <c r="N316" s="249">
        <f t="shared" si="10"/>
        <v>0</v>
      </c>
      <c r="O316" s="228"/>
      <c r="P316" s="228"/>
      <c r="Q316" s="228"/>
      <c r="R316" s="124"/>
      <c r="T316" s="147" t="s">
        <v>5</v>
      </c>
      <c r="U316" s="46" t="s">
        <v>36</v>
      </c>
      <c r="V316" s="38"/>
      <c r="W316" s="148">
        <f t="shared" si="11"/>
        <v>0</v>
      </c>
      <c r="X316" s="148">
        <v>0.449</v>
      </c>
      <c r="Y316" s="148">
        <f t="shared" si="12"/>
        <v>0.449</v>
      </c>
      <c r="Z316" s="148">
        <v>0</v>
      </c>
      <c r="AA316" s="149">
        <f t="shared" si="13"/>
        <v>0</v>
      </c>
      <c r="AR316" s="21" t="s">
        <v>174</v>
      </c>
      <c r="AT316" s="21" t="s">
        <v>304</v>
      </c>
      <c r="AU316" s="21" t="s">
        <v>92</v>
      </c>
      <c r="AY316" s="21" t="s">
        <v>130</v>
      </c>
      <c r="BE316" s="105">
        <f t="shared" si="14"/>
        <v>0</v>
      </c>
      <c r="BF316" s="105">
        <f t="shared" si="15"/>
        <v>0</v>
      </c>
      <c r="BG316" s="105">
        <f t="shared" si="16"/>
        <v>0</v>
      </c>
      <c r="BH316" s="105">
        <f t="shared" si="17"/>
        <v>0</v>
      </c>
      <c r="BI316" s="105">
        <f t="shared" si="18"/>
        <v>0</v>
      </c>
      <c r="BJ316" s="21" t="s">
        <v>79</v>
      </c>
      <c r="BK316" s="105">
        <f t="shared" si="19"/>
        <v>0</v>
      </c>
      <c r="BL316" s="21" t="s">
        <v>135</v>
      </c>
      <c r="BM316" s="21" t="s">
        <v>525</v>
      </c>
    </row>
    <row r="317" spans="2:65" s="1" customFormat="1" ht="16.5" customHeight="1">
      <c r="B317" s="123"/>
      <c r="C317" s="173" t="s">
        <v>526</v>
      </c>
      <c r="D317" s="173" t="s">
        <v>304</v>
      </c>
      <c r="E317" s="174" t="s">
        <v>527</v>
      </c>
      <c r="F317" s="247" t="s">
        <v>528</v>
      </c>
      <c r="G317" s="247"/>
      <c r="H317" s="247"/>
      <c r="I317" s="247"/>
      <c r="J317" s="175" t="s">
        <v>341</v>
      </c>
      <c r="K317" s="176">
        <v>2</v>
      </c>
      <c r="L317" s="248">
        <v>0</v>
      </c>
      <c r="M317" s="248"/>
      <c r="N317" s="249">
        <f t="shared" si="10"/>
        <v>0</v>
      </c>
      <c r="O317" s="228"/>
      <c r="P317" s="228"/>
      <c r="Q317" s="228"/>
      <c r="R317" s="124"/>
      <c r="T317" s="147" t="s">
        <v>5</v>
      </c>
      <c r="U317" s="46" t="s">
        <v>36</v>
      </c>
      <c r="V317" s="38"/>
      <c r="W317" s="148">
        <f t="shared" si="11"/>
        <v>0</v>
      </c>
      <c r="X317" s="148">
        <v>0.032</v>
      </c>
      <c r="Y317" s="148">
        <f t="shared" si="12"/>
        <v>0.064</v>
      </c>
      <c r="Z317" s="148">
        <v>0</v>
      </c>
      <c r="AA317" s="149">
        <f t="shared" si="13"/>
        <v>0</v>
      </c>
      <c r="AR317" s="21" t="s">
        <v>174</v>
      </c>
      <c r="AT317" s="21" t="s">
        <v>304</v>
      </c>
      <c r="AU317" s="21" t="s">
        <v>92</v>
      </c>
      <c r="AY317" s="21" t="s">
        <v>130</v>
      </c>
      <c r="BE317" s="105">
        <f t="shared" si="14"/>
        <v>0</v>
      </c>
      <c r="BF317" s="105">
        <f t="shared" si="15"/>
        <v>0</v>
      </c>
      <c r="BG317" s="105">
        <f t="shared" si="16"/>
        <v>0</v>
      </c>
      <c r="BH317" s="105">
        <f t="shared" si="17"/>
        <v>0</v>
      </c>
      <c r="BI317" s="105">
        <f t="shared" si="18"/>
        <v>0</v>
      </c>
      <c r="BJ317" s="21" t="s">
        <v>79</v>
      </c>
      <c r="BK317" s="105">
        <f t="shared" si="19"/>
        <v>0</v>
      </c>
      <c r="BL317" s="21" t="s">
        <v>135</v>
      </c>
      <c r="BM317" s="21" t="s">
        <v>529</v>
      </c>
    </row>
    <row r="318" spans="2:65" s="1" customFormat="1" ht="16.5" customHeight="1">
      <c r="B318" s="123"/>
      <c r="C318" s="173" t="s">
        <v>530</v>
      </c>
      <c r="D318" s="173" t="s">
        <v>304</v>
      </c>
      <c r="E318" s="174" t="s">
        <v>531</v>
      </c>
      <c r="F318" s="247" t="s">
        <v>532</v>
      </c>
      <c r="G318" s="247"/>
      <c r="H318" s="247"/>
      <c r="I318" s="247"/>
      <c r="J318" s="175" t="s">
        <v>341</v>
      </c>
      <c r="K318" s="176">
        <v>1</v>
      </c>
      <c r="L318" s="248">
        <v>0</v>
      </c>
      <c r="M318" s="248"/>
      <c r="N318" s="249">
        <f t="shared" si="10"/>
        <v>0</v>
      </c>
      <c r="O318" s="228"/>
      <c r="P318" s="228"/>
      <c r="Q318" s="228"/>
      <c r="R318" s="124"/>
      <c r="T318" s="147" t="s">
        <v>5</v>
      </c>
      <c r="U318" s="46" t="s">
        <v>36</v>
      </c>
      <c r="V318" s="38"/>
      <c r="W318" s="148">
        <f t="shared" si="11"/>
        <v>0</v>
      </c>
      <c r="X318" s="148">
        <v>0.041</v>
      </c>
      <c r="Y318" s="148">
        <f t="shared" si="12"/>
        <v>0.041</v>
      </c>
      <c r="Z318" s="148">
        <v>0</v>
      </c>
      <c r="AA318" s="149">
        <f t="shared" si="13"/>
        <v>0</v>
      </c>
      <c r="AR318" s="21" t="s">
        <v>174</v>
      </c>
      <c r="AT318" s="21" t="s">
        <v>304</v>
      </c>
      <c r="AU318" s="21" t="s">
        <v>92</v>
      </c>
      <c r="AY318" s="21" t="s">
        <v>130</v>
      </c>
      <c r="BE318" s="105">
        <f t="shared" si="14"/>
        <v>0</v>
      </c>
      <c r="BF318" s="105">
        <f t="shared" si="15"/>
        <v>0</v>
      </c>
      <c r="BG318" s="105">
        <f t="shared" si="16"/>
        <v>0</v>
      </c>
      <c r="BH318" s="105">
        <f t="shared" si="17"/>
        <v>0</v>
      </c>
      <c r="BI318" s="105">
        <f t="shared" si="18"/>
        <v>0</v>
      </c>
      <c r="BJ318" s="21" t="s">
        <v>79</v>
      </c>
      <c r="BK318" s="105">
        <f t="shared" si="19"/>
        <v>0</v>
      </c>
      <c r="BL318" s="21" t="s">
        <v>135</v>
      </c>
      <c r="BM318" s="21" t="s">
        <v>533</v>
      </c>
    </row>
    <row r="319" spans="2:65" s="1" customFormat="1" ht="16.5" customHeight="1">
      <c r="B319" s="123"/>
      <c r="C319" s="173" t="s">
        <v>534</v>
      </c>
      <c r="D319" s="173" t="s">
        <v>304</v>
      </c>
      <c r="E319" s="174" t="s">
        <v>535</v>
      </c>
      <c r="F319" s="247" t="s">
        <v>536</v>
      </c>
      <c r="G319" s="247"/>
      <c r="H319" s="247"/>
      <c r="I319" s="247"/>
      <c r="J319" s="175" t="s">
        <v>341</v>
      </c>
      <c r="K319" s="176">
        <v>3</v>
      </c>
      <c r="L319" s="248">
        <v>0</v>
      </c>
      <c r="M319" s="248"/>
      <c r="N319" s="249">
        <f t="shared" si="10"/>
        <v>0</v>
      </c>
      <c r="O319" s="228"/>
      <c r="P319" s="228"/>
      <c r="Q319" s="228"/>
      <c r="R319" s="124"/>
      <c r="T319" s="147" t="s">
        <v>5</v>
      </c>
      <c r="U319" s="46" t="s">
        <v>36</v>
      </c>
      <c r="V319" s="38"/>
      <c r="W319" s="148">
        <f t="shared" si="11"/>
        <v>0</v>
      </c>
      <c r="X319" s="148">
        <v>0.053</v>
      </c>
      <c r="Y319" s="148">
        <f t="shared" si="12"/>
        <v>0.159</v>
      </c>
      <c r="Z319" s="148">
        <v>0</v>
      </c>
      <c r="AA319" s="149">
        <f t="shared" si="13"/>
        <v>0</v>
      </c>
      <c r="AR319" s="21" t="s">
        <v>174</v>
      </c>
      <c r="AT319" s="21" t="s">
        <v>304</v>
      </c>
      <c r="AU319" s="21" t="s">
        <v>92</v>
      </c>
      <c r="AY319" s="21" t="s">
        <v>130</v>
      </c>
      <c r="BE319" s="105">
        <f t="shared" si="14"/>
        <v>0</v>
      </c>
      <c r="BF319" s="105">
        <f t="shared" si="15"/>
        <v>0</v>
      </c>
      <c r="BG319" s="105">
        <f t="shared" si="16"/>
        <v>0</v>
      </c>
      <c r="BH319" s="105">
        <f t="shared" si="17"/>
        <v>0</v>
      </c>
      <c r="BI319" s="105">
        <f t="shared" si="18"/>
        <v>0</v>
      </c>
      <c r="BJ319" s="21" t="s">
        <v>79</v>
      </c>
      <c r="BK319" s="105">
        <f t="shared" si="19"/>
        <v>0</v>
      </c>
      <c r="BL319" s="21" t="s">
        <v>135</v>
      </c>
      <c r="BM319" s="21" t="s">
        <v>537</v>
      </c>
    </row>
    <row r="320" spans="2:65" s="1" customFormat="1" ht="16.5" customHeight="1">
      <c r="B320" s="123"/>
      <c r="C320" s="173" t="s">
        <v>538</v>
      </c>
      <c r="D320" s="173" t="s">
        <v>304</v>
      </c>
      <c r="E320" s="174" t="s">
        <v>539</v>
      </c>
      <c r="F320" s="247" t="s">
        <v>540</v>
      </c>
      <c r="G320" s="247"/>
      <c r="H320" s="247"/>
      <c r="I320" s="247"/>
      <c r="J320" s="175" t="s">
        <v>341</v>
      </c>
      <c r="K320" s="176">
        <v>4</v>
      </c>
      <c r="L320" s="248">
        <v>0</v>
      </c>
      <c r="M320" s="248"/>
      <c r="N320" s="249">
        <f t="shared" si="10"/>
        <v>0</v>
      </c>
      <c r="O320" s="228"/>
      <c r="P320" s="228"/>
      <c r="Q320" s="228"/>
      <c r="R320" s="124"/>
      <c r="T320" s="147" t="s">
        <v>5</v>
      </c>
      <c r="U320" s="46" t="s">
        <v>36</v>
      </c>
      <c r="V320" s="38"/>
      <c r="W320" s="148">
        <f t="shared" si="11"/>
        <v>0</v>
      </c>
      <c r="X320" s="148">
        <v>0.053</v>
      </c>
      <c r="Y320" s="148">
        <f t="shared" si="12"/>
        <v>0.212</v>
      </c>
      <c r="Z320" s="148">
        <v>0</v>
      </c>
      <c r="AA320" s="149">
        <f t="shared" si="13"/>
        <v>0</v>
      </c>
      <c r="AR320" s="21" t="s">
        <v>174</v>
      </c>
      <c r="AT320" s="21" t="s">
        <v>304</v>
      </c>
      <c r="AU320" s="21" t="s">
        <v>92</v>
      </c>
      <c r="AY320" s="21" t="s">
        <v>130</v>
      </c>
      <c r="BE320" s="105">
        <f t="shared" si="14"/>
        <v>0</v>
      </c>
      <c r="BF320" s="105">
        <f t="shared" si="15"/>
        <v>0</v>
      </c>
      <c r="BG320" s="105">
        <f t="shared" si="16"/>
        <v>0</v>
      </c>
      <c r="BH320" s="105">
        <f t="shared" si="17"/>
        <v>0</v>
      </c>
      <c r="BI320" s="105">
        <f t="shared" si="18"/>
        <v>0</v>
      </c>
      <c r="BJ320" s="21" t="s">
        <v>79</v>
      </c>
      <c r="BK320" s="105">
        <f t="shared" si="19"/>
        <v>0</v>
      </c>
      <c r="BL320" s="21" t="s">
        <v>135</v>
      </c>
      <c r="BM320" s="21" t="s">
        <v>541</v>
      </c>
    </row>
    <row r="321" spans="2:65" s="1" customFormat="1" ht="25.5" customHeight="1">
      <c r="B321" s="123"/>
      <c r="C321" s="173" t="s">
        <v>542</v>
      </c>
      <c r="D321" s="173" t="s">
        <v>304</v>
      </c>
      <c r="E321" s="174" t="s">
        <v>543</v>
      </c>
      <c r="F321" s="247" t="s">
        <v>544</v>
      </c>
      <c r="G321" s="247"/>
      <c r="H321" s="247"/>
      <c r="I321" s="247"/>
      <c r="J321" s="175" t="s">
        <v>341</v>
      </c>
      <c r="K321" s="176">
        <v>14</v>
      </c>
      <c r="L321" s="248">
        <v>0</v>
      </c>
      <c r="M321" s="248"/>
      <c r="N321" s="249">
        <f t="shared" si="10"/>
        <v>0</v>
      </c>
      <c r="O321" s="228"/>
      <c r="P321" s="228"/>
      <c r="Q321" s="228"/>
      <c r="R321" s="124"/>
      <c r="T321" s="147" t="s">
        <v>5</v>
      </c>
      <c r="U321" s="46" t="s">
        <v>36</v>
      </c>
      <c r="V321" s="38"/>
      <c r="W321" s="148">
        <f t="shared" si="11"/>
        <v>0</v>
      </c>
      <c r="X321" s="148">
        <v>0.002</v>
      </c>
      <c r="Y321" s="148">
        <f t="shared" si="12"/>
        <v>0.028</v>
      </c>
      <c r="Z321" s="148">
        <v>0</v>
      </c>
      <c r="AA321" s="149">
        <f t="shared" si="13"/>
        <v>0</v>
      </c>
      <c r="AR321" s="21" t="s">
        <v>174</v>
      </c>
      <c r="AT321" s="21" t="s">
        <v>304</v>
      </c>
      <c r="AU321" s="21" t="s">
        <v>92</v>
      </c>
      <c r="AY321" s="21" t="s">
        <v>130</v>
      </c>
      <c r="BE321" s="105">
        <f t="shared" si="14"/>
        <v>0</v>
      </c>
      <c r="BF321" s="105">
        <f t="shared" si="15"/>
        <v>0</v>
      </c>
      <c r="BG321" s="105">
        <f t="shared" si="16"/>
        <v>0</v>
      </c>
      <c r="BH321" s="105">
        <f t="shared" si="17"/>
        <v>0</v>
      </c>
      <c r="BI321" s="105">
        <f t="shared" si="18"/>
        <v>0</v>
      </c>
      <c r="BJ321" s="21" t="s">
        <v>79</v>
      </c>
      <c r="BK321" s="105">
        <f t="shared" si="19"/>
        <v>0</v>
      </c>
      <c r="BL321" s="21" t="s">
        <v>135</v>
      </c>
      <c r="BM321" s="21" t="s">
        <v>545</v>
      </c>
    </row>
    <row r="322" spans="2:65" s="1" customFormat="1" ht="25.5" customHeight="1">
      <c r="B322" s="123"/>
      <c r="C322" s="143" t="s">
        <v>546</v>
      </c>
      <c r="D322" s="143" t="s">
        <v>131</v>
      </c>
      <c r="E322" s="144" t="s">
        <v>547</v>
      </c>
      <c r="F322" s="226" t="s">
        <v>548</v>
      </c>
      <c r="G322" s="226"/>
      <c r="H322" s="226"/>
      <c r="I322" s="226"/>
      <c r="J322" s="145" t="s">
        <v>341</v>
      </c>
      <c r="K322" s="146">
        <v>3</v>
      </c>
      <c r="L322" s="227">
        <v>0</v>
      </c>
      <c r="M322" s="227"/>
      <c r="N322" s="228">
        <f t="shared" si="10"/>
        <v>0</v>
      </c>
      <c r="O322" s="228"/>
      <c r="P322" s="228"/>
      <c r="Q322" s="228"/>
      <c r="R322" s="124"/>
      <c r="T322" s="147" t="s">
        <v>5</v>
      </c>
      <c r="U322" s="46" t="s">
        <v>36</v>
      </c>
      <c r="V322" s="38"/>
      <c r="W322" s="148">
        <f t="shared" si="11"/>
        <v>0</v>
      </c>
      <c r="X322" s="148">
        <v>0.21734</v>
      </c>
      <c r="Y322" s="148">
        <f t="shared" si="12"/>
        <v>0.65202</v>
      </c>
      <c r="Z322" s="148">
        <v>0</v>
      </c>
      <c r="AA322" s="149">
        <f t="shared" si="13"/>
        <v>0</v>
      </c>
      <c r="AR322" s="21" t="s">
        <v>135</v>
      </c>
      <c r="AT322" s="21" t="s">
        <v>131</v>
      </c>
      <c r="AU322" s="21" t="s">
        <v>92</v>
      </c>
      <c r="AY322" s="21" t="s">
        <v>130</v>
      </c>
      <c r="BE322" s="105">
        <f t="shared" si="14"/>
        <v>0</v>
      </c>
      <c r="BF322" s="105">
        <f t="shared" si="15"/>
        <v>0</v>
      </c>
      <c r="BG322" s="105">
        <f t="shared" si="16"/>
        <v>0</v>
      </c>
      <c r="BH322" s="105">
        <f t="shared" si="17"/>
        <v>0</v>
      </c>
      <c r="BI322" s="105">
        <f t="shared" si="18"/>
        <v>0</v>
      </c>
      <c r="BJ322" s="21" t="s">
        <v>79</v>
      </c>
      <c r="BK322" s="105">
        <f t="shared" si="19"/>
        <v>0</v>
      </c>
      <c r="BL322" s="21" t="s">
        <v>135</v>
      </c>
      <c r="BM322" s="21" t="s">
        <v>549</v>
      </c>
    </row>
    <row r="323" spans="2:65" s="1" customFormat="1" ht="25.5" customHeight="1">
      <c r="B323" s="123"/>
      <c r="C323" s="173" t="s">
        <v>550</v>
      </c>
      <c r="D323" s="173" t="s">
        <v>304</v>
      </c>
      <c r="E323" s="174" t="s">
        <v>551</v>
      </c>
      <c r="F323" s="247" t="s">
        <v>552</v>
      </c>
      <c r="G323" s="247"/>
      <c r="H323" s="247"/>
      <c r="I323" s="247"/>
      <c r="J323" s="175" t="s">
        <v>341</v>
      </c>
      <c r="K323" s="176">
        <v>3</v>
      </c>
      <c r="L323" s="248">
        <v>0</v>
      </c>
      <c r="M323" s="248"/>
      <c r="N323" s="249">
        <f t="shared" si="10"/>
        <v>0</v>
      </c>
      <c r="O323" s="228"/>
      <c r="P323" s="228"/>
      <c r="Q323" s="228"/>
      <c r="R323" s="124"/>
      <c r="T323" s="147" t="s">
        <v>5</v>
      </c>
      <c r="U323" s="46" t="s">
        <v>36</v>
      </c>
      <c r="V323" s="38"/>
      <c r="W323" s="148">
        <f t="shared" si="11"/>
        <v>0</v>
      </c>
      <c r="X323" s="148">
        <v>0.196</v>
      </c>
      <c r="Y323" s="148">
        <f t="shared" si="12"/>
        <v>0.5880000000000001</v>
      </c>
      <c r="Z323" s="148">
        <v>0</v>
      </c>
      <c r="AA323" s="149">
        <f t="shared" si="13"/>
        <v>0</v>
      </c>
      <c r="AR323" s="21" t="s">
        <v>174</v>
      </c>
      <c r="AT323" s="21" t="s">
        <v>304</v>
      </c>
      <c r="AU323" s="21" t="s">
        <v>92</v>
      </c>
      <c r="AY323" s="21" t="s">
        <v>130</v>
      </c>
      <c r="BE323" s="105">
        <f t="shared" si="14"/>
        <v>0</v>
      </c>
      <c r="BF323" s="105">
        <f t="shared" si="15"/>
        <v>0</v>
      </c>
      <c r="BG323" s="105">
        <f t="shared" si="16"/>
        <v>0</v>
      </c>
      <c r="BH323" s="105">
        <f t="shared" si="17"/>
        <v>0</v>
      </c>
      <c r="BI323" s="105">
        <f t="shared" si="18"/>
        <v>0</v>
      </c>
      <c r="BJ323" s="21" t="s">
        <v>79</v>
      </c>
      <c r="BK323" s="105">
        <f t="shared" si="19"/>
        <v>0</v>
      </c>
      <c r="BL323" s="21" t="s">
        <v>135</v>
      </c>
      <c r="BM323" s="21" t="s">
        <v>553</v>
      </c>
    </row>
    <row r="324" spans="2:65" s="1" customFormat="1" ht="38.25" customHeight="1">
      <c r="B324" s="123"/>
      <c r="C324" s="143" t="s">
        <v>554</v>
      </c>
      <c r="D324" s="143" t="s">
        <v>131</v>
      </c>
      <c r="E324" s="144" t="s">
        <v>555</v>
      </c>
      <c r="F324" s="226" t="s">
        <v>556</v>
      </c>
      <c r="G324" s="226"/>
      <c r="H324" s="226"/>
      <c r="I324" s="226"/>
      <c r="J324" s="145" t="s">
        <v>341</v>
      </c>
      <c r="K324" s="146">
        <v>1</v>
      </c>
      <c r="L324" s="227">
        <v>0</v>
      </c>
      <c r="M324" s="227"/>
      <c r="N324" s="228">
        <f t="shared" si="10"/>
        <v>0</v>
      </c>
      <c r="O324" s="228"/>
      <c r="P324" s="228"/>
      <c r="Q324" s="228"/>
      <c r="R324" s="124"/>
      <c r="T324" s="147" t="s">
        <v>5</v>
      </c>
      <c r="U324" s="46" t="s">
        <v>36</v>
      </c>
      <c r="V324" s="38"/>
      <c r="W324" s="148">
        <f t="shared" si="11"/>
        <v>0</v>
      </c>
      <c r="X324" s="148">
        <v>0.21734</v>
      </c>
      <c r="Y324" s="148">
        <f t="shared" si="12"/>
        <v>0.21734</v>
      </c>
      <c r="Z324" s="148">
        <v>0</v>
      </c>
      <c r="AA324" s="149">
        <f t="shared" si="13"/>
        <v>0</v>
      </c>
      <c r="AR324" s="21" t="s">
        <v>135</v>
      </c>
      <c r="AT324" s="21" t="s">
        <v>131</v>
      </c>
      <c r="AU324" s="21" t="s">
        <v>92</v>
      </c>
      <c r="AY324" s="21" t="s">
        <v>130</v>
      </c>
      <c r="BE324" s="105">
        <f t="shared" si="14"/>
        <v>0</v>
      </c>
      <c r="BF324" s="105">
        <f t="shared" si="15"/>
        <v>0</v>
      </c>
      <c r="BG324" s="105">
        <f t="shared" si="16"/>
        <v>0</v>
      </c>
      <c r="BH324" s="105">
        <f t="shared" si="17"/>
        <v>0</v>
      </c>
      <c r="BI324" s="105">
        <f t="shared" si="18"/>
        <v>0</v>
      </c>
      <c r="BJ324" s="21" t="s">
        <v>79</v>
      </c>
      <c r="BK324" s="105">
        <f t="shared" si="19"/>
        <v>0</v>
      </c>
      <c r="BL324" s="21" t="s">
        <v>135</v>
      </c>
      <c r="BM324" s="21" t="s">
        <v>557</v>
      </c>
    </row>
    <row r="325" spans="2:65" s="1" customFormat="1" ht="25.5" customHeight="1">
      <c r="B325" s="123"/>
      <c r="C325" s="173" t="s">
        <v>558</v>
      </c>
      <c r="D325" s="173" t="s">
        <v>304</v>
      </c>
      <c r="E325" s="174" t="s">
        <v>559</v>
      </c>
      <c r="F325" s="247" t="s">
        <v>560</v>
      </c>
      <c r="G325" s="247"/>
      <c r="H325" s="247"/>
      <c r="I325" s="247"/>
      <c r="J325" s="175" t="s">
        <v>341</v>
      </c>
      <c r="K325" s="176">
        <v>1</v>
      </c>
      <c r="L325" s="248">
        <v>0</v>
      </c>
      <c r="M325" s="248"/>
      <c r="N325" s="249">
        <f t="shared" si="10"/>
        <v>0</v>
      </c>
      <c r="O325" s="228"/>
      <c r="P325" s="228"/>
      <c r="Q325" s="228"/>
      <c r="R325" s="124"/>
      <c r="T325" s="147" t="s">
        <v>5</v>
      </c>
      <c r="U325" s="46" t="s">
        <v>36</v>
      </c>
      <c r="V325" s="38"/>
      <c r="W325" s="148">
        <f t="shared" si="11"/>
        <v>0</v>
      </c>
      <c r="X325" s="148">
        <v>0.196</v>
      </c>
      <c r="Y325" s="148">
        <f t="shared" si="12"/>
        <v>0.196</v>
      </c>
      <c r="Z325" s="148">
        <v>0</v>
      </c>
      <c r="AA325" s="149">
        <f t="shared" si="13"/>
        <v>0</v>
      </c>
      <c r="AR325" s="21" t="s">
        <v>174</v>
      </c>
      <c r="AT325" s="21" t="s">
        <v>304</v>
      </c>
      <c r="AU325" s="21" t="s">
        <v>92</v>
      </c>
      <c r="AY325" s="21" t="s">
        <v>130</v>
      </c>
      <c r="BE325" s="105">
        <f t="shared" si="14"/>
        <v>0</v>
      </c>
      <c r="BF325" s="105">
        <f t="shared" si="15"/>
        <v>0</v>
      </c>
      <c r="BG325" s="105">
        <f t="shared" si="16"/>
        <v>0</v>
      </c>
      <c r="BH325" s="105">
        <f t="shared" si="17"/>
        <v>0</v>
      </c>
      <c r="BI325" s="105">
        <f t="shared" si="18"/>
        <v>0</v>
      </c>
      <c r="BJ325" s="21" t="s">
        <v>79</v>
      </c>
      <c r="BK325" s="105">
        <f t="shared" si="19"/>
        <v>0</v>
      </c>
      <c r="BL325" s="21" t="s">
        <v>135</v>
      </c>
      <c r="BM325" s="21" t="s">
        <v>561</v>
      </c>
    </row>
    <row r="326" spans="2:65" s="1" customFormat="1" ht="38.25" customHeight="1">
      <c r="B326" s="123"/>
      <c r="C326" s="143" t="s">
        <v>562</v>
      </c>
      <c r="D326" s="143" t="s">
        <v>131</v>
      </c>
      <c r="E326" s="144" t="s">
        <v>563</v>
      </c>
      <c r="F326" s="226" t="s">
        <v>564</v>
      </c>
      <c r="G326" s="226"/>
      <c r="H326" s="226"/>
      <c r="I326" s="226"/>
      <c r="J326" s="145" t="s">
        <v>341</v>
      </c>
      <c r="K326" s="146">
        <v>2</v>
      </c>
      <c r="L326" s="227">
        <v>0</v>
      </c>
      <c r="M326" s="227"/>
      <c r="N326" s="228">
        <f t="shared" si="10"/>
        <v>0</v>
      </c>
      <c r="O326" s="228"/>
      <c r="P326" s="228"/>
      <c r="Q326" s="228"/>
      <c r="R326" s="124"/>
      <c r="T326" s="147" t="s">
        <v>5</v>
      </c>
      <c r="U326" s="46" t="s">
        <v>36</v>
      </c>
      <c r="V326" s="38"/>
      <c r="W326" s="148">
        <f t="shared" si="11"/>
        <v>0</v>
      </c>
      <c r="X326" s="148">
        <v>0.21734</v>
      </c>
      <c r="Y326" s="148">
        <f t="shared" si="12"/>
        <v>0.43468</v>
      </c>
      <c r="Z326" s="148">
        <v>0</v>
      </c>
      <c r="AA326" s="149">
        <f t="shared" si="13"/>
        <v>0</v>
      </c>
      <c r="AR326" s="21" t="s">
        <v>135</v>
      </c>
      <c r="AT326" s="21" t="s">
        <v>131</v>
      </c>
      <c r="AU326" s="21" t="s">
        <v>92</v>
      </c>
      <c r="AY326" s="21" t="s">
        <v>130</v>
      </c>
      <c r="BE326" s="105">
        <f t="shared" si="14"/>
        <v>0</v>
      </c>
      <c r="BF326" s="105">
        <f t="shared" si="15"/>
        <v>0</v>
      </c>
      <c r="BG326" s="105">
        <f t="shared" si="16"/>
        <v>0</v>
      </c>
      <c r="BH326" s="105">
        <f t="shared" si="17"/>
        <v>0</v>
      </c>
      <c r="BI326" s="105">
        <f t="shared" si="18"/>
        <v>0</v>
      </c>
      <c r="BJ326" s="21" t="s">
        <v>79</v>
      </c>
      <c r="BK326" s="105">
        <f t="shared" si="19"/>
        <v>0</v>
      </c>
      <c r="BL326" s="21" t="s">
        <v>135</v>
      </c>
      <c r="BM326" s="21" t="s">
        <v>565</v>
      </c>
    </row>
    <row r="327" spans="2:65" s="1" customFormat="1" ht="25.5" customHeight="1">
      <c r="B327" s="123"/>
      <c r="C327" s="173" t="s">
        <v>566</v>
      </c>
      <c r="D327" s="173" t="s">
        <v>304</v>
      </c>
      <c r="E327" s="174" t="s">
        <v>567</v>
      </c>
      <c r="F327" s="247" t="s">
        <v>568</v>
      </c>
      <c r="G327" s="247"/>
      <c r="H327" s="247"/>
      <c r="I327" s="247"/>
      <c r="J327" s="175" t="s">
        <v>341</v>
      </c>
      <c r="K327" s="176">
        <v>2</v>
      </c>
      <c r="L327" s="248">
        <v>0</v>
      </c>
      <c r="M327" s="248"/>
      <c r="N327" s="249">
        <f t="shared" si="10"/>
        <v>0</v>
      </c>
      <c r="O327" s="228"/>
      <c r="P327" s="228"/>
      <c r="Q327" s="228"/>
      <c r="R327" s="124"/>
      <c r="T327" s="147" t="s">
        <v>5</v>
      </c>
      <c r="U327" s="46" t="s">
        <v>36</v>
      </c>
      <c r="V327" s="38"/>
      <c r="W327" s="148">
        <f t="shared" si="11"/>
        <v>0</v>
      </c>
      <c r="X327" s="148">
        <v>0.196</v>
      </c>
      <c r="Y327" s="148">
        <f t="shared" si="12"/>
        <v>0.392</v>
      </c>
      <c r="Z327" s="148">
        <v>0</v>
      </c>
      <c r="AA327" s="149">
        <f t="shared" si="13"/>
        <v>0</v>
      </c>
      <c r="AR327" s="21" t="s">
        <v>174</v>
      </c>
      <c r="AT327" s="21" t="s">
        <v>304</v>
      </c>
      <c r="AU327" s="21" t="s">
        <v>92</v>
      </c>
      <c r="AY327" s="21" t="s">
        <v>130</v>
      </c>
      <c r="BE327" s="105">
        <f t="shared" si="14"/>
        <v>0</v>
      </c>
      <c r="BF327" s="105">
        <f t="shared" si="15"/>
        <v>0</v>
      </c>
      <c r="BG327" s="105">
        <f t="shared" si="16"/>
        <v>0</v>
      </c>
      <c r="BH327" s="105">
        <f t="shared" si="17"/>
        <v>0</v>
      </c>
      <c r="BI327" s="105">
        <f t="shared" si="18"/>
        <v>0</v>
      </c>
      <c r="BJ327" s="21" t="s">
        <v>79</v>
      </c>
      <c r="BK327" s="105">
        <f t="shared" si="19"/>
        <v>0</v>
      </c>
      <c r="BL327" s="21" t="s">
        <v>135</v>
      </c>
      <c r="BM327" s="21" t="s">
        <v>569</v>
      </c>
    </row>
    <row r="328" spans="2:63" s="9" customFormat="1" ht="29.85" customHeight="1">
      <c r="B328" s="132"/>
      <c r="C328" s="133"/>
      <c r="D328" s="142" t="s">
        <v>109</v>
      </c>
      <c r="E328" s="142"/>
      <c r="F328" s="142"/>
      <c r="G328" s="142"/>
      <c r="H328" s="142"/>
      <c r="I328" s="142"/>
      <c r="J328" s="142"/>
      <c r="K328" s="142"/>
      <c r="L328" s="142"/>
      <c r="M328" s="142"/>
      <c r="N328" s="235">
        <f>BK328</f>
        <v>0</v>
      </c>
      <c r="O328" s="236"/>
      <c r="P328" s="236"/>
      <c r="Q328" s="236"/>
      <c r="R328" s="135"/>
      <c r="T328" s="136"/>
      <c r="U328" s="133"/>
      <c r="V328" s="133"/>
      <c r="W328" s="137">
        <f>SUM(W329:W338)</f>
        <v>0</v>
      </c>
      <c r="X328" s="133"/>
      <c r="Y328" s="137">
        <f>SUM(Y329:Y338)</f>
        <v>1.5123726</v>
      </c>
      <c r="Z328" s="133"/>
      <c r="AA328" s="138">
        <f>SUM(AA329:AA338)</f>
        <v>0</v>
      </c>
      <c r="AR328" s="139" t="s">
        <v>79</v>
      </c>
      <c r="AT328" s="140" t="s">
        <v>70</v>
      </c>
      <c r="AU328" s="140" t="s">
        <v>79</v>
      </c>
      <c r="AY328" s="139" t="s">
        <v>130</v>
      </c>
      <c r="BK328" s="141">
        <f>SUM(BK329:BK338)</f>
        <v>0</v>
      </c>
    </row>
    <row r="329" spans="2:65" s="1" customFormat="1" ht="38.25" customHeight="1">
      <c r="B329" s="123"/>
      <c r="C329" s="143" t="s">
        <v>570</v>
      </c>
      <c r="D329" s="143" t="s">
        <v>131</v>
      </c>
      <c r="E329" s="144" t="s">
        <v>571</v>
      </c>
      <c r="F329" s="226" t="s">
        <v>572</v>
      </c>
      <c r="G329" s="226"/>
      <c r="H329" s="226"/>
      <c r="I329" s="226"/>
      <c r="J329" s="145" t="s">
        <v>167</v>
      </c>
      <c r="K329" s="146">
        <v>8</v>
      </c>
      <c r="L329" s="227">
        <v>0</v>
      </c>
      <c r="M329" s="227"/>
      <c r="N329" s="228">
        <f>ROUND(L329*K329,2)</f>
        <v>0</v>
      </c>
      <c r="O329" s="228"/>
      <c r="P329" s="228"/>
      <c r="Q329" s="228"/>
      <c r="R329" s="124"/>
      <c r="T329" s="147" t="s">
        <v>5</v>
      </c>
      <c r="U329" s="46" t="s">
        <v>36</v>
      </c>
      <c r="V329" s="38"/>
      <c r="W329" s="148">
        <f>V329*K329</f>
        <v>0</v>
      </c>
      <c r="X329" s="148">
        <v>0.1295</v>
      </c>
      <c r="Y329" s="148">
        <f>X329*K329</f>
        <v>1.036</v>
      </c>
      <c r="Z329" s="148">
        <v>0</v>
      </c>
      <c r="AA329" s="149">
        <f>Z329*K329</f>
        <v>0</v>
      </c>
      <c r="AR329" s="21" t="s">
        <v>135</v>
      </c>
      <c r="AT329" s="21" t="s">
        <v>131</v>
      </c>
      <c r="AU329" s="21" t="s">
        <v>92</v>
      </c>
      <c r="AY329" s="21" t="s">
        <v>130</v>
      </c>
      <c r="BE329" s="105">
        <f>IF(U329="základní",N329,0)</f>
        <v>0</v>
      </c>
      <c r="BF329" s="105">
        <f>IF(U329="snížená",N329,0)</f>
        <v>0</v>
      </c>
      <c r="BG329" s="105">
        <f>IF(U329="zákl. přenesená",N329,0)</f>
        <v>0</v>
      </c>
      <c r="BH329" s="105">
        <f>IF(U329="sníž. přenesená",N329,0)</f>
        <v>0</v>
      </c>
      <c r="BI329" s="105">
        <f>IF(U329="nulová",N329,0)</f>
        <v>0</v>
      </c>
      <c r="BJ329" s="21" t="s">
        <v>79</v>
      </c>
      <c r="BK329" s="105">
        <f>ROUND(L329*K329,2)</f>
        <v>0</v>
      </c>
      <c r="BL329" s="21" t="s">
        <v>135</v>
      </c>
      <c r="BM329" s="21" t="s">
        <v>573</v>
      </c>
    </row>
    <row r="330" spans="2:65" s="1" customFormat="1" ht="25.5" customHeight="1">
      <c r="B330" s="123"/>
      <c r="C330" s="173" t="s">
        <v>574</v>
      </c>
      <c r="D330" s="173" t="s">
        <v>304</v>
      </c>
      <c r="E330" s="174" t="s">
        <v>575</v>
      </c>
      <c r="F330" s="247" t="s">
        <v>576</v>
      </c>
      <c r="G330" s="247"/>
      <c r="H330" s="247"/>
      <c r="I330" s="247"/>
      <c r="J330" s="175" t="s">
        <v>167</v>
      </c>
      <c r="K330" s="176">
        <v>8</v>
      </c>
      <c r="L330" s="248">
        <v>0</v>
      </c>
      <c r="M330" s="248"/>
      <c r="N330" s="249">
        <f>ROUND(L330*K330,2)</f>
        <v>0</v>
      </c>
      <c r="O330" s="228"/>
      <c r="P330" s="228"/>
      <c r="Q330" s="228"/>
      <c r="R330" s="124"/>
      <c r="T330" s="147" t="s">
        <v>5</v>
      </c>
      <c r="U330" s="46" t="s">
        <v>36</v>
      </c>
      <c r="V330" s="38"/>
      <c r="W330" s="148">
        <f>V330*K330</f>
        <v>0</v>
      </c>
      <c r="X330" s="148">
        <v>0.058</v>
      </c>
      <c r="Y330" s="148">
        <f>X330*K330</f>
        <v>0.464</v>
      </c>
      <c r="Z330" s="148">
        <v>0</v>
      </c>
      <c r="AA330" s="149">
        <f>Z330*K330</f>
        <v>0</v>
      </c>
      <c r="AR330" s="21" t="s">
        <v>174</v>
      </c>
      <c r="AT330" s="21" t="s">
        <v>304</v>
      </c>
      <c r="AU330" s="21" t="s">
        <v>92</v>
      </c>
      <c r="AY330" s="21" t="s">
        <v>130</v>
      </c>
      <c r="BE330" s="105">
        <f>IF(U330="základní",N330,0)</f>
        <v>0</v>
      </c>
      <c r="BF330" s="105">
        <f>IF(U330="snížená",N330,0)</f>
        <v>0</v>
      </c>
      <c r="BG330" s="105">
        <f>IF(U330="zákl. přenesená",N330,0)</f>
        <v>0</v>
      </c>
      <c r="BH330" s="105">
        <f>IF(U330="sníž. přenesená",N330,0)</f>
        <v>0</v>
      </c>
      <c r="BI330" s="105">
        <f>IF(U330="nulová",N330,0)</f>
        <v>0</v>
      </c>
      <c r="BJ330" s="21" t="s">
        <v>79</v>
      </c>
      <c r="BK330" s="105">
        <f>ROUND(L330*K330,2)</f>
        <v>0</v>
      </c>
      <c r="BL330" s="21" t="s">
        <v>135</v>
      </c>
      <c r="BM330" s="21" t="s">
        <v>577</v>
      </c>
    </row>
    <row r="331" spans="2:65" s="1" customFormat="1" ht="16.5" customHeight="1">
      <c r="B331" s="123"/>
      <c r="C331" s="143" t="s">
        <v>578</v>
      </c>
      <c r="D331" s="143" t="s">
        <v>131</v>
      </c>
      <c r="E331" s="144" t="s">
        <v>579</v>
      </c>
      <c r="F331" s="226" t="s">
        <v>580</v>
      </c>
      <c r="G331" s="226"/>
      <c r="H331" s="226"/>
      <c r="I331" s="226"/>
      <c r="J331" s="145" t="s">
        <v>167</v>
      </c>
      <c r="K331" s="146">
        <v>72.78</v>
      </c>
      <c r="L331" s="227">
        <v>0</v>
      </c>
      <c r="M331" s="227"/>
      <c r="N331" s="228">
        <f>ROUND(L331*K331,2)</f>
        <v>0</v>
      </c>
      <c r="O331" s="228"/>
      <c r="P331" s="228"/>
      <c r="Q331" s="228"/>
      <c r="R331" s="124"/>
      <c r="T331" s="147" t="s">
        <v>5</v>
      </c>
      <c r="U331" s="46" t="s">
        <v>36</v>
      </c>
      <c r="V331" s="38"/>
      <c r="W331" s="148">
        <f>V331*K331</f>
        <v>0</v>
      </c>
      <c r="X331" s="148">
        <v>0.00017</v>
      </c>
      <c r="Y331" s="148">
        <f>X331*K331</f>
        <v>0.012372600000000001</v>
      </c>
      <c r="Z331" s="148">
        <v>0</v>
      </c>
      <c r="AA331" s="149">
        <f>Z331*K331</f>
        <v>0</v>
      </c>
      <c r="AR331" s="21" t="s">
        <v>135</v>
      </c>
      <c r="AT331" s="21" t="s">
        <v>131</v>
      </c>
      <c r="AU331" s="21" t="s">
        <v>92</v>
      </c>
      <c r="AY331" s="21" t="s">
        <v>130</v>
      </c>
      <c r="BE331" s="105">
        <f>IF(U331="základní",N331,0)</f>
        <v>0</v>
      </c>
      <c r="BF331" s="105">
        <f>IF(U331="snížená",N331,0)</f>
        <v>0</v>
      </c>
      <c r="BG331" s="105">
        <f>IF(U331="zákl. přenesená",N331,0)</f>
        <v>0</v>
      </c>
      <c r="BH331" s="105">
        <f>IF(U331="sníž. přenesená",N331,0)</f>
        <v>0</v>
      </c>
      <c r="BI331" s="105">
        <f>IF(U331="nulová",N331,0)</f>
        <v>0</v>
      </c>
      <c r="BJ331" s="21" t="s">
        <v>79</v>
      </c>
      <c r="BK331" s="105">
        <f>ROUND(L331*K331,2)</f>
        <v>0</v>
      </c>
      <c r="BL331" s="21" t="s">
        <v>135</v>
      </c>
      <c r="BM331" s="21" t="s">
        <v>581</v>
      </c>
    </row>
    <row r="332" spans="2:65" s="1" customFormat="1" ht="25.5" customHeight="1">
      <c r="B332" s="123"/>
      <c r="C332" s="143" t="s">
        <v>582</v>
      </c>
      <c r="D332" s="143" t="s">
        <v>131</v>
      </c>
      <c r="E332" s="144" t="s">
        <v>583</v>
      </c>
      <c r="F332" s="226" t="s">
        <v>584</v>
      </c>
      <c r="G332" s="226"/>
      <c r="H332" s="226"/>
      <c r="I332" s="226"/>
      <c r="J332" s="145" t="s">
        <v>167</v>
      </c>
      <c r="K332" s="146">
        <v>72.78</v>
      </c>
      <c r="L332" s="227">
        <v>0</v>
      </c>
      <c r="M332" s="227"/>
      <c r="N332" s="228">
        <f>ROUND(L332*K332,2)</f>
        <v>0</v>
      </c>
      <c r="O332" s="228"/>
      <c r="P332" s="228"/>
      <c r="Q332" s="228"/>
      <c r="R332" s="124"/>
      <c r="T332" s="147" t="s">
        <v>5</v>
      </c>
      <c r="U332" s="46" t="s">
        <v>36</v>
      </c>
      <c r="V332" s="38"/>
      <c r="W332" s="148">
        <f>V332*K332</f>
        <v>0</v>
      </c>
      <c r="X332" s="148">
        <v>0</v>
      </c>
      <c r="Y332" s="148">
        <f>X332*K332</f>
        <v>0</v>
      </c>
      <c r="Z332" s="148">
        <v>0</v>
      </c>
      <c r="AA332" s="149">
        <f>Z332*K332</f>
        <v>0</v>
      </c>
      <c r="AR332" s="21" t="s">
        <v>135</v>
      </c>
      <c r="AT332" s="21" t="s">
        <v>131</v>
      </c>
      <c r="AU332" s="21" t="s">
        <v>92</v>
      </c>
      <c r="AY332" s="21" t="s">
        <v>130</v>
      </c>
      <c r="BE332" s="105">
        <f>IF(U332="základní",N332,0)</f>
        <v>0</v>
      </c>
      <c r="BF332" s="105">
        <f>IF(U332="snížená",N332,0)</f>
        <v>0</v>
      </c>
      <c r="BG332" s="105">
        <f>IF(U332="zákl. přenesená",N332,0)</f>
        <v>0</v>
      </c>
      <c r="BH332" s="105">
        <f>IF(U332="sníž. přenesená",N332,0)</f>
        <v>0</v>
      </c>
      <c r="BI332" s="105">
        <f>IF(U332="nulová",N332,0)</f>
        <v>0</v>
      </c>
      <c r="BJ332" s="21" t="s">
        <v>79</v>
      </c>
      <c r="BK332" s="105">
        <f>ROUND(L332*K332,2)</f>
        <v>0</v>
      </c>
      <c r="BL332" s="21" t="s">
        <v>135</v>
      </c>
      <c r="BM332" s="21" t="s">
        <v>585</v>
      </c>
    </row>
    <row r="333" spans="2:65" s="1" customFormat="1" ht="38.25" customHeight="1">
      <c r="B333" s="123"/>
      <c r="C333" s="143" t="s">
        <v>586</v>
      </c>
      <c r="D333" s="143" t="s">
        <v>131</v>
      </c>
      <c r="E333" s="144" t="s">
        <v>587</v>
      </c>
      <c r="F333" s="226" t="s">
        <v>588</v>
      </c>
      <c r="G333" s="226"/>
      <c r="H333" s="226"/>
      <c r="I333" s="226"/>
      <c r="J333" s="145" t="s">
        <v>134</v>
      </c>
      <c r="K333" s="146">
        <v>70.788</v>
      </c>
      <c r="L333" s="227">
        <v>0</v>
      </c>
      <c r="M333" s="227"/>
      <c r="N333" s="228">
        <f>ROUND(L333*K333,2)</f>
        <v>0</v>
      </c>
      <c r="O333" s="228"/>
      <c r="P333" s="228"/>
      <c r="Q333" s="228"/>
      <c r="R333" s="124"/>
      <c r="T333" s="147" t="s">
        <v>5</v>
      </c>
      <c r="U333" s="46" t="s">
        <v>36</v>
      </c>
      <c r="V333" s="38"/>
      <c r="W333" s="148">
        <f>V333*K333</f>
        <v>0</v>
      </c>
      <c r="X333" s="148">
        <v>0</v>
      </c>
      <c r="Y333" s="148">
        <f>X333*K333</f>
        <v>0</v>
      </c>
      <c r="Z333" s="148">
        <v>0</v>
      </c>
      <c r="AA333" s="149">
        <f>Z333*K333</f>
        <v>0</v>
      </c>
      <c r="AR333" s="21" t="s">
        <v>135</v>
      </c>
      <c r="AT333" s="21" t="s">
        <v>131</v>
      </c>
      <c r="AU333" s="21" t="s">
        <v>92</v>
      </c>
      <c r="AY333" s="21" t="s">
        <v>130</v>
      </c>
      <c r="BE333" s="105">
        <f>IF(U333="základní",N333,0)</f>
        <v>0</v>
      </c>
      <c r="BF333" s="105">
        <f>IF(U333="snížená",N333,0)</f>
        <v>0</v>
      </c>
      <c r="BG333" s="105">
        <f>IF(U333="zákl. přenesená",N333,0)</f>
        <v>0</v>
      </c>
      <c r="BH333" s="105">
        <f>IF(U333="sníž. přenesená",N333,0)</f>
        <v>0</v>
      </c>
      <c r="BI333" s="105">
        <f>IF(U333="nulová",N333,0)</f>
        <v>0</v>
      </c>
      <c r="BJ333" s="21" t="s">
        <v>79</v>
      </c>
      <c r="BK333" s="105">
        <f>ROUND(L333*K333,2)</f>
        <v>0</v>
      </c>
      <c r="BL333" s="21" t="s">
        <v>135</v>
      </c>
      <c r="BM333" s="21" t="s">
        <v>589</v>
      </c>
    </row>
    <row r="334" spans="2:51" s="10" customFormat="1" ht="16.5" customHeight="1">
      <c r="B334" s="150"/>
      <c r="C334" s="151"/>
      <c r="D334" s="151"/>
      <c r="E334" s="152" t="s">
        <v>5</v>
      </c>
      <c r="F334" s="239" t="s">
        <v>137</v>
      </c>
      <c r="G334" s="240"/>
      <c r="H334" s="240"/>
      <c r="I334" s="240"/>
      <c r="J334" s="151"/>
      <c r="K334" s="152" t="s">
        <v>5</v>
      </c>
      <c r="L334" s="151"/>
      <c r="M334" s="151"/>
      <c r="N334" s="151"/>
      <c r="O334" s="151"/>
      <c r="P334" s="151"/>
      <c r="Q334" s="151"/>
      <c r="R334" s="153"/>
      <c r="T334" s="154"/>
      <c r="U334" s="151"/>
      <c r="V334" s="151"/>
      <c r="W334" s="151"/>
      <c r="X334" s="151"/>
      <c r="Y334" s="151"/>
      <c r="Z334" s="151"/>
      <c r="AA334" s="155"/>
      <c r="AT334" s="156" t="s">
        <v>138</v>
      </c>
      <c r="AU334" s="156" t="s">
        <v>92</v>
      </c>
      <c r="AV334" s="10" t="s">
        <v>79</v>
      </c>
      <c r="AW334" s="10" t="s">
        <v>30</v>
      </c>
      <c r="AX334" s="10" t="s">
        <v>71</v>
      </c>
      <c r="AY334" s="156" t="s">
        <v>130</v>
      </c>
    </row>
    <row r="335" spans="2:51" s="11" customFormat="1" ht="16.5" customHeight="1">
      <c r="B335" s="157"/>
      <c r="C335" s="158"/>
      <c r="D335" s="158"/>
      <c r="E335" s="159" t="s">
        <v>5</v>
      </c>
      <c r="F335" s="241" t="s">
        <v>152</v>
      </c>
      <c r="G335" s="242"/>
      <c r="H335" s="242"/>
      <c r="I335" s="242"/>
      <c r="J335" s="158"/>
      <c r="K335" s="160">
        <v>68.748</v>
      </c>
      <c r="L335" s="158"/>
      <c r="M335" s="158"/>
      <c r="N335" s="158"/>
      <c r="O335" s="158"/>
      <c r="P335" s="158"/>
      <c r="Q335" s="158"/>
      <c r="R335" s="161"/>
      <c r="T335" s="162"/>
      <c r="U335" s="158"/>
      <c r="V335" s="158"/>
      <c r="W335" s="158"/>
      <c r="X335" s="158"/>
      <c r="Y335" s="158"/>
      <c r="Z335" s="158"/>
      <c r="AA335" s="163"/>
      <c r="AT335" s="164" t="s">
        <v>138</v>
      </c>
      <c r="AU335" s="164" t="s">
        <v>92</v>
      </c>
      <c r="AV335" s="11" t="s">
        <v>92</v>
      </c>
      <c r="AW335" s="11" t="s">
        <v>30</v>
      </c>
      <c r="AX335" s="11" t="s">
        <v>71</v>
      </c>
      <c r="AY335" s="164" t="s">
        <v>130</v>
      </c>
    </row>
    <row r="336" spans="2:51" s="10" customFormat="1" ht="16.5" customHeight="1">
      <c r="B336" s="150"/>
      <c r="C336" s="151"/>
      <c r="D336" s="151"/>
      <c r="E336" s="152" t="s">
        <v>5</v>
      </c>
      <c r="F336" s="243" t="s">
        <v>153</v>
      </c>
      <c r="G336" s="244"/>
      <c r="H336" s="244"/>
      <c r="I336" s="244"/>
      <c r="J336" s="151"/>
      <c r="K336" s="152" t="s">
        <v>5</v>
      </c>
      <c r="L336" s="151"/>
      <c r="M336" s="151"/>
      <c r="N336" s="151"/>
      <c r="O336" s="151"/>
      <c r="P336" s="151"/>
      <c r="Q336" s="151"/>
      <c r="R336" s="153"/>
      <c r="T336" s="154"/>
      <c r="U336" s="151"/>
      <c r="V336" s="151"/>
      <c r="W336" s="151"/>
      <c r="X336" s="151"/>
      <c r="Y336" s="151"/>
      <c r="Z336" s="151"/>
      <c r="AA336" s="155"/>
      <c r="AT336" s="156" t="s">
        <v>138</v>
      </c>
      <c r="AU336" s="156" t="s">
        <v>92</v>
      </c>
      <c r="AV336" s="10" t="s">
        <v>79</v>
      </c>
      <c r="AW336" s="10" t="s">
        <v>30</v>
      </c>
      <c r="AX336" s="10" t="s">
        <v>71</v>
      </c>
      <c r="AY336" s="156" t="s">
        <v>130</v>
      </c>
    </row>
    <row r="337" spans="2:51" s="11" customFormat="1" ht="16.5" customHeight="1">
      <c r="B337" s="157"/>
      <c r="C337" s="158"/>
      <c r="D337" s="158"/>
      <c r="E337" s="159" t="s">
        <v>5</v>
      </c>
      <c r="F337" s="241" t="s">
        <v>154</v>
      </c>
      <c r="G337" s="242"/>
      <c r="H337" s="242"/>
      <c r="I337" s="242"/>
      <c r="J337" s="158"/>
      <c r="K337" s="160">
        <v>2.04</v>
      </c>
      <c r="L337" s="158"/>
      <c r="M337" s="158"/>
      <c r="N337" s="158"/>
      <c r="O337" s="158"/>
      <c r="P337" s="158"/>
      <c r="Q337" s="158"/>
      <c r="R337" s="161"/>
      <c r="T337" s="162"/>
      <c r="U337" s="158"/>
      <c r="V337" s="158"/>
      <c r="W337" s="158"/>
      <c r="X337" s="158"/>
      <c r="Y337" s="158"/>
      <c r="Z337" s="158"/>
      <c r="AA337" s="163"/>
      <c r="AT337" s="164" t="s">
        <v>138</v>
      </c>
      <c r="AU337" s="164" t="s">
        <v>92</v>
      </c>
      <c r="AV337" s="11" t="s">
        <v>92</v>
      </c>
      <c r="AW337" s="11" t="s">
        <v>30</v>
      </c>
      <c r="AX337" s="11" t="s">
        <v>71</v>
      </c>
      <c r="AY337" s="164" t="s">
        <v>130</v>
      </c>
    </row>
    <row r="338" spans="2:51" s="12" customFormat="1" ht="16.5" customHeight="1">
      <c r="B338" s="165"/>
      <c r="C338" s="166"/>
      <c r="D338" s="166"/>
      <c r="E338" s="167" t="s">
        <v>5</v>
      </c>
      <c r="F338" s="245" t="s">
        <v>143</v>
      </c>
      <c r="G338" s="246"/>
      <c r="H338" s="246"/>
      <c r="I338" s="246"/>
      <c r="J338" s="166"/>
      <c r="K338" s="168">
        <v>70.788</v>
      </c>
      <c r="L338" s="166"/>
      <c r="M338" s="166"/>
      <c r="N338" s="166"/>
      <c r="O338" s="166"/>
      <c r="P338" s="166"/>
      <c r="Q338" s="166"/>
      <c r="R338" s="169"/>
      <c r="T338" s="170"/>
      <c r="U338" s="166"/>
      <c r="V338" s="166"/>
      <c r="W338" s="166"/>
      <c r="X338" s="166"/>
      <c r="Y338" s="166"/>
      <c r="Z338" s="166"/>
      <c r="AA338" s="171"/>
      <c r="AT338" s="172" t="s">
        <v>138</v>
      </c>
      <c r="AU338" s="172" t="s">
        <v>92</v>
      </c>
      <c r="AV338" s="12" t="s">
        <v>135</v>
      </c>
      <c r="AW338" s="12" t="s">
        <v>30</v>
      </c>
      <c r="AX338" s="12" t="s">
        <v>79</v>
      </c>
      <c r="AY338" s="172" t="s">
        <v>130</v>
      </c>
    </row>
    <row r="339" spans="2:63" s="9" customFormat="1" ht="29.85" customHeight="1">
      <c r="B339" s="132"/>
      <c r="C339" s="133"/>
      <c r="D339" s="142" t="s">
        <v>110</v>
      </c>
      <c r="E339" s="142"/>
      <c r="F339" s="142"/>
      <c r="G339" s="142"/>
      <c r="H339" s="142"/>
      <c r="I339" s="142"/>
      <c r="J339" s="142"/>
      <c r="K339" s="142"/>
      <c r="L339" s="142"/>
      <c r="M339" s="142"/>
      <c r="N339" s="233">
        <f>BK339</f>
        <v>0</v>
      </c>
      <c r="O339" s="234"/>
      <c r="P339" s="234"/>
      <c r="Q339" s="234"/>
      <c r="R339" s="135"/>
      <c r="T339" s="136"/>
      <c r="U339" s="133"/>
      <c r="V339" s="133"/>
      <c r="W339" s="137">
        <f>SUM(W340:W345)</f>
        <v>0</v>
      </c>
      <c r="X339" s="133"/>
      <c r="Y339" s="137">
        <f>SUM(Y340:Y345)</f>
        <v>0</v>
      </c>
      <c r="Z339" s="133"/>
      <c r="AA339" s="138">
        <f>SUM(AA340:AA345)</f>
        <v>0</v>
      </c>
      <c r="AR339" s="139" t="s">
        <v>79</v>
      </c>
      <c r="AT339" s="140" t="s">
        <v>70</v>
      </c>
      <c r="AU339" s="140" t="s">
        <v>79</v>
      </c>
      <c r="AY339" s="139" t="s">
        <v>130</v>
      </c>
      <c r="BK339" s="141">
        <f>SUM(BK340:BK345)</f>
        <v>0</v>
      </c>
    </row>
    <row r="340" spans="2:65" s="1" customFormat="1" ht="25.5" customHeight="1">
      <c r="B340" s="123"/>
      <c r="C340" s="143" t="s">
        <v>590</v>
      </c>
      <c r="D340" s="143" t="s">
        <v>131</v>
      </c>
      <c r="E340" s="144" t="s">
        <v>591</v>
      </c>
      <c r="F340" s="226" t="s">
        <v>592</v>
      </c>
      <c r="G340" s="226"/>
      <c r="H340" s="226"/>
      <c r="I340" s="226"/>
      <c r="J340" s="145" t="s">
        <v>294</v>
      </c>
      <c r="K340" s="146">
        <v>198.259</v>
      </c>
      <c r="L340" s="227">
        <v>0</v>
      </c>
      <c r="M340" s="227"/>
      <c r="N340" s="228">
        <f aca="true" t="shared" si="20" ref="N340:N345">ROUND(L340*K340,2)</f>
        <v>0</v>
      </c>
      <c r="O340" s="228"/>
      <c r="P340" s="228"/>
      <c r="Q340" s="228"/>
      <c r="R340" s="124"/>
      <c r="T340" s="147" t="s">
        <v>5</v>
      </c>
      <c r="U340" s="46" t="s">
        <v>36</v>
      </c>
      <c r="V340" s="38"/>
      <c r="W340" s="148">
        <f aca="true" t="shared" si="21" ref="W340:W345">V340*K340</f>
        <v>0</v>
      </c>
      <c r="X340" s="148">
        <v>0</v>
      </c>
      <c r="Y340" s="148">
        <f aca="true" t="shared" si="22" ref="Y340:Y345">X340*K340</f>
        <v>0</v>
      </c>
      <c r="Z340" s="148">
        <v>0</v>
      </c>
      <c r="AA340" s="149">
        <f aca="true" t="shared" si="23" ref="AA340:AA345">Z340*K340</f>
        <v>0</v>
      </c>
      <c r="AR340" s="21" t="s">
        <v>135</v>
      </c>
      <c r="AT340" s="21" t="s">
        <v>131</v>
      </c>
      <c r="AU340" s="21" t="s">
        <v>92</v>
      </c>
      <c r="AY340" s="21" t="s">
        <v>130</v>
      </c>
      <c r="BE340" s="105">
        <f aca="true" t="shared" si="24" ref="BE340:BE345">IF(U340="základní",N340,0)</f>
        <v>0</v>
      </c>
      <c r="BF340" s="105">
        <f aca="true" t="shared" si="25" ref="BF340:BF345">IF(U340="snížená",N340,0)</f>
        <v>0</v>
      </c>
      <c r="BG340" s="105">
        <f aca="true" t="shared" si="26" ref="BG340:BG345">IF(U340="zákl. přenesená",N340,0)</f>
        <v>0</v>
      </c>
      <c r="BH340" s="105">
        <f aca="true" t="shared" si="27" ref="BH340:BH345">IF(U340="sníž. přenesená",N340,0)</f>
        <v>0</v>
      </c>
      <c r="BI340" s="105">
        <f aca="true" t="shared" si="28" ref="BI340:BI345">IF(U340="nulová",N340,0)</f>
        <v>0</v>
      </c>
      <c r="BJ340" s="21" t="s">
        <v>79</v>
      </c>
      <c r="BK340" s="105">
        <f aca="true" t="shared" si="29" ref="BK340:BK345">ROUND(L340*K340,2)</f>
        <v>0</v>
      </c>
      <c r="BL340" s="21" t="s">
        <v>135</v>
      </c>
      <c r="BM340" s="21" t="s">
        <v>593</v>
      </c>
    </row>
    <row r="341" spans="2:65" s="1" customFormat="1" ht="25.5" customHeight="1">
      <c r="B341" s="123"/>
      <c r="C341" s="143" t="s">
        <v>594</v>
      </c>
      <c r="D341" s="143" t="s">
        <v>131</v>
      </c>
      <c r="E341" s="144" t="s">
        <v>595</v>
      </c>
      <c r="F341" s="226" t="s">
        <v>596</v>
      </c>
      <c r="G341" s="226"/>
      <c r="H341" s="226"/>
      <c r="I341" s="226"/>
      <c r="J341" s="145" t="s">
        <v>294</v>
      </c>
      <c r="K341" s="146">
        <v>1784.331</v>
      </c>
      <c r="L341" s="227">
        <v>0</v>
      </c>
      <c r="M341" s="227"/>
      <c r="N341" s="228">
        <f t="shared" si="20"/>
        <v>0</v>
      </c>
      <c r="O341" s="228"/>
      <c r="P341" s="228"/>
      <c r="Q341" s="228"/>
      <c r="R341" s="124"/>
      <c r="T341" s="147" t="s">
        <v>5</v>
      </c>
      <c r="U341" s="46" t="s">
        <v>36</v>
      </c>
      <c r="V341" s="38"/>
      <c r="W341" s="148">
        <f t="shared" si="21"/>
        <v>0</v>
      </c>
      <c r="X341" s="148">
        <v>0</v>
      </c>
      <c r="Y341" s="148">
        <f t="shared" si="22"/>
        <v>0</v>
      </c>
      <c r="Z341" s="148">
        <v>0</v>
      </c>
      <c r="AA341" s="149">
        <f t="shared" si="23"/>
        <v>0</v>
      </c>
      <c r="AR341" s="21" t="s">
        <v>135</v>
      </c>
      <c r="AT341" s="21" t="s">
        <v>131</v>
      </c>
      <c r="AU341" s="21" t="s">
        <v>92</v>
      </c>
      <c r="AY341" s="21" t="s">
        <v>130</v>
      </c>
      <c r="BE341" s="105">
        <f t="shared" si="24"/>
        <v>0</v>
      </c>
      <c r="BF341" s="105">
        <f t="shared" si="25"/>
        <v>0</v>
      </c>
      <c r="BG341" s="105">
        <f t="shared" si="26"/>
        <v>0</v>
      </c>
      <c r="BH341" s="105">
        <f t="shared" si="27"/>
        <v>0</v>
      </c>
      <c r="BI341" s="105">
        <f t="shared" si="28"/>
        <v>0</v>
      </c>
      <c r="BJ341" s="21" t="s">
        <v>79</v>
      </c>
      <c r="BK341" s="105">
        <f t="shared" si="29"/>
        <v>0</v>
      </c>
      <c r="BL341" s="21" t="s">
        <v>135</v>
      </c>
      <c r="BM341" s="21" t="s">
        <v>597</v>
      </c>
    </row>
    <row r="342" spans="2:65" s="1" customFormat="1" ht="25.5" customHeight="1">
      <c r="B342" s="123"/>
      <c r="C342" s="143" t="s">
        <v>598</v>
      </c>
      <c r="D342" s="143" t="s">
        <v>131</v>
      </c>
      <c r="E342" s="144" t="s">
        <v>599</v>
      </c>
      <c r="F342" s="226" t="s">
        <v>600</v>
      </c>
      <c r="G342" s="226"/>
      <c r="H342" s="226"/>
      <c r="I342" s="226"/>
      <c r="J342" s="145" t="s">
        <v>294</v>
      </c>
      <c r="K342" s="146">
        <v>198.259</v>
      </c>
      <c r="L342" s="227">
        <v>0</v>
      </c>
      <c r="M342" s="227"/>
      <c r="N342" s="228">
        <f t="shared" si="20"/>
        <v>0</v>
      </c>
      <c r="O342" s="228"/>
      <c r="P342" s="228"/>
      <c r="Q342" s="228"/>
      <c r="R342" s="124"/>
      <c r="T342" s="147" t="s">
        <v>5</v>
      </c>
      <c r="U342" s="46" t="s">
        <v>36</v>
      </c>
      <c r="V342" s="38"/>
      <c r="W342" s="148">
        <f t="shared" si="21"/>
        <v>0</v>
      </c>
      <c r="X342" s="148">
        <v>0</v>
      </c>
      <c r="Y342" s="148">
        <f t="shared" si="22"/>
        <v>0</v>
      </c>
      <c r="Z342" s="148">
        <v>0</v>
      </c>
      <c r="AA342" s="149">
        <f t="shared" si="23"/>
        <v>0</v>
      </c>
      <c r="AR342" s="21" t="s">
        <v>135</v>
      </c>
      <c r="AT342" s="21" t="s">
        <v>131</v>
      </c>
      <c r="AU342" s="21" t="s">
        <v>92</v>
      </c>
      <c r="AY342" s="21" t="s">
        <v>130</v>
      </c>
      <c r="BE342" s="105">
        <f t="shared" si="24"/>
        <v>0</v>
      </c>
      <c r="BF342" s="105">
        <f t="shared" si="25"/>
        <v>0</v>
      </c>
      <c r="BG342" s="105">
        <f t="shared" si="26"/>
        <v>0</v>
      </c>
      <c r="BH342" s="105">
        <f t="shared" si="27"/>
        <v>0</v>
      </c>
      <c r="BI342" s="105">
        <f t="shared" si="28"/>
        <v>0</v>
      </c>
      <c r="BJ342" s="21" t="s">
        <v>79</v>
      </c>
      <c r="BK342" s="105">
        <f t="shared" si="29"/>
        <v>0</v>
      </c>
      <c r="BL342" s="21" t="s">
        <v>135</v>
      </c>
      <c r="BM342" s="21" t="s">
        <v>601</v>
      </c>
    </row>
    <row r="343" spans="2:65" s="1" customFormat="1" ht="38.25" customHeight="1">
      <c r="B343" s="123"/>
      <c r="C343" s="143" t="s">
        <v>602</v>
      </c>
      <c r="D343" s="143" t="s">
        <v>131</v>
      </c>
      <c r="E343" s="144" t="s">
        <v>603</v>
      </c>
      <c r="F343" s="226" t="s">
        <v>604</v>
      </c>
      <c r="G343" s="226"/>
      <c r="H343" s="226"/>
      <c r="I343" s="226"/>
      <c r="J343" s="145" t="s">
        <v>294</v>
      </c>
      <c r="K343" s="146">
        <v>1.64</v>
      </c>
      <c r="L343" s="227">
        <v>0</v>
      </c>
      <c r="M343" s="227"/>
      <c r="N343" s="228">
        <f t="shared" si="20"/>
        <v>0</v>
      </c>
      <c r="O343" s="228"/>
      <c r="P343" s="228"/>
      <c r="Q343" s="228"/>
      <c r="R343" s="124"/>
      <c r="T343" s="147" t="s">
        <v>5</v>
      </c>
      <c r="U343" s="46" t="s">
        <v>36</v>
      </c>
      <c r="V343" s="38"/>
      <c r="W343" s="148">
        <f t="shared" si="21"/>
        <v>0</v>
      </c>
      <c r="X343" s="148">
        <v>0</v>
      </c>
      <c r="Y343" s="148">
        <f t="shared" si="22"/>
        <v>0</v>
      </c>
      <c r="Z343" s="148">
        <v>0</v>
      </c>
      <c r="AA343" s="149">
        <f t="shared" si="23"/>
        <v>0</v>
      </c>
      <c r="AR343" s="21" t="s">
        <v>135</v>
      </c>
      <c r="AT343" s="21" t="s">
        <v>131</v>
      </c>
      <c r="AU343" s="21" t="s">
        <v>92</v>
      </c>
      <c r="AY343" s="21" t="s">
        <v>130</v>
      </c>
      <c r="BE343" s="105">
        <f t="shared" si="24"/>
        <v>0</v>
      </c>
      <c r="BF343" s="105">
        <f t="shared" si="25"/>
        <v>0</v>
      </c>
      <c r="BG343" s="105">
        <f t="shared" si="26"/>
        <v>0</v>
      </c>
      <c r="BH343" s="105">
        <f t="shared" si="27"/>
        <v>0</v>
      </c>
      <c r="BI343" s="105">
        <f t="shared" si="28"/>
        <v>0</v>
      </c>
      <c r="BJ343" s="21" t="s">
        <v>79</v>
      </c>
      <c r="BK343" s="105">
        <f t="shared" si="29"/>
        <v>0</v>
      </c>
      <c r="BL343" s="21" t="s">
        <v>135</v>
      </c>
      <c r="BM343" s="21" t="s">
        <v>605</v>
      </c>
    </row>
    <row r="344" spans="2:65" s="1" customFormat="1" ht="38.25" customHeight="1">
      <c r="B344" s="123"/>
      <c r="C344" s="143" t="s">
        <v>606</v>
      </c>
      <c r="D344" s="143" t="s">
        <v>131</v>
      </c>
      <c r="E344" s="144" t="s">
        <v>607</v>
      </c>
      <c r="F344" s="226" t="s">
        <v>608</v>
      </c>
      <c r="G344" s="226"/>
      <c r="H344" s="226"/>
      <c r="I344" s="226"/>
      <c r="J344" s="145" t="s">
        <v>294</v>
      </c>
      <c r="K344" s="146">
        <v>20.298</v>
      </c>
      <c r="L344" s="227">
        <v>0</v>
      </c>
      <c r="M344" s="227"/>
      <c r="N344" s="228">
        <f t="shared" si="20"/>
        <v>0</v>
      </c>
      <c r="O344" s="228"/>
      <c r="P344" s="228"/>
      <c r="Q344" s="228"/>
      <c r="R344" s="124"/>
      <c r="T344" s="147" t="s">
        <v>5</v>
      </c>
      <c r="U344" s="46" t="s">
        <v>36</v>
      </c>
      <c r="V344" s="38"/>
      <c r="W344" s="148">
        <f t="shared" si="21"/>
        <v>0</v>
      </c>
      <c r="X344" s="148">
        <v>0</v>
      </c>
      <c r="Y344" s="148">
        <f t="shared" si="22"/>
        <v>0</v>
      </c>
      <c r="Z344" s="148">
        <v>0</v>
      </c>
      <c r="AA344" s="149">
        <f t="shared" si="23"/>
        <v>0</v>
      </c>
      <c r="AR344" s="21" t="s">
        <v>135</v>
      </c>
      <c r="AT344" s="21" t="s">
        <v>131</v>
      </c>
      <c r="AU344" s="21" t="s">
        <v>92</v>
      </c>
      <c r="AY344" s="21" t="s">
        <v>130</v>
      </c>
      <c r="BE344" s="105">
        <f t="shared" si="24"/>
        <v>0</v>
      </c>
      <c r="BF344" s="105">
        <f t="shared" si="25"/>
        <v>0</v>
      </c>
      <c r="BG344" s="105">
        <f t="shared" si="26"/>
        <v>0</v>
      </c>
      <c r="BH344" s="105">
        <f t="shared" si="27"/>
        <v>0</v>
      </c>
      <c r="BI344" s="105">
        <f t="shared" si="28"/>
        <v>0</v>
      </c>
      <c r="BJ344" s="21" t="s">
        <v>79</v>
      </c>
      <c r="BK344" s="105">
        <f t="shared" si="29"/>
        <v>0</v>
      </c>
      <c r="BL344" s="21" t="s">
        <v>135</v>
      </c>
      <c r="BM344" s="21" t="s">
        <v>609</v>
      </c>
    </row>
    <row r="345" spans="2:65" s="1" customFormat="1" ht="38.25" customHeight="1">
      <c r="B345" s="123"/>
      <c r="C345" s="143" t="s">
        <v>610</v>
      </c>
      <c r="D345" s="143" t="s">
        <v>131</v>
      </c>
      <c r="E345" s="144" t="s">
        <v>611</v>
      </c>
      <c r="F345" s="226" t="s">
        <v>612</v>
      </c>
      <c r="G345" s="226"/>
      <c r="H345" s="226"/>
      <c r="I345" s="226"/>
      <c r="J345" s="145" t="s">
        <v>294</v>
      </c>
      <c r="K345" s="146">
        <v>57.785</v>
      </c>
      <c r="L345" s="227">
        <v>0</v>
      </c>
      <c r="M345" s="227"/>
      <c r="N345" s="228">
        <f t="shared" si="20"/>
        <v>0</v>
      </c>
      <c r="O345" s="228"/>
      <c r="P345" s="228"/>
      <c r="Q345" s="228"/>
      <c r="R345" s="124"/>
      <c r="T345" s="147" t="s">
        <v>5</v>
      </c>
      <c r="U345" s="46" t="s">
        <v>36</v>
      </c>
      <c r="V345" s="38"/>
      <c r="W345" s="148">
        <f t="shared" si="21"/>
        <v>0</v>
      </c>
      <c r="X345" s="148">
        <v>0</v>
      </c>
      <c r="Y345" s="148">
        <f t="shared" si="22"/>
        <v>0</v>
      </c>
      <c r="Z345" s="148">
        <v>0</v>
      </c>
      <c r="AA345" s="149">
        <f t="shared" si="23"/>
        <v>0</v>
      </c>
      <c r="AR345" s="21" t="s">
        <v>135</v>
      </c>
      <c r="AT345" s="21" t="s">
        <v>131</v>
      </c>
      <c r="AU345" s="21" t="s">
        <v>92</v>
      </c>
      <c r="AY345" s="21" t="s">
        <v>130</v>
      </c>
      <c r="BE345" s="105">
        <f t="shared" si="24"/>
        <v>0</v>
      </c>
      <c r="BF345" s="105">
        <f t="shared" si="25"/>
        <v>0</v>
      </c>
      <c r="BG345" s="105">
        <f t="shared" si="26"/>
        <v>0</v>
      </c>
      <c r="BH345" s="105">
        <f t="shared" si="27"/>
        <v>0</v>
      </c>
      <c r="BI345" s="105">
        <f t="shared" si="28"/>
        <v>0</v>
      </c>
      <c r="BJ345" s="21" t="s">
        <v>79</v>
      </c>
      <c r="BK345" s="105">
        <f t="shared" si="29"/>
        <v>0</v>
      </c>
      <c r="BL345" s="21" t="s">
        <v>135</v>
      </c>
      <c r="BM345" s="21" t="s">
        <v>613</v>
      </c>
    </row>
    <row r="346" spans="2:63" s="9" customFormat="1" ht="29.85" customHeight="1">
      <c r="B346" s="132"/>
      <c r="C346" s="133"/>
      <c r="D346" s="142" t="s">
        <v>111</v>
      </c>
      <c r="E346" s="142"/>
      <c r="F346" s="142"/>
      <c r="G346" s="142"/>
      <c r="H346" s="142"/>
      <c r="I346" s="142"/>
      <c r="J346" s="142"/>
      <c r="K346" s="142"/>
      <c r="L346" s="142"/>
      <c r="M346" s="142"/>
      <c r="N346" s="235">
        <f>BK346</f>
        <v>0</v>
      </c>
      <c r="O346" s="236"/>
      <c r="P346" s="236"/>
      <c r="Q346" s="236"/>
      <c r="R346" s="135"/>
      <c r="T346" s="136"/>
      <c r="U346" s="133"/>
      <c r="V346" s="133"/>
      <c r="W346" s="137">
        <f>W347</f>
        <v>0</v>
      </c>
      <c r="X346" s="133"/>
      <c r="Y346" s="137">
        <f>Y347</f>
        <v>0</v>
      </c>
      <c r="Z346" s="133"/>
      <c r="AA346" s="138">
        <f>AA347</f>
        <v>0</v>
      </c>
      <c r="AR346" s="139" t="s">
        <v>79</v>
      </c>
      <c r="AT346" s="140" t="s">
        <v>70</v>
      </c>
      <c r="AU346" s="140" t="s">
        <v>79</v>
      </c>
      <c r="AY346" s="139" t="s">
        <v>130</v>
      </c>
      <c r="BK346" s="141">
        <f>BK347</f>
        <v>0</v>
      </c>
    </row>
    <row r="347" spans="2:65" s="1" customFormat="1" ht="25.5" customHeight="1">
      <c r="B347" s="123"/>
      <c r="C347" s="143" t="s">
        <v>614</v>
      </c>
      <c r="D347" s="143" t="s">
        <v>131</v>
      </c>
      <c r="E347" s="144" t="s">
        <v>615</v>
      </c>
      <c r="F347" s="226" t="s">
        <v>616</v>
      </c>
      <c r="G347" s="226"/>
      <c r="H347" s="226"/>
      <c r="I347" s="226"/>
      <c r="J347" s="145" t="s">
        <v>294</v>
      </c>
      <c r="K347" s="146">
        <v>878.545</v>
      </c>
      <c r="L347" s="227">
        <v>0</v>
      </c>
      <c r="M347" s="227"/>
      <c r="N347" s="228">
        <f>ROUND(L347*K347,2)</f>
        <v>0</v>
      </c>
      <c r="O347" s="228"/>
      <c r="P347" s="228"/>
      <c r="Q347" s="228"/>
      <c r="R347" s="124"/>
      <c r="T347" s="147" t="s">
        <v>5</v>
      </c>
      <c r="U347" s="46" t="s">
        <v>36</v>
      </c>
      <c r="V347" s="38"/>
      <c r="W347" s="148">
        <f>V347*K347</f>
        <v>0</v>
      </c>
      <c r="X347" s="148">
        <v>0</v>
      </c>
      <c r="Y347" s="148">
        <f>X347*K347</f>
        <v>0</v>
      </c>
      <c r="Z347" s="148">
        <v>0</v>
      </c>
      <c r="AA347" s="149">
        <f>Z347*K347</f>
        <v>0</v>
      </c>
      <c r="AR347" s="21" t="s">
        <v>135</v>
      </c>
      <c r="AT347" s="21" t="s">
        <v>131</v>
      </c>
      <c r="AU347" s="21" t="s">
        <v>92</v>
      </c>
      <c r="AY347" s="21" t="s">
        <v>130</v>
      </c>
      <c r="BE347" s="105">
        <f>IF(U347="základní",N347,0)</f>
        <v>0</v>
      </c>
      <c r="BF347" s="105">
        <f>IF(U347="snížená",N347,0)</f>
        <v>0</v>
      </c>
      <c r="BG347" s="105">
        <f>IF(U347="zákl. přenesená",N347,0)</f>
        <v>0</v>
      </c>
      <c r="BH347" s="105">
        <f>IF(U347="sníž. přenesená",N347,0)</f>
        <v>0</v>
      </c>
      <c r="BI347" s="105">
        <f>IF(U347="nulová",N347,0)</f>
        <v>0</v>
      </c>
      <c r="BJ347" s="21" t="s">
        <v>79</v>
      </c>
      <c r="BK347" s="105">
        <f>ROUND(L347*K347,2)</f>
        <v>0</v>
      </c>
      <c r="BL347" s="21" t="s">
        <v>135</v>
      </c>
      <c r="BM347" s="21" t="s">
        <v>617</v>
      </c>
    </row>
    <row r="348" spans="2:63" s="9" customFormat="1" ht="29.85" customHeight="1">
      <c r="B348" s="132"/>
      <c r="C348" s="133"/>
      <c r="D348" s="142" t="s">
        <v>112</v>
      </c>
      <c r="E348" s="142"/>
      <c r="F348" s="142"/>
      <c r="G348" s="142"/>
      <c r="H348" s="142"/>
      <c r="I348" s="142"/>
      <c r="J348" s="142"/>
      <c r="K348" s="142"/>
      <c r="L348" s="142"/>
      <c r="M348" s="142"/>
      <c r="N348" s="235">
        <f>BK348</f>
        <v>0</v>
      </c>
      <c r="O348" s="236"/>
      <c r="P348" s="236"/>
      <c r="Q348" s="236"/>
      <c r="R348" s="135"/>
      <c r="T348" s="136"/>
      <c r="U348" s="133"/>
      <c r="V348" s="133"/>
      <c r="W348" s="137">
        <f>SUM(W349:W351)</f>
        <v>0</v>
      </c>
      <c r="X348" s="133"/>
      <c r="Y348" s="137">
        <f>SUM(Y349:Y351)</f>
        <v>0</v>
      </c>
      <c r="Z348" s="133"/>
      <c r="AA348" s="138">
        <f>SUM(AA349:AA351)</f>
        <v>0</v>
      </c>
      <c r="AR348" s="139" t="s">
        <v>158</v>
      </c>
      <c r="AT348" s="140" t="s">
        <v>70</v>
      </c>
      <c r="AU348" s="140" t="s">
        <v>79</v>
      </c>
      <c r="AY348" s="139" t="s">
        <v>130</v>
      </c>
      <c r="BK348" s="141">
        <f>SUM(BK349:BK351)</f>
        <v>0</v>
      </c>
    </row>
    <row r="349" spans="2:65" s="1" customFormat="1" ht="25.5" customHeight="1">
      <c r="B349" s="123"/>
      <c r="C349" s="143" t="s">
        <v>618</v>
      </c>
      <c r="D349" s="143" t="s">
        <v>131</v>
      </c>
      <c r="E349" s="144" t="s">
        <v>619</v>
      </c>
      <c r="F349" s="226" t="s">
        <v>620</v>
      </c>
      <c r="G349" s="226"/>
      <c r="H349" s="226"/>
      <c r="I349" s="226"/>
      <c r="J349" s="145" t="s">
        <v>362</v>
      </c>
      <c r="K349" s="146">
        <v>1</v>
      </c>
      <c r="L349" s="227">
        <v>0</v>
      </c>
      <c r="M349" s="227"/>
      <c r="N349" s="228">
        <f>ROUND(L349*K349,2)</f>
        <v>0</v>
      </c>
      <c r="O349" s="228"/>
      <c r="P349" s="228"/>
      <c r="Q349" s="228"/>
      <c r="R349" s="124"/>
      <c r="T349" s="147" t="s">
        <v>5</v>
      </c>
      <c r="U349" s="46" t="s">
        <v>36</v>
      </c>
      <c r="V349" s="38"/>
      <c r="W349" s="148">
        <f>V349*K349</f>
        <v>0</v>
      </c>
      <c r="X349" s="148">
        <v>0</v>
      </c>
      <c r="Y349" s="148">
        <f>X349*K349</f>
        <v>0</v>
      </c>
      <c r="Z349" s="148">
        <v>0</v>
      </c>
      <c r="AA349" s="149">
        <f>Z349*K349</f>
        <v>0</v>
      </c>
      <c r="AR349" s="21" t="s">
        <v>621</v>
      </c>
      <c r="AT349" s="21" t="s">
        <v>131</v>
      </c>
      <c r="AU349" s="21" t="s">
        <v>92</v>
      </c>
      <c r="AY349" s="21" t="s">
        <v>130</v>
      </c>
      <c r="BE349" s="105">
        <f>IF(U349="základní",N349,0)</f>
        <v>0</v>
      </c>
      <c r="BF349" s="105">
        <f>IF(U349="snížená",N349,0)</f>
        <v>0</v>
      </c>
      <c r="BG349" s="105">
        <f>IF(U349="zákl. přenesená",N349,0)</f>
        <v>0</v>
      </c>
      <c r="BH349" s="105">
        <f>IF(U349="sníž. přenesená",N349,0)</f>
        <v>0</v>
      </c>
      <c r="BI349" s="105">
        <f>IF(U349="nulová",N349,0)</f>
        <v>0</v>
      </c>
      <c r="BJ349" s="21" t="s">
        <v>79</v>
      </c>
      <c r="BK349" s="105">
        <f>ROUND(L349*K349,2)</f>
        <v>0</v>
      </c>
      <c r="BL349" s="21" t="s">
        <v>621</v>
      </c>
      <c r="BM349" s="21" t="s">
        <v>622</v>
      </c>
    </row>
    <row r="350" spans="2:65" s="1" customFormat="1" ht="16.5" customHeight="1">
      <c r="B350" s="123"/>
      <c r="C350" s="143" t="s">
        <v>623</v>
      </c>
      <c r="D350" s="143" t="s">
        <v>131</v>
      </c>
      <c r="E350" s="144" t="s">
        <v>624</v>
      </c>
      <c r="F350" s="226" t="s">
        <v>625</v>
      </c>
      <c r="G350" s="226"/>
      <c r="H350" s="226"/>
      <c r="I350" s="226"/>
      <c r="J350" s="145" t="s">
        <v>362</v>
      </c>
      <c r="K350" s="146">
        <v>1</v>
      </c>
      <c r="L350" s="227">
        <v>0</v>
      </c>
      <c r="M350" s="227"/>
      <c r="N350" s="228">
        <f>ROUND(L350*K350,2)</f>
        <v>0</v>
      </c>
      <c r="O350" s="228"/>
      <c r="P350" s="228"/>
      <c r="Q350" s="228"/>
      <c r="R350" s="124"/>
      <c r="T350" s="147" t="s">
        <v>5</v>
      </c>
      <c r="U350" s="46" t="s">
        <v>36</v>
      </c>
      <c r="V350" s="38"/>
      <c r="W350" s="148">
        <f>V350*K350</f>
        <v>0</v>
      </c>
      <c r="X350" s="148">
        <v>0</v>
      </c>
      <c r="Y350" s="148">
        <f>X350*K350</f>
        <v>0</v>
      </c>
      <c r="Z350" s="148">
        <v>0</v>
      </c>
      <c r="AA350" s="149">
        <f>Z350*K350</f>
        <v>0</v>
      </c>
      <c r="AR350" s="21" t="s">
        <v>621</v>
      </c>
      <c r="AT350" s="21" t="s">
        <v>131</v>
      </c>
      <c r="AU350" s="21" t="s">
        <v>92</v>
      </c>
      <c r="AY350" s="21" t="s">
        <v>130</v>
      </c>
      <c r="BE350" s="105">
        <f>IF(U350="základní",N350,0)</f>
        <v>0</v>
      </c>
      <c r="BF350" s="105">
        <f>IF(U350="snížená",N350,0)</f>
        <v>0</v>
      </c>
      <c r="BG350" s="105">
        <f>IF(U350="zákl. přenesená",N350,0)</f>
        <v>0</v>
      </c>
      <c r="BH350" s="105">
        <f>IF(U350="sníž. přenesená",N350,0)</f>
        <v>0</v>
      </c>
      <c r="BI350" s="105">
        <f>IF(U350="nulová",N350,0)</f>
        <v>0</v>
      </c>
      <c r="BJ350" s="21" t="s">
        <v>79</v>
      </c>
      <c r="BK350" s="105">
        <f>ROUND(L350*K350,2)</f>
        <v>0</v>
      </c>
      <c r="BL350" s="21" t="s">
        <v>621</v>
      </c>
      <c r="BM350" s="21" t="s">
        <v>626</v>
      </c>
    </row>
    <row r="351" spans="2:47" s="1" customFormat="1" ht="16.5" customHeight="1">
      <c r="B351" s="37"/>
      <c r="C351" s="38"/>
      <c r="D351" s="38"/>
      <c r="E351" s="38"/>
      <c r="F351" s="237" t="s">
        <v>627</v>
      </c>
      <c r="G351" s="238"/>
      <c r="H351" s="238"/>
      <c r="I351" s="238"/>
      <c r="J351" s="38"/>
      <c r="K351" s="38"/>
      <c r="L351" s="38"/>
      <c r="M351" s="38"/>
      <c r="N351" s="38"/>
      <c r="O351" s="38"/>
      <c r="P351" s="38"/>
      <c r="Q351" s="38"/>
      <c r="R351" s="39"/>
      <c r="T351" s="177"/>
      <c r="U351" s="38"/>
      <c r="V351" s="38"/>
      <c r="W351" s="38"/>
      <c r="X351" s="38"/>
      <c r="Y351" s="38"/>
      <c r="Z351" s="38"/>
      <c r="AA351" s="76"/>
      <c r="AT351" s="21" t="s">
        <v>344</v>
      </c>
      <c r="AU351" s="21" t="s">
        <v>92</v>
      </c>
    </row>
    <row r="352" spans="2:63" s="9" customFormat="1" ht="29.85" customHeight="1">
      <c r="B352" s="132"/>
      <c r="C352" s="133"/>
      <c r="D352" s="142" t="s">
        <v>113</v>
      </c>
      <c r="E352" s="142"/>
      <c r="F352" s="142"/>
      <c r="G352" s="142"/>
      <c r="H352" s="142"/>
      <c r="I352" s="142"/>
      <c r="J352" s="142"/>
      <c r="K352" s="142"/>
      <c r="L352" s="142"/>
      <c r="M352" s="142"/>
      <c r="N352" s="233">
        <f>BK352</f>
        <v>0</v>
      </c>
      <c r="O352" s="234"/>
      <c r="P352" s="234"/>
      <c r="Q352" s="234"/>
      <c r="R352" s="135"/>
      <c r="T352" s="136"/>
      <c r="U352" s="133"/>
      <c r="V352" s="133"/>
      <c r="W352" s="137">
        <f>W353</f>
        <v>0</v>
      </c>
      <c r="X352" s="133"/>
      <c r="Y352" s="137">
        <f>Y353</f>
        <v>0</v>
      </c>
      <c r="Z352" s="133"/>
      <c r="AA352" s="138">
        <f>AA353</f>
        <v>0</v>
      </c>
      <c r="AR352" s="139" t="s">
        <v>158</v>
      </c>
      <c r="AT352" s="140" t="s">
        <v>70</v>
      </c>
      <c r="AU352" s="140" t="s">
        <v>79</v>
      </c>
      <c r="AY352" s="139" t="s">
        <v>130</v>
      </c>
      <c r="BK352" s="141">
        <f>BK353</f>
        <v>0</v>
      </c>
    </row>
    <row r="353" spans="2:65" s="1" customFormat="1" ht="16.5" customHeight="1">
      <c r="B353" s="123"/>
      <c r="C353" s="143" t="s">
        <v>628</v>
      </c>
      <c r="D353" s="143" t="s">
        <v>131</v>
      </c>
      <c r="E353" s="144" t="s">
        <v>629</v>
      </c>
      <c r="F353" s="226" t="s">
        <v>115</v>
      </c>
      <c r="G353" s="226"/>
      <c r="H353" s="226"/>
      <c r="I353" s="226"/>
      <c r="J353" s="145" t="s">
        <v>362</v>
      </c>
      <c r="K353" s="146">
        <v>1</v>
      </c>
      <c r="L353" s="227">
        <v>0</v>
      </c>
      <c r="M353" s="227"/>
      <c r="N353" s="228">
        <f>ROUND(L353*K353,2)</f>
        <v>0</v>
      </c>
      <c r="O353" s="228"/>
      <c r="P353" s="228"/>
      <c r="Q353" s="228"/>
      <c r="R353" s="124"/>
      <c r="T353" s="147" t="s">
        <v>5</v>
      </c>
      <c r="U353" s="46" t="s">
        <v>36</v>
      </c>
      <c r="V353" s="38"/>
      <c r="W353" s="148">
        <f>V353*K353</f>
        <v>0</v>
      </c>
      <c r="X353" s="148">
        <v>0</v>
      </c>
      <c r="Y353" s="148">
        <f>X353*K353</f>
        <v>0</v>
      </c>
      <c r="Z353" s="148">
        <v>0</v>
      </c>
      <c r="AA353" s="149">
        <f>Z353*K353</f>
        <v>0</v>
      </c>
      <c r="AR353" s="21" t="s">
        <v>621</v>
      </c>
      <c r="AT353" s="21" t="s">
        <v>131</v>
      </c>
      <c r="AU353" s="21" t="s">
        <v>92</v>
      </c>
      <c r="AY353" s="21" t="s">
        <v>130</v>
      </c>
      <c r="BE353" s="105">
        <f>IF(U353="základní",N353,0)</f>
        <v>0</v>
      </c>
      <c r="BF353" s="105">
        <f>IF(U353="snížená",N353,0)</f>
        <v>0</v>
      </c>
      <c r="BG353" s="105">
        <f>IF(U353="zákl. přenesená",N353,0)</f>
        <v>0</v>
      </c>
      <c r="BH353" s="105">
        <f>IF(U353="sníž. přenesená",N353,0)</f>
        <v>0</v>
      </c>
      <c r="BI353" s="105">
        <f>IF(U353="nulová",N353,0)</f>
        <v>0</v>
      </c>
      <c r="BJ353" s="21" t="s">
        <v>79</v>
      </c>
      <c r="BK353" s="105">
        <f>ROUND(L353*K353,2)</f>
        <v>0</v>
      </c>
      <c r="BL353" s="21" t="s">
        <v>621</v>
      </c>
      <c r="BM353" s="21" t="s">
        <v>630</v>
      </c>
    </row>
    <row r="354" spans="2:63" s="9" customFormat="1" ht="29.85" customHeight="1">
      <c r="B354" s="132"/>
      <c r="C354" s="133"/>
      <c r="D354" s="142" t="s">
        <v>114</v>
      </c>
      <c r="E354" s="142"/>
      <c r="F354" s="142"/>
      <c r="G354" s="142"/>
      <c r="H354" s="142"/>
      <c r="I354" s="142"/>
      <c r="J354" s="142"/>
      <c r="K354" s="142"/>
      <c r="L354" s="142"/>
      <c r="M354" s="142"/>
      <c r="N354" s="235">
        <f>BK354</f>
        <v>0</v>
      </c>
      <c r="O354" s="236"/>
      <c r="P354" s="236"/>
      <c r="Q354" s="236"/>
      <c r="R354" s="135"/>
      <c r="T354" s="136"/>
      <c r="U354" s="133"/>
      <c r="V354" s="133"/>
      <c r="W354" s="137">
        <f>SUM(W355:W360)</f>
        <v>0</v>
      </c>
      <c r="X354" s="133"/>
      <c r="Y354" s="137">
        <f>SUM(Y355:Y360)</f>
        <v>0</v>
      </c>
      <c r="Z354" s="133"/>
      <c r="AA354" s="138">
        <f>SUM(AA355:AA360)</f>
        <v>0</v>
      </c>
      <c r="AR354" s="139" t="s">
        <v>158</v>
      </c>
      <c r="AT354" s="140" t="s">
        <v>70</v>
      </c>
      <c r="AU354" s="140" t="s">
        <v>79</v>
      </c>
      <c r="AY354" s="139" t="s">
        <v>130</v>
      </c>
      <c r="BK354" s="141">
        <f>SUM(BK355:BK360)</f>
        <v>0</v>
      </c>
    </row>
    <row r="355" spans="2:65" s="1" customFormat="1" ht="16.5" customHeight="1">
      <c r="B355" s="123"/>
      <c r="C355" s="143" t="s">
        <v>631</v>
      </c>
      <c r="D355" s="143" t="s">
        <v>131</v>
      </c>
      <c r="E355" s="144" t="s">
        <v>632</v>
      </c>
      <c r="F355" s="226" t="s">
        <v>633</v>
      </c>
      <c r="G355" s="226"/>
      <c r="H355" s="226"/>
      <c r="I355" s="226"/>
      <c r="J355" s="145" t="s">
        <v>362</v>
      </c>
      <c r="K355" s="146">
        <v>1</v>
      </c>
      <c r="L355" s="227">
        <v>0</v>
      </c>
      <c r="M355" s="227"/>
      <c r="N355" s="228">
        <f aca="true" t="shared" si="30" ref="N355:N360">ROUND(L355*K355,2)</f>
        <v>0</v>
      </c>
      <c r="O355" s="228"/>
      <c r="P355" s="228"/>
      <c r="Q355" s="228"/>
      <c r="R355" s="124"/>
      <c r="T355" s="147" t="s">
        <v>5</v>
      </c>
      <c r="U355" s="46" t="s">
        <v>36</v>
      </c>
      <c r="V355" s="38"/>
      <c r="W355" s="148">
        <f aca="true" t="shared" si="31" ref="W355:W360">V355*K355</f>
        <v>0</v>
      </c>
      <c r="X355" s="148">
        <v>0</v>
      </c>
      <c r="Y355" s="148">
        <f aca="true" t="shared" si="32" ref="Y355:Y360">X355*K355</f>
        <v>0</v>
      </c>
      <c r="Z355" s="148">
        <v>0</v>
      </c>
      <c r="AA355" s="149">
        <f aca="true" t="shared" si="33" ref="AA355:AA360">Z355*K355</f>
        <v>0</v>
      </c>
      <c r="AR355" s="21" t="s">
        <v>621</v>
      </c>
      <c r="AT355" s="21" t="s">
        <v>131</v>
      </c>
      <c r="AU355" s="21" t="s">
        <v>92</v>
      </c>
      <c r="AY355" s="21" t="s">
        <v>130</v>
      </c>
      <c r="BE355" s="105">
        <f aca="true" t="shared" si="34" ref="BE355:BE360">IF(U355="základní",N355,0)</f>
        <v>0</v>
      </c>
      <c r="BF355" s="105">
        <f aca="true" t="shared" si="35" ref="BF355:BF360">IF(U355="snížená",N355,0)</f>
        <v>0</v>
      </c>
      <c r="BG355" s="105">
        <f aca="true" t="shared" si="36" ref="BG355:BG360">IF(U355="zákl. přenesená",N355,0)</f>
        <v>0</v>
      </c>
      <c r="BH355" s="105">
        <f aca="true" t="shared" si="37" ref="BH355:BH360">IF(U355="sníž. přenesená",N355,0)</f>
        <v>0</v>
      </c>
      <c r="BI355" s="105">
        <f aca="true" t="shared" si="38" ref="BI355:BI360">IF(U355="nulová",N355,0)</f>
        <v>0</v>
      </c>
      <c r="BJ355" s="21" t="s">
        <v>79</v>
      </c>
      <c r="BK355" s="105">
        <f aca="true" t="shared" si="39" ref="BK355:BK360">ROUND(L355*K355,2)</f>
        <v>0</v>
      </c>
      <c r="BL355" s="21" t="s">
        <v>621</v>
      </c>
      <c r="BM355" s="21" t="s">
        <v>634</v>
      </c>
    </row>
    <row r="356" spans="2:65" s="1" customFormat="1" ht="16.5" customHeight="1">
      <c r="B356" s="123"/>
      <c r="C356" s="143" t="s">
        <v>635</v>
      </c>
      <c r="D356" s="143" t="s">
        <v>131</v>
      </c>
      <c r="E356" s="144" t="s">
        <v>636</v>
      </c>
      <c r="F356" s="226" t="s">
        <v>637</v>
      </c>
      <c r="G356" s="226"/>
      <c r="H356" s="226"/>
      <c r="I356" s="226"/>
      <c r="J356" s="145" t="s">
        <v>362</v>
      </c>
      <c r="K356" s="146">
        <v>1</v>
      </c>
      <c r="L356" s="227">
        <v>0</v>
      </c>
      <c r="M356" s="227"/>
      <c r="N356" s="228">
        <f t="shared" si="30"/>
        <v>0</v>
      </c>
      <c r="O356" s="228"/>
      <c r="P356" s="228"/>
      <c r="Q356" s="228"/>
      <c r="R356" s="124"/>
      <c r="T356" s="147" t="s">
        <v>5</v>
      </c>
      <c r="U356" s="46" t="s">
        <v>36</v>
      </c>
      <c r="V356" s="38"/>
      <c r="W356" s="148">
        <f t="shared" si="31"/>
        <v>0</v>
      </c>
      <c r="X356" s="148">
        <v>0</v>
      </c>
      <c r="Y356" s="148">
        <f t="shared" si="32"/>
        <v>0</v>
      </c>
      <c r="Z356" s="148">
        <v>0</v>
      </c>
      <c r="AA356" s="149">
        <f t="shared" si="33"/>
        <v>0</v>
      </c>
      <c r="AR356" s="21" t="s">
        <v>621</v>
      </c>
      <c r="AT356" s="21" t="s">
        <v>131</v>
      </c>
      <c r="AU356" s="21" t="s">
        <v>92</v>
      </c>
      <c r="AY356" s="21" t="s">
        <v>130</v>
      </c>
      <c r="BE356" s="105">
        <f t="shared" si="34"/>
        <v>0</v>
      </c>
      <c r="BF356" s="105">
        <f t="shared" si="35"/>
        <v>0</v>
      </c>
      <c r="BG356" s="105">
        <f t="shared" si="36"/>
        <v>0</v>
      </c>
      <c r="BH356" s="105">
        <f t="shared" si="37"/>
        <v>0</v>
      </c>
      <c r="BI356" s="105">
        <f t="shared" si="38"/>
        <v>0</v>
      </c>
      <c r="BJ356" s="21" t="s">
        <v>79</v>
      </c>
      <c r="BK356" s="105">
        <f t="shared" si="39"/>
        <v>0</v>
      </c>
      <c r="BL356" s="21" t="s">
        <v>621</v>
      </c>
      <c r="BM356" s="21" t="s">
        <v>638</v>
      </c>
    </row>
    <row r="357" spans="2:65" s="1" customFormat="1" ht="16.5" customHeight="1">
      <c r="B357" s="123"/>
      <c r="C357" s="143" t="s">
        <v>639</v>
      </c>
      <c r="D357" s="143" t="s">
        <v>131</v>
      </c>
      <c r="E357" s="144" t="s">
        <v>640</v>
      </c>
      <c r="F357" s="226" t="s">
        <v>641</v>
      </c>
      <c r="G357" s="226"/>
      <c r="H357" s="226"/>
      <c r="I357" s="226"/>
      <c r="J357" s="145" t="s">
        <v>362</v>
      </c>
      <c r="K357" s="146">
        <v>1</v>
      </c>
      <c r="L357" s="227">
        <v>0</v>
      </c>
      <c r="M357" s="227"/>
      <c r="N357" s="228">
        <f t="shared" si="30"/>
        <v>0</v>
      </c>
      <c r="O357" s="228"/>
      <c r="P357" s="228"/>
      <c r="Q357" s="228"/>
      <c r="R357" s="124"/>
      <c r="T357" s="147" t="s">
        <v>5</v>
      </c>
      <c r="U357" s="46" t="s">
        <v>36</v>
      </c>
      <c r="V357" s="38"/>
      <c r="W357" s="148">
        <f t="shared" si="31"/>
        <v>0</v>
      </c>
      <c r="X357" s="148">
        <v>0</v>
      </c>
      <c r="Y357" s="148">
        <f t="shared" si="32"/>
        <v>0</v>
      </c>
      <c r="Z357" s="148">
        <v>0</v>
      </c>
      <c r="AA357" s="149">
        <f t="shared" si="33"/>
        <v>0</v>
      </c>
      <c r="AR357" s="21" t="s">
        <v>621</v>
      </c>
      <c r="AT357" s="21" t="s">
        <v>131</v>
      </c>
      <c r="AU357" s="21" t="s">
        <v>92</v>
      </c>
      <c r="AY357" s="21" t="s">
        <v>130</v>
      </c>
      <c r="BE357" s="105">
        <f t="shared" si="34"/>
        <v>0</v>
      </c>
      <c r="BF357" s="105">
        <f t="shared" si="35"/>
        <v>0</v>
      </c>
      <c r="BG357" s="105">
        <f t="shared" si="36"/>
        <v>0</v>
      </c>
      <c r="BH357" s="105">
        <f t="shared" si="37"/>
        <v>0</v>
      </c>
      <c r="BI357" s="105">
        <f t="shared" si="38"/>
        <v>0</v>
      </c>
      <c r="BJ357" s="21" t="s">
        <v>79</v>
      </c>
      <c r="BK357" s="105">
        <f t="shared" si="39"/>
        <v>0</v>
      </c>
      <c r="BL357" s="21" t="s">
        <v>621</v>
      </c>
      <c r="BM357" s="21" t="s">
        <v>642</v>
      </c>
    </row>
    <row r="358" spans="2:65" s="1" customFormat="1" ht="16.5" customHeight="1">
      <c r="B358" s="123"/>
      <c r="C358" s="143" t="s">
        <v>643</v>
      </c>
      <c r="D358" s="143" t="s">
        <v>131</v>
      </c>
      <c r="E358" s="144" t="s">
        <v>644</v>
      </c>
      <c r="F358" s="226" t="s">
        <v>645</v>
      </c>
      <c r="G358" s="226"/>
      <c r="H358" s="226"/>
      <c r="I358" s="226"/>
      <c r="J358" s="145" t="s">
        <v>362</v>
      </c>
      <c r="K358" s="146">
        <v>1</v>
      </c>
      <c r="L358" s="227">
        <v>0</v>
      </c>
      <c r="M358" s="227"/>
      <c r="N358" s="228">
        <f t="shared" si="30"/>
        <v>0</v>
      </c>
      <c r="O358" s="228"/>
      <c r="P358" s="228"/>
      <c r="Q358" s="228"/>
      <c r="R358" s="124"/>
      <c r="T358" s="147" t="s">
        <v>5</v>
      </c>
      <c r="U358" s="46" t="s">
        <v>36</v>
      </c>
      <c r="V358" s="38"/>
      <c r="W358" s="148">
        <f t="shared" si="31"/>
        <v>0</v>
      </c>
      <c r="X358" s="148">
        <v>0</v>
      </c>
      <c r="Y358" s="148">
        <f t="shared" si="32"/>
        <v>0</v>
      </c>
      <c r="Z358" s="148">
        <v>0</v>
      </c>
      <c r="AA358" s="149">
        <f t="shared" si="33"/>
        <v>0</v>
      </c>
      <c r="AR358" s="21" t="s">
        <v>621</v>
      </c>
      <c r="AT358" s="21" t="s">
        <v>131</v>
      </c>
      <c r="AU358" s="21" t="s">
        <v>92</v>
      </c>
      <c r="AY358" s="21" t="s">
        <v>130</v>
      </c>
      <c r="BE358" s="105">
        <f t="shared" si="34"/>
        <v>0</v>
      </c>
      <c r="BF358" s="105">
        <f t="shared" si="35"/>
        <v>0</v>
      </c>
      <c r="BG358" s="105">
        <f t="shared" si="36"/>
        <v>0</v>
      </c>
      <c r="BH358" s="105">
        <f t="shared" si="37"/>
        <v>0</v>
      </c>
      <c r="BI358" s="105">
        <f t="shared" si="38"/>
        <v>0</v>
      </c>
      <c r="BJ358" s="21" t="s">
        <v>79</v>
      </c>
      <c r="BK358" s="105">
        <f t="shared" si="39"/>
        <v>0</v>
      </c>
      <c r="BL358" s="21" t="s">
        <v>621</v>
      </c>
      <c r="BM358" s="21" t="s">
        <v>646</v>
      </c>
    </row>
    <row r="359" spans="2:65" s="1" customFormat="1" ht="16.5" customHeight="1">
      <c r="B359" s="123"/>
      <c r="C359" s="143" t="s">
        <v>647</v>
      </c>
      <c r="D359" s="143" t="s">
        <v>131</v>
      </c>
      <c r="E359" s="144" t="s">
        <v>648</v>
      </c>
      <c r="F359" s="226" t="s">
        <v>649</v>
      </c>
      <c r="G359" s="226"/>
      <c r="H359" s="226"/>
      <c r="I359" s="226"/>
      <c r="J359" s="145" t="s">
        <v>362</v>
      </c>
      <c r="K359" s="146">
        <v>1</v>
      </c>
      <c r="L359" s="227">
        <v>0</v>
      </c>
      <c r="M359" s="227"/>
      <c r="N359" s="228">
        <f t="shared" si="30"/>
        <v>0</v>
      </c>
      <c r="O359" s="228"/>
      <c r="P359" s="228"/>
      <c r="Q359" s="228"/>
      <c r="R359" s="124"/>
      <c r="T359" s="147" t="s">
        <v>5</v>
      </c>
      <c r="U359" s="46" t="s">
        <v>36</v>
      </c>
      <c r="V359" s="38"/>
      <c r="W359" s="148">
        <f t="shared" si="31"/>
        <v>0</v>
      </c>
      <c r="X359" s="148">
        <v>0</v>
      </c>
      <c r="Y359" s="148">
        <f t="shared" si="32"/>
        <v>0</v>
      </c>
      <c r="Z359" s="148">
        <v>0</v>
      </c>
      <c r="AA359" s="149">
        <f t="shared" si="33"/>
        <v>0</v>
      </c>
      <c r="AR359" s="21" t="s">
        <v>621</v>
      </c>
      <c r="AT359" s="21" t="s">
        <v>131</v>
      </c>
      <c r="AU359" s="21" t="s">
        <v>92</v>
      </c>
      <c r="AY359" s="21" t="s">
        <v>130</v>
      </c>
      <c r="BE359" s="105">
        <f t="shared" si="34"/>
        <v>0</v>
      </c>
      <c r="BF359" s="105">
        <f t="shared" si="35"/>
        <v>0</v>
      </c>
      <c r="BG359" s="105">
        <f t="shared" si="36"/>
        <v>0</v>
      </c>
      <c r="BH359" s="105">
        <f t="shared" si="37"/>
        <v>0</v>
      </c>
      <c r="BI359" s="105">
        <f t="shared" si="38"/>
        <v>0</v>
      </c>
      <c r="BJ359" s="21" t="s">
        <v>79</v>
      </c>
      <c r="BK359" s="105">
        <f t="shared" si="39"/>
        <v>0</v>
      </c>
      <c r="BL359" s="21" t="s">
        <v>621</v>
      </c>
      <c r="BM359" s="21" t="s">
        <v>650</v>
      </c>
    </row>
    <row r="360" spans="2:65" s="1" customFormat="1" ht="16.5" customHeight="1">
      <c r="B360" s="123"/>
      <c r="C360" s="143" t="s">
        <v>651</v>
      </c>
      <c r="D360" s="143" t="s">
        <v>131</v>
      </c>
      <c r="E360" s="144" t="s">
        <v>652</v>
      </c>
      <c r="F360" s="226" t="s">
        <v>653</v>
      </c>
      <c r="G360" s="226"/>
      <c r="H360" s="226"/>
      <c r="I360" s="226"/>
      <c r="J360" s="145" t="s">
        <v>362</v>
      </c>
      <c r="K360" s="146">
        <v>1</v>
      </c>
      <c r="L360" s="227">
        <v>0</v>
      </c>
      <c r="M360" s="227"/>
      <c r="N360" s="228">
        <f t="shared" si="30"/>
        <v>0</v>
      </c>
      <c r="O360" s="228"/>
      <c r="P360" s="228"/>
      <c r="Q360" s="228"/>
      <c r="R360" s="124"/>
      <c r="T360" s="147" t="s">
        <v>5</v>
      </c>
      <c r="U360" s="46" t="s">
        <v>36</v>
      </c>
      <c r="V360" s="38"/>
      <c r="W360" s="148">
        <f t="shared" si="31"/>
        <v>0</v>
      </c>
      <c r="X360" s="148">
        <v>0</v>
      </c>
      <c r="Y360" s="148">
        <f t="shared" si="32"/>
        <v>0</v>
      </c>
      <c r="Z360" s="148">
        <v>0</v>
      </c>
      <c r="AA360" s="149">
        <f t="shared" si="33"/>
        <v>0</v>
      </c>
      <c r="AR360" s="21" t="s">
        <v>621</v>
      </c>
      <c r="AT360" s="21" t="s">
        <v>131</v>
      </c>
      <c r="AU360" s="21" t="s">
        <v>92</v>
      </c>
      <c r="AY360" s="21" t="s">
        <v>130</v>
      </c>
      <c r="BE360" s="105">
        <f t="shared" si="34"/>
        <v>0</v>
      </c>
      <c r="BF360" s="105">
        <f t="shared" si="35"/>
        <v>0</v>
      </c>
      <c r="BG360" s="105">
        <f t="shared" si="36"/>
        <v>0</v>
      </c>
      <c r="BH360" s="105">
        <f t="shared" si="37"/>
        <v>0</v>
      </c>
      <c r="BI360" s="105">
        <f t="shared" si="38"/>
        <v>0</v>
      </c>
      <c r="BJ360" s="21" t="s">
        <v>79</v>
      </c>
      <c r="BK360" s="105">
        <f t="shared" si="39"/>
        <v>0</v>
      </c>
      <c r="BL360" s="21" t="s">
        <v>621</v>
      </c>
      <c r="BM360" s="21" t="s">
        <v>654</v>
      </c>
    </row>
    <row r="361" spans="2:63" s="1" customFormat="1" ht="5.25" customHeight="1">
      <c r="B361" s="37"/>
      <c r="C361" s="38"/>
      <c r="D361" s="134"/>
      <c r="E361" s="38"/>
      <c r="F361" s="38"/>
      <c r="G361" s="38"/>
      <c r="H361" s="38"/>
      <c r="I361" s="38"/>
      <c r="J361" s="38"/>
      <c r="K361" s="38"/>
      <c r="L361" s="38"/>
      <c r="M361" s="38"/>
      <c r="N361" s="223"/>
      <c r="O361" s="224"/>
      <c r="P361" s="224"/>
      <c r="Q361" s="224"/>
      <c r="R361" s="39"/>
      <c r="T361" s="178"/>
      <c r="U361" s="58"/>
      <c r="V361" s="58"/>
      <c r="W361" s="58"/>
      <c r="X361" s="58"/>
      <c r="Y361" s="58"/>
      <c r="Z361" s="58"/>
      <c r="AA361" s="60"/>
      <c r="AT361" s="21" t="s">
        <v>70</v>
      </c>
      <c r="AU361" s="21" t="s">
        <v>71</v>
      </c>
      <c r="AY361" s="21" t="s">
        <v>655</v>
      </c>
      <c r="BK361" s="105">
        <v>0</v>
      </c>
    </row>
    <row r="362" spans="2:18" s="1" customFormat="1" ht="6.95" customHeight="1">
      <c r="B362" s="61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3"/>
    </row>
  </sheetData>
  <mergeCells count="519">
    <mergeCell ref="C3:Q3"/>
    <mergeCell ref="C5:Q5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L105:Q105"/>
    <mergeCell ref="C111:Q111"/>
    <mergeCell ref="N99:Q99"/>
    <mergeCell ref="N100:Q100"/>
    <mergeCell ref="N101:Q101"/>
    <mergeCell ref="N102:Q102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L255:M255"/>
    <mergeCell ref="N255:Q255"/>
    <mergeCell ref="F256:I256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7:I347"/>
    <mergeCell ref="L347:M347"/>
    <mergeCell ref="N347:Q347"/>
    <mergeCell ref="F349:I349"/>
    <mergeCell ref="L349:M349"/>
    <mergeCell ref="N349:Q349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0:I350"/>
    <mergeCell ref="L350:M350"/>
    <mergeCell ref="N350:Q350"/>
    <mergeCell ref="F351:I351"/>
    <mergeCell ref="F353:I353"/>
    <mergeCell ref="L353:M353"/>
    <mergeCell ref="N353:Q353"/>
    <mergeCell ref="F355:I355"/>
    <mergeCell ref="L355:M355"/>
    <mergeCell ref="N355:Q355"/>
    <mergeCell ref="N361:Q361"/>
    <mergeCell ref="H1:K1"/>
    <mergeCell ref="S3:AC3"/>
    <mergeCell ref="F359:I359"/>
    <mergeCell ref="L359:M359"/>
    <mergeCell ref="N359:Q359"/>
    <mergeCell ref="F360:I360"/>
    <mergeCell ref="L360:M360"/>
    <mergeCell ref="N360:Q360"/>
    <mergeCell ref="N122:Q122"/>
    <mergeCell ref="N123:Q123"/>
    <mergeCell ref="N124:Q124"/>
    <mergeCell ref="N236:Q236"/>
    <mergeCell ref="N238:Q238"/>
    <mergeCell ref="N257:Q257"/>
    <mergeCell ref="N275:Q275"/>
    <mergeCell ref="N291:Q291"/>
    <mergeCell ref="N328:Q328"/>
    <mergeCell ref="N339:Q339"/>
    <mergeCell ref="N346:Q346"/>
    <mergeCell ref="N348:Q348"/>
    <mergeCell ref="N352:Q352"/>
    <mergeCell ref="N354:Q354"/>
    <mergeCell ref="F356:I356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27"/>
  <sheetViews>
    <sheetView showGridLines="0" workbookViewId="0" topLeftCell="A1">
      <pane ySplit="1" topLeftCell="A106" activePane="bottomLeft" state="frozen"/>
      <selection pane="bottomLeft" activeCell="K135" sqref="K1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87</v>
      </c>
      <c r="G1" s="16"/>
      <c r="H1" s="225" t="s">
        <v>88</v>
      </c>
      <c r="I1" s="225"/>
      <c r="J1" s="225"/>
      <c r="K1" s="225"/>
      <c r="L1" s="16" t="s">
        <v>89</v>
      </c>
      <c r="M1" s="14"/>
      <c r="N1" s="14"/>
      <c r="O1" s="15" t="s">
        <v>90</v>
      </c>
      <c r="P1" s="14"/>
      <c r="Q1" s="14"/>
      <c r="R1" s="14"/>
      <c r="S1" s="16" t="s">
        <v>91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3" t="s">
        <v>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92</v>
      </c>
    </row>
    <row r="4" spans="2:46" ht="36.95" customHeight="1">
      <c r="B4" s="25"/>
      <c r="C4" s="187" t="s">
        <v>93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18</v>
      </c>
      <c r="E6" s="28"/>
      <c r="F6" s="252" t="str">
        <f>'Rekapitulace stavby'!K6</f>
        <v>Oprava splaškové kanalizace v areálu Nemocnice Znojmo - I. Etapa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8"/>
      <c r="R6" s="26"/>
    </row>
    <row r="7" spans="2:18" s="1" customFormat="1" ht="32.85" customHeight="1">
      <c r="B7" s="37"/>
      <c r="C7" s="38"/>
      <c r="D7" s="31" t="s">
        <v>94</v>
      </c>
      <c r="E7" s="38"/>
      <c r="F7" s="216" t="s">
        <v>656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8"/>
      <c r="R7" s="39"/>
    </row>
    <row r="8" spans="2:18" s="1" customFormat="1" ht="14.45" customHeight="1">
      <c r="B8" s="37"/>
      <c r="C8" s="38"/>
      <c r="D8" s="32" t="s">
        <v>20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69"/>
      <c r="P9" s="255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25</v>
      </c>
      <c r="E11" s="38"/>
      <c r="F11" s="38"/>
      <c r="G11" s="38"/>
      <c r="H11" s="38"/>
      <c r="I11" s="38"/>
      <c r="J11" s="38"/>
      <c r="K11" s="38"/>
      <c r="L11" s="38"/>
      <c r="M11" s="32" t="s">
        <v>26</v>
      </c>
      <c r="N11" s="38"/>
      <c r="O11" s="214"/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27</v>
      </c>
      <c r="N12" s="38"/>
      <c r="O12" s="214"/>
      <c r="P12" s="214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28</v>
      </c>
      <c r="E14" s="38"/>
      <c r="F14" s="38"/>
      <c r="G14" s="38"/>
      <c r="H14" s="38"/>
      <c r="I14" s="38"/>
      <c r="J14" s="38"/>
      <c r="K14" s="38"/>
      <c r="L14" s="38"/>
      <c r="M14" s="32" t="s">
        <v>26</v>
      </c>
      <c r="N14" s="38"/>
      <c r="O14" s="270"/>
      <c r="P14" s="214"/>
      <c r="Q14" s="38"/>
      <c r="R14" s="39"/>
    </row>
    <row r="15" spans="2:18" s="1" customFormat="1" ht="18" customHeight="1">
      <c r="B15" s="37"/>
      <c r="C15" s="38"/>
      <c r="D15" s="38"/>
      <c r="E15" s="270"/>
      <c r="F15" s="271"/>
      <c r="G15" s="271"/>
      <c r="H15" s="271"/>
      <c r="I15" s="271"/>
      <c r="J15" s="271"/>
      <c r="K15" s="271"/>
      <c r="L15" s="271"/>
      <c r="M15" s="32" t="s">
        <v>27</v>
      </c>
      <c r="N15" s="38"/>
      <c r="O15" s="270"/>
      <c r="P15" s="214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29</v>
      </c>
      <c r="E17" s="38"/>
      <c r="F17" s="38"/>
      <c r="G17" s="38"/>
      <c r="H17" s="38"/>
      <c r="I17" s="38"/>
      <c r="J17" s="38"/>
      <c r="K17" s="38"/>
      <c r="L17" s="38"/>
      <c r="M17" s="32" t="s">
        <v>26</v>
      </c>
      <c r="N17" s="38"/>
      <c r="O17" s="214" t="str">
        <f>IF('Rekapitulace stavby'!AN16="","",'Rekapitulace stavby'!AN16)</f>
        <v/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27</v>
      </c>
      <c r="N18" s="38"/>
      <c r="O18" s="214" t="str">
        <f>IF('Rekapitulace stavby'!AN17="","",'Rekapitulace stavby'!AN17)</f>
        <v/>
      </c>
      <c r="P18" s="214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31</v>
      </c>
      <c r="E20" s="38"/>
      <c r="F20" s="38"/>
      <c r="G20" s="38"/>
      <c r="H20" s="38"/>
      <c r="I20" s="38"/>
      <c r="J20" s="38"/>
      <c r="K20" s="38"/>
      <c r="L20" s="38"/>
      <c r="M20" s="32" t="s">
        <v>26</v>
      </c>
      <c r="N20" s="38"/>
      <c r="O20" s="214" t="str">
        <f>IF('Rekapitulace stavby'!AN19="","",'Rekapitulace stavby'!AN19)</f>
        <v/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27</v>
      </c>
      <c r="N21" s="38"/>
      <c r="O21" s="214" t="str">
        <f>IF('Rekapitulace stavby'!AN20="","",'Rekapitulace stavby'!AN20)</f>
        <v/>
      </c>
      <c r="P21" s="214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5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96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20"/>
      <c r="N28" s="220"/>
      <c r="O28" s="220"/>
      <c r="P28" s="220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34</v>
      </c>
      <c r="E30" s="38"/>
      <c r="F30" s="38"/>
      <c r="G30" s="38"/>
      <c r="H30" s="38"/>
      <c r="I30" s="38"/>
      <c r="J30" s="38"/>
      <c r="K30" s="38"/>
      <c r="L30" s="38"/>
      <c r="M30" s="267">
        <f>ROUND(M27+M28,2)</f>
        <v>0</v>
      </c>
      <c r="N30" s="254"/>
      <c r="O30" s="254"/>
      <c r="P30" s="254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35</v>
      </c>
      <c r="E32" s="44" t="s">
        <v>36</v>
      </c>
      <c r="F32" s="45">
        <v>0.21</v>
      </c>
      <c r="G32" s="111" t="s">
        <v>37</v>
      </c>
      <c r="H32" s="264">
        <f>(SUM(BE103:BE103)+SUM(BE121:BE325))</f>
        <v>0</v>
      </c>
      <c r="I32" s="254"/>
      <c r="J32" s="254"/>
      <c r="K32" s="38"/>
      <c r="L32" s="38"/>
      <c r="M32" s="264">
        <f>ROUND((SUM(BE103:BE103)+SUM(BE121:BE325)),2)*F32</f>
        <v>0</v>
      </c>
      <c r="N32" s="254"/>
      <c r="O32" s="254"/>
      <c r="P32" s="254"/>
      <c r="Q32" s="38"/>
      <c r="R32" s="39"/>
    </row>
    <row r="33" spans="2:18" s="1" customFormat="1" ht="14.45" customHeight="1">
      <c r="B33" s="37"/>
      <c r="C33" s="38"/>
      <c r="D33" s="38"/>
      <c r="E33" s="44" t="s">
        <v>38</v>
      </c>
      <c r="F33" s="45">
        <v>0.15</v>
      </c>
      <c r="G33" s="111" t="s">
        <v>37</v>
      </c>
      <c r="H33" s="264">
        <f>(SUM(BF103:BF103)+SUM(BF121:BF325))</f>
        <v>0</v>
      </c>
      <c r="I33" s="254"/>
      <c r="J33" s="254"/>
      <c r="K33" s="38"/>
      <c r="L33" s="38"/>
      <c r="M33" s="264">
        <f>ROUND((SUM(BF103:BF103)+SUM(BF121:BF325)),2)*F33</f>
        <v>0</v>
      </c>
      <c r="N33" s="254"/>
      <c r="O33" s="254"/>
      <c r="P33" s="254"/>
      <c r="Q33" s="38"/>
      <c r="R33" s="39"/>
    </row>
    <row r="34" spans="2:18" s="1" customFormat="1" ht="14.45" customHeight="1" hidden="1">
      <c r="B34" s="37"/>
      <c r="C34" s="38"/>
      <c r="D34" s="38"/>
      <c r="E34" s="44" t="s">
        <v>39</v>
      </c>
      <c r="F34" s="45">
        <v>0.21</v>
      </c>
      <c r="G34" s="111" t="s">
        <v>37</v>
      </c>
      <c r="H34" s="264">
        <f>(SUM(BG103:BG103)+SUM(BG121:BG325))</f>
        <v>0</v>
      </c>
      <c r="I34" s="254"/>
      <c r="J34" s="254"/>
      <c r="K34" s="38"/>
      <c r="L34" s="38"/>
      <c r="M34" s="264">
        <v>0</v>
      </c>
      <c r="N34" s="254"/>
      <c r="O34" s="254"/>
      <c r="P34" s="254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40</v>
      </c>
      <c r="F35" s="45">
        <v>0.15</v>
      </c>
      <c r="G35" s="111" t="s">
        <v>37</v>
      </c>
      <c r="H35" s="264">
        <f>(SUM(BH103:BH103)+SUM(BH121:BH325))</f>
        <v>0</v>
      </c>
      <c r="I35" s="254"/>
      <c r="J35" s="254"/>
      <c r="K35" s="38"/>
      <c r="L35" s="38"/>
      <c r="M35" s="264">
        <v>0</v>
      </c>
      <c r="N35" s="254"/>
      <c r="O35" s="254"/>
      <c r="P35" s="254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41</v>
      </c>
      <c r="F36" s="45">
        <v>0</v>
      </c>
      <c r="G36" s="111" t="s">
        <v>37</v>
      </c>
      <c r="H36" s="264">
        <f>(SUM(BI103:BI103)+SUM(BI121:BI325))</f>
        <v>0</v>
      </c>
      <c r="I36" s="254"/>
      <c r="J36" s="254"/>
      <c r="K36" s="38"/>
      <c r="L36" s="38"/>
      <c r="M36" s="264">
        <v>0</v>
      </c>
      <c r="N36" s="254"/>
      <c r="O36" s="254"/>
      <c r="P36" s="254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42</v>
      </c>
      <c r="E38" s="77"/>
      <c r="F38" s="77"/>
      <c r="G38" s="113" t="s">
        <v>43</v>
      </c>
      <c r="H38" s="114" t="s">
        <v>44</v>
      </c>
      <c r="I38" s="77"/>
      <c r="J38" s="77"/>
      <c r="K38" s="77"/>
      <c r="L38" s="265">
        <f>SUM(M30:M36)</f>
        <v>0</v>
      </c>
      <c r="M38" s="265"/>
      <c r="N38" s="265"/>
      <c r="O38" s="265"/>
      <c r="P38" s="266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45</v>
      </c>
      <c r="E50" s="53"/>
      <c r="F50" s="53"/>
      <c r="G50" s="53"/>
      <c r="H50" s="54"/>
      <c r="I50" s="38"/>
      <c r="J50" s="52" t="s">
        <v>46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47</v>
      </c>
      <c r="E59" s="58"/>
      <c r="F59" s="58"/>
      <c r="G59" s="59" t="s">
        <v>48</v>
      </c>
      <c r="H59" s="60"/>
      <c r="I59" s="38"/>
      <c r="J59" s="57" t="s">
        <v>47</v>
      </c>
      <c r="K59" s="58"/>
      <c r="L59" s="58"/>
      <c r="M59" s="58"/>
      <c r="N59" s="59" t="s">
        <v>48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49</v>
      </c>
      <c r="E61" s="53"/>
      <c r="F61" s="53"/>
      <c r="G61" s="53"/>
      <c r="H61" s="54"/>
      <c r="I61" s="38"/>
      <c r="J61" s="52" t="s">
        <v>50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47</v>
      </c>
      <c r="E70" s="58"/>
      <c r="F70" s="58"/>
      <c r="G70" s="59" t="s">
        <v>48</v>
      </c>
      <c r="H70" s="60"/>
      <c r="I70" s="38"/>
      <c r="J70" s="57" t="s">
        <v>47</v>
      </c>
      <c r="K70" s="58"/>
      <c r="L70" s="58"/>
      <c r="M70" s="58"/>
      <c r="N70" s="59" t="s">
        <v>48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187" t="s">
        <v>97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18</v>
      </c>
      <c r="D78" s="38"/>
      <c r="E78" s="38"/>
      <c r="F78" s="252" t="str">
        <f>F6</f>
        <v>Oprava splaškové kanalizace v areálu Nemocnice Znojmo - I. Etapa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8"/>
      <c r="R78" s="39"/>
    </row>
    <row r="79" spans="2:18" s="1" customFormat="1" ht="36.95" customHeight="1">
      <c r="B79" s="37"/>
      <c r="C79" s="71" t="s">
        <v>94</v>
      </c>
      <c r="D79" s="38"/>
      <c r="E79" s="38"/>
      <c r="F79" s="189" t="str">
        <f>F7</f>
        <v>SO 02 - Stoka S-2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22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24</v>
      </c>
      <c r="L81" s="38"/>
      <c r="M81" s="255" t="str">
        <f>IF(O9="","",O9)</f>
        <v/>
      </c>
      <c r="N81" s="255"/>
      <c r="O81" s="255"/>
      <c r="P81" s="255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25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29</v>
      </c>
      <c r="L83" s="38"/>
      <c r="M83" s="214" t="str">
        <f>E18</f>
        <v xml:space="preserve"> </v>
      </c>
      <c r="N83" s="214"/>
      <c r="O83" s="214"/>
      <c r="P83" s="214"/>
      <c r="Q83" s="214"/>
      <c r="R83" s="39"/>
    </row>
    <row r="84" spans="2:18" s="1" customFormat="1" ht="14.45" customHeight="1">
      <c r="B84" s="37"/>
      <c r="C84" s="32" t="s">
        <v>28</v>
      </c>
      <c r="D84" s="38"/>
      <c r="E84" s="38"/>
      <c r="F84" s="30" t="str">
        <f>IF(E15="","",E15)</f>
        <v/>
      </c>
      <c r="G84" s="38"/>
      <c r="H84" s="38"/>
      <c r="I84" s="38"/>
      <c r="J84" s="38"/>
      <c r="K84" s="32" t="s">
        <v>31</v>
      </c>
      <c r="L84" s="38"/>
      <c r="M84" s="214" t="str">
        <f>E21</f>
        <v xml:space="preserve"> </v>
      </c>
      <c r="N84" s="214"/>
      <c r="O84" s="214"/>
      <c r="P84" s="214"/>
      <c r="Q84" s="214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61" t="s">
        <v>98</v>
      </c>
      <c r="D86" s="262"/>
      <c r="E86" s="262"/>
      <c r="F86" s="262"/>
      <c r="G86" s="262"/>
      <c r="H86" s="107"/>
      <c r="I86" s="107"/>
      <c r="J86" s="107"/>
      <c r="K86" s="107"/>
      <c r="L86" s="107"/>
      <c r="M86" s="107"/>
      <c r="N86" s="261" t="s">
        <v>99</v>
      </c>
      <c r="O86" s="262"/>
      <c r="P86" s="262"/>
      <c r="Q86" s="262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09">
        <f>N121</f>
        <v>0</v>
      </c>
      <c r="O88" s="263"/>
      <c r="P88" s="263"/>
      <c r="Q88" s="263"/>
      <c r="R88" s="39"/>
      <c r="AU88" s="21" t="s">
        <v>101</v>
      </c>
    </row>
    <row r="89" spans="2:18" s="6" customFormat="1" ht="24.95" customHeight="1">
      <c r="B89" s="116"/>
      <c r="C89" s="117"/>
      <c r="D89" s="118" t="s">
        <v>102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32">
        <f>N122</f>
        <v>0</v>
      </c>
      <c r="O89" s="260"/>
      <c r="P89" s="260"/>
      <c r="Q89" s="260"/>
      <c r="R89" s="119"/>
    </row>
    <row r="90" spans="2:18" s="7" customFormat="1" ht="19.9" customHeight="1">
      <c r="B90" s="120"/>
      <c r="C90" s="121"/>
      <c r="D90" s="104" t="s">
        <v>103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8">
        <f>N123</f>
        <v>0</v>
      </c>
      <c r="O90" s="259"/>
      <c r="P90" s="259"/>
      <c r="Q90" s="259"/>
      <c r="R90" s="122"/>
    </row>
    <row r="91" spans="2:18" s="7" customFormat="1" ht="19.9" customHeight="1">
      <c r="B91" s="120"/>
      <c r="C91" s="121"/>
      <c r="D91" s="104" t="s">
        <v>104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8">
        <f>N225</f>
        <v>0</v>
      </c>
      <c r="O91" s="259"/>
      <c r="P91" s="259"/>
      <c r="Q91" s="259"/>
      <c r="R91" s="122"/>
    </row>
    <row r="92" spans="2:18" s="7" customFormat="1" ht="19.9" customHeight="1">
      <c r="B92" s="120"/>
      <c r="C92" s="121"/>
      <c r="D92" s="104" t="s">
        <v>105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8">
        <f>N227</f>
        <v>0</v>
      </c>
      <c r="O92" s="259"/>
      <c r="P92" s="259"/>
      <c r="Q92" s="259"/>
      <c r="R92" s="122"/>
    </row>
    <row r="93" spans="2:18" s="7" customFormat="1" ht="19.9" customHeight="1">
      <c r="B93" s="120"/>
      <c r="C93" s="121"/>
      <c r="D93" s="104" t="s">
        <v>106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8">
        <f>N242</f>
        <v>0</v>
      </c>
      <c r="O93" s="259"/>
      <c r="P93" s="259"/>
      <c r="Q93" s="259"/>
      <c r="R93" s="122"/>
    </row>
    <row r="94" spans="2:18" s="7" customFormat="1" ht="19.9" customHeight="1">
      <c r="B94" s="120"/>
      <c r="C94" s="121"/>
      <c r="D94" s="104" t="s">
        <v>107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8">
        <f>N256</f>
        <v>0</v>
      </c>
      <c r="O94" s="259"/>
      <c r="P94" s="259"/>
      <c r="Q94" s="259"/>
      <c r="R94" s="122"/>
    </row>
    <row r="95" spans="2:18" s="7" customFormat="1" ht="19.9" customHeight="1">
      <c r="B95" s="120"/>
      <c r="C95" s="121"/>
      <c r="D95" s="104" t="s">
        <v>108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8">
        <f>N271</f>
        <v>0</v>
      </c>
      <c r="O95" s="259"/>
      <c r="P95" s="259"/>
      <c r="Q95" s="259"/>
      <c r="R95" s="122"/>
    </row>
    <row r="96" spans="2:18" s="7" customFormat="1" ht="19.9" customHeight="1">
      <c r="B96" s="120"/>
      <c r="C96" s="121"/>
      <c r="D96" s="104" t="s">
        <v>109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8">
        <f>N296</f>
        <v>0</v>
      </c>
      <c r="O96" s="259"/>
      <c r="P96" s="259"/>
      <c r="Q96" s="259"/>
      <c r="R96" s="122"/>
    </row>
    <row r="97" spans="2:18" s="7" customFormat="1" ht="19.9" customHeight="1">
      <c r="B97" s="120"/>
      <c r="C97" s="121"/>
      <c r="D97" s="104" t="s">
        <v>110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8">
        <f>N305</f>
        <v>0</v>
      </c>
      <c r="O97" s="259"/>
      <c r="P97" s="259"/>
      <c r="Q97" s="259"/>
      <c r="R97" s="122"/>
    </row>
    <row r="98" spans="2:18" s="7" customFormat="1" ht="19.9" customHeight="1">
      <c r="B98" s="120"/>
      <c r="C98" s="121"/>
      <c r="D98" s="104" t="s">
        <v>111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58">
        <f>N311</f>
        <v>0</v>
      </c>
      <c r="O98" s="259"/>
      <c r="P98" s="259"/>
      <c r="Q98" s="259"/>
      <c r="R98" s="122"/>
    </row>
    <row r="99" spans="2:18" s="7" customFormat="1" ht="19.9" customHeight="1">
      <c r="B99" s="120"/>
      <c r="C99" s="121"/>
      <c r="D99" s="104" t="s">
        <v>112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8">
        <f>N313</f>
        <v>0</v>
      </c>
      <c r="O99" s="259"/>
      <c r="P99" s="259"/>
      <c r="Q99" s="259"/>
      <c r="R99" s="122"/>
    </row>
    <row r="100" spans="2:18" s="7" customFormat="1" ht="19.9" customHeight="1">
      <c r="B100" s="120"/>
      <c r="C100" s="121"/>
      <c r="D100" s="104" t="s">
        <v>113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8">
        <f>N317</f>
        <v>0</v>
      </c>
      <c r="O100" s="259"/>
      <c r="P100" s="259"/>
      <c r="Q100" s="259"/>
      <c r="R100" s="122"/>
    </row>
    <row r="101" spans="2:18" s="7" customFormat="1" ht="19.9" customHeight="1">
      <c r="B101" s="120"/>
      <c r="C101" s="121"/>
      <c r="D101" s="104" t="s">
        <v>114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58">
        <f>N319</f>
        <v>0</v>
      </c>
      <c r="O101" s="259"/>
      <c r="P101" s="259"/>
      <c r="Q101" s="259"/>
      <c r="R101" s="122"/>
    </row>
    <row r="102" spans="2:18" s="1" customFormat="1" ht="21.7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</row>
    <row r="103" spans="2:18" s="1" customFormat="1" ht="13.5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18" s="1" customFormat="1" ht="29.25" customHeight="1">
      <c r="B104" s="37"/>
      <c r="C104" s="106" t="s">
        <v>932</v>
      </c>
      <c r="D104" s="107"/>
      <c r="E104" s="107"/>
      <c r="F104" s="107"/>
      <c r="G104" s="107"/>
      <c r="H104" s="107"/>
      <c r="I104" s="107"/>
      <c r="J104" s="107"/>
      <c r="K104" s="107"/>
      <c r="L104" s="182">
        <f>ROUND(SUM(N88),2)</f>
        <v>0</v>
      </c>
      <c r="M104" s="182"/>
      <c r="N104" s="182"/>
      <c r="O104" s="182"/>
      <c r="P104" s="182"/>
      <c r="Q104" s="182"/>
      <c r="R104" s="39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9" spans="2:18" s="1" customFormat="1" ht="6.95" customHeight="1"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6"/>
    </row>
    <row r="110" spans="2:18" s="1" customFormat="1" ht="36.95" customHeight="1">
      <c r="B110" s="37"/>
      <c r="C110" s="187" t="s">
        <v>116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39"/>
    </row>
    <row r="111" spans="2:18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1" customFormat="1" ht="30" customHeight="1">
      <c r="B112" s="37"/>
      <c r="C112" s="32" t="s">
        <v>18</v>
      </c>
      <c r="D112" s="38"/>
      <c r="E112" s="38"/>
      <c r="F112" s="252" t="str">
        <f>F6</f>
        <v>Oprava splaškové kanalizace v areálu Nemocnice Znojmo - I. Etapa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8"/>
      <c r="R112" s="39"/>
    </row>
    <row r="113" spans="2:18" s="1" customFormat="1" ht="36.95" customHeight="1">
      <c r="B113" s="37"/>
      <c r="C113" s="71" t="s">
        <v>94</v>
      </c>
      <c r="D113" s="38"/>
      <c r="E113" s="38"/>
      <c r="F113" s="189" t="str">
        <f>F7</f>
        <v>SO 02 - Stoka S-2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38"/>
      <c r="R113" s="39"/>
    </row>
    <row r="114" spans="2:18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18" s="1" customFormat="1" ht="18" customHeight="1">
      <c r="B115" s="37"/>
      <c r="C115" s="32" t="s">
        <v>22</v>
      </c>
      <c r="D115" s="38"/>
      <c r="E115" s="38"/>
      <c r="F115" s="30" t="str">
        <f>F9</f>
        <v xml:space="preserve"> </v>
      </c>
      <c r="G115" s="38"/>
      <c r="H115" s="38"/>
      <c r="I115" s="38"/>
      <c r="J115" s="38"/>
      <c r="K115" s="32" t="s">
        <v>24</v>
      </c>
      <c r="L115" s="38"/>
      <c r="M115" s="255" t="str">
        <f>IF(O9="","",O9)</f>
        <v/>
      </c>
      <c r="N115" s="255"/>
      <c r="O115" s="255"/>
      <c r="P115" s="255"/>
      <c r="Q115" s="38"/>
      <c r="R115" s="39"/>
    </row>
    <row r="116" spans="2:18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5">
      <c r="B117" s="37"/>
      <c r="C117" s="32" t="s">
        <v>25</v>
      </c>
      <c r="D117" s="38"/>
      <c r="E117" s="38"/>
      <c r="F117" s="30" t="str">
        <f>E12</f>
        <v xml:space="preserve"> </v>
      </c>
      <c r="G117" s="38"/>
      <c r="H117" s="38"/>
      <c r="I117" s="38"/>
      <c r="J117" s="38"/>
      <c r="K117" s="32" t="s">
        <v>29</v>
      </c>
      <c r="L117" s="38"/>
      <c r="M117" s="214" t="str">
        <f>E18</f>
        <v xml:space="preserve"> </v>
      </c>
      <c r="N117" s="214"/>
      <c r="O117" s="214"/>
      <c r="P117" s="214"/>
      <c r="Q117" s="214"/>
      <c r="R117" s="39"/>
    </row>
    <row r="118" spans="2:18" s="1" customFormat="1" ht="14.45" customHeight="1">
      <c r="B118" s="37"/>
      <c r="C118" s="32" t="s">
        <v>28</v>
      </c>
      <c r="D118" s="38"/>
      <c r="E118" s="38"/>
      <c r="F118" s="30" t="str">
        <f>IF(E15="","",E15)</f>
        <v/>
      </c>
      <c r="G118" s="38"/>
      <c r="H118" s="38"/>
      <c r="I118" s="38"/>
      <c r="J118" s="38"/>
      <c r="K118" s="32" t="s">
        <v>31</v>
      </c>
      <c r="L118" s="38"/>
      <c r="M118" s="214" t="str">
        <f>E21</f>
        <v xml:space="preserve"> </v>
      </c>
      <c r="N118" s="214"/>
      <c r="O118" s="214"/>
      <c r="P118" s="214"/>
      <c r="Q118" s="214"/>
      <c r="R118" s="39"/>
    </row>
    <row r="119" spans="2:18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27" s="8" customFormat="1" ht="29.25" customHeight="1">
      <c r="B120" s="125"/>
      <c r="C120" s="126" t="s">
        <v>117</v>
      </c>
      <c r="D120" s="127" t="s">
        <v>118</v>
      </c>
      <c r="E120" s="127" t="s">
        <v>53</v>
      </c>
      <c r="F120" s="256" t="s">
        <v>119</v>
      </c>
      <c r="G120" s="256"/>
      <c r="H120" s="256"/>
      <c r="I120" s="256"/>
      <c r="J120" s="127" t="s">
        <v>120</v>
      </c>
      <c r="K120" s="127" t="s">
        <v>121</v>
      </c>
      <c r="L120" s="256" t="s">
        <v>122</v>
      </c>
      <c r="M120" s="256"/>
      <c r="N120" s="256" t="s">
        <v>99</v>
      </c>
      <c r="O120" s="256"/>
      <c r="P120" s="256"/>
      <c r="Q120" s="257"/>
      <c r="R120" s="128"/>
      <c r="T120" s="78" t="s">
        <v>123</v>
      </c>
      <c r="U120" s="79" t="s">
        <v>35</v>
      </c>
      <c r="V120" s="79" t="s">
        <v>124</v>
      </c>
      <c r="W120" s="79" t="s">
        <v>125</v>
      </c>
      <c r="X120" s="79" t="s">
        <v>126</v>
      </c>
      <c r="Y120" s="79" t="s">
        <v>127</v>
      </c>
      <c r="Z120" s="79" t="s">
        <v>128</v>
      </c>
      <c r="AA120" s="80" t="s">
        <v>129</v>
      </c>
    </row>
    <row r="121" spans="2:63" s="1" customFormat="1" ht="29.25" customHeight="1">
      <c r="B121" s="37"/>
      <c r="C121" s="82" t="s">
        <v>96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29">
        <f>BK121</f>
        <v>0</v>
      </c>
      <c r="O121" s="230"/>
      <c r="P121" s="230"/>
      <c r="Q121" s="230"/>
      <c r="R121" s="39"/>
      <c r="T121" s="81"/>
      <c r="U121" s="53"/>
      <c r="V121" s="53"/>
      <c r="W121" s="129">
        <f>W122+W326</f>
        <v>0</v>
      </c>
      <c r="X121" s="53"/>
      <c r="Y121" s="129">
        <f>Y122+Y326</f>
        <v>530.3289677</v>
      </c>
      <c r="Z121" s="53"/>
      <c r="AA121" s="130">
        <f>AA122+AA326</f>
        <v>12.766379999999998</v>
      </c>
      <c r="AT121" s="21" t="s">
        <v>70</v>
      </c>
      <c r="AU121" s="21" t="s">
        <v>101</v>
      </c>
      <c r="BK121" s="131">
        <f>BK122+BK326</f>
        <v>0</v>
      </c>
    </row>
    <row r="122" spans="2:63" s="9" customFormat="1" ht="37.35" customHeight="1">
      <c r="B122" s="132"/>
      <c r="C122" s="133"/>
      <c r="D122" s="134" t="s">
        <v>102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31">
        <f>BK122</f>
        <v>0</v>
      </c>
      <c r="O122" s="232"/>
      <c r="P122" s="232"/>
      <c r="Q122" s="232"/>
      <c r="R122" s="135"/>
      <c r="T122" s="136"/>
      <c r="U122" s="133"/>
      <c r="V122" s="133"/>
      <c r="W122" s="137">
        <f>W123+W225+W227+W242+W256+W271+W296+W305+W311+W313+W317+W319</f>
        <v>0</v>
      </c>
      <c r="X122" s="133"/>
      <c r="Y122" s="137">
        <f>Y123+Y225+Y227+Y242+Y256+Y271+Y296+Y305+Y311+Y313+Y317+Y319</f>
        <v>530.3289677</v>
      </c>
      <c r="Z122" s="133"/>
      <c r="AA122" s="138">
        <f>AA123+AA225+AA227+AA242+AA256+AA271+AA296+AA305+AA311+AA313+AA317+AA319</f>
        <v>12.766379999999998</v>
      </c>
      <c r="AR122" s="139" t="s">
        <v>79</v>
      </c>
      <c r="AT122" s="140" t="s">
        <v>70</v>
      </c>
      <c r="AU122" s="140" t="s">
        <v>71</v>
      </c>
      <c r="AY122" s="139" t="s">
        <v>130</v>
      </c>
      <c r="BK122" s="141">
        <f>BK123+BK225+BK227+BK242+BK256+BK271+BK296+BK305+BK311+BK313+BK317+BK319</f>
        <v>0</v>
      </c>
    </row>
    <row r="123" spans="2:63" s="9" customFormat="1" ht="19.9" customHeight="1">
      <c r="B123" s="132"/>
      <c r="C123" s="133"/>
      <c r="D123" s="142" t="s">
        <v>103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33">
        <f>BK123</f>
        <v>0</v>
      </c>
      <c r="O123" s="234"/>
      <c r="P123" s="234"/>
      <c r="Q123" s="234"/>
      <c r="R123" s="135"/>
      <c r="T123" s="136"/>
      <c r="U123" s="133"/>
      <c r="V123" s="133"/>
      <c r="W123" s="137">
        <f>SUM(W124:W224)</f>
        <v>0</v>
      </c>
      <c r="X123" s="133"/>
      <c r="Y123" s="137">
        <f>SUM(Y124:Y224)</f>
        <v>511.83751431999997</v>
      </c>
      <c r="Z123" s="133"/>
      <c r="AA123" s="138">
        <f>SUM(AA124:AA224)</f>
        <v>12.766379999999998</v>
      </c>
      <c r="AR123" s="139" t="s">
        <v>79</v>
      </c>
      <c r="AT123" s="140" t="s">
        <v>70</v>
      </c>
      <c r="AU123" s="140" t="s">
        <v>79</v>
      </c>
      <c r="AY123" s="139" t="s">
        <v>130</v>
      </c>
      <c r="BK123" s="141">
        <f>SUM(BK124:BK224)</f>
        <v>0</v>
      </c>
    </row>
    <row r="124" spans="2:65" s="1" customFormat="1" ht="38.25" customHeight="1">
      <c r="B124" s="123"/>
      <c r="C124" s="143" t="s">
        <v>79</v>
      </c>
      <c r="D124" s="143" t="s">
        <v>131</v>
      </c>
      <c r="E124" s="144" t="s">
        <v>132</v>
      </c>
      <c r="F124" s="226" t="s">
        <v>133</v>
      </c>
      <c r="G124" s="226"/>
      <c r="H124" s="226"/>
      <c r="I124" s="226"/>
      <c r="J124" s="145" t="s">
        <v>134</v>
      </c>
      <c r="K124" s="146">
        <v>3.06</v>
      </c>
      <c r="L124" s="227">
        <v>0</v>
      </c>
      <c r="M124" s="227"/>
      <c r="N124" s="228">
        <f>ROUND(L124*K124,2)</f>
        <v>0</v>
      </c>
      <c r="O124" s="228"/>
      <c r="P124" s="228"/>
      <c r="Q124" s="228"/>
      <c r="R124" s="124"/>
      <c r="T124" s="147" t="s">
        <v>5</v>
      </c>
      <c r="U124" s="46" t="s">
        <v>36</v>
      </c>
      <c r="V124" s="38"/>
      <c r="W124" s="148">
        <f>V124*K124</f>
        <v>0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135</v>
      </c>
      <c r="AT124" s="21" t="s">
        <v>131</v>
      </c>
      <c r="AU124" s="21" t="s">
        <v>92</v>
      </c>
      <c r="AY124" s="21" t="s">
        <v>130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21" t="s">
        <v>79</v>
      </c>
      <c r="BK124" s="105">
        <f>ROUND(L124*K124,2)</f>
        <v>0</v>
      </c>
      <c r="BL124" s="21" t="s">
        <v>135</v>
      </c>
      <c r="BM124" s="21" t="s">
        <v>657</v>
      </c>
    </row>
    <row r="125" spans="2:51" s="10" customFormat="1" ht="16.5" customHeight="1">
      <c r="B125" s="150"/>
      <c r="C125" s="151"/>
      <c r="D125" s="151"/>
      <c r="E125" s="152" t="s">
        <v>5</v>
      </c>
      <c r="F125" s="239" t="s">
        <v>137</v>
      </c>
      <c r="G125" s="240"/>
      <c r="H125" s="240"/>
      <c r="I125" s="240"/>
      <c r="J125" s="151"/>
      <c r="K125" s="152" t="s">
        <v>5</v>
      </c>
      <c r="L125" s="151"/>
      <c r="M125" s="151"/>
      <c r="N125" s="151"/>
      <c r="O125" s="151"/>
      <c r="P125" s="151"/>
      <c r="Q125" s="151"/>
      <c r="R125" s="153"/>
      <c r="T125" s="154"/>
      <c r="U125" s="151"/>
      <c r="V125" s="151"/>
      <c r="W125" s="151"/>
      <c r="X125" s="151"/>
      <c r="Y125" s="151"/>
      <c r="Z125" s="151"/>
      <c r="AA125" s="155"/>
      <c r="AT125" s="156" t="s">
        <v>138</v>
      </c>
      <c r="AU125" s="156" t="s">
        <v>92</v>
      </c>
      <c r="AV125" s="10" t="s">
        <v>79</v>
      </c>
      <c r="AW125" s="10" t="s">
        <v>30</v>
      </c>
      <c r="AX125" s="10" t="s">
        <v>71</v>
      </c>
      <c r="AY125" s="156" t="s">
        <v>130</v>
      </c>
    </row>
    <row r="126" spans="2:51" s="11" customFormat="1" ht="16.5" customHeight="1">
      <c r="B126" s="157"/>
      <c r="C126" s="158"/>
      <c r="D126" s="158"/>
      <c r="E126" s="159" t="s">
        <v>5</v>
      </c>
      <c r="F126" s="241" t="s">
        <v>658</v>
      </c>
      <c r="G126" s="242"/>
      <c r="H126" s="242"/>
      <c r="I126" s="242"/>
      <c r="J126" s="158"/>
      <c r="K126" s="160">
        <v>3.06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63"/>
      <c r="AT126" s="164" t="s">
        <v>138</v>
      </c>
      <c r="AU126" s="164" t="s">
        <v>92</v>
      </c>
      <c r="AV126" s="11" t="s">
        <v>92</v>
      </c>
      <c r="AW126" s="11" t="s">
        <v>30</v>
      </c>
      <c r="AX126" s="11" t="s">
        <v>79</v>
      </c>
      <c r="AY126" s="164" t="s">
        <v>130</v>
      </c>
    </row>
    <row r="127" spans="2:65" s="1" customFormat="1" ht="25.5" customHeight="1">
      <c r="B127" s="123"/>
      <c r="C127" s="143" t="s">
        <v>92</v>
      </c>
      <c r="D127" s="143" t="s">
        <v>131</v>
      </c>
      <c r="E127" s="144" t="s">
        <v>144</v>
      </c>
      <c r="F127" s="226" t="s">
        <v>145</v>
      </c>
      <c r="G127" s="226"/>
      <c r="H127" s="226"/>
      <c r="I127" s="226"/>
      <c r="J127" s="145" t="s">
        <v>134</v>
      </c>
      <c r="K127" s="146">
        <v>10.498</v>
      </c>
      <c r="L127" s="227">
        <v>0</v>
      </c>
      <c r="M127" s="227"/>
      <c r="N127" s="228">
        <f>ROUND(L127*K127,2)</f>
        <v>0</v>
      </c>
      <c r="O127" s="228"/>
      <c r="P127" s="228"/>
      <c r="Q127" s="228"/>
      <c r="R127" s="124"/>
      <c r="T127" s="147" t="s">
        <v>5</v>
      </c>
      <c r="U127" s="46" t="s">
        <v>36</v>
      </c>
      <c r="V127" s="38"/>
      <c r="W127" s="148">
        <f>V127*K127</f>
        <v>0</v>
      </c>
      <c r="X127" s="148">
        <v>0</v>
      </c>
      <c r="Y127" s="148">
        <f>X127*K127</f>
        <v>0</v>
      </c>
      <c r="Z127" s="148">
        <v>0</v>
      </c>
      <c r="AA127" s="149">
        <f>Z127*K127</f>
        <v>0</v>
      </c>
      <c r="AR127" s="21" t="s">
        <v>135</v>
      </c>
      <c r="AT127" s="21" t="s">
        <v>131</v>
      </c>
      <c r="AU127" s="21" t="s">
        <v>92</v>
      </c>
      <c r="AY127" s="21" t="s">
        <v>130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21" t="s">
        <v>79</v>
      </c>
      <c r="BK127" s="105">
        <f>ROUND(L127*K127,2)</f>
        <v>0</v>
      </c>
      <c r="BL127" s="21" t="s">
        <v>135</v>
      </c>
      <c r="BM127" s="21" t="s">
        <v>659</v>
      </c>
    </row>
    <row r="128" spans="2:51" s="11" customFormat="1" ht="16.5" customHeight="1">
      <c r="B128" s="157"/>
      <c r="C128" s="158"/>
      <c r="D128" s="158"/>
      <c r="E128" s="159" t="s">
        <v>5</v>
      </c>
      <c r="F128" s="250" t="s">
        <v>163</v>
      </c>
      <c r="G128" s="251"/>
      <c r="H128" s="251"/>
      <c r="I128" s="251"/>
      <c r="J128" s="158"/>
      <c r="K128" s="160">
        <v>10.498</v>
      </c>
      <c r="L128" s="158"/>
      <c r="M128" s="158"/>
      <c r="N128" s="158"/>
      <c r="O128" s="158"/>
      <c r="P128" s="158"/>
      <c r="Q128" s="158"/>
      <c r="R128" s="161"/>
      <c r="T128" s="162"/>
      <c r="U128" s="158"/>
      <c r="V128" s="158"/>
      <c r="W128" s="158"/>
      <c r="X128" s="158"/>
      <c r="Y128" s="158"/>
      <c r="Z128" s="158"/>
      <c r="AA128" s="163"/>
      <c r="AT128" s="164" t="s">
        <v>138</v>
      </c>
      <c r="AU128" s="164" t="s">
        <v>92</v>
      </c>
      <c r="AV128" s="11" t="s">
        <v>92</v>
      </c>
      <c r="AW128" s="11" t="s">
        <v>30</v>
      </c>
      <c r="AX128" s="11" t="s">
        <v>79</v>
      </c>
      <c r="AY128" s="164" t="s">
        <v>130</v>
      </c>
    </row>
    <row r="129" spans="2:65" s="1" customFormat="1" ht="25.5" customHeight="1">
      <c r="B129" s="123"/>
      <c r="C129" s="143" t="s">
        <v>148</v>
      </c>
      <c r="D129" s="143" t="s">
        <v>131</v>
      </c>
      <c r="E129" s="144" t="s">
        <v>159</v>
      </c>
      <c r="F129" s="226" t="s">
        <v>160</v>
      </c>
      <c r="G129" s="226"/>
      <c r="H129" s="226"/>
      <c r="I129" s="226"/>
      <c r="J129" s="145" t="s">
        <v>134</v>
      </c>
      <c r="K129" s="146">
        <v>9.86</v>
      </c>
      <c r="L129" s="227">
        <v>0</v>
      </c>
      <c r="M129" s="227"/>
      <c r="N129" s="228">
        <f>ROUND(L129*K129,2)</f>
        <v>0</v>
      </c>
      <c r="O129" s="228"/>
      <c r="P129" s="228"/>
      <c r="Q129" s="228"/>
      <c r="R129" s="124"/>
      <c r="T129" s="147" t="s">
        <v>5</v>
      </c>
      <c r="U129" s="46" t="s">
        <v>36</v>
      </c>
      <c r="V129" s="38"/>
      <c r="W129" s="148">
        <f>V129*K129</f>
        <v>0</v>
      </c>
      <c r="X129" s="148">
        <v>0</v>
      </c>
      <c r="Y129" s="148">
        <f>X129*K129</f>
        <v>0</v>
      </c>
      <c r="Z129" s="148">
        <v>0.316</v>
      </c>
      <c r="AA129" s="149">
        <f>Z129*K129</f>
        <v>3.11576</v>
      </c>
      <c r="AR129" s="21" t="s">
        <v>135</v>
      </c>
      <c r="AT129" s="21" t="s">
        <v>131</v>
      </c>
      <c r="AU129" s="21" t="s">
        <v>92</v>
      </c>
      <c r="AY129" s="21" t="s">
        <v>130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21" t="s">
        <v>79</v>
      </c>
      <c r="BK129" s="105">
        <f>ROUND(L129*K129,2)</f>
        <v>0</v>
      </c>
      <c r="BL129" s="21" t="s">
        <v>135</v>
      </c>
      <c r="BM129" s="21" t="s">
        <v>660</v>
      </c>
    </row>
    <row r="130" spans="2:51" s="11" customFormat="1" ht="16.5" customHeight="1">
      <c r="B130" s="157"/>
      <c r="C130" s="158"/>
      <c r="D130" s="158"/>
      <c r="E130" s="159" t="s">
        <v>5</v>
      </c>
      <c r="F130" s="250" t="s">
        <v>661</v>
      </c>
      <c r="G130" s="251"/>
      <c r="H130" s="251"/>
      <c r="I130" s="251"/>
      <c r="J130" s="158"/>
      <c r="K130" s="160">
        <v>9.86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63"/>
      <c r="AT130" s="164" t="s">
        <v>138</v>
      </c>
      <c r="AU130" s="164" t="s">
        <v>92</v>
      </c>
      <c r="AV130" s="11" t="s">
        <v>92</v>
      </c>
      <c r="AW130" s="11" t="s">
        <v>30</v>
      </c>
      <c r="AX130" s="11" t="s">
        <v>79</v>
      </c>
      <c r="AY130" s="164" t="s">
        <v>130</v>
      </c>
    </row>
    <row r="131" spans="2:65" s="1" customFormat="1" ht="25.5" customHeight="1">
      <c r="B131" s="123"/>
      <c r="C131" s="143" t="s">
        <v>135</v>
      </c>
      <c r="D131" s="143" t="s">
        <v>131</v>
      </c>
      <c r="E131" s="144" t="s">
        <v>662</v>
      </c>
      <c r="F131" s="226" t="s">
        <v>663</v>
      </c>
      <c r="G131" s="226"/>
      <c r="H131" s="226"/>
      <c r="I131" s="226"/>
      <c r="J131" s="145" t="s">
        <v>134</v>
      </c>
      <c r="K131" s="146">
        <v>13.558</v>
      </c>
      <c r="L131" s="227">
        <v>0</v>
      </c>
      <c r="M131" s="227"/>
      <c r="N131" s="228">
        <f>ROUND(L131*K131,2)</f>
        <v>0</v>
      </c>
      <c r="O131" s="228"/>
      <c r="P131" s="228"/>
      <c r="Q131" s="228"/>
      <c r="R131" s="124"/>
      <c r="T131" s="147" t="s">
        <v>5</v>
      </c>
      <c r="U131" s="46" t="s">
        <v>36</v>
      </c>
      <c r="V131" s="38"/>
      <c r="W131" s="148">
        <f>V131*K131</f>
        <v>0</v>
      </c>
      <c r="X131" s="148">
        <v>0</v>
      </c>
      <c r="Y131" s="148">
        <f>X131*K131</f>
        <v>0</v>
      </c>
      <c r="Z131" s="148">
        <v>0.29</v>
      </c>
      <c r="AA131" s="149">
        <f>Z131*K131</f>
        <v>3.9318199999999996</v>
      </c>
      <c r="AR131" s="21" t="s">
        <v>135</v>
      </c>
      <c r="AT131" s="21" t="s">
        <v>131</v>
      </c>
      <c r="AU131" s="21" t="s">
        <v>92</v>
      </c>
      <c r="AY131" s="21" t="s">
        <v>130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21" t="s">
        <v>79</v>
      </c>
      <c r="BK131" s="105">
        <f>ROUND(L131*K131,2)</f>
        <v>0</v>
      </c>
      <c r="BL131" s="21" t="s">
        <v>135</v>
      </c>
      <c r="BM131" s="21" t="s">
        <v>664</v>
      </c>
    </row>
    <row r="132" spans="2:51" s="10" customFormat="1" ht="16.5" customHeight="1">
      <c r="B132" s="150"/>
      <c r="C132" s="151"/>
      <c r="D132" s="151"/>
      <c r="E132" s="152" t="s">
        <v>5</v>
      </c>
      <c r="F132" s="239" t="s">
        <v>137</v>
      </c>
      <c r="G132" s="240"/>
      <c r="H132" s="240"/>
      <c r="I132" s="240"/>
      <c r="J132" s="151"/>
      <c r="K132" s="152" t="s">
        <v>5</v>
      </c>
      <c r="L132" s="151"/>
      <c r="M132" s="151"/>
      <c r="N132" s="151"/>
      <c r="O132" s="151"/>
      <c r="P132" s="151"/>
      <c r="Q132" s="151"/>
      <c r="R132" s="153"/>
      <c r="T132" s="154"/>
      <c r="U132" s="151"/>
      <c r="V132" s="151"/>
      <c r="W132" s="151"/>
      <c r="X132" s="151"/>
      <c r="Y132" s="151"/>
      <c r="Z132" s="151"/>
      <c r="AA132" s="155"/>
      <c r="AT132" s="156" t="s">
        <v>138</v>
      </c>
      <c r="AU132" s="156" t="s">
        <v>92</v>
      </c>
      <c r="AV132" s="10" t="s">
        <v>79</v>
      </c>
      <c r="AW132" s="10" t="s">
        <v>30</v>
      </c>
      <c r="AX132" s="10" t="s">
        <v>71</v>
      </c>
      <c r="AY132" s="156" t="s">
        <v>130</v>
      </c>
    </row>
    <row r="133" spans="2:51" s="11" customFormat="1" ht="16.5" customHeight="1">
      <c r="B133" s="157"/>
      <c r="C133" s="158"/>
      <c r="D133" s="158"/>
      <c r="E133" s="159" t="s">
        <v>5</v>
      </c>
      <c r="F133" s="241" t="s">
        <v>665</v>
      </c>
      <c r="G133" s="242"/>
      <c r="H133" s="242"/>
      <c r="I133" s="242"/>
      <c r="J133" s="158"/>
      <c r="K133" s="160">
        <v>3.06</v>
      </c>
      <c r="L133" s="158"/>
      <c r="M133" s="158"/>
      <c r="N133" s="158"/>
      <c r="O133" s="158"/>
      <c r="P133" s="158"/>
      <c r="Q133" s="158"/>
      <c r="R133" s="161"/>
      <c r="T133" s="162"/>
      <c r="U133" s="158"/>
      <c r="V133" s="158"/>
      <c r="W133" s="158"/>
      <c r="X133" s="158"/>
      <c r="Y133" s="158"/>
      <c r="Z133" s="158"/>
      <c r="AA133" s="163"/>
      <c r="AT133" s="164" t="s">
        <v>138</v>
      </c>
      <c r="AU133" s="164" t="s">
        <v>92</v>
      </c>
      <c r="AV133" s="11" t="s">
        <v>92</v>
      </c>
      <c r="AW133" s="11" t="s">
        <v>30</v>
      </c>
      <c r="AX133" s="11" t="s">
        <v>71</v>
      </c>
      <c r="AY133" s="164" t="s">
        <v>130</v>
      </c>
    </row>
    <row r="134" spans="2:51" s="10" customFormat="1" ht="16.5" customHeight="1">
      <c r="B134" s="150"/>
      <c r="C134" s="151"/>
      <c r="D134" s="151"/>
      <c r="E134" s="152" t="s">
        <v>5</v>
      </c>
      <c r="F134" s="243" t="s">
        <v>153</v>
      </c>
      <c r="G134" s="244"/>
      <c r="H134" s="244"/>
      <c r="I134" s="244"/>
      <c r="J134" s="151"/>
      <c r="K134" s="152" t="s">
        <v>5</v>
      </c>
      <c r="L134" s="151"/>
      <c r="M134" s="151"/>
      <c r="N134" s="151"/>
      <c r="O134" s="151"/>
      <c r="P134" s="151"/>
      <c r="Q134" s="151"/>
      <c r="R134" s="153"/>
      <c r="T134" s="154"/>
      <c r="U134" s="151"/>
      <c r="V134" s="151"/>
      <c r="W134" s="151"/>
      <c r="X134" s="151"/>
      <c r="Y134" s="151"/>
      <c r="Z134" s="151"/>
      <c r="AA134" s="155"/>
      <c r="AT134" s="156" t="s">
        <v>138</v>
      </c>
      <c r="AU134" s="156" t="s">
        <v>92</v>
      </c>
      <c r="AV134" s="10" t="s">
        <v>79</v>
      </c>
      <c r="AW134" s="10" t="s">
        <v>30</v>
      </c>
      <c r="AX134" s="10" t="s">
        <v>71</v>
      </c>
      <c r="AY134" s="156" t="s">
        <v>130</v>
      </c>
    </row>
    <row r="135" spans="2:51" s="11" customFormat="1" ht="16.5" customHeight="1">
      <c r="B135" s="157"/>
      <c r="C135" s="158"/>
      <c r="D135" s="158"/>
      <c r="E135" s="159" t="s">
        <v>5</v>
      </c>
      <c r="F135" s="241" t="s">
        <v>666</v>
      </c>
      <c r="G135" s="242"/>
      <c r="H135" s="242"/>
      <c r="I135" s="242"/>
      <c r="J135" s="158"/>
      <c r="K135" s="160">
        <v>10.498</v>
      </c>
      <c r="L135" s="158"/>
      <c r="M135" s="158"/>
      <c r="N135" s="158"/>
      <c r="O135" s="158"/>
      <c r="P135" s="158"/>
      <c r="Q135" s="158"/>
      <c r="R135" s="161"/>
      <c r="T135" s="162"/>
      <c r="U135" s="158"/>
      <c r="V135" s="158"/>
      <c r="W135" s="158"/>
      <c r="X135" s="158"/>
      <c r="Y135" s="158"/>
      <c r="Z135" s="158"/>
      <c r="AA135" s="163"/>
      <c r="AT135" s="164" t="s">
        <v>138</v>
      </c>
      <c r="AU135" s="164" t="s">
        <v>92</v>
      </c>
      <c r="AV135" s="11" t="s">
        <v>92</v>
      </c>
      <c r="AW135" s="11" t="s">
        <v>30</v>
      </c>
      <c r="AX135" s="11" t="s">
        <v>71</v>
      </c>
      <c r="AY135" s="164" t="s">
        <v>130</v>
      </c>
    </row>
    <row r="136" spans="2:51" s="12" customFormat="1" ht="16.5" customHeight="1">
      <c r="B136" s="165"/>
      <c r="C136" s="166"/>
      <c r="D136" s="166"/>
      <c r="E136" s="167" t="s">
        <v>5</v>
      </c>
      <c r="F136" s="245" t="s">
        <v>143</v>
      </c>
      <c r="G136" s="246"/>
      <c r="H136" s="246"/>
      <c r="I136" s="246"/>
      <c r="J136" s="166"/>
      <c r="K136" s="168">
        <v>13.558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138</v>
      </c>
      <c r="AU136" s="172" t="s">
        <v>92</v>
      </c>
      <c r="AV136" s="12" t="s">
        <v>135</v>
      </c>
      <c r="AW136" s="12" t="s">
        <v>30</v>
      </c>
      <c r="AX136" s="12" t="s">
        <v>79</v>
      </c>
      <c r="AY136" s="172" t="s">
        <v>130</v>
      </c>
    </row>
    <row r="137" spans="2:65" s="1" customFormat="1" ht="25.5" customHeight="1">
      <c r="B137" s="123"/>
      <c r="C137" s="143" t="s">
        <v>158</v>
      </c>
      <c r="D137" s="143" t="s">
        <v>131</v>
      </c>
      <c r="E137" s="144" t="s">
        <v>667</v>
      </c>
      <c r="F137" s="226" t="s">
        <v>668</v>
      </c>
      <c r="G137" s="226"/>
      <c r="H137" s="226"/>
      <c r="I137" s="226"/>
      <c r="J137" s="145" t="s">
        <v>134</v>
      </c>
      <c r="K137" s="146">
        <v>9.86</v>
      </c>
      <c r="L137" s="227">
        <v>0</v>
      </c>
      <c r="M137" s="227"/>
      <c r="N137" s="228">
        <f>ROUND(L137*K137,2)</f>
        <v>0</v>
      </c>
      <c r="O137" s="228"/>
      <c r="P137" s="228"/>
      <c r="Q137" s="228"/>
      <c r="R137" s="124"/>
      <c r="T137" s="147" t="s">
        <v>5</v>
      </c>
      <c r="U137" s="46" t="s">
        <v>36</v>
      </c>
      <c r="V137" s="38"/>
      <c r="W137" s="148">
        <f>V137*K137</f>
        <v>0</v>
      </c>
      <c r="X137" s="148">
        <v>0</v>
      </c>
      <c r="Y137" s="148">
        <f>X137*K137</f>
        <v>0</v>
      </c>
      <c r="Z137" s="148">
        <v>0.58</v>
      </c>
      <c r="AA137" s="149">
        <f>Z137*K137</f>
        <v>5.718799999999999</v>
      </c>
      <c r="AR137" s="21" t="s">
        <v>135</v>
      </c>
      <c r="AT137" s="21" t="s">
        <v>131</v>
      </c>
      <c r="AU137" s="21" t="s">
        <v>92</v>
      </c>
      <c r="AY137" s="21" t="s">
        <v>130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21" t="s">
        <v>79</v>
      </c>
      <c r="BK137" s="105">
        <f>ROUND(L137*K137,2)</f>
        <v>0</v>
      </c>
      <c r="BL137" s="21" t="s">
        <v>135</v>
      </c>
      <c r="BM137" s="21" t="s">
        <v>669</v>
      </c>
    </row>
    <row r="138" spans="2:65" s="1" customFormat="1" ht="25.5" customHeight="1">
      <c r="B138" s="123"/>
      <c r="C138" s="143" t="s">
        <v>164</v>
      </c>
      <c r="D138" s="143" t="s">
        <v>131</v>
      </c>
      <c r="E138" s="144" t="s">
        <v>170</v>
      </c>
      <c r="F138" s="226" t="s">
        <v>171</v>
      </c>
      <c r="G138" s="226"/>
      <c r="H138" s="226"/>
      <c r="I138" s="226"/>
      <c r="J138" s="145" t="s">
        <v>172</v>
      </c>
      <c r="K138" s="146">
        <v>150</v>
      </c>
      <c r="L138" s="227">
        <v>0</v>
      </c>
      <c r="M138" s="227"/>
      <c r="N138" s="228">
        <f>ROUND(L138*K138,2)</f>
        <v>0</v>
      </c>
      <c r="O138" s="228"/>
      <c r="P138" s="228"/>
      <c r="Q138" s="228"/>
      <c r="R138" s="124"/>
      <c r="T138" s="147" t="s">
        <v>5</v>
      </c>
      <c r="U138" s="46" t="s">
        <v>36</v>
      </c>
      <c r="V138" s="38"/>
      <c r="W138" s="148">
        <f>V138*K138</f>
        <v>0</v>
      </c>
      <c r="X138" s="148">
        <v>0</v>
      </c>
      <c r="Y138" s="148">
        <f>X138*K138</f>
        <v>0</v>
      </c>
      <c r="Z138" s="148">
        <v>0</v>
      </c>
      <c r="AA138" s="149">
        <f>Z138*K138</f>
        <v>0</v>
      </c>
      <c r="AR138" s="21" t="s">
        <v>135</v>
      </c>
      <c r="AT138" s="21" t="s">
        <v>131</v>
      </c>
      <c r="AU138" s="21" t="s">
        <v>92</v>
      </c>
      <c r="AY138" s="21" t="s">
        <v>130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21" t="s">
        <v>79</v>
      </c>
      <c r="BK138" s="105">
        <f>ROUND(L138*K138,2)</f>
        <v>0</v>
      </c>
      <c r="BL138" s="21" t="s">
        <v>135</v>
      </c>
      <c r="BM138" s="21" t="s">
        <v>670</v>
      </c>
    </row>
    <row r="139" spans="2:65" s="1" customFormat="1" ht="25.5" customHeight="1">
      <c r="B139" s="123"/>
      <c r="C139" s="143" t="s">
        <v>169</v>
      </c>
      <c r="D139" s="143" t="s">
        <v>131</v>
      </c>
      <c r="E139" s="144" t="s">
        <v>175</v>
      </c>
      <c r="F139" s="226" t="s">
        <v>176</v>
      </c>
      <c r="G139" s="226"/>
      <c r="H139" s="226"/>
      <c r="I139" s="226"/>
      <c r="J139" s="145" t="s">
        <v>177</v>
      </c>
      <c r="K139" s="146">
        <v>15</v>
      </c>
      <c r="L139" s="227">
        <v>0</v>
      </c>
      <c r="M139" s="227"/>
      <c r="N139" s="228">
        <f>ROUND(L139*K139,2)</f>
        <v>0</v>
      </c>
      <c r="O139" s="228"/>
      <c r="P139" s="228"/>
      <c r="Q139" s="228"/>
      <c r="R139" s="124"/>
      <c r="T139" s="147" t="s">
        <v>5</v>
      </c>
      <c r="U139" s="46" t="s">
        <v>36</v>
      </c>
      <c r="V139" s="38"/>
      <c r="W139" s="148">
        <f>V139*K139</f>
        <v>0</v>
      </c>
      <c r="X139" s="148">
        <v>0</v>
      </c>
      <c r="Y139" s="148">
        <f>X139*K139</f>
        <v>0</v>
      </c>
      <c r="Z139" s="148">
        <v>0</v>
      </c>
      <c r="AA139" s="149">
        <f>Z139*K139</f>
        <v>0</v>
      </c>
      <c r="AR139" s="21" t="s">
        <v>135</v>
      </c>
      <c r="AT139" s="21" t="s">
        <v>131</v>
      </c>
      <c r="AU139" s="21" t="s">
        <v>92</v>
      </c>
      <c r="AY139" s="21" t="s">
        <v>130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21" t="s">
        <v>79</v>
      </c>
      <c r="BK139" s="105">
        <f>ROUND(L139*K139,2)</f>
        <v>0</v>
      </c>
      <c r="BL139" s="21" t="s">
        <v>135</v>
      </c>
      <c r="BM139" s="21" t="s">
        <v>671</v>
      </c>
    </row>
    <row r="140" spans="2:65" s="1" customFormat="1" ht="16.5" customHeight="1">
      <c r="B140" s="123"/>
      <c r="C140" s="143" t="s">
        <v>174</v>
      </c>
      <c r="D140" s="143" t="s">
        <v>131</v>
      </c>
      <c r="E140" s="144" t="s">
        <v>180</v>
      </c>
      <c r="F140" s="226" t="s">
        <v>181</v>
      </c>
      <c r="G140" s="226"/>
      <c r="H140" s="226"/>
      <c r="I140" s="226"/>
      <c r="J140" s="145" t="s">
        <v>167</v>
      </c>
      <c r="K140" s="146">
        <v>7.9</v>
      </c>
      <c r="L140" s="227">
        <v>0</v>
      </c>
      <c r="M140" s="227"/>
      <c r="N140" s="228">
        <f>ROUND(L140*K140,2)</f>
        <v>0</v>
      </c>
      <c r="O140" s="228"/>
      <c r="P140" s="228"/>
      <c r="Q140" s="228"/>
      <c r="R140" s="124"/>
      <c r="T140" s="147" t="s">
        <v>5</v>
      </c>
      <c r="U140" s="46" t="s">
        <v>36</v>
      </c>
      <c r="V140" s="38"/>
      <c r="W140" s="148">
        <f>V140*K140</f>
        <v>0</v>
      </c>
      <c r="X140" s="148">
        <v>0.00868</v>
      </c>
      <c r="Y140" s="148">
        <f>X140*K140</f>
        <v>0.06857200000000001</v>
      </c>
      <c r="Z140" s="148">
        <v>0</v>
      </c>
      <c r="AA140" s="149">
        <f>Z140*K140</f>
        <v>0</v>
      </c>
      <c r="AR140" s="21" t="s">
        <v>135</v>
      </c>
      <c r="AT140" s="21" t="s">
        <v>131</v>
      </c>
      <c r="AU140" s="21" t="s">
        <v>92</v>
      </c>
      <c r="AY140" s="21" t="s">
        <v>130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21" t="s">
        <v>79</v>
      </c>
      <c r="BK140" s="105">
        <f>ROUND(L140*K140,2)</f>
        <v>0</v>
      </c>
      <c r="BL140" s="21" t="s">
        <v>135</v>
      </c>
      <c r="BM140" s="21" t="s">
        <v>672</v>
      </c>
    </row>
    <row r="141" spans="2:51" s="11" customFormat="1" ht="16.5" customHeight="1">
      <c r="B141" s="157"/>
      <c r="C141" s="158"/>
      <c r="D141" s="158"/>
      <c r="E141" s="159" t="s">
        <v>5</v>
      </c>
      <c r="F141" s="250" t="s">
        <v>193</v>
      </c>
      <c r="G141" s="251"/>
      <c r="H141" s="251"/>
      <c r="I141" s="251"/>
      <c r="J141" s="158"/>
      <c r="K141" s="160">
        <v>3.9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138</v>
      </c>
      <c r="AU141" s="164" t="s">
        <v>92</v>
      </c>
      <c r="AV141" s="11" t="s">
        <v>92</v>
      </c>
      <c r="AW141" s="11" t="s">
        <v>30</v>
      </c>
      <c r="AX141" s="11" t="s">
        <v>71</v>
      </c>
      <c r="AY141" s="164" t="s">
        <v>130</v>
      </c>
    </row>
    <row r="142" spans="2:51" s="11" customFormat="1" ht="16.5" customHeight="1">
      <c r="B142" s="157"/>
      <c r="C142" s="158"/>
      <c r="D142" s="158"/>
      <c r="E142" s="159" t="s">
        <v>5</v>
      </c>
      <c r="F142" s="241" t="s">
        <v>673</v>
      </c>
      <c r="G142" s="242"/>
      <c r="H142" s="242"/>
      <c r="I142" s="242"/>
      <c r="J142" s="158"/>
      <c r="K142" s="160">
        <v>4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63"/>
      <c r="AT142" s="164" t="s">
        <v>138</v>
      </c>
      <c r="AU142" s="164" t="s">
        <v>92</v>
      </c>
      <c r="AV142" s="11" t="s">
        <v>92</v>
      </c>
      <c r="AW142" s="11" t="s">
        <v>30</v>
      </c>
      <c r="AX142" s="11" t="s">
        <v>71</v>
      </c>
      <c r="AY142" s="164" t="s">
        <v>130</v>
      </c>
    </row>
    <row r="143" spans="2:51" s="12" customFormat="1" ht="16.5" customHeight="1">
      <c r="B143" s="165"/>
      <c r="C143" s="166"/>
      <c r="D143" s="166"/>
      <c r="E143" s="167" t="s">
        <v>5</v>
      </c>
      <c r="F143" s="245" t="s">
        <v>143</v>
      </c>
      <c r="G143" s="246"/>
      <c r="H143" s="246"/>
      <c r="I143" s="246"/>
      <c r="J143" s="166"/>
      <c r="K143" s="168">
        <v>7.9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138</v>
      </c>
      <c r="AU143" s="172" t="s">
        <v>92</v>
      </c>
      <c r="AV143" s="12" t="s">
        <v>135</v>
      </c>
      <c r="AW143" s="12" t="s">
        <v>30</v>
      </c>
      <c r="AX143" s="12" t="s">
        <v>79</v>
      </c>
      <c r="AY143" s="172" t="s">
        <v>130</v>
      </c>
    </row>
    <row r="144" spans="2:65" s="1" customFormat="1" ht="16.5" customHeight="1">
      <c r="B144" s="123"/>
      <c r="C144" s="143" t="s">
        <v>179</v>
      </c>
      <c r="D144" s="143" t="s">
        <v>131</v>
      </c>
      <c r="E144" s="144" t="s">
        <v>185</v>
      </c>
      <c r="F144" s="226" t="s">
        <v>186</v>
      </c>
      <c r="G144" s="226"/>
      <c r="H144" s="226"/>
      <c r="I144" s="226"/>
      <c r="J144" s="145" t="s">
        <v>167</v>
      </c>
      <c r="K144" s="146">
        <v>1.3</v>
      </c>
      <c r="L144" s="227">
        <v>0</v>
      </c>
      <c r="M144" s="227"/>
      <c r="N144" s="228">
        <f>ROUND(L144*K144,2)</f>
        <v>0</v>
      </c>
      <c r="O144" s="228"/>
      <c r="P144" s="228"/>
      <c r="Q144" s="228"/>
      <c r="R144" s="124"/>
      <c r="T144" s="147" t="s">
        <v>5</v>
      </c>
      <c r="U144" s="46" t="s">
        <v>36</v>
      </c>
      <c r="V144" s="38"/>
      <c r="W144" s="148">
        <f>V144*K144</f>
        <v>0</v>
      </c>
      <c r="X144" s="148">
        <v>0.01269</v>
      </c>
      <c r="Y144" s="148">
        <f>X144*K144</f>
        <v>0.016497</v>
      </c>
      <c r="Z144" s="148">
        <v>0</v>
      </c>
      <c r="AA144" s="149">
        <f>Z144*K144</f>
        <v>0</v>
      </c>
      <c r="AR144" s="21" t="s">
        <v>135</v>
      </c>
      <c r="AT144" s="21" t="s">
        <v>131</v>
      </c>
      <c r="AU144" s="21" t="s">
        <v>92</v>
      </c>
      <c r="AY144" s="21" t="s">
        <v>130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21" t="s">
        <v>79</v>
      </c>
      <c r="BK144" s="105">
        <f>ROUND(L144*K144,2)</f>
        <v>0</v>
      </c>
      <c r="BL144" s="21" t="s">
        <v>135</v>
      </c>
      <c r="BM144" s="21" t="s">
        <v>674</v>
      </c>
    </row>
    <row r="145" spans="2:51" s="11" customFormat="1" ht="16.5" customHeight="1">
      <c r="B145" s="157"/>
      <c r="C145" s="158"/>
      <c r="D145" s="158"/>
      <c r="E145" s="159" t="s">
        <v>5</v>
      </c>
      <c r="F145" s="250" t="s">
        <v>675</v>
      </c>
      <c r="G145" s="251"/>
      <c r="H145" s="251"/>
      <c r="I145" s="251"/>
      <c r="J145" s="158"/>
      <c r="K145" s="160">
        <v>1.3</v>
      </c>
      <c r="L145" s="158"/>
      <c r="M145" s="158"/>
      <c r="N145" s="158"/>
      <c r="O145" s="158"/>
      <c r="P145" s="158"/>
      <c r="Q145" s="158"/>
      <c r="R145" s="161"/>
      <c r="T145" s="162"/>
      <c r="U145" s="158"/>
      <c r="V145" s="158"/>
      <c r="W145" s="158"/>
      <c r="X145" s="158"/>
      <c r="Y145" s="158"/>
      <c r="Z145" s="158"/>
      <c r="AA145" s="163"/>
      <c r="AT145" s="164" t="s">
        <v>138</v>
      </c>
      <c r="AU145" s="164" t="s">
        <v>92</v>
      </c>
      <c r="AV145" s="11" t="s">
        <v>92</v>
      </c>
      <c r="AW145" s="11" t="s">
        <v>30</v>
      </c>
      <c r="AX145" s="11" t="s">
        <v>79</v>
      </c>
      <c r="AY145" s="164" t="s">
        <v>130</v>
      </c>
    </row>
    <row r="146" spans="2:65" s="1" customFormat="1" ht="25.5" customHeight="1">
      <c r="B146" s="123"/>
      <c r="C146" s="143" t="s">
        <v>184</v>
      </c>
      <c r="D146" s="143" t="s">
        <v>131</v>
      </c>
      <c r="E146" s="144" t="s">
        <v>190</v>
      </c>
      <c r="F146" s="226" t="s">
        <v>191</v>
      </c>
      <c r="G146" s="226"/>
      <c r="H146" s="226"/>
      <c r="I146" s="226"/>
      <c r="J146" s="145" t="s">
        <v>167</v>
      </c>
      <c r="K146" s="146">
        <v>2.6</v>
      </c>
      <c r="L146" s="227">
        <v>0</v>
      </c>
      <c r="M146" s="227"/>
      <c r="N146" s="228">
        <f>ROUND(L146*K146,2)</f>
        <v>0</v>
      </c>
      <c r="O146" s="228"/>
      <c r="P146" s="228"/>
      <c r="Q146" s="228"/>
      <c r="R146" s="124"/>
      <c r="T146" s="147" t="s">
        <v>5</v>
      </c>
      <c r="U146" s="46" t="s">
        <v>36</v>
      </c>
      <c r="V146" s="38"/>
      <c r="W146" s="148">
        <f>V146*K146</f>
        <v>0</v>
      </c>
      <c r="X146" s="148">
        <v>0.0369</v>
      </c>
      <c r="Y146" s="148">
        <f>X146*K146</f>
        <v>0.09594000000000001</v>
      </c>
      <c r="Z146" s="148">
        <v>0</v>
      </c>
      <c r="AA146" s="149">
        <f>Z146*K146</f>
        <v>0</v>
      </c>
      <c r="AR146" s="21" t="s">
        <v>135</v>
      </c>
      <c r="AT146" s="21" t="s">
        <v>131</v>
      </c>
      <c r="AU146" s="21" t="s">
        <v>92</v>
      </c>
      <c r="AY146" s="21" t="s">
        <v>130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21" t="s">
        <v>79</v>
      </c>
      <c r="BK146" s="105">
        <f>ROUND(L146*K146,2)</f>
        <v>0</v>
      </c>
      <c r="BL146" s="21" t="s">
        <v>135</v>
      </c>
      <c r="BM146" s="21" t="s">
        <v>676</v>
      </c>
    </row>
    <row r="147" spans="2:51" s="11" customFormat="1" ht="16.5" customHeight="1">
      <c r="B147" s="157"/>
      <c r="C147" s="158"/>
      <c r="D147" s="158"/>
      <c r="E147" s="159" t="s">
        <v>5</v>
      </c>
      <c r="F147" s="250" t="s">
        <v>677</v>
      </c>
      <c r="G147" s="251"/>
      <c r="H147" s="251"/>
      <c r="I147" s="251"/>
      <c r="J147" s="158"/>
      <c r="K147" s="160">
        <v>2.6</v>
      </c>
      <c r="L147" s="158"/>
      <c r="M147" s="158"/>
      <c r="N147" s="158"/>
      <c r="O147" s="158"/>
      <c r="P147" s="158"/>
      <c r="Q147" s="158"/>
      <c r="R147" s="161"/>
      <c r="T147" s="162"/>
      <c r="U147" s="158"/>
      <c r="V147" s="158"/>
      <c r="W147" s="158"/>
      <c r="X147" s="158"/>
      <c r="Y147" s="158"/>
      <c r="Z147" s="158"/>
      <c r="AA147" s="163"/>
      <c r="AT147" s="164" t="s">
        <v>138</v>
      </c>
      <c r="AU147" s="164" t="s">
        <v>92</v>
      </c>
      <c r="AV147" s="11" t="s">
        <v>92</v>
      </c>
      <c r="AW147" s="11" t="s">
        <v>30</v>
      </c>
      <c r="AX147" s="11" t="s">
        <v>79</v>
      </c>
      <c r="AY147" s="164" t="s">
        <v>130</v>
      </c>
    </row>
    <row r="148" spans="2:65" s="1" customFormat="1" ht="25.5" customHeight="1">
      <c r="B148" s="123"/>
      <c r="C148" s="143" t="s">
        <v>189</v>
      </c>
      <c r="D148" s="143" t="s">
        <v>131</v>
      </c>
      <c r="E148" s="144" t="s">
        <v>195</v>
      </c>
      <c r="F148" s="226" t="s">
        <v>196</v>
      </c>
      <c r="G148" s="226"/>
      <c r="H148" s="226"/>
      <c r="I148" s="226"/>
      <c r="J148" s="145" t="s">
        <v>197</v>
      </c>
      <c r="K148" s="146">
        <v>19.026</v>
      </c>
      <c r="L148" s="227">
        <v>0</v>
      </c>
      <c r="M148" s="227"/>
      <c r="N148" s="228">
        <f>ROUND(L148*K148,2)</f>
        <v>0</v>
      </c>
      <c r="O148" s="228"/>
      <c r="P148" s="228"/>
      <c r="Q148" s="228"/>
      <c r="R148" s="124"/>
      <c r="T148" s="147" t="s">
        <v>5</v>
      </c>
      <c r="U148" s="46" t="s">
        <v>36</v>
      </c>
      <c r="V148" s="38"/>
      <c r="W148" s="148">
        <f>V148*K148</f>
        <v>0</v>
      </c>
      <c r="X148" s="148">
        <v>0</v>
      </c>
      <c r="Y148" s="148">
        <f>X148*K148</f>
        <v>0</v>
      </c>
      <c r="Z148" s="148">
        <v>0</v>
      </c>
      <c r="AA148" s="149">
        <f>Z148*K148</f>
        <v>0</v>
      </c>
      <c r="AR148" s="21" t="s">
        <v>135</v>
      </c>
      <c r="AT148" s="21" t="s">
        <v>131</v>
      </c>
      <c r="AU148" s="21" t="s">
        <v>92</v>
      </c>
      <c r="AY148" s="21" t="s">
        <v>130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21" t="s">
        <v>79</v>
      </c>
      <c r="BK148" s="105">
        <f>ROUND(L148*K148,2)</f>
        <v>0</v>
      </c>
      <c r="BL148" s="21" t="s">
        <v>135</v>
      </c>
      <c r="BM148" s="21" t="s">
        <v>678</v>
      </c>
    </row>
    <row r="149" spans="2:51" s="11" customFormat="1" ht="16.5" customHeight="1">
      <c r="B149" s="157"/>
      <c r="C149" s="158"/>
      <c r="D149" s="158"/>
      <c r="E149" s="159" t="s">
        <v>5</v>
      </c>
      <c r="F149" s="250" t="s">
        <v>679</v>
      </c>
      <c r="G149" s="251"/>
      <c r="H149" s="251"/>
      <c r="I149" s="251"/>
      <c r="J149" s="158"/>
      <c r="K149" s="160">
        <v>55.354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138</v>
      </c>
      <c r="AU149" s="164" t="s">
        <v>92</v>
      </c>
      <c r="AV149" s="11" t="s">
        <v>92</v>
      </c>
      <c r="AW149" s="11" t="s">
        <v>30</v>
      </c>
      <c r="AX149" s="11" t="s">
        <v>71</v>
      </c>
      <c r="AY149" s="164" t="s">
        <v>130</v>
      </c>
    </row>
    <row r="150" spans="2:51" s="11" customFormat="1" ht="16.5" customHeight="1">
      <c r="B150" s="157"/>
      <c r="C150" s="158"/>
      <c r="D150" s="158"/>
      <c r="E150" s="159" t="s">
        <v>5</v>
      </c>
      <c r="F150" s="241" t="s">
        <v>680</v>
      </c>
      <c r="G150" s="242"/>
      <c r="H150" s="242"/>
      <c r="I150" s="242"/>
      <c r="J150" s="158"/>
      <c r="K150" s="160">
        <v>8.066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138</v>
      </c>
      <c r="AU150" s="164" t="s">
        <v>92</v>
      </c>
      <c r="AV150" s="11" t="s">
        <v>92</v>
      </c>
      <c r="AW150" s="11" t="s">
        <v>30</v>
      </c>
      <c r="AX150" s="11" t="s">
        <v>71</v>
      </c>
      <c r="AY150" s="164" t="s">
        <v>130</v>
      </c>
    </row>
    <row r="151" spans="2:51" s="12" customFormat="1" ht="16.5" customHeight="1">
      <c r="B151" s="165"/>
      <c r="C151" s="166"/>
      <c r="D151" s="166"/>
      <c r="E151" s="167" t="s">
        <v>5</v>
      </c>
      <c r="F151" s="245" t="s">
        <v>143</v>
      </c>
      <c r="G151" s="246"/>
      <c r="H151" s="246"/>
      <c r="I151" s="246"/>
      <c r="J151" s="166"/>
      <c r="K151" s="168">
        <v>63.42</v>
      </c>
      <c r="L151" s="166"/>
      <c r="M151" s="166"/>
      <c r="N151" s="166"/>
      <c r="O151" s="166"/>
      <c r="P151" s="166"/>
      <c r="Q151" s="166"/>
      <c r="R151" s="169"/>
      <c r="T151" s="170"/>
      <c r="U151" s="166"/>
      <c r="V151" s="166"/>
      <c r="W151" s="166"/>
      <c r="X151" s="166"/>
      <c r="Y151" s="166"/>
      <c r="Z151" s="166"/>
      <c r="AA151" s="171"/>
      <c r="AT151" s="172" t="s">
        <v>138</v>
      </c>
      <c r="AU151" s="172" t="s">
        <v>92</v>
      </c>
      <c r="AV151" s="12" t="s">
        <v>135</v>
      </c>
      <c r="AW151" s="12" t="s">
        <v>30</v>
      </c>
      <c r="AX151" s="12" t="s">
        <v>71</v>
      </c>
      <c r="AY151" s="172" t="s">
        <v>130</v>
      </c>
    </row>
    <row r="152" spans="2:51" s="11" customFormat="1" ht="16.5" customHeight="1">
      <c r="B152" s="157"/>
      <c r="C152" s="158"/>
      <c r="D152" s="158"/>
      <c r="E152" s="159" t="s">
        <v>5</v>
      </c>
      <c r="F152" s="241" t="s">
        <v>681</v>
      </c>
      <c r="G152" s="242"/>
      <c r="H152" s="242"/>
      <c r="I152" s="242"/>
      <c r="J152" s="158"/>
      <c r="K152" s="160">
        <v>19.026</v>
      </c>
      <c r="L152" s="158"/>
      <c r="M152" s="158"/>
      <c r="N152" s="158"/>
      <c r="O152" s="158"/>
      <c r="P152" s="158"/>
      <c r="Q152" s="158"/>
      <c r="R152" s="161"/>
      <c r="T152" s="162"/>
      <c r="U152" s="158"/>
      <c r="V152" s="158"/>
      <c r="W152" s="158"/>
      <c r="X152" s="158"/>
      <c r="Y152" s="158"/>
      <c r="Z152" s="158"/>
      <c r="AA152" s="163"/>
      <c r="AT152" s="164" t="s">
        <v>138</v>
      </c>
      <c r="AU152" s="164" t="s">
        <v>92</v>
      </c>
      <c r="AV152" s="11" t="s">
        <v>92</v>
      </c>
      <c r="AW152" s="11" t="s">
        <v>30</v>
      </c>
      <c r="AX152" s="11" t="s">
        <v>79</v>
      </c>
      <c r="AY152" s="164" t="s">
        <v>130</v>
      </c>
    </row>
    <row r="153" spans="2:65" s="1" customFormat="1" ht="25.5" customHeight="1">
      <c r="B153" s="123"/>
      <c r="C153" s="143" t="s">
        <v>194</v>
      </c>
      <c r="D153" s="143" t="s">
        <v>131</v>
      </c>
      <c r="E153" s="144" t="s">
        <v>203</v>
      </c>
      <c r="F153" s="226" t="s">
        <v>204</v>
      </c>
      <c r="G153" s="226"/>
      <c r="H153" s="226"/>
      <c r="I153" s="226"/>
      <c r="J153" s="145" t="s">
        <v>197</v>
      </c>
      <c r="K153" s="146">
        <v>33.02</v>
      </c>
      <c r="L153" s="227">
        <v>0</v>
      </c>
      <c r="M153" s="227"/>
      <c r="N153" s="228">
        <f>ROUND(L153*K153,2)</f>
        <v>0</v>
      </c>
      <c r="O153" s="228"/>
      <c r="P153" s="228"/>
      <c r="Q153" s="228"/>
      <c r="R153" s="124"/>
      <c r="T153" s="147" t="s">
        <v>5</v>
      </c>
      <c r="U153" s="46" t="s">
        <v>36</v>
      </c>
      <c r="V153" s="38"/>
      <c r="W153" s="148">
        <f>V153*K153</f>
        <v>0</v>
      </c>
      <c r="X153" s="148">
        <v>0</v>
      </c>
      <c r="Y153" s="148">
        <f>X153*K153</f>
        <v>0</v>
      </c>
      <c r="Z153" s="148">
        <v>0</v>
      </c>
      <c r="AA153" s="149">
        <f>Z153*K153</f>
        <v>0</v>
      </c>
      <c r="AR153" s="21" t="s">
        <v>135</v>
      </c>
      <c r="AT153" s="21" t="s">
        <v>131</v>
      </c>
      <c r="AU153" s="21" t="s">
        <v>92</v>
      </c>
      <c r="AY153" s="21" t="s">
        <v>130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21" t="s">
        <v>79</v>
      </c>
      <c r="BK153" s="105">
        <f>ROUND(L153*K153,2)</f>
        <v>0</v>
      </c>
      <c r="BL153" s="21" t="s">
        <v>135</v>
      </c>
      <c r="BM153" s="21" t="s">
        <v>682</v>
      </c>
    </row>
    <row r="154" spans="2:51" s="11" customFormat="1" ht="16.5" customHeight="1">
      <c r="B154" s="157"/>
      <c r="C154" s="158"/>
      <c r="D154" s="158"/>
      <c r="E154" s="159" t="s">
        <v>5</v>
      </c>
      <c r="F154" s="250" t="s">
        <v>683</v>
      </c>
      <c r="G154" s="251"/>
      <c r="H154" s="251"/>
      <c r="I154" s="251"/>
      <c r="J154" s="158"/>
      <c r="K154" s="160">
        <v>19.812</v>
      </c>
      <c r="L154" s="158"/>
      <c r="M154" s="158"/>
      <c r="N154" s="158"/>
      <c r="O154" s="158"/>
      <c r="P154" s="158"/>
      <c r="Q154" s="158"/>
      <c r="R154" s="161"/>
      <c r="T154" s="162"/>
      <c r="U154" s="158"/>
      <c r="V154" s="158"/>
      <c r="W154" s="158"/>
      <c r="X154" s="158"/>
      <c r="Y154" s="158"/>
      <c r="Z154" s="158"/>
      <c r="AA154" s="163"/>
      <c r="AT154" s="164" t="s">
        <v>138</v>
      </c>
      <c r="AU154" s="164" t="s">
        <v>92</v>
      </c>
      <c r="AV154" s="11" t="s">
        <v>92</v>
      </c>
      <c r="AW154" s="11" t="s">
        <v>30</v>
      </c>
      <c r="AX154" s="11" t="s">
        <v>71</v>
      </c>
      <c r="AY154" s="164" t="s">
        <v>130</v>
      </c>
    </row>
    <row r="155" spans="2:51" s="11" customFormat="1" ht="16.5" customHeight="1">
      <c r="B155" s="157"/>
      <c r="C155" s="158"/>
      <c r="D155" s="158"/>
      <c r="E155" s="159" t="s">
        <v>5</v>
      </c>
      <c r="F155" s="241" t="s">
        <v>684</v>
      </c>
      <c r="G155" s="242"/>
      <c r="H155" s="242"/>
      <c r="I155" s="242"/>
      <c r="J155" s="158"/>
      <c r="K155" s="160">
        <v>13.208</v>
      </c>
      <c r="L155" s="158"/>
      <c r="M155" s="158"/>
      <c r="N155" s="158"/>
      <c r="O155" s="158"/>
      <c r="P155" s="158"/>
      <c r="Q155" s="158"/>
      <c r="R155" s="161"/>
      <c r="T155" s="162"/>
      <c r="U155" s="158"/>
      <c r="V155" s="158"/>
      <c r="W155" s="158"/>
      <c r="X155" s="158"/>
      <c r="Y155" s="158"/>
      <c r="Z155" s="158"/>
      <c r="AA155" s="163"/>
      <c r="AT155" s="164" t="s">
        <v>138</v>
      </c>
      <c r="AU155" s="164" t="s">
        <v>92</v>
      </c>
      <c r="AV155" s="11" t="s">
        <v>92</v>
      </c>
      <c r="AW155" s="11" t="s">
        <v>30</v>
      </c>
      <c r="AX155" s="11" t="s">
        <v>71</v>
      </c>
      <c r="AY155" s="164" t="s">
        <v>130</v>
      </c>
    </row>
    <row r="156" spans="2:51" s="12" customFormat="1" ht="16.5" customHeight="1">
      <c r="B156" s="165"/>
      <c r="C156" s="166"/>
      <c r="D156" s="166"/>
      <c r="E156" s="167" t="s">
        <v>5</v>
      </c>
      <c r="F156" s="245" t="s">
        <v>143</v>
      </c>
      <c r="G156" s="246"/>
      <c r="H156" s="246"/>
      <c r="I156" s="246"/>
      <c r="J156" s="166"/>
      <c r="K156" s="168">
        <v>33.02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138</v>
      </c>
      <c r="AU156" s="172" t="s">
        <v>92</v>
      </c>
      <c r="AV156" s="12" t="s">
        <v>135</v>
      </c>
      <c r="AW156" s="12" t="s">
        <v>30</v>
      </c>
      <c r="AX156" s="12" t="s">
        <v>79</v>
      </c>
      <c r="AY156" s="172" t="s">
        <v>130</v>
      </c>
    </row>
    <row r="157" spans="2:65" s="1" customFormat="1" ht="25.5" customHeight="1">
      <c r="B157" s="123"/>
      <c r="C157" s="143" t="s">
        <v>202</v>
      </c>
      <c r="D157" s="143" t="s">
        <v>131</v>
      </c>
      <c r="E157" s="144" t="s">
        <v>208</v>
      </c>
      <c r="F157" s="226" t="s">
        <v>209</v>
      </c>
      <c r="G157" s="226"/>
      <c r="H157" s="226"/>
      <c r="I157" s="226"/>
      <c r="J157" s="145" t="s">
        <v>197</v>
      </c>
      <c r="K157" s="146">
        <v>194.444</v>
      </c>
      <c r="L157" s="227">
        <v>0</v>
      </c>
      <c r="M157" s="227"/>
      <c r="N157" s="228">
        <f>ROUND(L157*K157,2)</f>
        <v>0</v>
      </c>
      <c r="O157" s="228"/>
      <c r="P157" s="228"/>
      <c r="Q157" s="228"/>
      <c r="R157" s="124"/>
      <c r="T157" s="147" t="s">
        <v>5</v>
      </c>
      <c r="U157" s="46" t="s">
        <v>36</v>
      </c>
      <c r="V157" s="38"/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21" t="s">
        <v>135</v>
      </c>
      <c r="AT157" s="21" t="s">
        <v>131</v>
      </c>
      <c r="AU157" s="21" t="s">
        <v>92</v>
      </c>
      <c r="AY157" s="21" t="s">
        <v>130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21" t="s">
        <v>79</v>
      </c>
      <c r="BK157" s="105">
        <f>ROUND(L157*K157,2)</f>
        <v>0</v>
      </c>
      <c r="BL157" s="21" t="s">
        <v>135</v>
      </c>
      <c r="BM157" s="21" t="s">
        <v>685</v>
      </c>
    </row>
    <row r="158" spans="2:51" s="10" customFormat="1" ht="16.5" customHeight="1">
      <c r="B158" s="150"/>
      <c r="C158" s="151"/>
      <c r="D158" s="151"/>
      <c r="E158" s="152" t="s">
        <v>5</v>
      </c>
      <c r="F158" s="239" t="s">
        <v>211</v>
      </c>
      <c r="G158" s="240"/>
      <c r="H158" s="240"/>
      <c r="I158" s="240"/>
      <c r="J158" s="151"/>
      <c r="K158" s="152" t="s">
        <v>5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138</v>
      </c>
      <c r="AU158" s="156" t="s">
        <v>92</v>
      </c>
      <c r="AV158" s="10" t="s">
        <v>79</v>
      </c>
      <c r="AW158" s="10" t="s">
        <v>30</v>
      </c>
      <c r="AX158" s="10" t="s">
        <v>71</v>
      </c>
      <c r="AY158" s="156" t="s">
        <v>130</v>
      </c>
    </row>
    <row r="159" spans="2:51" s="11" customFormat="1" ht="16.5" customHeight="1">
      <c r="B159" s="157"/>
      <c r="C159" s="158"/>
      <c r="D159" s="158"/>
      <c r="E159" s="159" t="s">
        <v>5</v>
      </c>
      <c r="F159" s="241" t="s">
        <v>686</v>
      </c>
      <c r="G159" s="242"/>
      <c r="H159" s="242"/>
      <c r="I159" s="242"/>
      <c r="J159" s="158"/>
      <c r="K159" s="160">
        <v>264.191</v>
      </c>
      <c r="L159" s="158"/>
      <c r="M159" s="158"/>
      <c r="N159" s="158"/>
      <c r="O159" s="158"/>
      <c r="P159" s="158"/>
      <c r="Q159" s="158"/>
      <c r="R159" s="161"/>
      <c r="T159" s="162"/>
      <c r="U159" s="158"/>
      <c r="V159" s="158"/>
      <c r="W159" s="158"/>
      <c r="X159" s="158"/>
      <c r="Y159" s="158"/>
      <c r="Z159" s="158"/>
      <c r="AA159" s="163"/>
      <c r="AT159" s="164" t="s">
        <v>138</v>
      </c>
      <c r="AU159" s="164" t="s">
        <v>92</v>
      </c>
      <c r="AV159" s="11" t="s">
        <v>92</v>
      </c>
      <c r="AW159" s="11" t="s">
        <v>30</v>
      </c>
      <c r="AX159" s="11" t="s">
        <v>71</v>
      </c>
      <c r="AY159" s="164" t="s">
        <v>130</v>
      </c>
    </row>
    <row r="160" spans="2:51" s="10" customFormat="1" ht="16.5" customHeight="1">
      <c r="B160" s="150"/>
      <c r="C160" s="151"/>
      <c r="D160" s="151"/>
      <c r="E160" s="152" t="s">
        <v>5</v>
      </c>
      <c r="F160" s="243" t="s">
        <v>213</v>
      </c>
      <c r="G160" s="244"/>
      <c r="H160" s="244"/>
      <c r="I160" s="244"/>
      <c r="J160" s="151"/>
      <c r="K160" s="152" t="s">
        <v>5</v>
      </c>
      <c r="L160" s="151"/>
      <c r="M160" s="151"/>
      <c r="N160" s="151"/>
      <c r="O160" s="151"/>
      <c r="P160" s="151"/>
      <c r="Q160" s="151"/>
      <c r="R160" s="153"/>
      <c r="T160" s="154"/>
      <c r="U160" s="151"/>
      <c r="V160" s="151"/>
      <c r="W160" s="151"/>
      <c r="X160" s="151"/>
      <c r="Y160" s="151"/>
      <c r="Z160" s="151"/>
      <c r="AA160" s="155"/>
      <c r="AT160" s="156" t="s">
        <v>138</v>
      </c>
      <c r="AU160" s="156" t="s">
        <v>92</v>
      </c>
      <c r="AV160" s="10" t="s">
        <v>79</v>
      </c>
      <c r="AW160" s="10" t="s">
        <v>30</v>
      </c>
      <c r="AX160" s="10" t="s">
        <v>71</v>
      </c>
      <c r="AY160" s="156" t="s">
        <v>130</v>
      </c>
    </row>
    <row r="161" spans="2:51" s="11" customFormat="1" ht="16.5" customHeight="1">
      <c r="B161" s="157"/>
      <c r="C161" s="158"/>
      <c r="D161" s="158"/>
      <c r="E161" s="159" t="s">
        <v>5</v>
      </c>
      <c r="F161" s="241" t="s">
        <v>687</v>
      </c>
      <c r="G161" s="242"/>
      <c r="H161" s="242"/>
      <c r="I161" s="242"/>
      <c r="J161" s="158"/>
      <c r="K161" s="160">
        <v>16.25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138</v>
      </c>
      <c r="AU161" s="164" t="s">
        <v>92</v>
      </c>
      <c r="AV161" s="11" t="s">
        <v>92</v>
      </c>
      <c r="AW161" s="11" t="s">
        <v>30</v>
      </c>
      <c r="AX161" s="11" t="s">
        <v>71</v>
      </c>
      <c r="AY161" s="164" t="s">
        <v>130</v>
      </c>
    </row>
    <row r="162" spans="2:51" s="10" customFormat="1" ht="16.5" customHeight="1">
      <c r="B162" s="150"/>
      <c r="C162" s="151"/>
      <c r="D162" s="151"/>
      <c r="E162" s="152" t="s">
        <v>5</v>
      </c>
      <c r="F162" s="243" t="s">
        <v>217</v>
      </c>
      <c r="G162" s="244"/>
      <c r="H162" s="244"/>
      <c r="I162" s="244"/>
      <c r="J162" s="151"/>
      <c r="K162" s="152" t="s">
        <v>5</v>
      </c>
      <c r="L162" s="151"/>
      <c r="M162" s="151"/>
      <c r="N162" s="151"/>
      <c r="O162" s="151"/>
      <c r="P162" s="151"/>
      <c r="Q162" s="151"/>
      <c r="R162" s="153"/>
      <c r="T162" s="154"/>
      <c r="U162" s="151"/>
      <c r="V162" s="151"/>
      <c r="W162" s="151"/>
      <c r="X162" s="151"/>
      <c r="Y162" s="151"/>
      <c r="Z162" s="151"/>
      <c r="AA162" s="155"/>
      <c r="AT162" s="156" t="s">
        <v>138</v>
      </c>
      <c r="AU162" s="156" t="s">
        <v>92</v>
      </c>
      <c r="AV162" s="10" t="s">
        <v>79</v>
      </c>
      <c r="AW162" s="10" t="s">
        <v>30</v>
      </c>
      <c r="AX162" s="10" t="s">
        <v>71</v>
      </c>
      <c r="AY162" s="156" t="s">
        <v>130</v>
      </c>
    </row>
    <row r="163" spans="2:51" s="11" customFormat="1" ht="16.5" customHeight="1">
      <c r="B163" s="157"/>
      <c r="C163" s="158"/>
      <c r="D163" s="158"/>
      <c r="E163" s="159" t="s">
        <v>5</v>
      </c>
      <c r="F163" s="241" t="s">
        <v>688</v>
      </c>
      <c r="G163" s="242"/>
      <c r="H163" s="242"/>
      <c r="I163" s="242"/>
      <c r="J163" s="158"/>
      <c r="K163" s="160">
        <v>-21.182</v>
      </c>
      <c r="L163" s="158"/>
      <c r="M163" s="158"/>
      <c r="N163" s="158"/>
      <c r="O163" s="158"/>
      <c r="P163" s="158"/>
      <c r="Q163" s="158"/>
      <c r="R163" s="161"/>
      <c r="T163" s="162"/>
      <c r="U163" s="158"/>
      <c r="V163" s="158"/>
      <c r="W163" s="158"/>
      <c r="X163" s="158"/>
      <c r="Y163" s="158"/>
      <c r="Z163" s="158"/>
      <c r="AA163" s="163"/>
      <c r="AT163" s="164" t="s">
        <v>138</v>
      </c>
      <c r="AU163" s="164" t="s">
        <v>92</v>
      </c>
      <c r="AV163" s="11" t="s">
        <v>92</v>
      </c>
      <c r="AW163" s="11" t="s">
        <v>30</v>
      </c>
      <c r="AX163" s="11" t="s">
        <v>71</v>
      </c>
      <c r="AY163" s="164" t="s">
        <v>130</v>
      </c>
    </row>
    <row r="164" spans="2:51" s="12" customFormat="1" ht="16.5" customHeight="1">
      <c r="B164" s="165"/>
      <c r="C164" s="166"/>
      <c r="D164" s="166"/>
      <c r="E164" s="167" t="s">
        <v>5</v>
      </c>
      <c r="F164" s="245" t="s">
        <v>143</v>
      </c>
      <c r="G164" s="246"/>
      <c r="H164" s="246"/>
      <c r="I164" s="246"/>
      <c r="J164" s="166"/>
      <c r="K164" s="168">
        <v>259.259</v>
      </c>
      <c r="L164" s="166"/>
      <c r="M164" s="166"/>
      <c r="N164" s="166"/>
      <c r="O164" s="166"/>
      <c r="P164" s="166"/>
      <c r="Q164" s="166"/>
      <c r="R164" s="169"/>
      <c r="T164" s="170"/>
      <c r="U164" s="166"/>
      <c r="V164" s="166"/>
      <c r="W164" s="166"/>
      <c r="X164" s="166"/>
      <c r="Y164" s="166"/>
      <c r="Z164" s="166"/>
      <c r="AA164" s="171"/>
      <c r="AT164" s="172" t="s">
        <v>138</v>
      </c>
      <c r="AU164" s="172" t="s">
        <v>92</v>
      </c>
      <c r="AV164" s="12" t="s">
        <v>135</v>
      </c>
      <c r="AW164" s="12" t="s">
        <v>30</v>
      </c>
      <c r="AX164" s="12" t="s">
        <v>71</v>
      </c>
      <c r="AY164" s="172" t="s">
        <v>130</v>
      </c>
    </row>
    <row r="165" spans="2:51" s="10" customFormat="1" ht="16.5" customHeight="1">
      <c r="B165" s="150"/>
      <c r="C165" s="151"/>
      <c r="D165" s="151"/>
      <c r="E165" s="152" t="s">
        <v>5</v>
      </c>
      <c r="F165" s="243" t="s">
        <v>219</v>
      </c>
      <c r="G165" s="244"/>
      <c r="H165" s="244"/>
      <c r="I165" s="244"/>
      <c r="J165" s="151"/>
      <c r="K165" s="152" t="s">
        <v>5</v>
      </c>
      <c r="L165" s="151"/>
      <c r="M165" s="151"/>
      <c r="N165" s="151"/>
      <c r="O165" s="151"/>
      <c r="P165" s="151"/>
      <c r="Q165" s="151"/>
      <c r="R165" s="153"/>
      <c r="T165" s="154"/>
      <c r="U165" s="151"/>
      <c r="V165" s="151"/>
      <c r="W165" s="151"/>
      <c r="X165" s="151"/>
      <c r="Y165" s="151"/>
      <c r="Z165" s="151"/>
      <c r="AA165" s="155"/>
      <c r="AT165" s="156" t="s">
        <v>138</v>
      </c>
      <c r="AU165" s="156" t="s">
        <v>92</v>
      </c>
      <c r="AV165" s="10" t="s">
        <v>79</v>
      </c>
      <c r="AW165" s="10" t="s">
        <v>30</v>
      </c>
      <c r="AX165" s="10" t="s">
        <v>71</v>
      </c>
      <c r="AY165" s="156" t="s">
        <v>130</v>
      </c>
    </row>
    <row r="166" spans="2:51" s="11" customFormat="1" ht="16.5" customHeight="1">
      <c r="B166" s="157"/>
      <c r="C166" s="158"/>
      <c r="D166" s="158"/>
      <c r="E166" s="159" t="s">
        <v>5</v>
      </c>
      <c r="F166" s="241" t="s">
        <v>689</v>
      </c>
      <c r="G166" s="242"/>
      <c r="H166" s="242"/>
      <c r="I166" s="242"/>
      <c r="J166" s="158"/>
      <c r="K166" s="160">
        <v>194.444</v>
      </c>
      <c r="L166" s="158"/>
      <c r="M166" s="158"/>
      <c r="N166" s="158"/>
      <c r="O166" s="158"/>
      <c r="P166" s="158"/>
      <c r="Q166" s="158"/>
      <c r="R166" s="161"/>
      <c r="T166" s="162"/>
      <c r="U166" s="158"/>
      <c r="V166" s="158"/>
      <c r="W166" s="158"/>
      <c r="X166" s="158"/>
      <c r="Y166" s="158"/>
      <c r="Z166" s="158"/>
      <c r="AA166" s="163"/>
      <c r="AT166" s="164" t="s">
        <v>138</v>
      </c>
      <c r="AU166" s="164" t="s">
        <v>92</v>
      </c>
      <c r="AV166" s="11" t="s">
        <v>92</v>
      </c>
      <c r="AW166" s="11" t="s">
        <v>30</v>
      </c>
      <c r="AX166" s="11" t="s">
        <v>79</v>
      </c>
      <c r="AY166" s="164" t="s">
        <v>130</v>
      </c>
    </row>
    <row r="167" spans="2:65" s="1" customFormat="1" ht="25.5" customHeight="1">
      <c r="B167" s="123"/>
      <c r="C167" s="143" t="s">
        <v>207</v>
      </c>
      <c r="D167" s="143" t="s">
        <v>131</v>
      </c>
      <c r="E167" s="144" t="s">
        <v>221</v>
      </c>
      <c r="F167" s="226" t="s">
        <v>222</v>
      </c>
      <c r="G167" s="226"/>
      <c r="H167" s="226"/>
      <c r="I167" s="226"/>
      <c r="J167" s="145" t="s">
        <v>197</v>
      </c>
      <c r="K167" s="146">
        <v>97.222</v>
      </c>
      <c r="L167" s="227">
        <v>0</v>
      </c>
      <c r="M167" s="227"/>
      <c r="N167" s="228">
        <f>ROUND(L167*K167,2)</f>
        <v>0</v>
      </c>
      <c r="O167" s="228"/>
      <c r="P167" s="228"/>
      <c r="Q167" s="228"/>
      <c r="R167" s="124"/>
      <c r="T167" s="147" t="s">
        <v>5</v>
      </c>
      <c r="U167" s="46" t="s">
        <v>36</v>
      </c>
      <c r="V167" s="38"/>
      <c r="W167" s="148">
        <f>V167*K167</f>
        <v>0</v>
      </c>
      <c r="X167" s="148">
        <v>0</v>
      </c>
      <c r="Y167" s="148">
        <f>X167*K167</f>
        <v>0</v>
      </c>
      <c r="Z167" s="148">
        <v>0</v>
      </c>
      <c r="AA167" s="149">
        <f>Z167*K167</f>
        <v>0</v>
      </c>
      <c r="AR167" s="21" t="s">
        <v>135</v>
      </c>
      <c r="AT167" s="21" t="s">
        <v>131</v>
      </c>
      <c r="AU167" s="21" t="s">
        <v>92</v>
      </c>
      <c r="AY167" s="21" t="s">
        <v>130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21" t="s">
        <v>79</v>
      </c>
      <c r="BK167" s="105">
        <f>ROUND(L167*K167,2)</f>
        <v>0</v>
      </c>
      <c r="BL167" s="21" t="s">
        <v>135</v>
      </c>
      <c r="BM167" s="21" t="s">
        <v>690</v>
      </c>
    </row>
    <row r="168" spans="2:51" s="10" customFormat="1" ht="16.5" customHeight="1">
      <c r="B168" s="150"/>
      <c r="C168" s="151"/>
      <c r="D168" s="151"/>
      <c r="E168" s="152" t="s">
        <v>5</v>
      </c>
      <c r="F168" s="239" t="s">
        <v>224</v>
      </c>
      <c r="G168" s="240"/>
      <c r="H168" s="240"/>
      <c r="I168" s="240"/>
      <c r="J168" s="151"/>
      <c r="K168" s="152" t="s">
        <v>5</v>
      </c>
      <c r="L168" s="151"/>
      <c r="M168" s="151"/>
      <c r="N168" s="151"/>
      <c r="O168" s="151"/>
      <c r="P168" s="151"/>
      <c r="Q168" s="151"/>
      <c r="R168" s="153"/>
      <c r="T168" s="154"/>
      <c r="U168" s="151"/>
      <c r="V168" s="151"/>
      <c r="W168" s="151"/>
      <c r="X168" s="151"/>
      <c r="Y168" s="151"/>
      <c r="Z168" s="151"/>
      <c r="AA168" s="155"/>
      <c r="AT168" s="156" t="s">
        <v>138</v>
      </c>
      <c r="AU168" s="156" t="s">
        <v>92</v>
      </c>
      <c r="AV168" s="10" t="s">
        <v>79</v>
      </c>
      <c r="AW168" s="10" t="s">
        <v>30</v>
      </c>
      <c r="AX168" s="10" t="s">
        <v>71</v>
      </c>
      <c r="AY168" s="156" t="s">
        <v>130</v>
      </c>
    </row>
    <row r="169" spans="2:51" s="11" customFormat="1" ht="16.5" customHeight="1">
      <c r="B169" s="157"/>
      <c r="C169" s="158"/>
      <c r="D169" s="158"/>
      <c r="E169" s="159" t="s">
        <v>5</v>
      </c>
      <c r="F169" s="241" t="s">
        <v>691</v>
      </c>
      <c r="G169" s="242"/>
      <c r="H169" s="242"/>
      <c r="I169" s="242"/>
      <c r="J169" s="158"/>
      <c r="K169" s="160">
        <v>97.222</v>
      </c>
      <c r="L169" s="158"/>
      <c r="M169" s="158"/>
      <c r="N169" s="158"/>
      <c r="O169" s="158"/>
      <c r="P169" s="158"/>
      <c r="Q169" s="158"/>
      <c r="R169" s="161"/>
      <c r="T169" s="162"/>
      <c r="U169" s="158"/>
      <c r="V169" s="158"/>
      <c r="W169" s="158"/>
      <c r="X169" s="158"/>
      <c r="Y169" s="158"/>
      <c r="Z169" s="158"/>
      <c r="AA169" s="163"/>
      <c r="AT169" s="164" t="s">
        <v>138</v>
      </c>
      <c r="AU169" s="164" t="s">
        <v>92</v>
      </c>
      <c r="AV169" s="11" t="s">
        <v>92</v>
      </c>
      <c r="AW169" s="11" t="s">
        <v>30</v>
      </c>
      <c r="AX169" s="11" t="s">
        <v>79</v>
      </c>
      <c r="AY169" s="164" t="s">
        <v>130</v>
      </c>
    </row>
    <row r="170" spans="2:65" s="1" customFormat="1" ht="25.5" customHeight="1">
      <c r="B170" s="123"/>
      <c r="C170" s="143" t="s">
        <v>11</v>
      </c>
      <c r="D170" s="143" t="s">
        <v>131</v>
      </c>
      <c r="E170" s="144" t="s">
        <v>692</v>
      </c>
      <c r="F170" s="226" t="s">
        <v>693</v>
      </c>
      <c r="G170" s="226"/>
      <c r="H170" s="226"/>
      <c r="I170" s="226"/>
      <c r="J170" s="145" t="s">
        <v>197</v>
      </c>
      <c r="K170" s="146">
        <v>64.815</v>
      </c>
      <c r="L170" s="227">
        <v>0</v>
      </c>
      <c r="M170" s="227"/>
      <c r="N170" s="228">
        <f>ROUND(L170*K170,2)</f>
        <v>0</v>
      </c>
      <c r="O170" s="228"/>
      <c r="P170" s="228"/>
      <c r="Q170" s="228"/>
      <c r="R170" s="124"/>
      <c r="T170" s="147" t="s">
        <v>5</v>
      </c>
      <c r="U170" s="46" t="s">
        <v>36</v>
      </c>
      <c r="V170" s="38"/>
      <c r="W170" s="148">
        <f>V170*K170</f>
        <v>0</v>
      </c>
      <c r="X170" s="148">
        <v>0</v>
      </c>
      <c r="Y170" s="148">
        <f>X170*K170</f>
        <v>0</v>
      </c>
      <c r="Z170" s="148">
        <v>0</v>
      </c>
      <c r="AA170" s="149">
        <f>Z170*K170</f>
        <v>0</v>
      </c>
      <c r="AR170" s="21" t="s">
        <v>135</v>
      </c>
      <c r="AT170" s="21" t="s">
        <v>131</v>
      </c>
      <c r="AU170" s="21" t="s">
        <v>92</v>
      </c>
      <c r="AY170" s="21" t="s">
        <v>130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21" t="s">
        <v>79</v>
      </c>
      <c r="BK170" s="105">
        <f>ROUND(L170*K170,2)</f>
        <v>0</v>
      </c>
      <c r="BL170" s="21" t="s">
        <v>135</v>
      </c>
      <c r="BM170" s="21" t="s">
        <v>694</v>
      </c>
    </row>
    <row r="171" spans="2:51" s="10" customFormat="1" ht="16.5" customHeight="1">
      <c r="B171" s="150"/>
      <c r="C171" s="151"/>
      <c r="D171" s="151"/>
      <c r="E171" s="152" t="s">
        <v>5</v>
      </c>
      <c r="F171" s="239" t="s">
        <v>230</v>
      </c>
      <c r="G171" s="240"/>
      <c r="H171" s="240"/>
      <c r="I171" s="240"/>
      <c r="J171" s="151"/>
      <c r="K171" s="152" t="s">
        <v>5</v>
      </c>
      <c r="L171" s="151"/>
      <c r="M171" s="151"/>
      <c r="N171" s="151"/>
      <c r="O171" s="151"/>
      <c r="P171" s="151"/>
      <c r="Q171" s="151"/>
      <c r="R171" s="153"/>
      <c r="T171" s="154"/>
      <c r="U171" s="151"/>
      <c r="V171" s="151"/>
      <c r="W171" s="151"/>
      <c r="X171" s="151"/>
      <c r="Y171" s="151"/>
      <c r="Z171" s="151"/>
      <c r="AA171" s="155"/>
      <c r="AT171" s="156" t="s">
        <v>138</v>
      </c>
      <c r="AU171" s="156" t="s">
        <v>92</v>
      </c>
      <c r="AV171" s="10" t="s">
        <v>79</v>
      </c>
      <c r="AW171" s="10" t="s">
        <v>30</v>
      </c>
      <c r="AX171" s="10" t="s">
        <v>71</v>
      </c>
      <c r="AY171" s="156" t="s">
        <v>130</v>
      </c>
    </row>
    <row r="172" spans="2:51" s="11" customFormat="1" ht="16.5" customHeight="1">
      <c r="B172" s="157"/>
      <c r="C172" s="158"/>
      <c r="D172" s="158"/>
      <c r="E172" s="159" t="s">
        <v>5</v>
      </c>
      <c r="F172" s="241" t="s">
        <v>695</v>
      </c>
      <c r="G172" s="242"/>
      <c r="H172" s="242"/>
      <c r="I172" s="242"/>
      <c r="J172" s="158"/>
      <c r="K172" s="160">
        <v>64.815</v>
      </c>
      <c r="L172" s="158"/>
      <c r="M172" s="158"/>
      <c r="N172" s="158"/>
      <c r="O172" s="158"/>
      <c r="P172" s="158"/>
      <c r="Q172" s="158"/>
      <c r="R172" s="161"/>
      <c r="T172" s="162"/>
      <c r="U172" s="158"/>
      <c r="V172" s="158"/>
      <c r="W172" s="158"/>
      <c r="X172" s="158"/>
      <c r="Y172" s="158"/>
      <c r="Z172" s="158"/>
      <c r="AA172" s="163"/>
      <c r="AT172" s="164" t="s">
        <v>138</v>
      </c>
      <c r="AU172" s="164" t="s">
        <v>92</v>
      </c>
      <c r="AV172" s="11" t="s">
        <v>92</v>
      </c>
      <c r="AW172" s="11" t="s">
        <v>30</v>
      </c>
      <c r="AX172" s="11" t="s">
        <v>79</v>
      </c>
      <c r="AY172" s="164" t="s">
        <v>130</v>
      </c>
    </row>
    <row r="173" spans="2:65" s="1" customFormat="1" ht="25.5" customHeight="1">
      <c r="B173" s="123"/>
      <c r="C173" s="143" t="s">
        <v>226</v>
      </c>
      <c r="D173" s="143" t="s">
        <v>131</v>
      </c>
      <c r="E173" s="144" t="s">
        <v>233</v>
      </c>
      <c r="F173" s="226" t="s">
        <v>234</v>
      </c>
      <c r="G173" s="226"/>
      <c r="H173" s="226"/>
      <c r="I173" s="226"/>
      <c r="J173" s="145" t="s">
        <v>197</v>
      </c>
      <c r="K173" s="146">
        <v>32.408</v>
      </c>
      <c r="L173" s="227">
        <v>0</v>
      </c>
      <c r="M173" s="227"/>
      <c r="N173" s="228">
        <f>ROUND(L173*K173,2)</f>
        <v>0</v>
      </c>
      <c r="O173" s="228"/>
      <c r="P173" s="228"/>
      <c r="Q173" s="228"/>
      <c r="R173" s="124"/>
      <c r="T173" s="147" t="s">
        <v>5</v>
      </c>
      <c r="U173" s="46" t="s">
        <v>36</v>
      </c>
      <c r="V173" s="38"/>
      <c r="W173" s="148">
        <f>V173*K173</f>
        <v>0</v>
      </c>
      <c r="X173" s="148">
        <v>0</v>
      </c>
      <c r="Y173" s="148">
        <f>X173*K173</f>
        <v>0</v>
      </c>
      <c r="Z173" s="148">
        <v>0</v>
      </c>
      <c r="AA173" s="149">
        <f>Z173*K173</f>
        <v>0</v>
      </c>
      <c r="AR173" s="21" t="s">
        <v>135</v>
      </c>
      <c r="AT173" s="21" t="s">
        <v>131</v>
      </c>
      <c r="AU173" s="21" t="s">
        <v>92</v>
      </c>
      <c r="AY173" s="21" t="s">
        <v>130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21" t="s">
        <v>79</v>
      </c>
      <c r="BK173" s="105">
        <f>ROUND(L173*K173,2)</f>
        <v>0</v>
      </c>
      <c r="BL173" s="21" t="s">
        <v>135</v>
      </c>
      <c r="BM173" s="21" t="s">
        <v>696</v>
      </c>
    </row>
    <row r="174" spans="2:51" s="10" customFormat="1" ht="16.5" customHeight="1">
      <c r="B174" s="150"/>
      <c r="C174" s="151"/>
      <c r="D174" s="151"/>
      <c r="E174" s="152" t="s">
        <v>5</v>
      </c>
      <c r="F174" s="239" t="s">
        <v>224</v>
      </c>
      <c r="G174" s="240"/>
      <c r="H174" s="240"/>
      <c r="I174" s="240"/>
      <c r="J174" s="151"/>
      <c r="K174" s="152" t="s">
        <v>5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5"/>
      <c r="AT174" s="156" t="s">
        <v>138</v>
      </c>
      <c r="AU174" s="156" t="s">
        <v>92</v>
      </c>
      <c r="AV174" s="10" t="s">
        <v>79</v>
      </c>
      <c r="AW174" s="10" t="s">
        <v>30</v>
      </c>
      <c r="AX174" s="10" t="s">
        <v>71</v>
      </c>
      <c r="AY174" s="156" t="s">
        <v>130</v>
      </c>
    </row>
    <row r="175" spans="2:51" s="11" customFormat="1" ht="16.5" customHeight="1">
      <c r="B175" s="157"/>
      <c r="C175" s="158"/>
      <c r="D175" s="158"/>
      <c r="E175" s="159" t="s">
        <v>5</v>
      </c>
      <c r="F175" s="241" t="s">
        <v>697</v>
      </c>
      <c r="G175" s="242"/>
      <c r="H175" s="242"/>
      <c r="I175" s="242"/>
      <c r="J175" s="158"/>
      <c r="K175" s="160">
        <v>32.408</v>
      </c>
      <c r="L175" s="158"/>
      <c r="M175" s="158"/>
      <c r="N175" s="158"/>
      <c r="O175" s="158"/>
      <c r="P175" s="158"/>
      <c r="Q175" s="158"/>
      <c r="R175" s="161"/>
      <c r="T175" s="162"/>
      <c r="U175" s="158"/>
      <c r="V175" s="158"/>
      <c r="W175" s="158"/>
      <c r="X175" s="158"/>
      <c r="Y175" s="158"/>
      <c r="Z175" s="158"/>
      <c r="AA175" s="163"/>
      <c r="AT175" s="164" t="s">
        <v>138</v>
      </c>
      <c r="AU175" s="164" t="s">
        <v>92</v>
      </c>
      <c r="AV175" s="11" t="s">
        <v>92</v>
      </c>
      <c r="AW175" s="11" t="s">
        <v>30</v>
      </c>
      <c r="AX175" s="11" t="s">
        <v>79</v>
      </c>
      <c r="AY175" s="164" t="s">
        <v>130</v>
      </c>
    </row>
    <row r="176" spans="2:65" s="1" customFormat="1" ht="25.5" customHeight="1">
      <c r="B176" s="123"/>
      <c r="C176" s="143" t="s">
        <v>232</v>
      </c>
      <c r="D176" s="143" t="s">
        <v>131</v>
      </c>
      <c r="E176" s="144" t="s">
        <v>238</v>
      </c>
      <c r="F176" s="226" t="s">
        <v>239</v>
      </c>
      <c r="G176" s="226"/>
      <c r="H176" s="226"/>
      <c r="I176" s="226"/>
      <c r="J176" s="145" t="s">
        <v>197</v>
      </c>
      <c r="K176" s="146">
        <v>41.618</v>
      </c>
      <c r="L176" s="227">
        <v>0</v>
      </c>
      <c r="M176" s="227"/>
      <c r="N176" s="228">
        <f>ROUND(L176*K176,2)</f>
        <v>0</v>
      </c>
      <c r="O176" s="228"/>
      <c r="P176" s="228"/>
      <c r="Q176" s="228"/>
      <c r="R176" s="124"/>
      <c r="T176" s="147" t="s">
        <v>5</v>
      </c>
      <c r="U176" s="46" t="s">
        <v>36</v>
      </c>
      <c r="V176" s="38"/>
      <c r="W176" s="148">
        <f>V176*K176</f>
        <v>0</v>
      </c>
      <c r="X176" s="148">
        <v>0</v>
      </c>
      <c r="Y176" s="148">
        <f>X176*K176</f>
        <v>0</v>
      </c>
      <c r="Z176" s="148">
        <v>0</v>
      </c>
      <c r="AA176" s="149">
        <f>Z176*K176</f>
        <v>0</v>
      </c>
      <c r="AR176" s="21" t="s">
        <v>135</v>
      </c>
      <c r="AT176" s="21" t="s">
        <v>131</v>
      </c>
      <c r="AU176" s="21" t="s">
        <v>92</v>
      </c>
      <c r="AY176" s="21" t="s">
        <v>130</v>
      </c>
      <c r="BE176" s="105">
        <f>IF(U176="základní",N176,0)</f>
        <v>0</v>
      </c>
      <c r="BF176" s="105">
        <f>IF(U176="snížená",N176,0)</f>
        <v>0</v>
      </c>
      <c r="BG176" s="105">
        <f>IF(U176="zákl. přenesená",N176,0)</f>
        <v>0</v>
      </c>
      <c r="BH176" s="105">
        <f>IF(U176="sníž. přenesená",N176,0)</f>
        <v>0</v>
      </c>
      <c r="BI176" s="105">
        <f>IF(U176="nulová",N176,0)</f>
        <v>0</v>
      </c>
      <c r="BJ176" s="21" t="s">
        <v>79</v>
      </c>
      <c r="BK176" s="105">
        <f>ROUND(L176*K176,2)</f>
        <v>0</v>
      </c>
      <c r="BL176" s="21" t="s">
        <v>135</v>
      </c>
      <c r="BM176" s="21" t="s">
        <v>698</v>
      </c>
    </row>
    <row r="177" spans="2:51" s="10" customFormat="1" ht="16.5" customHeight="1">
      <c r="B177" s="150"/>
      <c r="C177" s="151"/>
      <c r="D177" s="151"/>
      <c r="E177" s="152" t="s">
        <v>5</v>
      </c>
      <c r="F177" s="239" t="s">
        <v>241</v>
      </c>
      <c r="G177" s="240"/>
      <c r="H177" s="240"/>
      <c r="I177" s="240"/>
      <c r="J177" s="151"/>
      <c r="K177" s="152" t="s">
        <v>5</v>
      </c>
      <c r="L177" s="151"/>
      <c r="M177" s="151"/>
      <c r="N177" s="151"/>
      <c r="O177" s="151"/>
      <c r="P177" s="151"/>
      <c r="Q177" s="151"/>
      <c r="R177" s="153"/>
      <c r="T177" s="154"/>
      <c r="U177" s="151"/>
      <c r="V177" s="151"/>
      <c r="W177" s="151"/>
      <c r="X177" s="151"/>
      <c r="Y177" s="151"/>
      <c r="Z177" s="151"/>
      <c r="AA177" s="155"/>
      <c r="AT177" s="156" t="s">
        <v>138</v>
      </c>
      <c r="AU177" s="156" t="s">
        <v>92</v>
      </c>
      <c r="AV177" s="10" t="s">
        <v>79</v>
      </c>
      <c r="AW177" s="10" t="s">
        <v>30</v>
      </c>
      <c r="AX177" s="10" t="s">
        <v>71</v>
      </c>
      <c r="AY177" s="156" t="s">
        <v>130</v>
      </c>
    </row>
    <row r="178" spans="2:51" s="11" customFormat="1" ht="16.5" customHeight="1">
      <c r="B178" s="157"/>
      <c r="C178" s="158"/>
      <c r="D178" s="158"/>
      <c r="E178" s="159" t="s">
        <v>5</v>
      </c>
      <c r="F178" s="241" t="s">
        <v>699</v>
      </c>
      <c r="G178" s="242"/>
      <c r="H178" s="242"/>
      <c r="I178" s="242"/>
      <c r="J178" s="158"/>
      <c r="K178" s="160">
        <v>60.33</v>
      </c>
      <c r="L178" s="158"/>
      <c r="M178" s="158"/>
      <c r="N178" s="158"/>
      <c r="O178" s="158"/>
      <c r="P178" s="158"/>
      <c r="Q178" s="158"/>
      <c r="R178" s="161"/>
      <c r="T178" s="162"/>
      <c r="U178" s="158"/>
      <c r="V178" s="158"/>
      <c r="W178" s="158"/>
      <c r="X178" s="158"/>
      <c r="Y178" s="158"/>
      <c r="Z178" s="158"/>
      <c r="AA178" s="163"/>
      <c r="AT178" s="164" t="s">
        <v>138</v>
      </c>
      <c r="AU178" s="164" t="s">
        <v>92</v>
      </c>
      <c r="AV178" s="11" t="s">
        <v>92</v>
      </c>
      <c r="AW178" s="11" t="s">
        <v>30</v>
      </c>
      <c r="AX178" s="11" t="s">
        <v>71</v>
      </c>
      <c r="AY178" s="164" t="s">
        <v>130</v>
      </c>
    </row>
    <row r="179" spans="2:51" s="10" customFormat="1" ht="16.5" customHeight="1">
      <c r="B179" s="150"/>
      <c r="C179" s="151"/>
      <c r="D179" s="151"/>
      <c r="E179" s="152" t="s">
        <v>5</v>
      </c>
      <c r="F179" s="243" t="s">
        <v>217</v>
      </c>
      <c r="G179" s="244"/>
      <c r="H179" s="244"/>
      <c r="I179" s="244"/>
      <c r="J179" s="151"/>
      <c r="K179" s="152" t="s">
        <v>5</v>
      </c>
      <c r="L179" s="151"/>
      <c r="M179" s="151"/>
      <c r="N179" s="151"/>
      <c r="O179" s="151"/>
      <c r="P179" s="151"/>
      <c r="Q179" s="151"/>
      <c r="R179" s="153"/>
      <c r="T179" s="154"/>
      <c r="U179" s="151"/>
      <c r="V179" s="151"/>
      <c r="W179" s="151"/>
      <c r="X179" s="151"/>
      <c r="Y179" s="151"/>
      <c r="Z179" s="151"/>
      <c r="AA179" s="155"/>
      <c r="AT179" s="156" t="s">
        <v>138</v>
      </c>
      <c r="AU179" s="156" t="s">
        <v>92</v>
      </c>
      <c r="AV179" s="10" t="s">
        <v>79</v>
      </c>
      <c r="AW179" s="10" t="s">
        <v>30</v>
      </c>
      <c r="AX179" s="10" t="s">
        <v>71</v>
      </c>
      <c r="AY179" s="156" t="s">
        <v>130</v>
      </c>
    </row>
    <row r="180" spans="2:51" s="11" customFormat="1" ht="16.5" customHeight="1">
      <c r="B180" s="157"/>
      <c r="C180" s="158"/>
      <c r="D180" s="158"/>
      <c r="E180" s="159" t="s">
        <v>5</v>
      </c>
      <c r="F180" s="241" t="s">
        <v>700</v>
      </c>
      <c r="G180" s="242"/>
      <c r="H180" s="242"/>
      <c r="I180" s="242"/>
      <c r="J180" s="158"/>
      <c r="K180" s="160">
        <v>-4.84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138</v>
      </c>
      <c r="AU180" s="164" t="s">
        <v>92</v>
      </c>
      <c r="AV180" s="11" t="s">
        <v>92</v>
      </c>
      <c r="AW180" s="11" t="s">
        <v>30</v>
      </c>
      <c r="AX180" s="11" t="s">
        <v>71</v>
      </c>
      <c r="AY180" s="164" t="s">
        <v>130</v>
      </c>
    </row>
    <row r="181" spans="2:51" s="12" customFormat="1" ht="16.5" customHeight="1">
      <c r="B181" s="165"/>
      <c r="C181" s="166"/>
      <c r="D181" s="166"/>
      <c r="E181" s="167" t="s">
        <v>5</v>
      </c>
      <c r="F181" s="245" t="s">
        <v>143</v>
      </c>
      <c r="G181" s="246"/>
      <c r="H181" s="246"/>
      <c r="I181" s="246"/>
      <c r="J181" s="166"/>
      <c r="K181" s="168">
        <v>55.49</v>
      </c>
      <c r="L181" s="166"/>
      <c r="M181" s="166"/>
      <c r="N181" s="166"/>
      <c r="O181" s="166"/>
      <c r="P181" s="166"/>
      <c r="Q181" s="166"/>
      <c r="R181" s="169"/>
      <c r="T181" s="170"/>
      <c r="U181" s="166"/>
      <c r="V181" s="166"/>
      <c r="W181" s="166"/>
      <c r="X181" s="166"/>
      <c r="Y181" s="166"/>
      <c r="Z181" s="166"/>
      <c r="AA181" s="171"/>
      <c r="AT181" s="172" t="s">
        <v>138</v>
      </c>
      <c r="AU181" s="172" t="s">
        <v>92</v>
      </c>
      <c r="AV181" s="12" t="s">
        <v>135</v>
      </c>
      <c r="AW181" s="12" t="s">
        <v>30</v>
      </c>
      <c r="AX181" s="12" t="s">
        <v>71</v>
      </c>
      <c r="AY181" s="172" t="s">
        <v>130</v>
      </c>
    </row>
    <row r="182" spans="2:51" s="10" customFormat="1" ht="16.5" customHeight="1">
      <c r="B182" s="150"/>
      <c r="C182" s="151"/>
      <c r="D182" s="151"/>
      <c r="E182" s="152" t="s">
        <v>5</v>
      </c>
      <c r="F182" s="243" t="s">
        <v>245</v>
      </c>
      <c r="G182" s="244"/>
      <c r="H182" s="244"/>
      <c r="I182" s="244"/>
      <c r="J182" s="151"/>
      <c r="K182" s="152" t="s">
        <v>5</v>
      </c>
      <c r="L182" s="151"/>
      <c r="M182" s="151"/>
      <c r="N182" s="151"/>
      <c r="O182" s="151"/>
      <c r="P182" s="151"/>
      <c r="Q182" s="151"/>
      <c r="R182" s="153"/>
      <c r="T182" s="154"/>
      <c r="U182" s="151"/>
      <c r="V182" s="151"/>
      <c r="W182" s="151"/>
      <c r="X182" s="151"/>
      <c r="Y182" s="151"/>
      <c r="Z182" s="151"/>
      <c r="AA182" s="155"/>
      <c r="AT182" s="156" t="s">
        <v>138</v>
      </c>
      <c r="AU182" s="156" t="s">
        <v>92</v>
      </c>
      <c r="AV182" s="10" t="s">
        <v>79</v>
      </c>
      <c r="AW182" s="10" t="s">
        <v>30</v>
      </c>
      <c r="AX182" s="10" t="s">
        <v>71</v>
      </c>
      <c r="AY182" s="156" t="s">
        <v>130</v>
      </c>
    </row>
    <row r="183" spans="2:51" s="11" customFormat="1" ht="16.5" customHeight="1">
      <c r="B183" s="157"/>
      <c r="C183" s="158"/>
      <c r="D183" s="158"/>
      <c r="E183" s="159" t="s">
        <v>5</v>
      </c>
      <c r="F183" s="241" t="s">
        <v>701</v>
      </c>
      <c r="G183" s="242"/>
      <c r="H183" s="242"/>
      <c r="I183" s="242"/>
      <c r="J183" s="158"/>
      <c r="K183" s="160">
        <v>41.618</v>
      </c>
      <c r="L183" s="158"/>
      <c r="M183" s="158"/>
      <c r="N183" s="158"/>
      <c r="O183" s="158"/>
      <c r="P183" s="158"/>
      <c r="Q183" s="158"/>
      <c r="R183" s="161"/>
      <c r="T183" s="162"/>
      <c r="U183" s="158"/>
      <c r="V183" s="158"/>
      <c r="W183" s="158"/>
      <c r="X183" s="158"/>
      <c r="Y183" s="158"/>
      <c r="Z183" s="158"/>
      <c r="AA183" s="163"/>
      <c r="AT183" s="164" t="s">
        <v>138</v>
      </c>
      <c r="AU183" s="164" t="s">
        <v>92</v>
      </c>
      <c r="AV183" s="11" t="s">
        <v>92</v>
      </c>
      <c r="AW183" s="11" t="s">
        <v>30</v>
      </c>
      <c r="AX183" s="11" t="s">
        <v>79</v>
      </c>
      <c r="AY183" s="164" t="s">
        <v>130</v>
      </c>
    </row>
    <row r="184" spans="2:65" s="1" customFormat="1" ht="25.5" customHeight="1">
      <c r="B184" s="123"/>
      <c r="C184" s="143" t="s">
        <v>237</v>
      </c>
      <c r="D184" s="143" t="s">
        <v>131</v>
      </c>
      <c r="E184" s="144" t="s">
        <v>248</v>
      </c>
      <c r="F184" s="226" t="s">
        <v>249</v>
      </c>
      <c r="G184" s="226"/>
      <c r="H184" s="226"/>
      <c r="I184" s="226"/>
      <c r="J184" s="145" t="s">
        <v>197</v>
      </c>
      <c r="K184" s="146">
        <v>20.809</v>
      </c>
      <c r="L184" s="227">
        <v>0</v>
      </c>
      <c r="M184" s="227"/>
      <c r="N184" s="228">
        <f>ROUND(L184*K184,2)</f>
        <v>0</v>
      </c>
      <c r="O184" s="228"/>
      <c r="P184" s="228"/>
      <c r="Q184" s="228"/>
      <c r="R184" s="124"/>
      <c r="T184" s="147" t="s">
        <v>5</v>
      </c>
      <c r="U184" s="46" t="s">
        <v>36</v>
      </c>
      <c r="V184" s="38"/>
      <c r="W184" s="148">
        <f>V184*K184</f>
        <v>0</v>
      </c>
      <c r="X184" s="148">
        <v>0</v>
      </c>
      <c r="Y184" s="148">
        <f>X184*K184</f>
        <v>0</v>
      </c>
      <c r="Z184" s="148">
        <v>0</v>
      </c>
      <c r="AA184" s="149">
        <f>Z184*K184</f>
        <v>0</v>
      </c>
      <c r="AR184" s="21" t="s">
        <v>135</v>
      </c>
      <c r="AT184" s="21" t="s">
        <v>131</v>
      </c>
      <c r="AU184" s="21" t="s">
        <v>92</v>
      </c>
      <c r="AY184" s="21" t="s">
        <v>130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21" t="s">
        <v>79</v>
      </c>
      <c r="BK184" s="105">
        <f>ROUND(L184*K184,2)</f>
        <v>0</v>
      </c>
      <c r="BL184" s="21" t="s">
        <v>135</v>
      </c>
      <c r="BM184" s="21" t="s">
        <v>702</v>
      </c>
    </row>
    <row r="185" spans="2:51" s="10" customFormat="1" ht="16.5" customHeight="1">
      <c r="B185" s="150"/>
      <c r="C185" s="151"/>
      <c r="D185" s="151"/>
      <c r="E185" s="152" t="s">
        <v>5</v>
      </c>
      <c r="F185" s="239" t="s">
        <v>224</v>
      </c>
      <c r="G185" s="240"/>
      <c r="H185" s="240"/>
      <c r="I185" s="240"/>
      <c r="J185" s="151"/>
      <c r="K185" s="152" t="s">
        <v>5</v>
      </c>
      <c r="L185" s="151"/>
      <c r="M185" s="151"/>
      <c r="N185" s="151"/>
      <c r="O185" s="151"/>
      <c r="P185" s="151"/>
      <c r="Q185" s="151"/>
      <c r="R185" s="153"/>
      <c r="T185" s="154"/>
      <c r="U185" s="151"/>
      <c r="V185" s="151"/>
      <c r="W185" s="151"/>
      <c r="X185" s="151"/>
      <c r="Y185" s="151"/>
      <c r="Z185" s="151"/>
      <c r="AA185" s="155"/>
      <c r="AT185" s="156" t="s">
        <v>138</v>
      </c>
      <c r="AU185" s="156" t="s">
        <v>92</v>
      </c>
      <c r="AV185" s="10" t="s">
        <v>79</v>
      </c>
      <c r="AW185" s="10" t="s">
        <v>30</v>
      </c>
      <c r="AX185" s="10" t="s">
        <v>71</v>
      </c>
      <c r="AY185" s="156" t="s">
        <v>130</v>
      </c>
    </row>
    <row r="186" spans="2:51" s="11" customFormat="1" ht="16.5" customHeight="1">
      <c r="B186" s="157"/>
      <c r="C186" s="158"/>
      <c r="D186" s="158"/>
      <c r="E186" s="159" t="s">
        <v>5</v>
      </c>
      <c r="F186" s="241" t="s">
        <v>703</v>
      </c>
      <c r="G186" s="242"/>
      <c r="H186" s="242"/>
      <c r="I186" s="242"/>
      <c r="J186" s="158"/>
      <c r="K186" s="160">
        <v>20.809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138</v>
      </c>
      <c r="AU186" s="164" t="s">
        <v>92</v>
      </c>
      <c r="AV186" s="11" t="s">
        <v>92</v>
      </c>
      <c r="AW186" s="11" t="s">
        <v>30</v>
      </c>
      <c r="AX186" s="11" t="s">
        <v>79</v>
      </c>
      <c r="AY186" s="164" t="s">
        <v>130</v>
      </c>
    </row>
    <row r="187" spans="2:65" s="1" customFormat="1" ht="25.5" customHeight="1">
      <c r="B187" s="123"/>
      <c r="C187" s="143" t="s">
        <v>247</v>
      </c>
      <c r="D187" s="143" t="s">
        <v>131</v>
      </c>
      <c r="E187" s="144" t="s">
        <v>253</v>
      </c>
      <c r="F187" s="226" t="s">
        <v>254</v>
      </c>
      <c r="G187" s="226"/>
      <c r="H187" s="226"/>
      <c r="I187" s="226"/>
      <c r="J187" s="145" t="s">
        <v>197</v>
      </c>
      <c r="K187" s="146">
        <v>13.873</v>
      </c>
      <c r="L187" s="227">
        <v>0</v>
      </c>
      <c r="M187" s="227"/>
      <c r="N187" s="228">
        <f>ROUND(L187*K187,2)</f>
        <v>0</v>
      </c>
      <c r="O187" s="228"/>
      <c r="P187" s="228"/>
      <c r="Q187" s="228"/>
      <c r="R187" s="124"/>
      <c r="T187" s="147" t="s">
        <v>5</v>
      </c>
      <c r="U187" s="46" t="s">
        <v>36</v>
      </c>
      <c r="V187" s="38"/>
      <c r="W187" s="148">
        <f>V187*K187</f>
        <v>0</v>
      </c>
      <c r="X187" s="148">
        <v>0</v>
      </c>
      <c r="Y187" s="148">
        <f>X187*K187</f>
        <v>0</v>
      </c>
      <c r="Z187" s="148">
        <v>0</v>
      </c>
      <c r="AA187" s="149">
        <f>Z187*K187</f>
        <v>0</v>
      </c>
      <c r="AR187" s="21" t="s">
        <v>135</v>
      </c>
      <c r="AT187" s="21" t="s">
        <v>131</v>
      </c>
      <c r="AU187" s="21" t="s">
        <v>92</v>
      </c>
      <c r="AY187" s="21" t="s">
        <v>130</v>
      </c>
      <c r="BE187" s="105">
        <f>IF(U187="základní",N187,0)</f>
        <v>0</v>
      </c>
      <c r="BF187" s="105">
        <f>IF(U187="snížená",N187,0)</f>
        <v>0</v>
      </c>
      <c r="BG187" s="105">
        <f>IF(U187="zákl. přenesená",N187,0)</f>
        <v>0</v>
      </c>
      <c r="BH187" s="105">
        <f>IF(U187="sníž. přenesená",N187,0)</f>
        <v>0</v>
      </c>
      <c r="BI187" s="105">
        <f>IF(U187="nulová",N187,0)</f>
        <v>0</v>
      </c>
      <c r="BJ187" s="21" t="s">
        <v>79</v>
      </c>
      <c r="BK187" s="105">
        <f>ROUND(L187*K187,2)</f>
        <v>0</v>
      </c>
      <c r="BL187" s="21" t="s">
        <v>135</v>
      </c>
      <c r="BM187" s="21" t="s">
        <v>704</v>
      </c>
    </row>
    <row r="188" spans="2:51" s="10" customFormat="1" ht="16.5" customHeight="1">
      <c r="B188" s="150"/>
      <c r="C188" s="151"/>
      <c r="D188" s="151"/>
      <c r="E188" s="152" t="s">
        <v>5</v>
      </c>
      <c r="F188" s="239" t="s">
        <v>256</v>
      </c>
      <c r="G188" s="240"/>
      <c r="H188" s="240"/>
      <c r="I188" s="240"/>
      <c r="J188" s="151"/>
      <c r="K188" s="152" t="s">
        <v>5</v>
      </c>
      <c r="L188" s="151"/>
      <c r="M188" s="151"/>
      <c r="N188" s="151"/>
      <c r="O188" s="151"/>
      <c r="P188" s="151"/>
      <c r="Q188" s="151"/>
      <c r="R188" s="153"/>
      <c r="T188" s="154"/>
      <c r="U188" s="151"/>
      <c r="V188" s="151"/>
      <c r="W188" s="151"/>
      <c r="X188" s="151"/>
      <c r="Y188" s="151"/>
      <c r="Z188" s="151"/>
      <c r="AA188" s="155"/>
      <c r="AT188" s="156" t="s">
        <v>138</v>
      </c>
      <c r="AU188" s="156" t="s">
        <v>92</v>
      </c>
      <c r="AV188" s="10" t="s">
        <v>79</v>
      </c>
      <c r="AW188" s="10" t="s">
        <v>30</v>
      </c>
      <c r="AX188" s="10" t="s">
        <v>71</v>
      </c>
      <c r="AY188" s="156" t="s">
        <v>130</v>
      </c>
    </row>
    <row r="189" spans="2:51" s="11" customFormat="1" ht="16.5" customHeight="1">
      <c r="B189" s="157"/>
      <c r="C189" s="158"/>
      <c r="D189" s="158"/>
      <c r="E189" s="159" t="s">
        <v>5</v>
      </c>
      <c r="F189" s="241" t="s">
        <v>705</v>
      </c>
      <c r="G189" s="242"/>
      <c r="H189" s="242"/>
      <c r="I189" s="242"/>
      <c r="J189" s="158"/>
      <c r="K189" s="160">
        <v>13.873</v>
      </c>
      <c r="L189" s="158"/>
      <c r="M189" s="158"/>
      <c r="N189" s="158"/>
      <c r="O189" s="158"/>
      <c r="P189" s="158"/>
      <c r="Q189" s="158"/>
      <c r="R189" s="161"/>
      <c r="T189" s="162"/>
      <c r="U189" s="158"/>
      <c r="V189" s="158"/>
      <c r="W189" s="158"/>
      <c r="X189" s="158"/>
      <c r="Y189" s="158"/>
      <c r="Z189" s="158"/>
      <c r="AA189" s="163"/>
      <c r="AT189" s="164" t="s">
        <v>138</v>
      </c>
      <c r="AU189" s="164" t="s">
        <v>92</v>
      </c>
      <c r="AV189" s="11" t="s">
        <v>92</v>
      </c>
      <c r="AW189" s="11" t="s">
        <v>30</v>
      </c>
      <c r="AX189" s="11" t="s">
        <v>79</v>
      </c>
      <c r="AY189" s="164" t="s">
        <v>130</v>
      </c>
    </row>
    <row r="190" spans="2:65" s="1" customFormat="1" ht="25.5" customHeight="1">
      <c r="B190" s="123"/>
      <c r="C190" s="143" t="s">
        <v>252</v>
      </c>
      <c r="D190" s="143" t="s">
        <v>131</v>
      </c>
      <c r="E190" s="144" t="s">
        <v>258</v>
      </c>
      <c r="F190" s="226" t="s">
        <v>259</v>
      </c>
      <c r="G190" s="226"/>
      <c r="H190" s="226"/>
      <c r="I190" s="226"/>
      <c r="J190" s="145" t="s">
        <v>197</v>
      </c>
      <c r="K190" s="146">
        <v>6.937</v>
      </c>
      <c r="L190" s="227">
        <v>0</v>
      </c>
      <c r="M190" s="227"/>
      <c r="N190" s="228">
        <f>ROUND(L190*K190,2)</f>
        <v>0</v>
      </c>
      <c r="O190" s="228"/>
      <c r="P190" s="228"/>
      <c r="Q190" s="228"/>
      <c r="R190" s="124"/>
      <c r="T190" s="147" t="s">
        <v>5</v>
      </c>
      <c r="U190" s="46" t="s">
        <v>36</v>
      </c>
      <c r="V190" s="38"/>
      <c r="W190" s="148">
        <f>V190*K190</f>
        <v>0</v>
      </c>
      <c r="X190" s="148">
        <v>0</v>
      </c>
      <c r="Y190" s="148">
        <f>X190*K190</f>
        <v>0</v>
      </c>
      <c r="Z190" s="148">
        <v>0</v>
      </c>
      <c r="AA190" s="149">
        <f>Z190*K190</f>
        <v>0</v>
      </c>
      <c r="AR190" s="21" t="s">
        <v>135</v>
      </c>
      <c r="AT190" s="21" t="s">
        <v>131</v>
      </c>
      <c r="AU190" s="21" t="s">
        <v>92</v>
      </c>
      <c r="AY190" s="21" t="s">
        <v>130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21" t="s">
        <v>79</v>
      </c>
      <c r="BK190" s="105">
        <f>ROUND(L190*K190,2)</f>
        <v>0</v>
      </c>
      <c r="BL190" s="21" t="s">
        <v>135</v>
      </c>
      <c r="BM190" s="21" t="s">
        <v>706</v>
      </c>
    </row>
    <row r="191" spans="2:51" s="10" customFormat="1" ht="16.5" customHeight="1">
      <c r="B191" s="150"/>
      <c r="C191" s="151"/>
      <c r="D191" s="151"/>
      <c r="E191" s="152" t="s">
        <v>5</v>
      </c>
      <c r="F191" s="239" t="s">
        <v>224</v>
      </c>
      <c r="G191" s="240"/>
      <c r="H191" s="240"/>
      <c r="I191" s="240"/>
      <c r="J191" s="151"/>
      <c r="K191" s="152" t="s">
        <v>5</v>
      </c>
      <c r="L191" s="151"/>
      <c r="M191" s="151"/>
      <c r="N191" s="151"/>
      <c r="O191" s="151"/>
      <c r="P191" s="151"/>
      <c r="Q191" s="151"/>
      <c r="R191" s="153"/>
      <c r="T191" s="154"/>
      <c r="U191" s="151"/>
      <c r="V191" s="151"/>
      <c r="W191" s="151"/>
      <c r="X191" s="151"/>
      <c r="Y191" s="151"/>
      <c r="Z191" s="151"/>
      <c r="AA191" s="155"/>
      <c r="AT191" s="156" t="s">
        <v>138</v>
      </c>
      <c r="AU191" s="156" t="s">
        <v>92</v>
      </c>
      <c r="AV191" s="10" t="s">
        <v>79</v>
      </c>
      <c r="AW191" s="10" t="s">
        <v>30</v>
      </c>
      <c r="AX191" s="10" t="s">
        <v>71</v>
      </c>
      <c r="AY191" s="156" t="s">
        <v>130</v>
      </c>
    </row>
    <row r="192" spans="2:51" s="11" customFormat="1" ht="16.5" customHeight="1">
      <c r="B192" s="157"/>
      <c r="C192" s="158"/>
      <c r="D192" s="158"/>
      <c r="E192" s="159" t="s">
        <v>5</v>
      </c>
      <c r="F192" s="241" t="s">
        <v>707</v>
      </c>
      <c r="G192" s="242"/>
      <c r="H192" s="242"/>
      <c r="I192" s="242"/>
      <c r="J192" s="158"/>
      <c r="K192" s="160">
        <v>6.937</v>
      </c>
      <c r="L192" s="158"/>
      <c r="M192" s="158"/>
      <c r="N192" s="158"/>
      <c r="O192" s="158"/>
      <c r="P192" s="158"/>
      <c r="Q192" s="158"/>
      <c r="R192" s="161"/>
      <c r="T192" s="162"/>
      <c r="U192" s="158"/>
      <c r="V192" s="158"/>
      <c r="W192" s="158"/>
      <c r="X192" s="158"/>
      <c r="Y192" s="158"/>
      <c r="Z192" s="158"/>
      <c r="AA192" s="163"/>
      <c r="AT192" s="164" t="s">
        <v>138</v>
      </c>
      <c r="AU192" s="164" t="s">
        <v>92</v>
      </c>
      <c r="AV192" s="11" t="s">
        <v>92</v>
      </c>
      <c r="AW192" s="11" t="s">
        <v>30</v>
      </c>
      <c r="AX192" s="11" t="s">
        <v>79</v>
      </c>
      <c r="AY192" s="164" t="s">
        <v>130</v>
      </c>
    </row>
    <row r="193" spans="2:65" s="1" customFormat="1" ht="25.5" customHeight="1">
      <c r="B193" s="123"/>
      <c r="C193" s="143" t="s">
        <v>10</v>
      </c>
      <c r="D193" s="143" t="s">
        <v>131</v>
      </c>
      <c r="E193" s="144" t="s">
        <v>263</v>
      </c>
      <c r="F193" s="226" t="s">
        <v>264</v>
      </c>
      <c r="G193" s="226"/>
      <c r="H193" s="226"/>
      <c r="I193" s="226"/>
      <c r="J193" s="145" t="s">
        <v>134</v>
      </c>
      <c r="K193" s="146">
        <v>431.448</v>
      </c>
      <c r="L193" s="227">
        <v>0</v>
      </c>
      <c r="M193" s="227"/>
      <c r="N193" s="228">
        <f>ROUND(L193*K193,2)</f>
        <v>0</v>
      </c>
      <c r="O193" s="228"/>
      <c r="P193" s="228"/>
      <c r="Q193" s="228"/>
      <c r="R193" s="124"/>
      <c r="T193" s="147" t="s">
        <v>5</v>
      </c>
      <c r="U193" s="46" t="s">
        <v>36</v>
      </c>
      <c r="V193" s="38"/>
      <c r="W193" s="148">
        <f>V193*K193</f>
        <v>0</v>
      </c>
      <c r="X193" s="148">
        <v>0.00059</v>
      </c>
      <c r="Y193" s="148">
        <f>X193*K193</f>
        <v>0.25455432</v>
      </c>
      <c r="Z193" s="148">
        <v>0</v>
      </c>
      <c r="AA193" s="149">
        <f>Z193*K193</f>
        <v>0</v>
      </c>
      <c r="AR193" s="21" t="s">
        <v>135</v>
      </c>
      <c r="AT193" s="21" t="s">
        <v>131</v>
      </c>
      <c r="AU193" s="21" t="s">
        <v>92</v>
      </c>
      <c r="AY193" s="21" t="s">
        <v>130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21" t="s">
        <v>79</v>
      </c>
      <c r="BK193" s="105">
        <f>ROUND(L193*K193,2)</f>
        <v>0</v>
      </c>
      <c r="BL193" s="21" t="s">
        <v>135</v>
      </c>
      <c r="BM193" s="21" t="s">
        <v>708</v>
      </c>
    </row>
    <row r="194" spans="2:51" s="10" customFormat="1" ht="16.5" customHeight="1">
      <c r="B194" s="150"/>
      <c r="C194" s="151"/>
      <c r="D194" s="151"/>
      <c r="E194" s="152" t="s">
        <v>5</v>
      </c>
      <c r="F194" s="239" t="s">
        <v>266</v>
      </c>
      <c r="G194" s="240"/>
      <c r="H194" s="240"/>
      <c r="I194" s="240"/>
      <c r="J194" s="151"/>
      <c r="K194" s="152" t="s">
        <v>5</v>
      </c>
      <c r="L194" s="151"/>
      <c r="M194" s="151"/>
      <c r="N194" s="151"/>
      <c r="O194" s="151"/>
      <c r="P194" s="151"/>
      <c r="Q194" s="151"/>
      <c r="R194" s="153"/>
      <c r="T194" s="154"/>
      <c r="U194" s="151"/>
      <c r="V194" s="151"/>
      <c r="W194" s="151"/>
      <c r="X194" s="151"/>
      <c r="Y194" s="151"/>
      <c r="Z194" s="151"/>
      <c r="AA194" s="155"/>
      <c r="AT194" s="156" t="s">
        <v>138</v>
      </c>
      <c r="AU194" s="156" t="s">
        <v>92</v>
      </c>
      <c r="AV194" s="10" t="s">
        <v>79</v>
      </c>
      <c r="AW194" s="10" t="s">
        <v>30</v>
      </c>
      <c r="AX194" s="10" t="s">
        <v>71</v>
      </c>
      <c r="AY194" s="156" t="s">
        <v>130</v>
      </c>
    </row>
    <row r="195" spans="2:51" s="11" customFormat="1" ht="16.5" customHeight="1">
      <c r="B195" s="157"/>
      <c r="C195" s="158"/>
      <c r="D195" s="158"/>
      <c r="E195" s="159" t="s">
        <v>5</v>
      </c>
      <c r="F195" s="241" t="s">
        <v>709</v>
      </c>
      <c r="G195" s="242"/>
      <c r="H195" s="242"/>
      <c r="I195" s="242"/>
      <c r="J195" s="158"/>
      <c r="K195" s="160">
        <v>406.448</v>
      </c>
      <c r="L195" s="158"/>
      <c r="M195" s="158"/>
      <c r="N195" s="158"/>
      <c r="O195" s="158"/>
      <c r="P195" s="158"/>
      <c r="Q195" s="158"/>
      <c r="R195" s="161"/>
      <c r="T195" s="162"/>
      <c r="U195" s="158"/>
      <c r="V195" s="158"/>
      <c r="W195" s="158"/>
      <c r="X195" s="158"/>
      <c r="Y195" s="158"/>
      <c r="Z195" s="158"/>
      <c r="AA195" s="163"/>
      <c r="AT195" s="164" t="s">
        <v>138</v>
      </c>
      <c r="AU195" s="164" t="s">
        <v>92</v>
      </c>
      <c r="AV195" s="11" t="s">
        <v>92</v>
      </c>
      <c r="AW195" s="11" t="s">
        <v>30</v>
      </c>
      <c r="AX195" s="11" t="s">
        <v>71</v>
      </c>
      <c r="AY195" s="164" t="s">
        <v>130</v>
      </c>
    </row>
    <row r="196" spans="2:51" s="10" customFormat="1" ht="16.5" customHeight="1">
      <c r="B196" s="150"/>
      <c r="C196" s="151"/>
      <c r="D196" s="151"/>
      <c r="E196" s="152" t="s">
        <v>5</v>
      </c>
      <c r="F196" s="243" t="s">
        <v>268</v>
      </c>
      <c r="G196" s="244"/>
      <c r="H196" s="244"/>
      <c r="I196" s="244"/>
      <c r="J196" s="151"/>
      <c r="K196" s="152" t="s">
        <v>5</v>
      </c>
      <c r="L196" s="151"/>
      <c r="M196" s="151"/>
      <c r="N196" s="151"/>
      <c r="O196" s="151"/>
      <c r="P196" s="151"/>
      <c r="Q196" s="151"/>
      <c r="R196" s="153"/>
      <c r="T196" s="154"/>
      <c r="U196" s="151"/>
      <c r="V196" s="151"/>
      <c r="W196" s="151"/>
      <c r="X196" s="151"/>
      <c r="Y196" s="151"/>
      <c r="Z196" s="151"/>
      <c r="AA196" s="155"/>
      <c r="AT196" s="156" t="s">
        <v>138</v>
      </c>
      <c r="AU196" s="156" t="s">
        <v>92</v>
      </c>
      <c r="AV196" s="10" t="s">
        <v>79</v>
      </c>
      <c r="AW196" s="10" t="s">
        <v>30</v>
      </c>
      <c r="AX196" s="10" t="s">
        <v>71</v>
      </c>
      <c r="AY196" s="156" t="s">
        <v>130</v>
      </c>
    </row>
    <row r="197" spans="2:51" s="11" customFormat="1" ht="16.5" customHeight="1">
      <c r="B197" s="157"/>
      <c r="C197" s="158"/>
      <c r="D197" s="158"/>
      <c r="E197" s="159" t="s">
        <v>5</v>
      </c>
      <c r="F197" s="241" t="s">
        <v>710</v>
      </c>
      <c r="G197" s="242"/>
      <c r="H197" s="242"/>
      <c r="I197" s="242"/>
      <c r="J197" s="158"/>
      <c r="K197" s="160">
        <v>25</v>
      </c>
      <c r="L197" s="158"/>
      <c r="M197" s="158"/>
      <c r="N197" s="158"/>
      <c r="O197" s="158"/>
      <c r="P197" s="158"/>
      <c r="Q197" s="158"/>
      <c r="R197" s="161"/>
      <c r="T197" s="162"/>
      <c r="U197" s="158"/>
      <c r="V197" s="158"/>
      <c r="W197" s="158"/>
      <c r="X197" s="158"/>
      <c r="Y197" s="158"/>
      <c r="Z197" s="158"/>
      <c r="AA197" s="163"/>
      <c r="AT197" s="164" t="s">
        <v>138</v>
      </c>
      <c r="AU197" s="164" t="s">
        <v>92</v>
      </c>
      <c r="AV197" s="11" t="s">
        <v>92</v>
      </c>
      <c r="AW197" s="11" t="s">
        <v>30</v>
      </c>
      <c r="AX197" s="11" t="s">
        <v>71</v>
      </c>
      <c r="AY197" s="164" t="s">
        <v>130</v>
      </c>
    </row>
    <row r="198" spans="2:51" s="12" customFormat="1" ht="16.5" customHeight="1">
      <c r="B198" s="165"/>
      <c r="C198" s="166"/>
      <c r="D198" s="166"/>
      <c r="E198" s="167" t="s">
        <v>5</v>
      </c>
      <c r="F198" s="245" t="s">
        <v>143</v>
      </c>
      <c r="G198" s="246"/>
      <c r="H198" s="246"/>
      <c r="I198" s="246"/>
      <c r="J198" s="166"/>
      <c r="K198" s="168">
        <v>431.448</v>
      </c>
      <c r="L198" s="166"/>
      <c r="M198" s="166"/>
      <c r="N198" s="166"/>
      <c r="O198" s="166"/>
      <c r="P198" s="166"/>
      <c r="Q198" s="166"/>
      <c r="R198" s="169"/>
      <c r="T198" s="170"/>
      <c r="U198" s="166"/>
      <c r="V198" s="166"/>
      <c r="W198" s="166"/>
      <c r="X198" s="166"/>
      <c r="Y198" s="166"/>
      <c r="Z198" s="166"/>
      <c r="AA198" s="171"/>
      <c r="AT198" s="172" t="s">
        <v>138</v>
      </c>
      <c r="AU198" s="172" t="s">
        <v>92</v>
      </c>
      <c r="AV198" s="12" t="s">
        <v>135</v>
      </c>
      <c r="AW198" s="12" t="s">
        <v>30</v>
      </c>
      <c r="AX198" s="12" t="s">
        <v>79</v>
      </c>
      <c r="AY198" s="172" t="s">
        <v>130</v>
      </c>
    </row>
    <row r="199" spans="2:65" s="1" customFormat="1" ht="25.5" customHeight="1">
      <c r="B199" s="123"/>
      <c r="C199" s="143" t="s">
        <v>262</v>
      </c>
      <c r="D199" s="143" t="s">
        <v>131</v>
      </c>
      <c r="E199" s="144" t="s">
        <v>273</v>
      </c>
      <c r="F199" s="226" t="s">
        <v>274</v>
      </c>
      <c r="G199" s="226"/>
      <c r="H199" s="226"/>
      <c r="I199" s="226"/>
      <c r="J199" s="145" t="s">
        <v>134</v>
      </c>
      <c r="K199" s="146">
        <v>431.448</v>
      </c>
      <c r="L199" s="227">
        <v>0</v>
      </c>
      <c r="M199" s="227"/>
      <c r="N199" s="228">
        <f>ROUND(L199*K199,2)</f>
        <v>0</v>
      </c>
      <c r="O199" s="228"/>
      <c r="P199" s="228"/>
      <c r="Q199" s="228"/>
      <c r="R199" s="124"/>
      <c r="T199" s="147" t="s">
        <v>5</v>
      </c>
      <c r="U199" s="46" t="s">
        <v>36</v>
      </c>
      <c r="V199" s="38"/>
      <c r="W199" s="148">
        <f>V199*K199</f>
        <v>0</v>
      </c>
      <c r="X199" s="148">
        <v>0</v>
      </c>
      <c r="Y199" s="148">
        <f>X199*K199</f>
        <v>0</v>
      </c>
      <c r="Z199" s="148">
        <v>0</v>
      </c>
      <c r="AA199" s="149">
        <f>Z199*K199</f>
        <v>0</v>
      </c>
      <c r="AR199" s="21" t="s">
        <v>135</v>
      </c>
      <c r="AT199" s="21" t="s">
        <v>131</v>
      </c>
      <c r="AU199" s="21" t="s">
        <v>92</v>
      </c>
      <c r="AY199" s="21" t="s">
        <v>130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21" t="s">
        <v>79</v>
      </c>
      <c r="BK199" s="105">
        <f>ROUND(L199*K199,2)</f>
        <v>0</v>
      </c>
      <c r="BL199" s="21" t="s">
        <v>135</v>
      </c>
      <c r="BM199" s="21" t="s">
        <v>711</v>
      </c>
    </row>
    <row r="200" spans="2:65" s="1" customFormat="1" ht="25.5" customHeight="1">
      <c r="B200" s="123"/>
      <c r="C200" s="143" t="s">
        <v>272</v>
      </c>
      <c r="D200" s="143" t="s">
        <v>131</v>
      </c>
      <c r="E200" s="144" t="s">
        <v>712</v>
      </c>
      <c r="F200" s="226" t="s">
        <v>713</v>
      </c>
      <c r="G200" s="226"/>
      <c r="H200" s="226"/>
      <c r="I200" s="226"/>
      <c r="J200" s="145" t="s">
        <v>197</v>
      </c>
      <c r="K200" s="146">
        <v>173.112</v>
      </c>
      <c r="L200" s="227">
        <v>0</v>
      </c>
      <c r="M200" s="227"/>
      <c r="N200" s="228">
        <f>ROUND(L200*K200,2)</f>
        <v>0</v>
      </c>
      <c r="O200" s="228"/>
      <c r="P200" s="228"/>
      <c r="Q200" s="228"/>
      <c r="R200" s="124"/>
      <c r="T200" s="147" t="s">
        <v>5</v>
      </c>
      <c r="U200" s="46" t="s">
        <v>36</v>
      </c>
      <c r="V200" s="38"/>
      <c r="W200" s="148">
        <f>V200*K200</f>
        <v>0</v>
      </c>
      <c r="X200" s="148">
        <v>0</v>
      </c>
      <c r="Y200" s="148">
        <f>X200*K200</f>
        <v>0</v>
      </c>
      <c r="Z200" s="148">
        <v>0</v>
      </c>
      <c r="AA200" s="149">
        <f>Z200*K200</f>
        <v>0</v>
      </c>
      <c r="AR200" s="21" t="s">
        <v>135</v>
      </c>
      <c r="AT200" s="21" t="s">
        <v>131</v>
      </c>
      <c r="AU200" s="21" t="s">
        <v>92</v>
      </c>
      <c r="AY200" s="21" t="s">
        <v>130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21" t="s">
        <v>79</v>
      </c>
      <c r="BK200" s="105">
        <f>ROUND(L200*K200,2)</f>
        <v>0</v>
      </c>
      <c r="BL200" s="21" t="s">
        <v>135</v>
      </c>
      <c r="BM200" s="21" t="s">
        <v>714</v>
      </c>
    </row>
    <row r="201" spans="2:51" s="11" customFormat="1" ht="16.5" customHeight="1">
      <c r="B201" s="157"/>
      <c r="C201" s="158"/>
      <c r="D201" s="158"/>
      <c r="E201" s="159" t="s">
        <v>5</v>
      </c>
      <c r="F201" s="250" t="s">
        <v>715</v>
      </c>
      <c r="G201" s="251"/>
      <c r="H201" s="251"/>
      <c r="I201" s="251"/>
      <c r="J201" s="158"/>
      <c r="K201" s="160">
        <v>314.749</v>
      </c>
      <c r="L201" s="158"/>
      <c r="M201" s="158"/>
      <c r="N201" s="158"/>
      <c r="O201" s="158"/>
      <c r="P201" s="158"/>
      <c r="Q201" s="158"/>
      <c r="R201" s="161"/>
      <c r="T201" s="162"/>
      <c r="U201" s="158"/>
      <c r="V201" s="158"/>
      <c r="W201" s="158"/>
      <c r="X201" s="158"/>
      <c r="Y201" s="158"/>
      <c r="Z201" s="158"/>
      <c r="AA201" s="163"/>
      <c r="AT201" s="164" t="s">
        <v>138</v>
      </c>
      <c r="AU201" s="164" t="s">
        <v>92</v>
      </c>
      <c r="AV201" s="11" t="s">
        <v>92</v>
      </c>
      <c r="AW201" s="11" t="s">
        <v>30</v>
      </c>
      <c r="AX201" s="11" t="s">
        <v>71</v>
      </c>
      <c r="AY201" s="164" t="s">
        <v>130</v>
      </c>
    </row>
    <row r="202" spans="2:51" s="10" customFormat="1" ht="16.5" customHeight="1">
      <c r="B202" s="150"/>
      <c r="C202" s="151"/>
      <c r="D202" s="151"/>
      <c r="E202" s="152" t="s">
        <v>5</v>
      </c>
      <c r="F202" s="243" t="s">
        <v>716</v>
      </c>
      <c r="G202" s="244"/>
      <c r="H202" s="244"/>
      <c r="I202" s="244"/>
      <c r="J202" s="151"/>
      <c r="K202" s="152" t="s">
        <v>5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138</v>
      </c>
      <c r="AU202" s="156" t="s">
        <v>92</v>
      </c>
      <c r="AV202" s="10" t="s">
        <v>79</v>
      </c>
      <c r="AW202" s="10" t="s">
        <v>30</v>
      </c>
      <c r="AX202" s="10" t="s">
        <v>71</v>
      </c>
      <c r="AY202" s="156" t="s">
        <v>130</v>
      </c>
    </row>
    <row r="203" spans="2:51" s="11" customFormat="1" ht="16.5" customHeight="1">
      <c r="B203" s="157"/>
      <c r="C203" s="158"/>
      <c r="D203" s="158"/>
      <c r="E203" s="159" t="s">
        <v>5</v>
      </c>
      <c r="F203" s="241" t="s">
        <v>717</v>
      </c>
      <c r="G203" s="242"/>
      <c r="H203" s="242"/>
      <c r="I203" s="242"/>
      <c r="J203" s="158"/>
      <c r="K203" s="160">
        <v>173.112</v>
      </c>
      <c r="L203" s="158"/>
      <c r="M203" s="158"/>
      <c r="N203" s="158"/>
      <c r="O203" s="158"/>
      <c r="P203" s="158"/>
      <c r="Q203" s="158"/>
      <c r="R203" s="161"/>
      <c r="T203" s="162"/>
      <c r="U203" s="158"/>
      <c r="V203" s="158"/>
      <c r="W203" s="158"/>
      <c r="X203" s="158"/>
      <c r="Y203" s="158"/>
      <c r="Z203" s="158"/>
      <c r="AA203" s="163"/>
      <c r="AT203" s="164" t="s">
        <v>138</v>
      </c>
      <c r="AU203" s="164" t="s">
        <v>92</v>
      </c>
      <c r="AV203" s="11" t="s">
        <v>92</v>
      </c>
      <c r="AW203" s="11" t="s">
        <v>30</v>
      </c>
      <c r="AX203" s="11" t="s">
        <v>79</v>
      </c>
      <c r="AY203" s="164" t="s">
        <v>130</v>
      </c>
    </row>
    <row r="204" spans="2:65" s="1" customFormat="1" ht="25.5" customHeight="1">
      <c r="B204" s="123"/>
      <c r="C204" s="143" t="s">
        <v>276</v>
      </c>
      <c r="D204" s="143" t="s">
        <v>131</v>
      </c>
      <c r="E204" s="144" t="s">
        <v>284</v>
      </c>
      <c r="F204" s="226" t="s">
        <v>285</v>
      </c>
      <c r="G204" s="226"/>
      <c r="H204" s="226"/>
      <c r="I204" s="226"/>
      <c r="J204" s="145" t="s">
        <v>197</v>
      </c>
      <c r="K204" s="146">
        <v>314.749</v>
      </c>
      <c r="L204" s="227">
        <v>0</v>
      </c>
      <c r="M204" s="227"/>
      <c r="N204" s="228">
        <f>ROUND(L204*K204,2)</f>
        <v>0</v>
      </c>
      <c r="O204" s="228"/>
      <c r="P204" s="228"/>
      <c r="Q204" s="228"/>
      <c r="R204" s="124"/>
      <c r="T204" s="147" t="s">
        <v>5</v>
      </c>
      <c r="U204" s="46" t="s">
        <v>36</v>
      </c>
      <c r="V204" s="38"/>
      <c r="W204" s="148">
        <f>V204*K204</f>
        <v>0</v>
      </c>
      <c r="X204" s="148">
        <v>0</v>
      </c>
      <c r="Y204" s="148">
        <f>X204*K204</f>
        <v>0</v>
      </c>
      <c r="Z204" s="148">
        <v>0</v>
      </c>
      <c r="AA204" s="149">
        <f>Z204*K204</f>
        <v>0</v>
      </c>
      <c r="AR204" s="21" t="s">
        <v>135</v>
      </c>
      <c r="AT204" s="21" t="s">
        <v>131</v>
      </c>
      <c r="AU204" s="21" t="s">
        <v>92</v>
      </c>
      <c r="AY204" s="21" t="s">
        <v>130</v>
      </c>
      <c r="BE204" s="105">
        <f>IF(U204="základní",N204,0)</f>
        <v>0</v>
      </c>
      <c r="BF204" s="105">
        <f>IF(U204="snížená",N204,0)</f>
        <v>0</v>
      </c>
      <c r="BG204" s="105">
        <f>IF(U204="zákl. přenesená",N204,0)</f>
        <v>0</v>
      </c>
      <c r="BH204" s="105">
        <f>IF(U204="sníž. přenesená",N204,0)</f>
        <v>0</v>
      </c>
      <c r="BI204" s="105">
        <f>IF(U204="nulová",N204,0)</f>
        <v>0</v>
      </c>
      <c r="BJ204" s="21" t="s">
        <v>79</v>
      </c>
      <c r="BK204" s="105">
        <f>ROUND(L204*K204,2)</f>
        <v>0</v>
      </c>
      <c r="BL204" s="21" t="s">
        <v>135</v>
      </c>
      <c r="BM204" s="21" t="s">
        <v>718</v>
      </c>
    </row>
    <row r="205" spans="2:51" s="11" customFormat="1" ht="16.5" customHeight="1">
      <c r="B205" s="157"/>
      <c r="C205" s="158"/>
      <c r="D205" s="158"/>
      <c r="E205" s="159" t="s">
        <v>5</v>
      </c>
      <c r="F205" s="250" t="s">
        <v>715</v>
      </c>
      <c r="G205" s="251"/>
      <c r="H205" s="251"/>
      <c r="I205" s="251"/>
      <c r="J205" s="158"/>
      <c r="K205" s="160">
        <v>314.749</v>
      </c>
      <c r="L205" s="158"/>
      <c r="M205" s="158"/>
      <c r="N205" s="158"/>
      <c r="O205" s="158"/>
      <c r="P205" s="158"/>
      <c r="Q205" s="158"/>
      <c r="R205" s="161"/>
      <c r="T205" s="162"/>
      <c r="U205" s="158"/>
      <c r="V205" s="158"/>
      <c r="W205" s="158"/>
      <c r="X205" s="158"/>
      <c r="Y205" s="158"/>
      <c r="Z205" s="158"/>
      <c r="AA205" s="163"/>
      <c r="AT205" s="164" t="s">
        <v>138</v>
      </c>
      <c r="AU205" s="164" t="s">
        <v>92</v>
      </c>
      <c r="AV205" s="11" t="s">
        <v>92</v>
      </c>
      <c r="AW205" s="11" t="s">
        <v>30</v>
      </c>
      <c r="AX205" s="11" t="s">
        <v>79</v>
      </c>
      <c r="AY205" s="164" t="s">
        <v>130</v>
      </c>
    </row>
    <row r="206" spans="2:65" s="1" customFormat="1" ht="16.5" customHeight="1">
      <c r="B206" s="123"/>
      <c r="C206" s="143" t="s">
        <v>283</v>
      </c>
      <c r="D206" s="143" t="s">
        <v>131</v>
      </c>
      <c r="E206" s="144" t="s">
        <v>288</v>
      </c>
      <c r="F206" s="226" t="s">
        <v>289</v>
      </c>
      <c r="G206" s="226"/>
      <c r="H206" s="226"/>
      <c r="I206" s="226"/>
      <c r="J206" s="145" t="s">
        <v>197</v>
      </c>
      <c r="K206" s="146">
        <v>314.749</v>
      </c>
      <c r="L206" s="227">
        <v>0</v>
      </c>
      <c r="M206" s="227"/>
      <c r="N206" s="228">
        <f>ROUND(L206*K206,2)</f>
        <v>0</v>
      </c>
      <c r="O206" s="228"/>
      <c r="P206" s="228"/>
      <c r="Q206" s="228"/>
      <c r="R206" s="124"/>
      <c r="T206" s="147" t="s">
        <v>5</v>
      </c>
      <c r="U206" s="46" t="s">
        <v>36</v>
      </c>
      <c r="V206" s="38"/>
      <c r="W206" s="148">
        <f>V206*K206</f>
        <v>0</v>
      </c>
      <c r="X206" s="148">
        <v>0</v>
      </c>
      <c r="Y206" s="148">
        <f>X206*K206</f>
        <v>0</v>
      </c>
      <c r="Z206" s="148">
        <v>0</v>
      </c>
      <c r="AA206" s="149">
        <f>Z206*K206</f>
        <v>0</v>
      </c>
      <c r="AR206" s="21" t="s">
        <v>135</v>
      </c>
      <c r="AT206" s="21" t="s">
        <v>131</v>
      </c>
      <c r="AU206" s="21" t="s">
        <v>92</v>
      </c>
      <c r="AY206" s="21" t="s">
        <v>130</v>
      </c>
      <c r="BE206" s="105">
        <f>IF(U206="základní",N206,0)</f>
        <v>0</v>
      </c>
      <c r="BF206" s="105">
        <f>IF(U206="snížená",N206,0)</f>
        <v>0</v>
      </c>
      <c r="BG206" s="105">
        <f>IF(U206="zákl. přenesená",N206,0)</f>
        <v>0</v>
      </c>
      <c r="BH206" s="105">
        <f>IF(U206="sníž. přenesená",N206,0)</f>
        <v>0</v>
      </c>
      <c r="BI206" s="105">
        <f>IF(U206="nulová",N206,0)</f>
        <v>0</v>
      </c>
      <c r="BJ206" s="21" t="s">
        <v>79</v>
      </c>
      <c r="BK206" s="105">
        <f>ROUND(L206*K206,2)</f>
        <v>0</v>
      </c>
      <c r="BL206" s="21" t="s">
        <v>135</v>
      </c>
      <c r="BM206" s="21" t="s">
        <v>719</v>
      </c>
    </row>
    <row r="207" spans="2:65" s="1" customFormat="1" ht="25.5" customHeight="1">
      <c r="B207" s="123"/>
      <c r="C207" s="143" t="s">
        <v>287</v>
      </c>
      <c r="D207" s="143" t="s">
        <v>131</v>
      </c>
      <c r="E207" s="144" t="s">
        <v>292</v>
      </c>
      <c r="F207" s="226" t="s">
        <v>293</v>
      </c>
      <c r="G207" s="226"/>
      <c r="H207" s="226"/>
      <c r="I207" s="226"/>
      <c r="J207" s="145" t="s">
        <v>294</v>
      </c>
      <c r="K207" s="146">
        <v>566.548</v>
      </c>
      <c r="L207" s="227">
        <v>0</v>
      </c>
      <c r="M207" s="227"/>
      <c r="N207" s="228">
        <f>ROUND(L207*K207,2)</f>
        <v>0</v>
      </c>
      <c r="O207" s="228"/>
      <c r="P207" s="228"/>
      <c r="Q207" s="228"/>
      <c r="R207" s="124"/>
      <c r="T207" s="147" t="s">
        <v>5</v>
      </c>
      <c r="U207" s="46" t="s">
        <v>36</v>
      </c>
      <c r="V207" s="38"/>
      <c r="W207" s="148">
        <f>V207*K207</f>
        <v>0</v>
      </c>
      <c r="X207" s="148">
        <v>0</v>
      </c>
      <c r="Y207" s="148">
        <f>X207*K207</f>
        <v>0</v>
      </c>
      <c r="Z207" s="148">
        <v>0</v>
      </c>
      <c r="AA207" s="149">
        <f>Z207*K207</f>
        <v>0</v>
      </c>
      <c r="AR207" s="21" t="s">
        <v>135</v>
      </c>
      <c r="AT207" s="21" t="s">
        <v>131</v>
      </c>
      <c r="AU207" s="21" t="s">
        <v>92</v>
      </c>
      <c r="AY207" s="21" t="s">
        <v>130</v>
      </c>
      <c r="BE207" s="105">
        <f>IF(U207="základní",N207,0)</f>
        <v>0</v>
      </c>
      <c r="BF207" s="105">
        <f>IF(U207="snížená",N207,0)</f>
        <v>0</v>
      </c>
      <c r="BG207" s="105">
        <f>IF(U207="zákl. přenesená",N207,0)</f>
        <v>0</v>
      </c>
      <c r="BH207" s="105">
        <f>IF(U207="sníž. přenesená",N207,0)</f>
        <v>0</v>
      </c>
      <c r="BI207" s="105">
        <f>IF(U207="nulová",N207,0)</f>
        <v>0</v>
      </c>
      <c r="BJ207" s="21" t="s">
        <v>79</v>
      </c>
      <c r="BK207" s="105">
        <f>ROUND(L207*K207,2)</f>
        <v>0</v>
      </c>
      <c r="BL207" s="21" t="s">
        <v>135</v>
      </c>
      <c r="BM207" s="21" t="s">
        <v>720</v>
      </c>
    </row>
    <row r="208" spans="2:51" s="11" customFormat="1" ht="16.5" customHeight="1">
      <c r="B208" s="157"/>
      <c r="C208" s="158"/>
      <c r="D208" s="158"/>
      <c r="E208" s="159" t="s">
        <v>5</v>
      </c>
      <c r="F208" s="250" t="s">
        <v>721</v>
      </c>
      <c r="G208" s="251"/>
      <c r="H208" s="251"/>
      <c r="I208" s="251"/>
      <c r="J208" s="158"/>
      <c r="K208" s="160">
        <v>566.548</v>
      </c>
      <c r="L208" s="158"/>
      <c r="M208" s="158"/>
      <c r="N208" s="158"/>
      <c r="O208" s="158"/>
      <c r="P208" s="158"/>
      <c r="Q208" s="158"/>
      <c r="R208" s="161"/>
      <c r="T208" s="162"/>
      <c r="U208" s="158"/>
      <c r="V208" s="158"/>
      <c r="W208" s="158"/>
      <c r="X208" s="158"/>
      <c r="Y208" s="158"/>
      <c r="Z208" s="158"/>
      <c r="AA208" s="163"/>
      <c r="AT208" s="164" t="s">
        <v>138</v>
      </c>
      <c r="AU208" s="164" t="s">
        <v>92</v>
      </c>
      <c r="AV208" s="11" t="s">
        <v>92</v>
      </c>
      <c r="AW208" s="11" t="s">
        <v>30</v>
      </c>
      <c r="AX208" s="11" t="s">
        <v>79</v>
      </c>
      <c r="AY208" s="164" t="s">
        <v>130</v>
      </c>
    </row>
    <row r="209" spans="2:65" s="1" customFormat="1" ht="25.5" customHeight="1">
      <c r="B209" s="123"/>
      <c r="C209" s="143" t="s">
        <v>291</v>
      </c>
      <c r="D209" s="143" t="s">
        <v>131</v>
      </c>
      <c r="E209" s="144" t="s">
        <v>298</v>
      </c>
      <c r="F209" s="226" t="s">
        <v>299</v>
      </c>
      <c r="G209" s="226"/>
      <c r="H209" s="226"/>
      <c r="I209" s="226"/>
      <c r="J209" s="145" t="s">
        <v>197</v>
      </c>
      <c r="K209" s="146">
        <v>239.465</v>
      </c>
      <c r="L209" s="227">
        <v>0</v>
      </c>
      <c r="M209" s="227"/>
      <c r="N209" s="228">
        <f>ROUND(L209*K209,2)</f>
        <v>0</v>
      </c>
      <c r="O209" s="228"/>
      <c r="P209" s="228"/>
      <c r="Q209" s="228"/>
      <c r="R209" s="124"/>
      <c r="T209" s="147" t="s">
        <v>5</v>
      </c>
      <c r="U209" s="46" t="s">
        <v>36</v>
      </c>
      <c r="V209" s="38"/>
      <c r="W209" s="148">
        <f>V209*K209</f>
        <v>0</v>
      </c>
      <c r="X209" s="148">
        <v>0</v>
      </c>
      <c r="Y209" s="148">
        <f>X209*K209</f>
        <v>0</v>
      </c>
      <c r="Z209" s="148">
        <v>0</v>
      </c>
      <c r="AA209" s="149">
        <f>Z209*K209</f>
        <v>0</v>
      </c>
      <c r="AR209" s="21" t="s">
        <v>135</v>
      </c>
      <c r="AT209" s="21" t="s">
        <v>131</v>
      </c>
      <c r="AU209" s="21" t="s">
        <v>92</v>
      </c>
      <c r="AY209" s="21" t="s">
        <v>130</v>
      </c>
      <c r="BE209" s="105">
        <f>IF(U209="základní",N209,0)</f>
        <v>0</v>
      </c>
      <c r="BF209" s="105">
        <f>IF(U209="snížená",N209,0)</f>
        <v>0</v>
      </c>
      <c r="BG209" s="105">
        <f>IF(U209="zákl. přenesená",N209,0)</f>
        <v>0</v>
      </c>
      <c r="BH209" s="105">
        <f>IF(U209="sníž. přenesená",N209,0)</f>
        <v>0</v>
      </c>
      <c r="BI209" s="105">
        <f>IF(U209="nulová",N209,0)</f>
        <v>0</v>
      </c>
      <c r="BJ209" s="21" t="s">
        <v>79</v>
      </c>
      <c r="BK209" s="105">
        <f>ROUND(L209*K209,2)</f>
        <v>0</v>
      </c>
      <c r="BL209" s="21" t="s">
        <v>135</v>
      </c>
      <c r="BM209" s="21" t="s">
        <v>722</v>
      </c>
    </row>
    <row r="210" spans="2:51" s="10" customFormat="1" ht="38.25" customHeight="1">
      <c r="B210" s="150"/>
      <c r="C210" s="151"/>
      <c r="D210" s="151"/>
      <c r="E210" s="152" t="s">
        <v>5</v>
      </c>
      <c r="F210" s="239" t="s">
        <v>301</v>
      </c>
      <c r="G210" s="240"/>
      <c r="H210" s="240"/>
      <c r="I210" s="240"/>
      <c r="J210" s="151"/>
      <c r="K210" s="152" t="s">
        <v>5</v>
      </c>
      <c r="L210" s="151"/>
      <c r="M210" s="151"/>
      <c r="N210" s="151"/>
      <c r="O210" s="151"/>
      <c r="P210" s="151"/>
      <c r="Q210" s="151"/>
      <c r="R210" s="153"/>
      <c r="T210" s="154"/>
      <c r="U210" s="151"/>
      <c r="V210" s="151"/>
      <c r="W210" s="151"/>
      <c r="X210" s="151"/>
      <c r="Y210" s="151"/>
      <c r="Z210" s="151"/>
      <c r="AA210" s="155"/>
      <c r="AT210" s="156" t="s">
        <v>138</v>
      </c>
      <c r="AU210" s="156" t="s">
        <v>92</v>
      </c>
      <c r="AV210" s="10" t="s">
        <v>79</v>
      </c>
      <c r="AW210" s="10" t="s">
        <v>30</v>
      </c>
      <c r="AX210" s="10" t="s">
        <v>71</v>
      </c>
      <c r="AY210" s="156" t="s">
        <v>130</v>
      </c>
    </row>
    <row r="211" spans="2:51" s="11" customFormat="1" ht="16.5" customHeight="1">
      <c r="B211" s="157"/>
      <c r="C211" s="158"/>
      <c r="D211" s="158"/>
      <c r="E211" s="159" t="s">
        <v>5</v>
      </c>
      <c r="F211" s="241" t="s">
        <v>723</v>
      </c>
      <c r="G211" s="242"/>
      <c r="H211" s="242"/>
      <c r="I211" s="242"/>
      <c r="J211" s="158"/>
      <c r="K211" s="160">
        <v>239.465</v>
      </c>
      <c r="L211" s="158"/>
      <c r="M211" s="158"/>
      <c r="N211" s="158"/>
      <c r="O211" s="158"/>
      <c r="P211" s="158"/>
      <c r="Q211" s="158"/>
      <c r="R211" s="161"/>
      <c r="T211" s="162"/>
      <c r="U211" s="158"/>
      <c r="V211" s="158"/>
      <c r="W211" s="158"/>
      <c r="X211" s="158"/>
      <c r="Y211" s="158"/>
      <c r="Z211" s="158"/>
      <c r="AA211" s="163"/>
      <c r="AT211" s="164" t="s">
        <v>138</v>
      </c>
      <c r="AU211" s="164" t="s">
        <v>92</v>
      </c>
      <c r="AV211" s="11" t="s">
        <v>92</v>
      </c>
      <c r="AW211" s="11" t="s">
        <v>30</v>
      </c>
      <c r="AX211" s="11" t="s">
        <v>79</v>
      </c>
      <c r="AY211" s="164" t="s">
        <v>130</v>
      </c>
    </row>
    <row r="212" spans="2:65" s="1" customFormat="1" ht="16.5" customHeight="1">
      <c r="B212" s="123"/>
      <c r="C212" s="173" t="s">
        <v>297</v>
      </c>
      <c r="D212" s="173" t="s">
        <v>304</v>
      </c>
      <c r="E212" s="174" t="s">
        <v>305</v>
      </c>
      <c r="F212" s="247" t="s">
        <v>306</v>
      </c>
      <c r="G212" s="247"/>
      <c r="H212" s="247"/>
      <c r="I212" s="247"/>
      <c r="J212" s="175" t="s">
        <v>294</v>
      </c>
      <c r="K212" s="176">
        <v>431.037</v>
      </c>
      <c r="L212" s="248">
        <v>0</v>
      </c>
      <c r="M212" s="248"/>
      <c r="N212" s="249">
        <f>ROUND(L212*K212,2)</f>
        <v>0</v>
      </c>
      <c r="O212" s="228"/>
      <c r="P212" s="228"/>
      <c r="Q212" s="228"/>
      <c r="R212" s="124"/>
      <c r="T212" s="147" t="s">
        <v>5</v>
      </c>
      <c r="U212" s="46" t="s">
        <v>36</v>
      </c>
      <c r="V212" s="38"/>
      <c r="W212" s="148">
        <f>V212*K212</f>
        <v>0</v>
      </c>
      <c r="X212" s="148">
        <v>1</v>
      </c>
      <c r="Y212" s="148">
        <f>X212*K212</f>
        <v>431.037</v>
      </c>
      <c r="Z212" s="148">
        <v>0</v>
      </c>
      <c r="AA212" s="149">
        <f>Z212*K212</f>
        <v>0</v>
      </c>
      <c r="AR212" s="21" t="s">
        <v>174</v>
      </c>
      <c r="AT212" s="21" t="s">
        <v>304</v>
      </c>
      <c r="AU212" s="21" t="s">
        <v>92</v>
      </c>
      <c r="AY212" s="21" t="s">
        <v>130</v>
      </c>
      <c r="BE212" s="105">
        <f>IF(U212="základní",N212,0)</f>
        <v>0</v>
      </c>
      <c r="BF212" s="105">
        <f>IF(U212="snížená",N212,0)</f>
        <v>0</v>
      </c>
      <c r="BG212" s="105">
        <f>IF(U212="zákl. přenesená",N212,0)</f>
        <v>0</v>
      </c>
      <c r="BH212" s="105">
        <f>IF(U212="sníž. přenesená",N212,0)</f>
        <v>0</v>
      </c>
      <c r="BI212" s="105">
        <f>IF(U212="nulová",N212,0)</f>
        <v>0</v>
      </c>
      <c r="BJ212" s="21" t="s">
        <v>79</v>
      </c>
      <c r="BK212" s="105">
        <f>ROUND(L212*K212,2)</f>
        <v>0</v>
      </c>
      <c r="BL212" s="21" t="s">
        <v>135</v>
      </c>
      <c r="BM212" s="21" t="s">
        <v>724</v>
      </c>
    </row>
    <row r="213" spans="2:51" s="11" customFormat="1" ht="16.5" customHeight="1">
      <c r="B213" s="157"/>
      <c r="C213" s="158"/>
      <c r="D213" s="158"/>
      <c r="E213" s="159" t="s">
        <v>5</v>
      </c>
      <c r="F213" s="250" t="s">
        <v>725</v>
      </c>
      <c r="G213" s="251"/>
      <c r="H213" s="251"/>
      <c r="I213" s="251"/>
      <c r="J213" s="158"/>
      <c r="K213" s="160">
        <v>431.037</v>
      </c>
      <c r="L213" s="158"/>
      <c r="M213" s="158"/>
      <c r="N213" s="158"/>
      <c r="O213" s="158"/>
      <c r="P213" s="158"/>
      <c r="Q213" s="158"/>
      <c r="R213" s="161"/>
      <c r="T213" s="162"/>
      <c r="U213" s="158"/>
      <c r="V213" s="158"/>
      <c r="W213" s="158"/>
      <c r="X213" s="158"/>
      <c r="Y213" s="158"/>
      <c r="Z213" s="158"/>
      <c r="AA213" s="163"/>
      <c r="AT213" s="164" t="s">
        <v>138</v>
      </c>
      <c r="AU213" s="164" t="s">
        <v>92</v>
      </c>
      <c r="AV213" s="11" t="s">
        <v>92</v>
      </c>
      <c r="AW213" s="11" t="s">
        <v>30</v>
      </c>
      <c r="AX213" s="11" t="s">
        <v>79</v>
      </c>
      <c r="AY213" s="164" t="s">
        <v>130</v>
      </c>
    </row>
    <row r="214" spans="2:65" s="1" customFormat="1" ht="25.5" customHeight="1">
      <c r="B214" s="123"/>
      <c r="C214" s="143" t="s">
        <v>303</v>
      </c>
      <c r="D214" s="143" t="s">
        <v>131</v>
      </c>
      <c r="E214" s="144" t="s">
        <v>310</v>
      </c>
      <c r="F214" s="226" t="s">
        <v>311</v>
      </c>
      <c r="G214" s="226"/>
      <c r="H214" s="226"/>
      <c r="I214" s="226"/>
      <c r="J214" s="145" t="s">
        <v>197</v>
      </c>
      <c r="K214" s="146">
        <v>40.182</v>
      </c>
      <c r="L214" s="227">
        <v>0</v>
      </c>
      <c r="M214" s="227"/>
      <c r="N214" s="228">
        <f>ROUND(L214*K214,2)</f>
        <v>0</v>
      </c>
      <c r="O214" s="228"/>
      <c r="P214" s="228"/>
      <c r="Q214" s="228"/>
      <c r="R214" s="124"/>
      <c r="T214" s="147" t="s">
        <v>5</v>
      </c>
      <c r="U214" s="46" t="s">
        <v>36</v>
      </c>
      <c r="V214" s="38"/>
      <c r="W214" s="148">
        <f>V214*K214</f>
        <v>0</v>
      </c>
      <c r="X214" s="148">
        <v>0</v>
      </c>
      <c r="Y214" s="148">
        <f>X214*K214</f>
        <v>0</v>
      </c>
      <c r="Z214" s="148">
        <v>0</v>
      </c>
      <c r="AA214" s="149">
        <f>Z214*K214</f>
        <v>0</v>
      </c>
      <c r="AR214" s="21" t="s">
        <v>135</v>
      </c>
      <c r="AT214" s="21" t="s">
        <v>131</v>
      </c>
      <c r="AU214" s="21" t="s">
        <v>92</v>
      </c>
      <c r="AY214" s="21" t="s">
        <v>130</v>
      </c>
      <c r="BE214" s="105">
        <f>IF(U214="základní",N214,0)</f>
        <v>0</v>
      </c>
      <c r="BF214" s="105">
        <f>IF(U214="snížená",N214,0)</f>
        <v>0</v>
      </c>
      <c r="BG214" s="105">
        <f>IF(U214="zákl. přenesená",N214,0)</f>
        <v>0</v>
      </c>
      <c r="BH214" s="105">
        <f>IF(U214="sníž. přenesená",N214,0)</f>
        <v>0</v>
      </c>
      <c r="BI214" s="105">
        <f>IF(U214="nulová",N214,0)</f>
        <v>0</v>
      </c>
      <c r="BJ214" s="21" t="s">
        <v>79</v>
      </c>
      <c r="BK214" s="105">
        <f>ROUND(L214*K214,2)</f>
        <v>0</v>
      </c>
      <c r="BL214" s="21" t="s">
        <v>135</v>
      </c>
      <c r="BM214" s="21" t="s">
        <v>726</v>
      </c>
    </row>
    <row r="215" spans="2:51" s="10" customFormat="1" ht="16.5" customHeight="1">
      <c r="B215" s="150"/>
      <c r="C215" s="151"/>
      <c r="D215" s="151"/>
      <c r="E215" s="152" t="s">
        <v>5</v>
      </c>
      <c r="F215" s="239" t="s">
        <v>266</v>
      </c>
      <c r="G215" s="240"/>
      <c r="H215" s="240"/>
      <c r="I215" s="240"/>
      <c r="J215" s="151"/>
      <c r="K215" s="152" t="s">
        <v>5</v>
      </c>
      <c r="L215" s="151"/>
      <c r="M215" s="151"/>
      <c r="N215" s="151"/>
      <c r="O215" s="151"/>
      <c r="P215" s="151"/>
      <c r="Q215" s="151"/>
      <c r="R215" s="153"/>
      <c r="T215" s="154"/>
      <c r="U215" s="151"/>
      <c r="V215" s="151"/>
      <c r="W215" s="151"/>
      <c r="X215" s="151"/>
      <c r="Y215" s="151"/>
      <c r="Z215" s="151"/>
      <c r="AA215" s="155"/>
      <c r="AT215" s="156" t="s">
        <v>138</v>
      </c>
      <c r="AU215" s="156" t="s">
        <v>92</v>
      </c>
      <c r="AV215" s="10" t="s">
        <v>79</v>
      </c>
      <c r="AW215" s="10" t="s">
        <v>30</v>
      </c>
      <c r="AX215" s="10" t="s">
        <v>71</v>
      </c>
      <c r="AY215" s="156" t="s">
        <v>130</v>
      </c>
    </row>
    <row r="216" spans="2:51" s="11" customFormat="1" ht="25.5" customHeight="1">
      <c r="B216" s="157"/>
      <c r="C216" s="158"/>
      <c r="D216" s="158"/>
      <c r="E216" s="159" t="s">
        <v>5</v>
      </c>
      <c r="F216" s="241" t="s">
        <v>727</v>
      </c>
      <c r="G216" s="242"/>
      <c r="H216" s="242"/>
      <c r="I216" s="242"/>
      <c r="J216" s="158"/>
      <c r="K216" s="160">
        <v>37.089</v>
      </c>
      <c r="L216" s="158"/>
      <c r="M216" s="158"/>
      <c r="N216" s="158"/>
      <c r="O216" s="158"/>
      <c r="P216" s="158"/>
      <c r="Q216" s="158"/>
      <c r="R216" s="161"/>
      <c r="T216" s="162"/>
      <c r="U216" s="158"/>
      <c r="V216" s="158"/>
      <c r="W216" s="158"/>
      <c r="X216" s="158"/>
      <c r="Y216" s="158"/>
      <c r="Z216" s="158"/>
      <c r="AA216" s="163"/>
      <c r="AT216" s="164" t="s">
        <v>138</v>
      </c>
      <c r="AU216" s="164" t="s">
        <v>92</v>
      </c>
      <c r="AV216" s="11" t="s">
        <v>92</v>
      </c>
      <c r="AW216" s="11" t="s">
        <v>30</v>
      </c>
      <c r="AX216" s="11" t="s">
        <v>71</v>
      </c>
      <c r="AY216" s="164" t="s">
        <v>130</v>
      </c>
    </row>
    <row r="217" spans="2:51" s="10" customFormat="1" ht="16.5" customHeight="1">
      <c r="B217" s="150"/>
      <c r="C217" s="151"/>
      <c r="D217" s="151"/>
      <c r="E217" s="152" t="s">
        <v>5</v>
      </c>
      <c r="F217" s="243" t="s">
        <v>268</v>
      </c>
      <c r="G217" s="244"/>
      <c r="H217" s="244"/>
      <c r="I217" s="244"/>
      <c r="J217" s="151"/>
      <c r="K217" s="152" t="s">
        <v>5</v>
      </c>
      <c r="L217" s="151"/>
      <c r="M217" s="151"/>
      <c r="N217" s="151"/>
      <c r="O217" s="151"/>
      <c r="P217" s="151"/>
      <c r="Q217" s="151"/>
      <c r="R217" s="153"/>
      <c r="T217" s="154"/>
      <c r="U217" s="151"/>
      <c r="V217" s="151"/>
      <c r="W217" s="151"/>
      <c r="X217" s="151"/>
      <c r="Y217" s="151"/>
      <c r="Z217" s="151"/>
      <c r="AA217" s="155"/>
      <c r="AT217" s="156" t="s">
        <v>138</v>
      </c>
      <c r="AU217" s="156" t="s">
        <v>92</v>
      </c>
      <c r="AV217" s="10" t="s">
        <v>79</v>
      </c>
      <c r="AW217" s="10" t="s">
        <v>30</v>
      </c>
      <c r="AX217" s="10" t="s">
        <v>71</v>
      </c>
      <c r="AY217" s="156" t="s">
        <v>130</v>
      </c>
    </row>
    <row r="218" spans="2:51" s="11" customFormat="1" ht="16.5" customHeight="1">
      <c r="B218" s="157"/>
      <c r="C218" s="158"/>
      <c r="D218" s="158"/>
      <c r="E218" s="159" t="s">
        <v>5</v>
      </c>
      <c r="F218" s="241" t="s">
        <v>315</v>
      </c>
      <c r="G218" s="242"/>
      <c r="H218" s="242"/>
      <c r="I218" s="242"/>
      <c r="J218" s="158"/>
      <c r="K218" s="160">
        <v>3.093</v>
      </c>
      <c r="L218" s="158"/>
      <c r="M218" s="158"/>
      <c r="N218" s="158"/>
      <c r="O218" s="158"/>
      <c r="P218" s="158"/>
      <c r="Q218" s="158"/>
      <c r="R218" s="161"/>
      <c r="T218" s="162"/>
      <c r="U218" s="158"/>
      <c r="V218" s="158"/>
      <c r="W218" s="158"/>
      <c r="X218" s="158"/>
      <c r="Y218" s="158"/>
      <c r="Z218" s="158"/>
      <c r="AA218" s="163"/>
      <c r="AT218" s="164" t="s">
        <v>138</v>
      </c>
      <c r="AU218" s="164" t="s">
        <v>92</v>
      </c>
      <c r="AV218" s="11" t="s">
        <v>92</v>
      </c>
      <c r="AW218" s="11" t="s">
        <v>30</v>
      </c>
      <c r="AX218" s="11" t="s">
        <v>71</v>
      </c>
      <c r="AY218" s="164" t="s">
        <v>130</v>
      </c>
    </row>
    <row r="219" spans="2:51" s="12" customFormat="1" ht="16.5" customHeight="1">
      <c r="B219" s="165"/>
      <c r="C219" s="166"/>
      <c r="D219" s="166"/>
      <c r="E219" s="167" t="s">
        <v>5</v>
      </c>
      <c r="F219" s="245" t="s">
        <v>143</v>
      </c>
      <c r="G219" s="246"/>
      <c r="H219" s="246"/>
      <c r="I219" s="246"/>
      <c r="J219" s="166"/>
      <c r="K219" s="168">
        <v>40.182</v>
      </c>
      <c r="L219" s="166"/>
      <c r="M219" s="166"/>
      <c r="N219" s="166"/>
      <c r="O219" s="166"/>
      <c r="P219" s="166"/>
      <c r="Q219" s="166"/>
      <c r="R219" s="169"/>
      <c r="T219" s="170"/>
      <c r="U219" s="166"/>
      <c r="V219" s="166"/>
      <c r="W219" s="166"/>
      <c r="X219" s="166"/>
      <c r="Y219" s="166"/>
      <c r="Z219" s="166"/>
      <c r="AA219" s="171"/>
      <c r="AT219" s="172" t="s">
        <v>138</v>
      </c>
      <c r="AU219" s="172" t="s">
        <v>92</v>
      </c>
      <c r="AV219" s="12" t="s">
        <v>135</v>
      </c>
      <c r="AW219" s="12" t="s">
        <v>30</v>
      </c>
      <c r="AX219" s="12" t="s">
        <v>79</v>
      </c>
      <c r="AY219" s="172" t="s">
        <v>130</v>
      </c>
    </row>
    <row r="220" spans="2:65" s="1" customFormat="1" ht="16.5" customHeight="1">
      <c r="B220" s="123"/>
      <c r="C220" s="173" t="s">
        <v>309</v>
      </c>
      <c r="D220" s="173" t="s">
        <v>304</v>
      </c>
      <c r="E220" s="174" t="s">
        <v>317</v>
      </c>
      <c r="F220" s="247" t="s">
        <v>318</v>
      </c>
      <c r="G220" s="247"/>
      <c r="H220" s="247"/>
      <c r="I220" s="247"/>
      <c r="J220" s="175" t="s">
        <v>294</v>
      </c>
      <c r="K220" s="176">
        <v>80.364</v>
      </c>
      <c r="L220" s="248">
        <v>0</v>
      </c>
      <c r="M220" s="248"/>
      <c r="N220" s="249">
        <f>ROUND(L220*K220,2)</f>
        <v>0</v>
      </c>
      <c r="O220" s="228"/>
      <c r="P220" s="228"/>
      <c r="Q220" s="228"/>
      <c r="R220" s="124"/>
      <c r="T220" s="147" t="s">
        <v>5</v>
      </c>
      <c r="U220" s="46" t="s">
        <v>36</v>
      </c>
      <c r="V220" s="38"/>
      <c r="W220" s="148">
        <f>V220*K220</f>
        <v>0</v>
      </c>
      <c r="X220" s="148">
        <v>1</v>
      </c>
      <c r="Y220" s="148">
        <f>X220*K220</f>
        <v>80.364</v>
      </c>
      <c r="Z220" s="148">
        <v>0</v>
      </c>
      <c r="AA220" s="149">
        <f>Z220*K220</f>
        <v>0</v>
      </c>
      <c r="AR220" s="21" t="s">
        <v>174</v>
      </c>
      <c r="AT220" s="21" t="s">
        <v>304</v>
      </c>
      <c r="AU220" s="21" t="s">
        <v>92</v>
      </c>
      <c r="AY220" s="21" t="s">
        <v>130</v>
      </c>
      <c r="BE220" s="105">
        <f>IF(U220="základní",N220,0)</f>
        <v>0</v>
      </c>
      <c r="BF220" s="105">
        <f>IF(U220="snížená",N220,0)</f>
        <v>0</v>
      </c>
      <c r="BG220" s="105">
        <f>IF(U220="zákl. přenesená",N220,0)</f>
        <v>0</v>
      </c>
      <c r="BH220" s="105">
        <f>IF(U220="sníž. přenesená",N220,0)</f>
        <v>0</v>
      </c>
      <c r="BI220" s="105">
        <f>IF(U220="nulová",N220,0)</f>
        <v>0</v>
      </c>
      <c r="BJ220" s="21" t="s">
        <v>79</v>
      </c>
      <c r="BK220" s="105">
        <f>ROUND(L220*K220,2)</f>
        <v>0</v>
      </c>
      <c r="BL220" s="21" t="s">
        <v>135</v>
      </c>
      <c r="BM220" s="21" t="s">
        <v>728</v>
      </c>
    </row>
    <row r="221" spans="2:51" s="11" customFormat="1" ht="16.5" customHeight="1">
      <c r="B221" s="157"/>
      <c r="C221" s="158"/>
      <c r="D221" s="158"/>
      <c r="E221" s="159" t="s">
        <v>5</v>
      </c>
      <c r="F221" s="250" t="s">
        <v>729</v>
      </c>
      <c r="G221" s="251"/>
      <c r="H221" s="251"/>
      <c r="I221" s="251"/>
      <c r="J221" s="158"/>
      <c r="K221" s="160">
        <v>80.364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138</v>
      </c>
      <c r="AU221" s="164" t="s">
        <v>92</v>
      </c>
      <c r="AV221" s="11" t="s">
        <v>92</v>
      </c>
      <c r="AW221" s="11" t="s">
        <v>30</v>
      </c>
      <c r="AX221" s="11" t="s">
        <v>79</v>
      </c>
      <c r="AY221" s="164" t="s">
        <v>130</v>
      </c>
    </row>
    <row r="222" spans="2:65" s="1" customFormat="1" ht="38.25" customHeight="1">
      <c r="B222" s="123"/>
      <c r="C222" s="143" t="s">
        <v>316</v>
      </c>
      <c r="D222" s="143" t="s">
        <v>131</v>
      </c>
      <c r="E222" s="144" t="s">
        <v>322</v>
      </c>
      <c r="F222" s="226" t="s">
        <v>323</v>
      </c>
      <c r="G222" s="226"/>
      <c r="H222" s="226"/>
      <c r="I222" s="226"/>
      <c r="J222" s="145" t="s">
        <v>134</v>
      </c>
      <c r="K222" s="146">
        <v>63.42</v>
      </c>
      <c r="L222" s="227">
        <v>0</v>
      </c>
      <c r="M222" s="227"/>
      <c r="N222" s="228">
        <f>ROUND(L222*K222,2)</f>
        <v>0</v>
      </c>
      <c r="O222" s="228"/>
      <c r="P222" s="228"/>
      <c r="Q222" s="228"/>
      <c r="R222" s="124"/>
      <c r="T222" s="147" t="s">
        <v>5</v>
      </c>
      <c r="U222" s="46" t="s">
        <v>36</v>
      </c>
      <c r="V222" s="38"/>
      <c r="W222" s="148">
        <f>V222*K222</f>
        <v>0</v>
      </c>
      <c r="X222" s="148">
        <v>0</v>
      </c>
      <c r="Y222" s="148">
        <f>X222*K222</f>
        <v>0</v>
      </c>
      <c r="Z222" s="148">
        <v>0</v>
      </c>
      <c r="AA222" s="149">
        <f>Z222*K222</f>
        <v>0</v>
      </c>
      <c r="AR222" s="21" t="s">
        <v>135</v>
      </c>
      <c r="AT222" s="21" t="s">
        <v>131</v>
      </c>
      <c r="AU222" s="21" t="s">
        <v>92</v>
      </c>
      <c r="AY222" s="21" t="s">
        <v>130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21" t="s">
        <v>79</v>
      </c>
      <c r="BK222" s="105">
        <f>ROUND(L222*K222,2)</f>
        <v>0</v>
      </c>
      <c r="BL222" s="21" t="s">
        <v>135</v>
      </c>
      <c r="BM222" s="21" t="s">
        <v>730</v>
      </c>
    </row>
    <row r="223" spans="2:65" s="1" customFormat="1" ht="38.25" customHeight="1">
      <c r="B223" s="123"/>
      <c r="C223" s="143" t="s">
        <v>321</v>
      </c>
      <c r="D223" s="143" t="s">
        <v>131</v>
      </c>
      <c r="E223" s="144" t="s">
        <v>326</v>
      </c>
      <c r="F223" s="226" t="s">
        <v>327</v>
      </c>
      <c r="G223" s="226"/>
      <c r="H223" s="226"/>
      <c r="I223" s="226"/>
      <c r="J223" s="145" t="s">
        <v>134</v>
      </c>
      <c r="K223" s="146">
        <v>63.42</v>
      </c>
      <c r="L223" s="227">
        <v>0</v>
      </c>
      <c r="M223" s="227"/>
      <c r="N223" s="228">
        <f>ROUND(L223*K223,2)</f>
        <v>0</v>
      </c>
      <c r="O223" s="228"/>
      <c r="P223" s="228"/>
      <c r="Q223" s="228"/>
      <c r="R223" s="124"/>
      <c r="T223" s="147" t="s">
        <v>5</v>
      </c>
      <c r="U223" s="46" t="s">
        <v>36</v>
      </c>
      <c r="V223" s="38"/>
      <c r="W223" s="148">
        <f>V223*K223</f>
        <v>0</v>
      </c>
      <c r="X223" s="148">
        <v>0</v>
      </c>
      <c r="Y223" s="148">
        <f>X223*K223</f>
        <v>0</v>
      </c>
      <c r="Z223" s="148">
        <v>0</v>
      </c>
      <c r="AA223" s="149">
        <f>Z223*K223</f>
        <v>0</v>
      </c>
      <c r="AR223" s="21" t="s">
        <v>135</v>
      </c>
      <c r="AT223" s="21" t="s">
        <v>131</v>
      </c>
      <c r="AU223" s="21" t="s">
        <v>92</v>
      </c>
      <c r="AY223" s="21" t="s">
        <v>130</v>
      </c>
      <c r="BE223" s="105">
        <f>IF(U223="základní",N223,0)</f>
        <v>0</v>
      </c>
      <c r="BF223" s="105">
        <f>IF(U223="snížená",N223,0)</f>
        <v>0</v>
      </c>
      <c r="BG223" s="105">
        <f>IF(U223="zákl. přenesená",N223,0)</f>
        <v>0</v>
      </c>
      <c r="BH223" s="105">
        <f>IF(U223="sníž. přenesená",N223,0)</f>
        <v>0</v>
      </c>
      <c r="BI223" s="105">
        <f>IF(U223="nulová",N223,0)</f>
        <v>0</v>
      </c>
      <c r="BJ223" s="21" t="s">
        <v>79</v>
      </c>
      <c r="BK223" s="105">
        <f>ROUND(L223*K223,2)</f>
        <v>0</v>
      </c>
      <c r="BL223" s="21" t="s">
        <v>135</v>
      </c>
      <c r="BM223" s="21" t="s">
        <v>731</v>
      </c>
    </row>
    <row r="224" spans="2:65" s="1" customFormat="1" ht="16.5" customHeight="1">
      <c r="B224" s="123"/>
      <c r="C224" s="173" t="s">
        <v>325</v>
      </c>
      <c r="D224" s="173" t="s">
        <v>304</v>
      </c>
      <c r="E224" s="174" t="s">
        <v>330</v>
      </c>
      <c r="F224" s="247" t="s">
        <v>331</v>
      </c>
      <c r="G224" s="247"/>
      <c r="H224" s="247"/>
      <c r="I224" s="247"/>
      <c r="J224" s="175" t="s">
        <v>332</v>
      </c>
      <c r="K224" s="176">
        <v>0.951</v>
      </c>
      <c r="L224" s="248">
        <v>0</v>
      </c>
      <c r="M224" s="248"/>
      <c r="N224" s="249">
        <f>ROUND(L224*K224,2)</f>
        <v>0</v>
      </c>
      <c r="O224" s="228"/>
      <c r="P224" s="228"/>
      <c r="Q224" s="228"/>
      <c r="R224" s="124"/>
      <c r="T224" s="147" t="s">
        <v>5</v>
      </c>
      <c r="U224" s="46" t="s">
        <v>36</v>
      </c>
      <c r="V224" s="38"/>
      <c r="W224" s="148">
        <f>V224*K224</f>
        <v>0</v>
      </c>
      <c r="X224" s="148">
        <v>0.001</v>
      </c>
      <c r="Y224" s="148">
        <f>X224*K224</f>
        <v>0.000951</v>
      </c>
      <c r="Z224" s="148">
        <v>0</v>
      </c>
      <c r="AA224" s="149">
        <f>Z224*K224</f>
        <v>0</v>
      </c>
      <c r="AR224" s="21" t="s">
        <v>174</v>
      </c>
      <c r="AT224" s="21" t="s">
        <v>304</v>
      </c>
      <c r="AU224" s="21" t="s">
        <v>92</v>
      </c>
      <c r="AY224" s="21" t="s">
        <v>130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21" t="s">
        <v>79</v>
      </c>
      <c r="BK224" s="105">
        <f>ROUND(L224*K224,2)</f>
        <v>0</v>
      </c>
      <c r="BL224" s="21" t="s">
        <v>135</v>
      </c>
      <c r="BM224" s="21" t="s">
        <v>732</v>
      </c>
    </row>
    <row r="225" spans="2:63" s="9" customFormat="1" ht="29.85" customHeight="1">
      <c r="B225" s="132"/>
      <c r="C225" s="133"/>
      <c r="D225" s="142" t="s">
        <v>104</v>
      </c>
      <c r="E225" s="142"/>
      <c r="F225" s="142"/>
      <c r="G225" s="142"/>
      <c r="H225" s="142"/>
      <c r="I225" s="142"/>
      <c r="J225" s="142"/>
      <c r="K225" s="142"/>
      <c r="L225" s="142"/>
      <c r="M225" s="142"/>
      <c r="N225" s="235">
        <f>BK225</f>
        <v>0</v>
      </c>
      <c r="O225" s="236"/>
      <c r="P225" s="236"/>
      <c r="Q225" s="236"/>
      <c r="R225" s="135"/>
      <c r="T225" s="136"/>
      <c r="U225" s="133"/>
      <c r="V225" s="133"/>
      <c r="W225" s="137">
        <f>W226</f>
        <v>0</v>
      </c>
      <c r="X225" s="133"/>
      <c r="Y225" s="137">
        <f>Y226</f>
        <v>0</v>
      </c>
      <c r="Z225" s="133"/>
      <c r="AA225" s="138">
        <f>AA226</f>
        <v>0</v>
      </c>
      <c r="AR225" s="139" t="s">
        <v>79</v>
      </c>
      <c r="AT225" s="140" t="s">
        <v>70</v>
      </c>
      <c r="AU225" s="140" t="s">
        <v>79</v>
      </c>
      <c r="AY225" s="139" t="s">
        <v>130</v>
      </c>
      <c r="BK225" s="141">
        <f>BK226</f>
        <v>0</v>
      </c>
    </row>
    <row r="226" spans="2:65" s="1" customFormat="1" ht="25.5" customHeight="1">
      <c r="B226" s="123"/>
      <c r="C226" s="143" t="s">
        <v>329</v>
      </c>
      <c r="D226" s="143" t="s">
        <v>131</v>
      </c>
      <c r="E226" s="144" t="s">
        <v>335</v>
      </c>
      <c r="F226" s="226" t="s">
        <v>336</v>
      </c>
      <c r="G226" s="226"/>
      <c r="H226" s="226"/>
      <c r="I226" s="226"/>
      <c r="J226" s="145" t="s">
        <v>167</v>
      </c>
      <c r="K226" s="146">
        <v>53.2</v>
      </c>
      <c r="L226" s="227">
        <v>0</v>
      </c>
      <c r="M226" s="227"/>
      <c r="N226" s="228">
        <f>ROUND(L226*K226,2)</f>
        <v>0</v>
      </c>
      <c r="O226" s="228"/>
      <c r="P226" s="228"/>
      <c r="Q226" s="228"/>
      <c r="R226" s="124"/>
      <c r="T226" s="147" t="s">
        <v>5</v>
      </c>
      <c r="U226" s="46" t="s">
        <v>36</v>
      </c>
      <c r="V226" s="38"/>
      <c r="W226" s="148">
        <f>V226*K226</f>
        <v>0</v>
      </c>
      <c r="X226" s="148">
        <v>0</v>
      </c>
      <c r="Y226" s="148">
        <f>X226*K226</f>
        <v>0</v>
      </c>
      <c r="Z226" s="148">
        <v>0</v>
      </c>
      <c r="AA226" s="149">
        <f>Z226*K226</f>
        <v>0</v>
      </c>
      <c r="AR226" s="21" t="s">
        <v>135</v>
      </c>
      <c r="AT226" s="21" t="s">
        <v>131</v>
      </c>
      <c r="AU226" s="21" t="s">
        <v>92</v>
      </c>
      <c r="AY226" s="21" t="s">
        <v>130</v>
      </c>
      <c r="BE226" s="105">
        <f>IF(U226="základní",N226,0)</f>
        <v>0</v>
      </c>
      <c r="BF226" s="105">
        <f>IF(U226="snížená",N226,0)</f>
        <v>0</v>
      </c>
      <c r="BG226" s="105">
        <f>IF(U226="zákl. přenesená",N226,0)</f>
        <v>0</v>
      </c>
      <c r="BH226" s="105">
        <f>IF(U226="sníž. přenesená",N226,0)</f>
        <v>0</v>
      </c>
      <c r="BI226" s="105">
        <f>IF(U226="nulová",N226,0)</f>
        <v>0</v>
      </c>
      <c r="BJ226" s="21" t="s">
        <v>79</v>
      </c>
      <c r="BK226" s="105">
        <f>ROUND(L226*K226,2)</f>
        <v>0</v>
      </c>
      <c r="BL226" s="21" t="s">
        <v>135</v>
      </c>
      <c r="BM226" s="21" t="s">
        <v>733</v>
      </c>
    </row>
    <row r="227" spans="2:63" s="9" customFormat="1" ht="29.85" customHeight="1">
      <c r="B227" s="132"/>
      <c r="C227" s="133"/>
      <c r="D227" s="142" t="s">
        <v>105</v>
      </c>
      <c r="E227" s="142"/>
      <c r="F227" s="142"/>
      <c r="G227" s="142"/>
      <c r="H227" s="142"/>
      <c r="I227" s="142"/>
      <c r="J227" s="142"/>
      <c r="K227" s="142"/>
      <c r="L227" s="142"/>
      <c r="M227" s="142"/>
      <c r="N227" s="235">
        <f>BK227</f>
        <v>0</v>
      </c>
      <c r="O227" s="236"/>
      <c r="P227" s="236"/>
      <c r="Q227" s="236"/>
      <c r="R227" s="135"/>
      <c r="T227" s="136"/>
      <c r="U227" s="133"/>
      <c r="V227" s="133"/>
      <c r="W227" s="137">
        <f>SUM(W228:W241)</f>
        <v>0</v>
      </c>
      <c r="X227" s="133"/>
      <c r="Y227" s="137">
        <f>SUM(Y228:Y241)</f>
        <v>0.035</v>
      </c>
      <c r="Z227" s="133"/>
      <c r="AA227" s="138">
        <f>SUM(AA228:AA241)</f>
        <v>0</v>
      </c>
      <c r="AR227" s="139" t="s">
        <v>79</v>
      </c>
      <c r="AT227" s="140" t="s">
        <v>70</v>
      </c>
      <c r="AU227" s="140" t="s">
        <v>79</v>
      </c>
      <c r="AY227" s="139" t="s">
        <v>130</v>
      </c>
      <c r="BK227" s="141">
        <f>SUM(BK228:BK241)</f>
        <v>0</v>
      </c>
    </row>
    <row r="228" spans="2:65" s="1" customFormat="1" ht="16.5" customHeight="1">
      <c r="B228" s="123"/>
      <c r="C228" s="143" t="s">
        <v>334</v>
      </c>
      <c r="D228" s="143" t="s">
        <v>131</v>
      </c>
      <c r="E228" s="144" t="s">
        <v>339</v>
      </c>
      <c r="F228" s="226" t="s">
        <v>340</v>
      </c>
      <c r="G228" s="226"/>
      <c r="H228" s="226"/>
      <c r="I228" s="226"/>
      <c r="J228" s="145" t="s">
        <v>341</v>
      </c>
      <c r="K228" s="146">
        <v>2</v>
      </c>
      <c r="L228" s="227">
        <v>0</v>
      </c>
      <c r="M228" s="227"/>
      <c r="N228" s="228">
        <f>ROUND(L228*K228,2)</f>
        <v>0</v>
      </c>
      <c r="O228" s="228"/>
      <c r="P228" s="228"/>
      <c r="Q228" s="228"/>
      <c r="R228" s="124"/>
      <c r="T228" s="147" t="s">
        <v>5</v>
      </c>
      <c r="U228" s="46" t="s">
        <v>36</v>
      </c>
      <c r="V228" s="38"/>
      <c r="W228" s="148">
        <f>V228*K228</f>
        <v>0</v>
      </c>
      <c r="X228" s="148">
        <v>0</v>
      </c>
      <c r="Y228" s="148">
        <f>X228*K228</f>
        <v>0</v>
      </c>
      <c r="Z228" s="148">
        <v>0</v>
      </c>
      <c r="AA228" s="149">
        <f>Z228*K228</f>
        <v>0</v>
      </c>
      <c r="AR228" s="21" t="s">
        <v>135</v>
      </c>
      <c r="AT228" s="21" t="s">
        <v>131</v>
      </c>
      <c r="AU228" s="21" t="s">
        <v>92</v>
      </c>
      <c r="AY228" s="21" t="s">
        <v>130</v>
      </c>
      <c r="BE228" s="105">
        <f>IF(U228="základní",N228,0)</f>
        <v>0</v>
      </c>
      <c r="BF228" s="105">
        <f>IF(U228="snížená",N228,0)</f>
        <v>0</v>
      </c>
      <c r="BG228" s="105">
        <f>IF(U228="zákl. přenesená",N228,0)</f>
        <v>0</v>
      </c>
      <c r="BH228" s="105">
        <f>IF(U228="sníž. přenesená",N228,0)</f>
        <v>0</v>
      </c>
      <c r="BI228" s="105">
        <f>IF(U228="nulová",N228,0)</f>
        <v>0</v>
      </c>
      <c r="BJ228" s="21" t="s">
        <v>79</v>
      </c>
      <c r="BK228" s="105">
        <f>ROUND(L228*K228,2)</f>
        <v>0</v>
      </c>
      <c r="BL228" s="21" t="s">
        <v>135</v>
      </c>
      <c r="BM228" s="21" t="s">
        <v>734</v>
      </c>
    </row>
    <row r="229" spans="2:47" s="1" customFormat="1" ht="16.5" customHeight="1">
      <c r="B229" s="37"/>
      <c r="C229" s="38"/>
      <c r="D229" s="38"/>
      <c r="E229" s="38"/>
      <c r="F229" s="237" t="s">
        <v>343</v>
      </c>
      <c r="G229" s="238"/>
      <c r="H229" s="238"/>
      <c r="I229" s="238"/>
      <c r="J229" s="38"/>
      <c r="K229" s="38"/>
      <c r="L229" s="38"/>
      <c r="M229" s="38"/>
      <c r="N229" s="38"/>
      <c r="O229" s="38"/>
      <c r="P229" s="38"/>
      <c r="Q229" s="38"/>
      <c r="R229" s="39"/>
      <c r="T229" s="177"/>
      <c r="U229" s="38"/>
      <c r="V229" s="38"/>
      <c r="W229" s="38"/>
      <c r="X229" s="38"/>
      <c r="Y229" s="38"/>
      <c r="Z229" s="38"/>
      <c r="AA229" s="76"/>
      <c r="AT229" s="21" t="s">
        <v>344</v>
      </c>
      <c r="AU229" s="21" t="s">
        <v>92</v>
      </c>
    </row>
    <row r="230" spans="2:65" s="1" customFormat="1" ht="16.5" customHeight="1">
      <c r="B230" s="123"/>
      <c r="C230" s="143" t="s">
        <v>338</v>
      </c>
      <c r="D230" s="143" t="s">
        <v>131</v>
      </c>
      <c r="E230" s="144" t="s">
        <v>346</v>
      </c>
      <c r="F230" s="226" t="s">
        <v>347</v>
      </c>
      <c r="G230" s="226"/>
      <c r="H230" s="226"/>
      <c r="I230" s="226"/>
      <c r="J230" s="145" t="s">
        <v>167</v>
      </c>
      <c r="K230" s="146">
        <v>53.2</v>
      </c>
      <c r="L230" s="227">
        <v>0</v>
      </c>
      <c r="M230" s="227"/>
      <c r="N230" s="228">
        <f>ROUND(L230*K230,2)</f>
        <v>0</v>
      </c>
      <c r="O230" s="228"/>
      <c r="P230" s="228"/>
      <c r="Q230" s="228"/>
      <c r="R230" s="124"/>
      <c r="T230" s="147" t="s">
        <v>5</v>
      </c>
      <c r="U230" s="46" t="s">
        <v>36</v>
      </c>
      <c r="V230" s="38"/>
      <c r="W230" s="148">
        <f>V230*K230</f>
        <v>0</v>
      </c>
      <c r="X230" s="148">
        <v>0</v>
      </c>
      <c r="Y230" s="148">
        <f>X230*K230</f>
        <v>0</v>
      </c>
      <c r="Z230" s="148">
        <v>0</v>
      </c>
      <c r="AA230" s="149">
        <f>Z230*K230</f>
        <v>0</v>
      </c>
      <c r="AR230" s="21" t="s">
        <v>135</v>
      </c>
      <c r="AT230" s="21" t="s">
        <v>131</v>
      </c>
      <c r="AU230" s="21" t="s">
        <v>92</v>
      </c>
      <c r="AY230" s="21" t="s">
        <v>130</v>
      </c>
      <c r="BE230" s="105">
        <f>IF(U230="základní",N230,0)</f>
        <v>0</v>
      </c>
      <c r="BF230" s="105">
        <f>IF(U230="snížená",N230,0)</f>
        <v>0</v>
      </c>
      <c r="BG230" s="105">
        <f>IF(U230="zákl. přenesená",N230,0)</f>
        <v>0</v>
      </c>
      <c r="BH230" s="105">
        <f>IF(U230="sníž. přenesená",N230,0)</f>
        <v>0</v>
      </c>
      <c r="BI230" s="105">
        <f>IF(U230="nulová",N230,0)</f>
        <v>0</v>
      </c>
      <c r="BJ230" s="21" t="s">
        <v>79</v>
      </c>
      <c r="BK230" s="105">
        <f>ROUND(L230*K230,2)</f>
        <v>0</v>
      </c>
      <c r="BL230" s="21" t="s">
        <v>135</v>
      </c>
      <c r="BM230" s="21" t="s">
        <v>735</v>
      </c>
    </row>
    <row r="231" spans="2:47" s="1" customFormat="1" ht="16.5" customHeight="1">
      <c r="B231" s="37"/>
      <c r="C231" s="38"/>
      <c r="D231" s="38"/>
      <c r="E231" s="38"/>
      <c r="F231" s="237" t="s">
        <v>343</v>
      </c>
      <c r="G231" s="238"/>
      <c r="H231" s="238"/>
      <c r="I231" s="238"/>
      <c r="J231" s="38"/>
      <c r="K231" s="38"/>
      <c r="L231" s="38"/>
      <c r="M231" s="38"/>
      <c r="N231" s="38"/>
      <c r="O231" s="38"/>
      <c r="P231" s="38"/>
      <c r="Q231" s="38"/>
      <c r="R231" s="39"/>
      <c r="T231" s="177"/>
      <c r="U231" s="38"/>
      <c r="V231" s="38"/>
      <c r="W231" s="38"/>
      <c r="X231" s="38"/>
      <c r="Y231" s="38"/>
      <c r="Z231" s="38"/>
      <c r="AA231" s="76"/>
      <c r="AT231" s="21" t="s">
        <v>344</v>
      </c>
      <c r="AU231" s="21" t="s">
        <v>92</v>
      </c>
    </row>
    <row r="232" spans="2:65" s="1" customFormat="1" ht="25.5" customHeight="1">
      <c r="B232" s="123"/>
      <c r="C232" s="143" t="s">
        <v>345</v>
      </c>
      <c r="D232" s="143" t="s">
        <v>131</v>
      </c>
      <c r="E232" s="144" t="s">
        <v>360</v>
      </c>
      <c r="F232" s="226" t="s">
        <v>361</v>
      </c>
      <c r="G232" s="226"/>
      <c r="H232" s="226"/>
      <c r="I232" s="226"/>
      <c r="J232" s="145" t="s">
        <v>362</v>
      </c>
      <c r="K232" s="146">
        <v>2</v>
      </c>
      <c r="L232" s="227">
        <v>0</v>
      </c>
      <c r="M232" s="227"/>
      <c r="N232" s="228">
        <f>ROUND(L232*K232,2)</f>
        <v>0</v>
      </c>
      <c r="O232" s="228"/>
      <c r="P232" s="228"/>
      <c r="Q232" s="228"/>
      <c r="R232" s="124"/>
      <c r="T232" s="147" t="s">
        <v>5</v>
      </c>
      <c r="U232" s="46" t="s">
        <v>36</v>
      </c>
      <c r="V232" s="38"/>
      <c r="W232" s="148">
        <f>V232*K232</f>
        <v>0</v>
      </c>
      <c r="X232" s="148">
        <v>0.005</v>
      </c>
      <c r="Y232" s="148">
        <f>X232*K232</f>
        <v>0.01</v>
      </c>
      <c r="Z232" s="148">
        <v>0</v>
      </c>
      <c r="AA232" s="149">
        <f>Z232*K232</f>
        <v>0</v>
      </c>
      <c r="AR232" s="21" t="s">
        <v>135</v>
      </c>
      <c r="AT232" s="21" t="s">
        <v>131</v>
      </c>
      <c r="AU232" s="21" t="s">
        <v>92</v>
      </c>
      <c r="AY232" s="21" t="s">
        <v>130</v>
      </c>
      <c r="BE232" s="105">
        <f>IF(U232="základní",N232,0)</f>
        <v>0</v>
      </c>
      <c r="BF232" s="105">
        <f>IF(U232="snížená",N232,0)</f>
        <v>0</v>
      </c>
      <c r="BG232" s="105">
        <f>IF(U232="zákl. přenesená",N232,0)</f>
        <v>0</v>
      </c>
      <c r="BH232" s="105">
        <f>IF(U232="sníž. přenesená",N232,0)</f>
        <v>0</v>
      </c>
      <c r="BI232" s="105">
        <f>IF(U232="nulová",N232,0)</f>
        <v>0</v>
      </c>
      <c r="BJ232" s="21" t="s">
        <v>79</v>
      </c>
      <c r="BK232" s="105">
        <f>ROUND(L232*K232,2)</f>
        <v>0</v>
      </c>
      <c r="BL232" s="21" t="s">
        <v>135</v>
      </c>
      <c r="BM232" s="21" t="s">
        <v>736</v>
      </c>
    </row>
    <row r="233" spans="2:47" s="1" customFormat="1" ht="16.5" customHeight="1">
      <c r="B233" s="37"/>
      <c r="C233" s="38"/>
      <c r="D233" s="38"/>
      <c r="E233" s="38"/>
      <c r="F233" s="237" t="s">
        <v>364</v>
      </c>
      <c r="G233" s="238"/>
      <c r="H233" s="238"/>
      <c r="I233" s="238"/>
      <c r="J233" s="38"/>
      <c r="K233" s="38"/>
      <c r="L233" s="38"/>
      <c r="M233" s="38"/>
      <c r="N233" s="38"/>
      <c r="O233" s="38"/>
      <c r="P233" s="38"/>
      <c r="Q233" s="38"/>
      <c r="R233" s="39"/>
      <c r="T233" s="177"/>
      <c r="U233" s="38"/>
      <c r="V233" s="38"/>
      <c r="W233" s="38"/>
      <c r="X233" s="38"/>
      <c r="Y233" s="38"/>
      <c r="Z233" s="38"/>
      <c r="AA233" s="76"/>
      <c r="AT233" s="21" t="s">
        <v>344</v>
      </c>
      <c r="AU233" s="21" t="s">
        <v>92</v>
      </c>
    </row>
    <row r="234" spans="2:65" s="1" customFormat="1" ht="25.5" customHeight="1">
      <c r="B234" s="123"/>
      <c r="C234" s="143" t="s">
        <v>350</v>
      </c>
      <c r="D234" s="143" t="s">
        <v>131</v>
      </c>
      <c r="E234" s="144" t="s">
        <v>737</v>
      </c>
      <c r="F234" s="226" t="s">
        <v>738</v>
      </c>
      <c r="G234" s="226"/>
      <c r="H234" s="226"/>
      <c r="I234" s="226"/>
      <c r="J234" s="145" t="s">
        <v>362</v>
      </c>
      <c r="K234" s="146">
        <v>1</v>
      </c>
      <c r="L234" s="227">
        <v>0</v>
      </c>
      <c r="M234" s="227"/>
      <c r="N234" s="228">
        <f>ROUND(L234*K234,2)</f>
        <v>0</v>
      </c>
      <c r="O234" s="228"/>
      <c r="P234" s="228"/>
      <c r="Q234" s="228"/>
      <c r="R234" s="124"/>
      <c r="T234" s="147" t="s">
        <v>5</v>
      </c>
      <c r="U234" s="46" t="s">
        <v>36</v>
      </c>
      <c r="V234" s="38"/>
      <c r="W234" s="148">
        <f>V234*K234</f>
        <v>0</v>
      </c>
      <c r="X234" s="148">
        <v>0.005</v>
      </c>
      <c r="Y234" s="148">
        <f>X234*K234</f>
        <v>0.005</v>
      </c>
      <c r="Z234" s="148">
        <v>0</v>
      </c>
      <c r="AA234" s="149">
        <f>Z234*K234</f>
        <v>0</v>
      </c>
      <c r="AR234" s="21" t="s">
        <v>135</v>
      </c>
      <c r="AT234" s="21" t="s">
        <v>131</v>
      </c>
      <c r="AU234" s="21" t="s">
        <v>92</v>
      </c>
      <c r="AY234" s="21" t="s">
        <v>130</v>
      </c>
      <c r="BE234" s="105">
        <f>IF(U234="základní",N234,0)</f>
        <v>0</v>
      </c>
      <c r="BF234" s="105">
        <f>IF(U234="snížená",N234,0)</f>
        <v>0</v>
      </c>
      <c r="BG234" s="105">
        <f>IF(U234="zákl. přenesená",N234,0)</f>
        <v>0</v>
      </c>
      <c r="BH234" s="105">
        <f>IF(U234="sníž. přenesená",N234,0)</f>
        <v>0</v>
      </c>
      <c r="BI234" s="105">
        <f>IF(U234="nulová",N234,0)</f>
        <v>0</v>
      </c>
      <c r="BJ234" s="21" t="s">
        <v>79</v>
      </c>
      <c r="BK234" s="105">
        <f>ROUND(L234*K234,2)</f>
        <v>0</v>
      </c>
      <c r="BL234" s="21" t="s">
        <v>135</v>
      </c>
      <c r="BM234" s="21" t="s">
        <v>739</v>
      </c>
    </row>
    <row r="235" spans="2:47" s="1" customFormat="1" ht="24" customHeight="1">
      <c r="B235" s="37"/>
      <c r="C235" s="38"/>
      <c r="D235" s="38"/>
      <c r="E235" s="38"/>
      <c r="F235" s="237" t="s">
        <v>740</v>
      </c>
      <c r="G235" s="238"/>
      <c r="H235" s="238"/>
      <c r="I235" s="238"/>
      <c r="J235" s="38"/>
      <c r="K235" s="38"/>
      <c r="L235" s="38"/>
      <c r="M235" s="38"/>
      <c r="N235" s="38"/>
      <c r="O235" s="38"/>
      <c r="P235" s="38"/>
      <c r="Q235" s="38"/>
      <c r="R235" s="39"/>
      <c r="T235" s="177"/>
      <c r="U235" s="38"/>
      <c r="V235" s="38"/>
      <c r="W235" s="38"/>
      <c r="X235" s="38"/>
      <c r="Y235" s="38"/>
      <c r="Z235" s="38"/>
      <c r="AA235" s="76"/>
      <c r="AT235" s="21" t="s">
        <v>344</v>
      </c>
      <c r="AU235" s="21" t="s">
        <v>92</v>
      </c>
    </row>
    <row r="236" spans="2:65" s="1" customFormat="1" ht="25.5" customHeight="1">
      <c r="B236" s="123"/>
      <c r="C236" s="143" t="s">
        <v>355</v>
      </c>
      <c r="D236" s="143" t="s">
        <v>131</v>
      </c>
      <c r="E236" s="144" t="s">
        <v>741</v>
      </c>
      <c r="F236" s="226" t="s">
        <v>742</v>
      </c>
      <c r="G236" s="226"/>
      <c r="H236" s="226"/>
      <c r="I236" s="226"/>
      <c r="J236" s="145" t="s">
        <v>362</v>
      </c>
      <c r="K236" s="146">
        <v>1</v>
      </c>
      <c r="L236" s="227">
        <v>0</v>
      </c>
      <c r="M236" s="227"/>
      <c r="N236" s="228">
        <f>ROUND(L236*K236,2)</f>
        <v>0</v>
      </c>
      <c r="O236" s="228"/>
      <c r="P236" s="228"/>
      <c r="Q236" s="228"/>
      <c r="R236" s="124"/>
      <c r="T236" s="147" t="s">
        <v>5</v>
      </c>
      <c r="U236" s="46" t="s">
        <v>36</v>
      </c>
      <c r="V236" s="38"/>
      <c r="W236" s="148">
        <f>V236*K236</f>
        <v>0</v>
      </c>
      <c r="X236" s="148">
        <v>0.005</v>
      </c>
      <c r="Y236" s="148">
        <f>X236*K236</f>
        <v>0.005</v>
      </c>
      <c r="Z236" s="148">
        <v>0</v>
      </c>
      <c r="AA236" s="149">
        <f>Z236*K236</f>
        <v>0</v>
      </c>
      <c r="AR236" s="21" t="s">
        <v>135</v>
      </c>
      <c r="AT236" s="21" t="s">
        <v>131</v>
      </c>
      <c r="AU236" s="21" t="s">
        <v>92</v>
      </c>
      <c r="AY236" s="21" t="s">
        <v>130</v>
      </c>
      <c r="BE236" s="105">
        <f>IF(U236="základní",N236,0)</f>
        <v>0</v>
      </c>
      <c r="BF236" s="105">
        <f>IF(U236="snížená",N236,0)</f>
        <v>0</v>
      </c>
      <c r="BG236" s="105">
        <f>IF(U236="zákl. přenesená",N236,0)</f>
        <v>0</v>
      </c>
      <c r="BH236" s="105">
        <f>IF(U236="sníž. přenesená",N236,0)</f>
        <v>0</v>
      </c>
      <c r="BI236" s="105">
        <f>IF(U236="nulová",N236,0)</f>
        <v>0</v>
      </c>
      <c r="BJ236" s="21" t="s">
        <v>79</v>
      </c>
      <c r="BK236" s="105">
        <f>ROUND(L236*K236,2)</f>
        <v>0</v>
      </c>
      <c r="BL236" s="21" t="s">
        <v>135</v>
      </c>
      <c r="BM236" s="21" t="s">
        <v>743</v>
      </c>
    </row>
    <row r="237" spans="2:47" s="1" customFormat="1" ht="24" customHeight="1">
      <c r="B237" s="37"/>
      <c r="C237" s="38"/>
      <c r="D237" s="38"/>
      <c r="E237" s="38"/>
      <c r="F237" s="237" t="s">
        <v>740</v>
      </c>
      <c r="G237" s="238"/>
      <c r="H237" s="238"/>
      <c r="I237" s="238"/>
      <c r="J237" s="38"/>
      <c r="K237" s="38"/>
      <c r="L237" s="38"/>
      <c r="M237" s="38"/>
      <c r="N237" s="38"/>
      <c r="O237" s="38"/>
      <c r="P237" s="38"/>
      <c r="Q237" s="38"/>
      <c r="R237" s="39"/>
      <c r="T237" s="177"/>
      <c r="U237" s="38"/>
      <c r="V237" s="38"/>
      <c r="W237" s="38"/>
      <c r="X237" s="38"/>
      <c r="Y237" s="38"/>
      <c r="Z237" s="38"/>
      <c r="AA237" s="76"/>
      <c r="AT237" s="21" t="s">
        <v>344</v>
      </c>
      <c r="AU237" s="21" t="s">
        <v>92</v>
      </c>
    </row>
    <row r="238" spans="2:65" s="1" customFormat="1" ht="16.5" customHeight="1">
      <c r="B238" s="123"/>
      <c r="C238" s="143" t="s">
        <v>359</v>
      </c>
      <c r="D238" s="143" t="s">
        <v>131</v>
      </c>
      <c r="E238" s="144" t="s">
        <v>366</v>
      </c>
      <c r="F238" s="226" t="s">
        <v>744</v>
      </c>
      <c r="G238" s="226"/>
      <c r="H238" s="226"/>
      <c r="I238" s="226"/>
      <c r="J238" s="145" t="s">
        <v>362</v>
      </c>
      <c r="K238" s="146">
        <v>3</v>
      </c>
      <c r="L238" s="227">
        <v>0</v>
      </c>
      <c r="M238" s="227"/>
      <c r="N238" s="228">
        <f>ROUND(L238*K238,2)</f>
        <v>0</v>
      </c>
      <c r="O238" s="228"/>
      <c r="P238" s="228"/>
      <c r="Q238" s="228"/>
      <c r="R238" s="124"/>
      <c r="T238" s="147" t="s">
        <v>5</v>
      </c>
      <c r="U238" s="46" t="s">
        <v>36</v>
      </c>
      <c r="V238" s="38"/>
      <c r="W238" s="148">
        <f>V238*K238</f>
        <v>0</v>
      </c>
      <c r="X238" s="148">
        <v>0.005</v>
      </c>
      <c r="Y238" s="148">
        <f>X238*K238</f>
        <v>0.015</v>
      </c>
      <c r="Z238" s="148">
        <v>0</v>
      </c>
      <c r="AA238" s="149">
        <f>Z238*K238</f>
        <v>0</v>
      </c>
      <c r="AR238" s="21" t="s">
        <v>135</v>
      </c>
      <c r="AT238" s="21" t="s">
        <v>131</v>
      </c>
      <c r="AU238" s="21" t="s">
        <v>92</v>
      </c>
      <c r="AY238" s="21" t="s">
        <v>130</v>
      </c>
      <c r="BE238" s="105">
        <f>IF(U238="základní",N238,0)</f>
        <v>0</v>
      </c>
      <c r="BF238" s="105">
        <f>IF(U238="snížená",N238,0)</f>
        <v>0</v>
      </c>
      <c r="BG238" s="105">
        <f>IF(U238="zákl. přenesená",N238,0)</f>
        <v>0</v>
      </c>
      <c r="BH238" s="105">
        <f>IF(U238="sníž. přenesená",N238,0)</f>
        <v>0</v>
      </c>
      <c r="BI238" s="105">
        <f>IF(U238="nulová",N238,0)</f>
        <v>0</v>
      </c>
      <c r="BJ238" s="21" t="s">
        <v>79</v>
      </c>
      <c r="BK238" s="105">
        <f>ROUND(L238*K238,2)</f>
        <v>0</v>
      </c>
      <c r="BL238" s="21" t="s">
        <v>135</v>
      </c>
      <c r="BM238" s="21" t="s">
        <v>745</v>
      </c>
    </row>
    <row r="239" spans="2:47" s="1" customFormat="1" ht="48" customHeight="1">
      <c r="B239" s="37"/>
      <c r="C239" s="38"/>
      <c r="D239" s="38"/>
      <c r="E239" s="38"/>
      <c r="F239" s="237" t="s">
        <v>746</v>
      </c>
      <c r="G239" s="238"/>
      <c r="H239" s="238"/>
      <c r="I239" s="238"/>
      <c r="J239" s="38"/>
      <c r="K239" s="38"/>
      <c r="L239" s="38"/>
      <c r="M239" s="38"/>
      <c r="N239" s="38"/>
      <c r="O239" s="38"/>
      <c r="P239" s="38"/>
      <c r="Q239" s="38"/>
      <c r="R239" s="39"/>
      <c r="T239" s="177"/>
      <c r="U239" s="38"/>
      <c r="V239" s="38"/>
      <c r="W239" s="38"/>
      <c r="X239" s="38"/>
      <c r="Y239" s="38"/>
      <c r="Z239" s="38"/>
      <c r="AA239" s="76"/>
      <c r="AT239" s="21" t="s">
        <v>344</v>
      </c>
      <c r="AU239" s="21" t="s">
        <v>92</v>
      </c>
    </row>
    <row r="240" spans="2:65" s="1" customFormat="1" ht="25.5" customHeight="1">
      <c r="B240" s="123"/>
      <c r="C240" s="143" t="s">
        <v>365</v>
      </c>
      <c r="D240" s="143" t="s">
        <v>131</v>
      </c>
      <c r="E240" s="144" t="s">
        <v>375</v>
      </c>
      <c r="F240" s="226" t="s">
        <v>376</v>
      </c>
      <c r="G240" s="226"/>
      <c r="H240" s="226"/>
      <c r="I240" s="226"/>
      <c r="J240" s="145" t="s">
        <v>167</v>
      </c>
      <c r="K240" s="146">
        <v>53.2</v>
      </c>
      <c r="L240" s="227">
        <v>0</v>
      </c>
      <c r="M240" s="227"/>
      <c r="N240" s="228">
        <f>ROUND(L240*K240,2)</f>
        <v>0</v>
      </c>
      <c r="O240" s="228"/>
      <c r="P240" s="228"/>
      <c r="Q240" s="228"/>
      <c r="R240" s="124"/>
      <c r="T240" s="147" t="s">
        <v>5</v>
      </c>
      <c r="U240" s="46" t="s">
        <v>36</v>
      </c>
      <c r="V240" s="38"/>
      <c r="W240" s="148">
        <f>V240*K240</f>
        <v>0</v>
      </c>
      <c r="X240" s="148">
        <v>0</v>
      </c>
      <c r="Y240" s="148">
        <f>X240*K240</f>
        <v>0</v>
      </c>
      <c r="Z240" s="148">
        <v>0</v>
      </c>
      <c r="AA240" s="149">
        <f>Z240*K240</f>
        <v>0</v>
      </c>
      <c r="AR240" s="21" t="s">
        <v>135</v>
      </c>
      <c r="AT240" s="21" t="s">
        <v>131</v>
      </c>
      <c r="AU240" s="21" t="s">
        <v>92</v>
      </c>
      <c r="AY240" s="21" t="s">
        <v>130</v>
      </c>
      <c r="BE240" s="105">
        <f>IF(U240="základní",N240,0)</f>
        <v>0</v>
      </c>
      <c r="BF240" s="105">
        <f>IF(U240="snížená",N240,0)</f>
        <v>0</v>
      </c>
      <c r="BG240" s="105">
        <f>IF(U240="zákl. přenesená",N240,0)</f>
        <v>0</v>
      </c>
      <c r="BH240" s="105">
        <f>IF(U240="sníž. přenesená",N240,0)</f>
        <v>0</v>
      </c>
      <c r="BI240" s="105">
        <f>IF(U240="nulová",N240,0)</f>
        <v>0</v>
      </c>
      <c r="BJ240" s="21" t="s">
        <v>79</v>
      </c>
      <c r="BK240" s="105">
        <f>ROUND(L240*K240,2)</f>
        <v>0</v>
      </c>
      <c r="BL240" s="21" t="s">
        <v>135</v>
      </c>
      <c r="BM240" s="21" t="s">
        <v>747</v>
      </c>
    </row>
    <row r="241" spans="2:47" s="1" customFormat="1" ht="16.5" customHeight="1">
      <c r="B241" s="37"/>
      <c r="C241" s="38"/>
      <c r="D241" s="38"/>
      <c r="E241" s="38"/>
      <c r="F241" s="237" t="s">
        <v>378</v>
      </c>
      <c r="G241" s="238"/>
      <c r="H241" s="238"/>
      <c r="I241" s="238"/>
      <c r="J241" s="38"/>
      <c r="K241" s="38"/>
      <c r="L241" s="38"/>
      <c r="M241" s="38"/>
      <c r="N241" s="38"/>
      <c r="O241" s="38"/>
      <c r="P241" s="38"/>
      <c r="Q241" s="38"/>
      <c r="R241" s="39"/>
      <c r="T241" s="177"/>
      <c r="U241" s="38"/>
      <c r="V241" s="38"/>
      <c r="W241" s="38"/>
      <c r="X241" s="38"/>
      <c r="Y241" s="38"/>
      <c r="Z241" s="38"/>
      <c r="AA241" s="76"/>
      <c r="AT241" s="21" t="s">
        <v>344</v>
      </c>
      <c r="AU241" s="21" t="s">
        <v>92</v>
      </c>
    </row>
    <row r="242" spans="2:63" s="9" customFormat="1" ht="29.85" customHeight="1">
      <c r="B242" s="132"/>
      <c r="C242" s="133"/>
      <c r="D242" s="142" t="s">
        <v>106</v>
      </c>
      <c r="E242" s="142"/>
      <c r="F242" s="142"/>
      <c r="G242" s="142"/>
      <c r="H242" s="142"/>
      <c r="I242" s="142"/>
      <c r="J242" s="142"/>
      <c r="K242" s="142"/>
      <c r="L242" s="142"/>
      <c r="M242" s="142"/>
      <c r="N242" s="233">
        <f>BK242</f>
        <v>0</v>
      </c>
      <c r="O242" s="234"/>
      <c r="P242" s="234"/>
      <c r="Q242" s="234"/>
      <c r="R242" s="135"/>
      <c r="T242" s="136"/>
      <c r="U242" s="133"/>
      <c r="V242" s="133"/>
      <c r="W242" s="137">
        <f>SUM(W243:W255)</f>
        <v>0</v>
      </c>
      <c r="X242" s="133"/>
      <c r="Y242" s="137">
        <f>SUM(Y243:Y255)</f>
        <v>0.010112000000000001</v>
      </c>
      <c r="Z242" s="133"/>
      <c r="AA242" s="138">
        <f>SUM(AA243:AA255)</f>
        <v>0</v>
      </c>
      <c r="AR242" s="139" t="s">
        <v>79</v>
      </c>
      <c r="AT242" s="140" t="s">
        <v>70</v>
      </c>
      <c r="AU242" s="140" t="s">
        <v>79</v>
      </c>
      <c r="AY242" s="139" t="s">
        <v>130</v>
      </c>
      <c r="BK242" s="141">
        <f>SUM(BK243:BK255)</f>
        <v>0</v>
      </c>
    </row>
    <row r="243" spans="2:65" s="1" customFormat="1" ht="25.5" customHeight="1">
      <c r="B243" s="123"/>
      <c r="C243" s="143" t="s">
        <v>370</v>
      </c>
      <c r="D243" s="143" t="s">
        <v>131</v>
      </c>
      <c r="E243" s="144" t="s">
        <v>389</v>
      </c>
      <c r="F243" s="226" t="s">
        <v>390</v>
      </c>
      <c r="G243" s="226"/>
      <c r="H243" s="226"/>
      <c r="I243" s="226"/>
      <c r="J243" s="145" t="s">
        <v>197</v>
      </c>
      <c r="K243" s="146">
        <v>10.698</v>
      </c>
      <c r="L243" s="227">
        <v>0</v>
      </c>
      <c r="M243" s="227"/>
      <c r="N243" s="228">
        <f>ROUND(L243*K243,2)</f>
        <v>0</v>
      </c>
      <c r="O243" s="228"/>
      <c r="P243" s="228"/>
      <c r="Q243" s="228"/>
      <c r="R243" s="124"/>
      <c r="T243" s="147" t="s">
        <v>5</v>
      </c>
      <c r="U243" s="46" t="s">
        <v>36</v>
      </c>
      <c r="V243" s="38"/>
      <c r="W243" s="148">
        <f>V243*K243</f>
        <v>0</v>
      </c>
      <c r="X243" s="148">
        <v>0</v>
      </c>
      <c r="Y243" s="148">
        <f>X243*K243</f>
        <v>0</v>
      </c>
      <c r="Z243" s="148">
        <v>0</v>
      </c>
      <c r="AA243" s="149">
        <f>Z243*K243</f>
        <v>0</v>
      </c>
      <c r="AR243" s="21" t="s">
        <v>135</v>
      </c>
      <c r="AT243" s="21" t="s">
        <v>131</v>
      </c>
      <c r="AU243" s="21" t="s">
        <v>92</v>
      </c>
      <c r="AY243" s="21" t="s">
        <v>130</v>
      </c>
      <c r="BE243" s="105">
        <f>IF(U243="základní",N243,0)</f>
        <v>0</v>
      </c>
      <c r="BF243" s="105">
        <f>IF(U243="snížená",N243,0)</f>
        <v>0</v>
      </c>
      <c r="BG243" s="105">
        <f>IF(U243="zákl. přenesená",N243,0)</f>
        <v>0</v>
      </c>
      <c r="BH243" s="105">
        <f>IF(U243="sníž. přenesená",N243,0)</f>
        <v>0</v>
      </c>
      <c r="BI243" s="105">
        <f>IF(U243="nulová",N243,0)</f>
        <v>0</v>
      </c>
      <c r="BJ243" s="21" t="s">
        <v>79</v>
      </c>
      <c r="BK243" s="105">
        <f>ROUND(L243*K243,2)</f>
        <v>0</v>
      </c>
      <c r="BL243" s="21" t="s">
        <v>135</v>
      </c>
      <c r="BM243" s="21" t="s">
        <v>748</v>
      </c>
    </row>
    <row r="244" spans="2:51" s="10" customFormat="1" ht="16.5" customHeight="1">
      <c r="B244" s="150"/>
      <c r="C244" s="151"/>
      <c r="D244" s="151"/>
      <c r="E244" s="152" t="s">
        <v>5</v>
      </c>
      <c r="F244" s="239" t="s">
        <v>211</v>
      </c>
      <c r="G244" s="240"/>
      <c r="H244" s="240"/>
      <c r="I244" s="240"/>
      <c r="J244" s="151"/>
      <c r="K244" s="152" t="s">
        <v>5</v>
      </c>
      <c r="L244" s="151"/>
      <c r="M244" s="151"/>
      <c r="N244" s="151"/>
      <c r="O244" s="151"/>
      <c r="P244" s="151"/>
      <c r="Q244" s="151"/>
      <c r="R244" s="153"/>
      <c r="T244" s="154"/>
      <c r="U244" s="151"/>
      <c r="V244" s="151"/>
      <c r="W244" s="151"/>
      <c r="X244" s="151"/>
      <c r="Y244" s="151"/>
      <c r="Z244" s="151"/>
      <c r="AA244" s="155"/>
      <c r="AT244" s="156" t="s">
        <v>138</v>
      </c>
      <c r="AU244" s="156" t="s">
        <v>92</v>
      </c>
      <c r="AV244" s="10" t="s">
        <v>79</v>
      </c>
      <c r="AW244" s="10" t="s">
        <v>30</v>
      </c>
      <c r="AX244" s="10" t="s">
        <v>71</v>
      </c>
      <c r="AY244" s="156" t="s">
        <v>130</v>
      </c>
    </row>
    <row r="245" spans="2:51" s="11" customFormat="1" ht="16.5" customHeight="1">
      <c r="B245" s="157"/>
      <c r="C245" s="158"/>
      <c r="D245" s="158"/>
      <c r="E245" s="159" t="s">
        <v>5</v>
      </c>
      <c r="F245" s="241" t="s">
        <v>749</v>
      </c>
      <c r="G245" s="242"/>
      <c r="H245" s="242"/>
      <c r="I245" s="242"/>
      <c r="J245" s="158"/>
      <c r="K245" s="160">
        <v>8.653</v>
      </c>
      <c r="L245" s="158"/>
      <c r="M245" s="158"/>
      <c r="N245" s="158"/>
      <c r="O245" s="158"/>
      <c r="P245" s="158"/>
      <c r="Q245" s="158"/>
      <c r="R245" s="161"/>
      <c r="T245" s="162"/>
      <c r="U245" s="158"/>
      <c r="V245" s="158"/>
      <c r="W245" s="158"/>
      <c r="X245" s="158"/>
      <c r="Y245" s="158"/>
      <c r="Z245" s="158"/>
      <c r="AA245" s="163"/>
      <c r="AT245" s="164" t="s">
        <v>138</v>
      </c>
      <c r="AU245" s="164" t="s">
        <v>92</v>
      </c>
      <c r="AV245" s="11" t="s">
        <v>92</v>
      </c>
      <c r="AW245" s="11" t="s">
        <v>30</v>
      </c>
      <c r="AX245" s="11" t="s">
        <v>71</v>
      </c>
      <c r="AY245" s="164" t="s">
        <v>130</v>
      </c>
    </row>
    <row r="246" spans="2:51" s="10" customFormat="1" ht="16.5" customHeight="1">
      <c r="B246" s="150"/>
      <c r="C246" s="151"/>
      <c r="D246" s="151"/>
      <c r="E246" s="152" t="s">
        <v>5</v>
      </c>
      <c r="F246" s="243" t="s">
        <v>213</v>
      </c>
      <c r="G246" s="244"/>
      <c r="H246" s="244"/>
      <c r="I246" s="244"/>
      <c r="J246" s="151"/>
      <c r="K246" s="152" t="s">
        <v>5</v>
      </c>
      <c r="L246" s="151"/>
      <c r="M246" s="151"/>
      <c r="N246" s="151"/>
      <c r="O246" s="151"/>
      <c r="P246" s="151"/>
      <c r="Q246" s="151"/>
      <c r="R246" s="153"/>
      <c r="T246" s="154"/>
      <c r="U246" s="151"/>
      <c r="V246" s="151"/>
      <c r="W246" s="151"/>
      <c r="X246" s="151"/>
      <c r="Y246" s="151"/>
      <c r="Z246" s="151"/>
      <c r="AA246" s="155"/>
      <c r="AT246" s="156" t="s">
        <v>138</v>
      </c>
      <c r="AU246" s="156" t="s">
        <v>92</v>
      </c>
      <c r="AV246" s="10" t="s">
        <v>79</v>
      </c>
      <c r="AW246" s="10" t="s">
        <v>30</v>
      </c>
      <c r="AX246" s="10" t="s">
        <v>71</v>
      </c>
      <c r="AY246" s="156" t="s">
        <v>130</v>
      </c>
    </row>
    <row r="247" spans="2:51" s="11" customFormat="1" ht="16.5" customHeight="1">
      <c r="B247" s="157"/>
      <c r="C247" s="158"/>
      <c r="D247" s="158"/>
      <c r="E247" s="159" t="s">
        <v>5</v>
      </c>
      <c r="F247" s="241" t="s">
        <v>750</v>
      </c>
      <c r="G247" s="242"/>
      <c r="H247" s="242"/>
      <c r="I247" s="242"/>
      <c r="J247" s="158"/>
      <c r="K247" s="160">
        <v>0.845</v>
      </c>
      <c r="L247" s="158"/>
      <c r="M247" s="158"/>
      <c r="N247" s="158"/>
      <c r="O247" s="158"/>
      <c r="P247" s="158"/>
      <c r="Q247" s="158"/>
      <c r="R247" s="161"/>
      <c r="T247" s="162"/>
      <c r="U247" s="158"/>
      <c r="V247" s="158"/>
      <c r="W247" s="158"/>
      <c r="X247" s="158"/>
      <c r="Y247" s="158"/>
      <c r="Z247" s="158"/>
      <c r="AA247" s="163"/>
      <c r="AT247" s="164" t="s">
        <v>138</v>
      </c>
      <c r="AU247" s="164" t="s">
        <v>92</v>
      </c>
      <c r="AV247" s="11" t="s">
        <v>92</v>
      </c>
      <c r="AW247" s="11" t="s">
        <v>30</v>
      </c>
      <c r="AX247" s="11" t="s">
        <v>71</v>
      </c>
      <c r="AY247" s="164" t="s">
        <v>130</v>
      </c>
    </row>
    <row r="248" spans="2:51" s="10" customFormat="1" ht="16.5" customHeight="1">
      <c r="B248" s="150"/>
      <c r="C248" s="151"/>
      <c r="D248" s="151"/>
      <c r="E248" s="152" t="s">
        <v>5</v>
      </c>
      <c r="F248" s="243" t="s">
        <v>394</v>
      </c>
      <c r="G248" s="244"/>
      <c r="H248" s="244"/>
      <c r="I248" s="244"/>
      <c r="J248" s="151"/>
      <c r="K248" s="152" t="s">
        <v>5</v>
      </c>
      <c r="L248" s="151"/>
      <c r="M248" s="151"/>
      <c r="N248" s="151"/>
      <c r="O248" s="151"/>
      <c r="P248" s="151"/>
      <c r="Q248" s="151"/>
      <c r="R248" s="153"/>
      <c r="T248" s="154"/>
      <c r="U248" s="151"/>
      <c r="V248" s="151"/>
      <c r="W248" s="151"/>
      <c r="X248" s="151"/>
      <c r="Y248" s="151"/>
      <c r="Z248" s="151"/>
      <c r="AA248" s="155"/>
      <c r="AT248" s="156" t="s">
        <v>138</v>
      </c>
      <c r="AU248" s="156" t="s">
        <v>92</v>
      </c>
      <c r="AV248" s="10" t="s">
        <v>79</v>
      </c>
      <c r="AW248" s="10" t="s">
        <v>30</v>
      </c>
      <c r="AX248" s="10" t="s">
        <v>71</v>
      </c>
      <c r="AY248" s="156" t="s">
        <v>130</v>
      </c>
    </row>
    <row r="249" spans="2:51" s="11" customFormat="1" ht="16.5" customHeight="1">
      <c r="B249" s="157"/>
      <c r="C249" s="158"/>
      <c r="D249" s="158"/>
      <c r="E249" s="159" t="s">
        <v>5</v>
      </c>
      <c r="F249" s="241" t="s">
        <v>751</v>
      </c>
      <c r="G249" s="242"/>
      <c r="H249" s="242"/>
      <c r="I249" s="242"/>
      <c r="J249" s="158"/>
      <c r="K249" s="160">
        <v>1.2</v>
      </c>
      <c r="L249" s="158"/>
      <c r="M249" s="158"/>
      <c r="N249" s="158"/>
      <c r="O249" s="158"/>
      <c r="P249" s="158"/>
      <c r="Q249" s="158"/>
      <c r="R249" s="161"/>
      <c r="T249" s="162"/>
      <c r="U249" s="158"/>
      <c r="V249" s="158"/>
      <c r="W249" s="158"/>
      <c r="X249" s="158"/>
      <c r="Y249" s="158"/>
      <c r="Z249" s="158"/>
      <c r="AA249" s="163"/>
      <c r="AT249" s="164" t="s">
        <v>138</v>
      </c>
      <c r="AU249" s="164" t="s">
        <v>92</v>
      </c>
      <c r="AV249" s="11" t="s">
        <v>92</v>
      </c>
      <c r="AW249" s="11" t="s">
        <v>30</v>
      </c>
      <c r="AX249" s="11" t="s">
        <v>71</v>
      </c>
      <c r="AY249" s="164" t="s">
        <v>130</v>
      </c>
    </row>
    <row r="250" spans="2:51" s="12" customFormat="1" ht="16.5" customHeight="1">
      <c r="B250" s="165"/>
      <c r="C250" s="166"/>
      <c r="D250" s="166"/>
      <c r="E250" s="167" t="s">
        <v>5</v>
      </c>
      <c r="F250" s="245" t="s">
        <v>143</v>
      </c>
      <c r="G250" s="246"/>
      <c r="H250" s="246"/>
      <c r="I250" s="246"/>
      <c r="J250" s="166"/>
      <c r="K250" s="168">
        <v>10.698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138</v>
      </c>
      <c r="AU250" s="172" t="s">
        <v>92</v>
      </c>
      <c r="AV250" s="12" t="s">
        <v>135</v>
      </c>
      <c r="AW250" s="12" t="s">
        <v>30</v>
      </c>
      <c r="AX250" s="12" t="s">
        <v>79</v>
      </c>
      <c r="AY250" s="172" t="s">
        <v>130</v>
      </c>
    </row>
    <row r="251" spans="2:65" s="1" customFormat="1" ht="25.5" customHeight="1">
      <c r="B251" s="123"/>
      <c r="C251" s="143" t="s">
        <v>374</v>
      </c>
      <c r="D251" s="143" t="s">
        <v>131</v>
      </c>
      <c r="E251" s="144" t="s">
        <v>397</v>
      </c>
      <c r="F251" s="226" t="s">
        <v>398</v>
      </c>
      <c r="G251" s="226"/>
      <c r="H251" s="226"/>
      <c r="I251" s="226"/>
      <c r="J251" s="145" t="s">
        <v>197</v>
      </c>
      <c r="K251" s="146">
        <v>0.8</v>
      </c>
      <c r="L251" s="227">
        <v>0</v>
      </c>
      <c r="M251" s="227"/>
      <c r="N251" s="228">
        <f>ROUND(L251*K251,2)</f>
        <v>0</v>
      </c>
      <c r="O251" s="228"/>
      <c r="P251" s="228"/>
      <c r="Q251" s="228"/>
      <c r="R251" s="124"/>
      <c r="T251" s="147" t="s">
        <v>5</v>
      </c>
      <c r="U251" s="46" t="s">
        <v>36</v>
      </c>
      <c r="V251" s="38"/>
      <c r="W251" s="148">
        <f>V251*K251</f>
        <v>0</v>
      </c>
      <c r="X251" s="148">
        <v>0</v>
      </c>
      <c r="Y251" s="148">
        <f>X251*K251</f>
        <v>0</v>
      </c>
      <c r="Z251" s="148">
        <v>0</v>
      </c>
      <c r="AA251" s="149">
        <f>Z251*K251</f>
        <v>0</v>
      </c>
      <c r="AR251" s="21" t="s">
        <v>135</v>
      </c>
      <c r="AT251" s="21" t="s">
        <v>131</v>
      </c>
      <c r="AU251" s="21" t="s">
        <v>92</v>
      </c>
      <c r="AY251" s="21" t="s">
        <v>130</v>
      </c>
      <c r="BE251" s="105">
        <f>IF(U251="základní",N251,0)</f>
        <v>0</v>
      </c>
      <c r="BF251" s="105">
        <f>IF(U251="snížená",N251,0)</f>
        <v>0</v>
      </c>
      <c r="BG251" s="105">
        <f>IF(U251="zákl. přenesená",N251,0)</f>
        <v>0</v>
      </c>
      <c r="BH251" s="105">
        <f>IF(U251="sníž. přenesená",N251,0)</f>
        <v>0</v>
      </c>
      <c r="BI251" s="105">
        <f>IF(U251="nulová",N251,0)</f>
        <v>0</v>
      </c>
      <c r="BJ251" s="21" t="s">
        <v>79</v>
      </c>
      <c r="BK251" s="105">
        <f>ROUND(L251*K251,2)</f>
        <v>0</v>
      </c>
      <c r="BL251" s="21" t="s">
        <v>135</v>
      </c>
      <c r="BM251" s="21" t="s">
        <v>752</v>
      </c>
    </row>
    <row r="252" spans="2:47" s="1" customFormat="1" ht="16.5" customHeight="1">
      <c r="B252" s="37"/>
      <c r="C252" s="38"/>
      <c r="D252" s="38"/>
      <c r="E252" s="38"/>
      <c r="F252" s="237" t="s">
        <v>400</v>
      </c>
      <c r="G252" s="238"/>
      <c r="H252" s="238"/>
      <c r="I252" s="238"/>
      <c r="J252" s="38"/>
      <c r="K252" s="38"/>
      <c r="L252" s="38"/>
      <c r="M252" s="38"/>
      <c r="N252" s="38"/>
      <c r="O252" s="38"/>
      <c r="P252" s="38"/>
      <c r="Q252" s="38"/>
      <c r="R252" s="39"/>
      <c r="T252" s="177"/>
      <c r="U252" s="38"/>
      <c r="V252" s="38"/>
      <c r="W252" s="38"/>
      <c r="X252" s="38"/>
      <c r="Y252" s="38"/>
      <c r="Z252" s="38"/>
      <c r="AA252" s="76"/>
      <c r="AT252" s="21" t="s">
        <v>344</v>
      </c>
      <c r="AU252" s="21" t="s">
        <v>92</v>
      </c>
    </row>
    <row r="253" spans="2:51" s="11" customFormat="1" ht="16.5" customHeight="1">
      <c r="B253" s="157"/>
      <c r="C253" s="158"/>
      <c r="D253" s="158"/>
      <c r="E253" s="159" t="s">
        <v>5</v>
      </c>
      <c r="F253" s="241" t="s">
        <v>753</v>
      </c>
      <c r="G253" s="242"/>
      <c r="H253" s="242"/>
      <c r="I253" s="242"/>
      <c r="J253" s="158"/>
      <c r="K253" s="160">
        <v>0.8</v>
      </c>
      <c r="L253" s="158"/>
      <c r="M253" s="158"/>
      <c r="N253" s="158"/>
      <c r="O253" s="158"/>
      <c r="P253" s="158"/>
      <c r="Q253" s="158"/>
      <c r="R253" s="161"/>
      <c r="T253" s="162"/>
      <c r="U253" s="158"/>
      <c r="V253" s="158"/>
      <c r="W253" s="158"/>
      <c r="X253" s="158"/>
      <c r="Y253" s="158"/>
      <c r="Z253" s="158"/>
      <c r="AA253" s="163"/>
      <c r="AT253" s="164" t="s">
        <v>138</v>
      </c>
      <c r="AU253" s="164" t="s">
        <v>92</v>
      </c>
      <c r="AV253" s="11" t="s">
        <v>92</v>
      </c>
      <c r="AW253" s="11" t="s">
        <v>30</v>
      </c>
      <c r="AX253" s="11" t="s">
        <v>79</v>
      </c>
      <c r="AY253" s="164" t="s">
        <v>130</v>
      </c>
    </row>
    <row r="254" spans="2:65" s="1" customFormat="1" ht="25.5" customHeight="1">
      <c r="B254" s="123"/>
      <c r="C254" s="143" t="s">
        <v>379</v>
      </c>
      <c r="D254" s="143" t="s">
        <v>131</v>
      </c>
      <c r="E254" s="144" t="s">
        <v>404</v>
      </c>
      <c r="F254" s="226" t="s">
        <v>405</v>
      </c>
      <c r="G254" s="226"/>
      <c r="H254" s="226"/>
      <c r="I254" s="226"/>
      <c r="J254" s="145" t="s">
        <v>134</v>
      </c>
      <c r="K254" s="146">
        <v>1.6</v>
      </c>
      <c r="L254" s="227">
        <v>0</v>
      </c>
      <c r="M254" s="227"/>
      <c r="N254" s="228">
        <f>ROUND(L254*K254,2)</f>
        <v>0</v>
      </c>
      <c r="O254" s="228"/>
      <c r="P254" s="228"/>
      <c r="Q254" s="228"/>
      <c r="R254" s="124"/>
      <c r="T254" s="147" t="s">
        <v>5</v>
      </c>
      <c r="U254" s="46" t="s">
        <v>36</v>
      </c>
      <c r="V254" s="38"/>
      <c r="W254" s="148">
        <f>V254*K254</f>
        <v>0</v>
      </c>
      <c r="X254" s="148">
        <v>0.00632</v>
      </c>
      <c r="Y254" s="148">
        <f>X254*K254</f>
        <v>0.010112000000000001</v>
      </c>
      <c r="Z254" s="148">
        <v>0</v>
      </c>
      <c r="AA254" s="149">
        <f>Z254*K254</f>
        <v>0</v>
      </c>
      <c r="AR254" s="21" t="s">
        <v>135</v>
      </c>
      <c r="AT254" s="21" t="s">
        <v>131</v>
      </c>
      <c r="AU254" s="21" t="s">
        <v>92</v>
      </c>
      <c r="AY254" s="21" t="s">
        <v>130</v>
      </c>
      <c r="BE254" s="105">
        <f>IF(U254="základní",N254,0)</f>
        <v>0</v>
      </c>
      <c r="BF254" s="105">
        <f>IF(U254="snížená",N254,0)</f>
        <v>0</v>
      </c>
      <c r="BG254" s="105">
        <f>IF(U254="zákl. přenesená",N254,0)</f>
        <v>0</v>
      </c>
      <c r="BH254" s="105">
        <f>IF(U254="sníž. přenesená",N254,0)</f>
        <v>0</v>
      </c>
      <c r="BI254" s="105">
        <f>IF(U254="nulová",N254,0)</f>
        <v>0</v>
      </c>
      <c r="BJ254" s="21" t="s">
        <v>79</v>
      </c>
      <c r="BK254" s="105">
        <f>ROUND(L254*K254,2)</f>
        <v>0</v>
      </c>
      <c r="BL254" s="21" t="s">
        <v>135</v>
      </c>
      <c r="BM254" s="21" t="s">
        <v>754</v>
      </c>
    </row>
    <row r="255" spans="2:51" s="11" customFormat="1" ht="16.5" customHeight="1">
      <c r="B255" s="157"/>
      <c r="C255" s="158"/>
      <c r="D255" s="158"/>
      <c r="E255" s="159" t="s">
        <v>5</v>
      </c>
      <c r="F255" s="250" t="s">
        <v>755</v>
      </c>
      <c r="G255" s="251"/>
      <c r="H255" s="251"/>
      <c r="I255" s="251"/>
      <c r="J255" s="158"/>
      <c r="K255" s="160">
        <v>1.6</v>
      </c>
      <c r="L255" s="158"/>
      <c r="M255" s="158"/>
      <c r="N255" s="158"/>
      <c r="O255" s="158"/>
      <c r="P255" s="158"/>
      <c r="Q255" s="158"/>
      <c r="R255" s="161"/>
      <c r="T255" s="162"/>
      <c r="U255" s="158"/>
      <c r="V255" s="158"/>
      <c r="W255" s="158"/>
      <c r="X255" s="158"/>
      <c r="Y255" s="158"/>
      <c r="Z255" s="158"/>
      <c r="AA255" s="163"/>
      <c r="AT255" s="164" t="s">
        <v>138</v>
      </c>
      <c r="AU255" s="164" t="s">
        <v>92</v>
      </c>
      <c r="AV255" s="11" t="s">
        <v>92</v>
      </c>
      <c r="AW255" s="11" t="s">
        <v>30</v>
      </c>
      <c r="AX255" s="11" t="s">
        <v>79</v>
      </c>
      <c r="AY255" s="164" t="s">
        <v>130</v>
      </c>
    </row>
    <row r="256" spans="2:63" s="9" customFormat="1" ht="29.85" customHeight="1">
      <c r="B256" s="132"/>
      <c r="C256" s="133"/>
      <c r="D256" s="142" t="s">
        <v>107</v>
      </c>
      <c r="E256" s="142"/>
      <c r="F256" s="142"/>
      <c r="G256" s="142"/>
      <c r="H256" s="142"/>
      <c r="I256" s="142"/>
      <c r="J256" s="142"/>
      <c r="K256" s="142"/>
      <c r="L256" s="142"/>
      <c r="M256" s="142"/>
      <c r="N256" s="233">
        <f>BK256</f>
        <v>0</v>
      </c>
      <c r="O256" s="234"/>
      <c r="P256" s="234"/>
      <c r="Q256" s="234"/>
      <c r="R256" s="135"/>
      <c r="T256" s="136"/>
      <c r="U256" s="133"/>
      <c r="V256" s="133"/>
      <c r="W256" s="137">
        <f>SUM(W257:W270)</f>
        <v>0</v>
      </c>
      <c r="X256" s="133"/>
      <c r="Y256" s="137">
        <f>SUM(Y257:Y270)</f>
        <v>5.284430499999999</v>
      </c>
      <c r="Z256" s="133"/>
      <c r="AA256" s="138">
        <f>SUM(AA257:AA270)</f>
        <v>0</v>
      </c>
      <c r="AR256" s="139" t="s">
        <v>79</v>
      </c>
      <c r="AT256" s="140" t="s">
        <v>70</v>
      </c>
      <c r="AU256" s="140" t="s">
        <v>79</v>
      </c>
      <c r="AY256" s="139" t="s">
        <v>130</v>
      </c>
      <c r="BK256" s="141">
        <f>SUM(BK257:BK270)</f>
        <v>0</v>
      </c>
    </row>
    <row r="257" spans="2:65" s="1" customFormat="1" ht="25.5" customHeight="1">
      <c r="B257" s="123"/>
      <c r="C257" s="143" t="s">
        <v>383</v>
      </c>
      <c r="D257" s="143" t="s">
        <v>131</v>
      </c>
      <c r="E257" s="144" t="s">
        <v>410</v>
      </c>
      <c r="F257" s="226" t="s">
        <v>411</v>
      </c>
      <c r="G257" s="226"/>
      <c r="H257" s="226"/>
      <c r="I257" s="226"/>
      <c r="J257" s="145" t="s">
        <v>134</v>
      </c>
      <c r="K257" s="146">
        <v>9.86</v>
      </c>
      <c r="L257" s="227">
        <v>0</v>
      </c>
      <c r="M257" s="227"/>
      <c r="N257" s="228">
        <f>ROUND(L257*K257,2)</f>
        <v>0</v>
      </c>
      <c r="O257" s="228"/>
      <c r="P257" s="228"/>
      <c r="Q257" s="228"/>
      <c r="R257" s="124"/>
      <c r="T257" s="147" t="s">
        <v>5</v>
      </c>
      <c r="U257" s="46" t="s">
        <v>36</v>
      </c>
      <c r="V257" s="38"/>
      <c r="W257" s="148">
        <f>V257*K257</f>
        <v>0</v>
      </c>
      <c r="X257" s="148">
        <v>0</v>
      </c>
      <c r="Y257" s="148">
        <f>X257*K257</f>
        <v>0</v>
      </c>
      <c r="Z257" s="148">
        <v>0</v>
      </c>
      <c r="AA257" s="149">
        <f>Z257*K257</f>
        <v>0</v>
      </c>
      <c r="AR257" s="21" t="s">
        <v>135</v>
      </c>
      <c r="AT257" s="21" t="s">
        <v>131</v>
      </c>
      <c r="AU257" s="21" t="s">
        <v>92</v>
      </c>
      <c r="AY257" s="21" t="s">
        <v>130</v>
      </c>
      <c r="BE257" s="105">
        <f>IF(U257="základní",N257,0)</f>
        <v>0</v>
      </c>
      <c r="BF257" s="105">
        <f>IF(U257="snížená",N257,0)</f>
        <v>0</v>
      </c>
      <c r="BG257" s="105">
        <f>IF(U257="zákl. přenesená",N257,0)</f>
        <v>0</v>
      </c>
      <c r="BH257" s="105">
        <f>IF(U257="sníž. přenesená",N257,0)</f>
        <v>0</v>
      </c>
      <c r="BI257" s="105">
        <f>IF(U257="nulová",N257,0)</f>
        <v>0</v>
      </c>
      <c r="BJ257" s="21" t="s">
        <v>79</v>
      </c>
      <c r="BK257" s="105">
        <f>ROUND(L257*K257,2)</f>
        <v>0</v>
      </c>
      <c r="BL257" s="21" t="s">
        <v>135</v>
      </c>
      <c r="BM257" s="21" t="s">
        <v>756</v>
      </c>
    </row>
    <row r="258" spans="2:65" s="1" customFormat="1" ht="16.5" customHeight="1">
      <c r="B258" s="123"/>
      <c r="C258" s="143" t="s">
        <v>388</v>
      </c>
      <c r="D258" s="143" t="s">
        <v>131</v>
      </c>
      <c r="E258" s="144" t="s">
        <v>414</v>
      </c>
      <c r="F258" s="226" t="s">
        <v>415</v>
      </c>
      <c r="G258" s="226"/>
      <c r="H258" s="226"/>
      <c r="I258" s="226"/>
      <c r="J258" s="145" t="s">
        <v>134</v>
      </c>
      <c r="K258" s="146">
        <v>9.86</v>
      </c>
      <c r="L258" s="227">
        <v>0</v>
      </c>
      <c r="M258" s="227"/>
      <c r="N258" s="228">
        <f>ROUND(L258*K258,2)</f>
        <v>0</v>
      </c>
      <c r="O258" s="228"/>
      <c r="P258" s="228"/>
      <c r="Q258" s="228"/>
      <c r="R258" s="124"/>
      <c r="T258" s="147" t="s">
        <v>5</v>
      </c>
      <c r="U258" s="46" t="s">
        <v>36</v>
      </c>
      <c r="V258" s="38"/>
      <c r="W258" s="148">
        <f>V258*K258</f>
        <v>0</v>
      </c>
      <c r="X258" s="148">
        <v>0</v>
      </c>
      <c r="Y258" s="148">
        <f>X258*K258</f>
        <v>0</v>
      </c>
      <c r="Z258" s="148">
        <v>0</v>
      </c>
      <c r="AA258" s="149">
        <f>Z258*K258</f>
        <v>0</v>
      </c>
      <c r="AR258" s="21" t="s">
        <v>135</v>
      </c>
      <c r="AT258" s="21" t="s">
        <v>131</v>
      </c>
      <c r="AU258" s="21" t="s">
        <v>92</v>
      </c>
      <c r="AY258" s="21" t="s">
        <v>130</v>
      </c>
      <c r="BE258" s="105">
        <f>IF(U258="základní",N258,0)</f>
        <v>0</v>
      </c>
      <c r="BF258" s="105">
        <f>IF(U258="snížená",N258,0)</f>
        <v>0</v>
      </c>
      <c r="BG258" s="105">
        <f>IF(U258="zákl. přenesená",N258,0)</f>
        <v>0</v>
      </c>
      <c r="BH258" s="105">
        <f>IF(U258="sníž. přenesená",N258,0)</f>
        <v>0</v>
      </c>
      <c r="BI258" s="105">
        <f>IF(U258="nulová",N258,0)</f>
        <v>0</v>
      </c>
      <c r="BJ258" s="21" t="s">
        <v>79</v>
      </c>
      <c r="BK258" s="105">
        <f>ROUND(L258*K258,2)</f>
        <v>0</v>
      </c>
      <c r="BL258" s="21" t="s">
        <v>135</v>
      </c>
      <c r="BM258" s="21" t="s">
        <v>757</v>
      </c>
    </row>
    <row r="259" spans="2:65" s="1" customFormat="1" ht="38.25" customHeight="1">
      <c r="B259" s="123"/>
      <c r="C259" s="143" t="s">
        <v>396</v>
      </c>
      <c r="D259" s="143" t="s">
        <v>131</v>
      </c>
      <c r="E259" s="144" t="s">
        <v>422</v>
      </c>
      <c r="F259" s="226" t="s">
        <v>423</v>
      </c>
      <c r="G259" s="226"/>
      <c r="H259" s="226"/>
      <c r="I259" s="226"/>
      <c r="J259" s="145" t="s">
        <v>134</v>
      </c>
      <c r="K259" s="146">
        <v>9.86</v>
      </c>
      <c r="L259" s="227">
        <v>0</v>
      </c>
      <c r="M259" s="227"/>
      <c r="N259" s="228">
        <f>ROUND(L259*K259,2)</f>
        <v>0</v>
      </c>
      <c r="O259" s="228"/>
      <c r="P259" s="228"/>
      <c r="Q259" s="228"/>
      <c r="R259" s="124"/>
      <c r="T259" s="147" t="s">
        <v>5</v>
      </c>
      <c r="U259" s="46" t="s">
        <v>36</v>
      </c>
      <c r="V259" s="38"/>
      <c r="W259" s="148">
        <f>V259*K259</f>
        <v>0</v>
      </c>
      <c r="X259" s="148">
        <v>0.20745</v>
      </c>
      <c r="Y259" s="148">
        <f>X259*K259</f>
        <v>2.045457</v>
      </c>
      <c r="Z259" s="148">
        <v>0</v>
      </c>
      <c r="AA259" s="149">
        <f>Z259*K259</f>
        <v>0</v>
      </c>
      <c r="AR259" s="21" t="s">
        <v>135</v>
      </c>
      <c r="AT259" s="21" t="s">
        <v>131</v>
      </c>
      <c r="AU259" s="21" t="s">
        <v>92</v>
      </c>
      <c r="AY259" s="21" t="s">
        <v>130</v>
      </c>
      <c r="BE259" s="105">
        <f>IF(U259="základní",N259,0)</f>
        <v>0</v>
      </c>
      <c r="BF259" s="105">
        <f>IF(U259="snížená",N259,0)</f>
        <v>0</v>
      </c>
      <c r="BG259" s="105">
        <f>IF(U259="zákl. přenesená",N259,0)</f>
        <v>0</v>
      </c>
      <c r="BH259" s="105">
        <f>IF(U259="sníž. přenesená",N259,0)</f>
        <v>0</v>
      </c>
      <c r="BI259" s="105">
        <f>IF(U259="nulová",N259,0)</f>
        <v>0</v>
      </c>
      <c r="BJ259" s="21" t="s">
        <v>79</v>
      </c>
      <c r="BK259" s="105">
        <f>ROUND(L259*K259,2)</f>
        <v>0</v>
      </c>
      <c r="BL259" s="21" t="s">
        <v>135</v>
      </c>
      <c r="BM259" s="21" t="s">
        <v>758</v>
      </c>
    </row>
    <row r="260" spans="2:65" s="1" customFormat="1" ht="38.25" customHeight="1">
      <c r="B260" s="123"/>
      <c r="C260" s="143" t="s">
        <v>403</v>
      </c>
      <c r="D260" s="143" t="s">
        <v>131</v>
      </c>
      <c r="E260" s="144" t="s">
        <v>418</v>
      </c>
      <c r="F260" s="226" t="s">
        <v>419</v>
      </c>
      <c r="G260" s="226"/>
      <c r="H260" s="226"/>
      <c r="I260" s="226"/>
      <c r="J260" s="145" t="s">
        <v>134</v>
      </c>
      <c r="K260" s="146">
        <v>9.86</v>
      </c>
      <c r="L260" s="227">
        <v>0</v>
      </c>
      <c r="M260" s="227"/>
      <c r="N260" s="228">
        <f>ROUND(L260*K260,2)</f>
        <v>0</v>
      </c>
      <c r="O260" s="228"/>
      <c r="P260" s="228"/>
      <c r="Q260" s="228"/>
      <c r="R260" s="124"/>
      <c r="T260" s="147" t="s">
        <v>5</v>
      </c>
      <c r="U260" s="46" t="s">
        <v>36</v>
      </c>
      <c r="V260" s="38"/>
      <c r="W260" s="148">
        <f>V260*K260</f>
        <v>0</v>
      </c>
      <c r="X260" s="148">
        <v>0.20745</v>
      </c>
      <c r="Y260" s="148">
        <f>X260*K260</f>
        <v>2.045457</v>
      </c>
      <c r="Z260" s="148">
        <v>0</v>
      </c>
      <c r="AA260" s="149">
        <f>Z260*K260</f>
        <v>0</v>
      </c>
      <c r="AR260" s="21" t="s">
        <v>135</v>
      </c>
      <c r="AT260" s="21" t="s">
        <v>131</v>
      </c>
      <c r="AU260" s="21" t="s">
        <v>92</v>
      </c>
      <c r="AY260" s="21" t="s">
        <v>130</v>
      </c>
      <c r="BE260" s="105">
        <f>IF(U260="základní",N260,0)</f>
        <v>0</v>
      </c>
      <c r="BF260" s="105">
        <f>IF(U260="snížená",N260,0)</f>
        <v>0</v>
      </c>
      <c r="BG260" s="105">
        <f>IF(U260="zákl. přenesená",N260,0)</f>
        <v>0</v>
      </c>
      <c r="BH260" s="105">
        <f>IF(U260="sníž. přenesená",N260,0)</f>
        <v>0</v>
      </c>
      <c r="BI260" s="105">
        <f>IF(U260="nulová",N260,0)</f>
        <v>0</v>
      </c>
      <c r="BJ260" s="21" t="s">
        <v>79</v>
      </c>
      <c r="BK260" s="105">
        <f>ROUND(L260*K260,2)</f>
        <v>0</v>
      </c>
      <c r="BL260" s="21" t="s">
        <v>135</v>
      </c>
      <c r="BM260" s="21" t="s">
        <v>759</v>
      </c>
    </row>
    <row r="261" spans="2:65" s="1" customFormat="1" ht="16.5" customHeight="1">
      <c r="B261" s="123"/>
      <c r="C261" s="143" t="s">
        <v>409</v>
      </c>
      <c r="D261" s="143" t="s">
        <v>131</v>
      </c>
      <c r="E261" s="144" t="s">
        <v>426</v>
      </c>
      <c r="F261" s="226" t="s">
        <v>427</v>
      </c>
      <c r="G261" s="226"/>
      <c r="H261" s="226"/>
      <c r="I261" s="226"/>
      <c r="J261" s="145" t="s">
        <v>134</v>
      </c>
      <c r="K261" s="146">
        <v>13.558</v>
      </c>
      <c r="L261" s="227">
        <v>0</v>
      </c>
      <c r="M261" s="227"/>
      <c r="N261" s="228">
        <f>ROUND(L261*K261,2)</f>
        <v>0</v>
      </c>
      <c r="O261" s="228"/>
      <c r="P261" s="228"/>
      <c r="Q261" s="228"/>
      <c r="R261" s="124"/>
      <c r="T261" s="147" t="s">
        <v>5</v>
      </c>
      <c r="U261" s="46" t="s">
        <v>36</v>
      </c>
      <c r="V261" s="38"/>
      <c r="W261" s="148">
        <f>V261*K261</f>
        <v>0</v>
      </c>
      <c r="X261" s="148">
        <v>0</v>
      </c>
      <c r="Y261" s="148">
        <f>X261*K261</f>
        <v>0</v>
      </c>
      <c r="Z261" s="148">
        <v>0</v>
      </c>
      <c r="AA261" s="149">
        <f>Z261*K261</f>
        <v>0</v>
      </c>
      <c r="AR261" s="21" t="s">
        <v>135</v>
      </c>
      <c r="AT261" s="21" t="s">
        <v>131</v>
      </c>
      <c r="AU261" s="21" t="s">
        <v>92</v>
      </c>
      <c r="AY261" s="21" t="s">
        <v>130</v>
      </c>
      <c r="BE261" s="105">
        <f>IF(U261="základní",N261,0)</f>
        <v>0</v>
      </c>
      <c r="BF261" s="105">
        <f>IF(U261="snížená",N261,0)</f>
        <v>0</v>
      </c>
      <c r="BG261" s="105">
        <f>IF(U261="zákl. přenesená",N261,0)</f>
        <v>0</v>
      </c>
      <c r="BH261" s="105">
        <f>IF(U261="sníž. přenesená",N261,0)</f>
        <v>0</v>
      </c>
      <c r="BI261" s="105">
        <f>IF(U261="nulová",N261,0)</f>
        <v>0</v>
      </c>
      <c r="BJ261" s="21" t="s">
        <v>79</v>
      </c>
      <c r="BK261" s="105">
        <f>ROUND(L261*K261,2)</f>
        <v>0</v>
      </c>
      <c r="BL261" s="21" t="s">
        <v>135</v>
      </c>
      <c r="BM261" s="21" t="s">
        <v>760</v>
      </c>
    </row>
    <row r="262" spans="2:51" s="10" customFormat="1" ht="16.5" customHeight="1">
      <c r="B262" s="150"/>
      <c r="C262" s="151"/>
      <c r="D262" s="151"/>
      <c r="E262" s="152" t="s">
        <v>5</v>
      </c>
      <c r="F262" s="239" t="s">
        <v>137</v>
      </c>
      <c r="G262" s="240"/>
      <c r="H262" s="240"/>
      <c r="I262" s="240"/>
      <c r="J262" s="151"/>
      <c r="K262" s="152" t="s">
        <v>5</v>
      </c>
      <c r="L262" s="151"/>
      <c r="M262" s="151"/>
      <c r="N262" s="151"/>
      <c r="O262" s="151"/>
      <c r="P262" s="151"/>
      <c r="Q262" s="151"/>
      <c r="R262" s="153"/>
      <c r="T262" s="154"/>
      <c r="U262" s="151"/>
      <c r="V262" s="151"/>
      <c r="W262" s="151"/>
      <c r="X262" s="151"/>
      <c r="Y262" s="151"/>
      <c r="Z262" s="151"/>
      <c r="AA262" s="155"/>
      <c r="AT262" s="156" t="s">
        <v>138</v>
      </c>
      <c r="AU262" s="156" t="s">
        <v>92</v>
      </c>
      <c r="AV262" s="10" t="s">
        <v>79</v>
      </c>
      <c r="AW262" s="10" t="s">
        <v>30</v>
      </c>
      <c r="AX262" s="10" t="s">
        <v>71</v>
      </c>
      <c r="AY262" s="156" t="s">
        <v>130</v>
      </c>
    </row>
    <row r="263" spans="2:51" s="11" customFormat="1" ht="16.5" customHeight="1">
      <c r="B263" s="157"/>
      <c r="C263" s="158"/>
      <c r="D263" s="158"/>
      <c r="E263" s="159" t="s">
        <v>5</v>
      </c>
      <c r="F263" s="241" t="s">
        <v>665</v>
      </c>
      <c r="G263" s="242"/>
      <c r="H263" s="242"/>
      <c r="I263" s="242"/>
      <c r="J263" s="158"/>
      <c r="K263" s="160">
        <v>3.06</v>
      </c>
      <c r="L263" s="158"/>
      <c r="M263" s="158"/>
      <c r="N263" s="158"/>
      <c r="O263" s="158"/>
      <c r="P263" s="158"/>
      <c r="Q263" s="158"/>
      <c r="R263" s="161"/>
      <c r="T263" s="162"/>
      <c r="U263" s="158"/>
      <c r="V263" s="158"/>
      <c r="W263" s="158"/>
      <c r="X263" s="158"/>
      <c r="Y263" s="158"/>
      <c r="Z263" s="158"/>
      <c r="AA263" s="163"/>
      <c r="AT263" s="164" t="s">
        <v>138</v>
      </c>
      <c r="AU263" s="164" t="s">
        <v>92</v>
      </c>
      <c r="AV263" s="11" t="s">
        <v>92</v>
      </c>
      <c r="AW263" s="11" t="s">
        <v>30</v>
      </c>
      <c r="AX263" s="11" t="s">
        <v>71</v>
      </c>
      <c r="AY263" s="164" t="s">
        <v>130</v>
      </c>
    </row>
    <row r="264" spans="2:51" s="10" customFormat="1" ht="16.5" customHeight="1">
      <c r="B264" s="150"/>
      <c r="C264" s="151"/>
      <c r="D264" s="151"/>
      <c r="E264" s="152" t="s">
        <v>5</v>
      </c>
      <c r="F264" s="243" t="s">
        <v>153</v>
      </c>
      <c r="G264" s="244"/>
      <c r="H264" s="244"/>
      <c r="I264" s="244"/>
      <c r="J264" s="151"/>
      <c r="K264" s="152" t="s">
        <v>5</v>
      </c>
      <c r="L264" s="151"/>
      <c r="M264" s="151"/>
      <c r="N264" s="151"/>
      <c r="O264" s="151"/>
      <c r="P264" s="151"/>
      <c r="Q264" s="151"/>
      <c r="R264" s="153"/>
      <c r="T264" s="154"/>
      <c r="U264" s="151"/>
      <c r="V264" s="151"/>
      <c r="W264" s="151"/>
      <c r="X264" s="151"/>
      <c r="Y264" s="151"/>
      <c r="Z264" s="151"/>
      <c r="AA264" s="155"/>
      <c r="AT264" s="156" t="s">
        <v>138</v>
      </c>
      <c r="AU264" s="156" t="s">
        <v>92</v>
      </c>
      <c r="AV264" s="10" t="s">
        <v>79</v>
      </c>
      <c r="AW264" s="10" t="s">
        <v>30</v>
      </c>
      <c r="AX264" s="10" t="s">
        <v>71</v>
      </c>
      <c r="AY264" s="156" t="s">
        <v>130</v>
      </c>
    </row>
    <row r="265" spans="2:51" s="11" customFormat="1" ht="16.5" customHeight="1">
      <c r="B265" s="157"/>
      <c r="C265" s="158"/>
      <c r="D265" s="158"/>
      <c r="E265" s="159" t="s">
        <v>5</v>
      </c>
      <c r="F265" s="241" t="s">
        <v>666</v>
      </c>
      <c r="G265" s="242"/>
      <c r="H265" s="242"/>
      <c r="I265" s="242"/>
      <c r="J265" s="158"/>
      <c r="K265" s="160">
        <v>10.498</v>
      </c>
      <c r="L265" s="158"/>
      <c r="M265" s="158"/>
      <c r="N265" s="158"/>
      <c r="O265" s="158"/>
      <c r="P265" s="158"/>
      <c r="Q265" s="158"/>
      <c r="R265" s="161"/>
      <c r="T265" s="162"/>
      <c r="U265" s="158"/>
      <c r="V265" s="158"/>
      <c r="W265" s="158"/>
      <c r="X265" s="158"/>
      <c r="Y265" s="158"/>
      <c r="Z265" s="158"/>
      <c r="AA265" s="163"/>
      <c r="AT265" s="164" t="s">
        <v>138</v>
      </c>
      <c r="AU265" s="164" t="s">
        <v>92</v>
      </c>
      <c r="AV265" s="11" t="s">
        <v>92</v>
      </c>
      <c r="AW265" s="11" t="s">
        <v>30</v>
      </c>
      <c r="AX265" s="11" t="s">
        <v>71</v>
      </c>
      <c r="AY265" s="164" t="s">
        <v>130</v>
      </c>
    </row>
    <row r="266" spans="2:51" s="12" customFormat="1" ht="16.5" customHeight="1">
      <c r="B266" s="165"/>
      <c r="C266" s="166"/>
      <c r="D266" s="166"/>
      <c r="E266" s="167" t="s">
        <v>5</v>
      </c>
      <c r="F266" s="245" t="s">
        <v>143</v>
      </c>
      <c r="G266" s="246"/>
      <c r="H266" s="246"/>
      <c r="I266" s="246"/>
      <c r="J266" s="166"/>
      <c r="K266" s="168">
        <v>13.558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138</v>
      </c>
      <c r="AU266" s="172" t="s">
        <v>92</v>
      </c>
      <c r="AV266" s="12" t="s">
        <v>135</v>
      </c>
      <c r="AW266" s="12" t="s">
        <v>30</v>
      </c>
      <c r="AX266" s="12" t="s">
        <v>79</v>
      </c>
      <c r="AY266" s="172" t="s">
        <v>130</v>
      </c>
    </row>
    <row r="267" spans="2:65" s="1" customFormat="1" ht="25.5" customHeight="1">
      <c r="B267" s="123"/>
      <c r="C267" s="143" t="s">
        <v>413</v>
      </c>
      <c r="D267" s="143" t="s">
        <v>131</v>
      </c>
      <c r="E267" s="144" t="s">
        <v>430</v>
      </c>
      <c r="F267" s="226" t="s">
        <v>431</v>
      </c>
      <c r="G267" s="226"/>
      <c r="H267" s="226"/>
      <c r="I267" s="226"/>
      <c r="J267" s="145" t="s">
        <v>134</v>
      </c>
      <c r="K267" s="146">
        <v>10.498</v>
      </c>
      <c r="L267" s="227">
        <v>0</v>
      </c>
      <c r="M267" s="227"/>
      <c r="N267" s="228">
        <f>ROUND(L267*K267,2)</f>
        <v>0</v>
      </c>
      <c r="O267" s="228"/>
      <c r="P267" s="228"/>
      <c r="Q267" s="228"/>
      <c r="R267" s="124"/>
      <c r="T267" s="147" t="s">
        <v>5</v>
      </c>
      <c r="U267" s="46" t="s">
        <v>36</v>
      </c>
      <c r="V267" s="38"/>
      <c r="W267" s="148">
        <f>V267*K267</f>
        <v>0</v>
      </c>
      <c r="X267" s="148">
        <v>0.08425</v>
      </c>
      <c r="Y267" s="148">
        <f>X267*K267</f>
        <v>0.8844565</v>
      </c>
      <c r="Z267" s="148">
        <v>0</v>
      </c>
      <c r="AA267" s="149">
        <f>Z267*K267</f>
        <v>0</v>
      </c>
      <c r="AR267" s="21" t="s">
        <v>135</v>
      </c>
      <c r="AT267" s="21" t="s">
        <v>131</v>
      </c>
      <c r="AU267" s="21" t="s">
        <v>92</v>
      </c>
      <c r="AY267" s="21" t="s">
        <v>130</v>
      </c>
      <c r="BE267" s="105">
        <f>IF(U267="základní",N267,0)</f>
        <v>0</v>
      </c>
      <c r="BF267" s="105">
        <f>IF(U267="snížená",N267,0)</f>
        <v>0</v>
      </c>
      <c r="BG267" s="105">
        <f>IF(U267="zákl. přenesená",N267,0)</f>
        <v>0</v>
      </c>
      <c r="BH267" s="105">
        <f>IF(U267="sníž. přenesená",N267,0)</f>
        <v>0</v>
      </c>
      <c r="BI267" s="105">
        <f>IF(U267="nulová",N267,0)</f>
        <v>0</v>
      </c>
      <c r="BJ267" s="21" t="s">
        <v>79</v>
      </c>
      <c r="BK267" s="105">
        <f>ROUND(L267*K267,2)</f>
        <v>0</v>
      </c>
      <c r="BL267" s="21" t="s">
        <v>135</v>
      </c>
      <c r="BM267" s="21" t="s">
        <v>761</v>
      </c>
    </row>
    <row r="268" spans="2:65" s="1" customFormat="1" ht="38.25" customHeight="1">
      <c r="B268" s="123"/>
      <c r="C268" s="143" t="s">
        <v>417</v>
      </c>
      <c r="D268" s="143" t="s">
        <v>131</v>
      </c>
      <c r="E268" s="144" t="s">
        <v>434</v>
      </c>
      <c r="F268" s="226" t="s">
        <v>435</v>
      </c>
      <c r="G268" s="226"/>
      <c r="H268" s="226"/>
      <c r="I268" s="226"/>
      <c r="J268" s="145" t="s">
        <v>134</v>
      </c>
      <c r="K268" s="146">
        <v>3.06</v>
      </c>
      <c r="L268" s="227">
        <v>0</v>
      </c>
      <c r="M268" s="227"/>
      <c r="N268" s="228">
        <f>ROUND(L268*K268,2)</f>
        <v>0</v>
      </c>
      <c r="O268" s="228"/>
      <c r="P268" s="228"/>
      <c r="Q268" s="228"/>
      <c r="R268" s="124"/>
      <c r="T268" s="147" t="s">
        <v>5</v>
      </c>
      <c r="U268" s="46" t="s">
        <v>36</v>
      </c>
      <c r="V268" s="38"/>
      <c r="W268" s="148">
        <f>V268*K268</f>
        <v>0</v>
      </c>
      <c r="X268" s="148">
        <v>0.101</v>
      </c>
      <c r="Y268" s="148">
        <f>X268*K268</f>
        <v>0.30906</v>
      </c>
      <c r="Z268" s="148">
        <v>0</v>
      </c>
      <c r="AA268" s="149">
        <f>Z268*K268</f>
        <v>0</v>
      </c>
      <c r="AR268" s="21" t="s">
        <v>135</v>
      </c>
      <c r="AT268" s="21" t="s">
        <v>131</v>
      </c>
      <c r="AU268" s="21" t="s">
        <v>92</v>
      </c>
      <c r="AY268" s="21" t="s">
        <v>130</v>
      </c>
      <c r="BE268" s="105">
        <f>IF(U268="základní",N268,0)</f>
        <v>0</v>
      </c>
      <c r="BF268" s="105">
        <f>IF(U268="snížená",N268,0)</f>
        <v>0</v>
      </c>
      <c r="BG268" s="105">
        <f>IF(U268="zákl. přenesená",N268,0)</f>
        <v>0</v>
      </c>
      <c r="BH268" s="105">
        <f>IF(U268="sníž. přenesená",N268,0)</f>
        <v>0</v>
      </c>
      <c r="BI268" s="105">
        <f>IF(U268="nulová",N268,0)</f>
        <v>0</v>
      </c>
      <c r="BJ268" s="21" t="s">
        <v>79</v>
      </c>
      <c r="BK268" s="105">
        <f>ROUND(L268*K268,2)</f>
        <v>0</v>
      </c>
      <c r="BL268" s="21" t="s">
        <v>135</v>
      </c>
      <c r="BM268" s="21" t="s">
        <v>762</v>
      </c>
    </row>
    <row r="269" spans="2:51" s="10" customFormat="1" ht="16.5" customHeight="1">
      <c r="B269" s="150"/>
      <c r="C269" s="151"/>
      <c r="D269" s="151"/>
      <c r="E269" s="152" t="s">
        <v>5</v>
      </c>
      <c r="F269" s="239" t="s">
        <v>137</v>
      </c>
      <c r="G269" s="240"/>
      <c r="H269" s="240"/>
      <c r="I269" s="240"/>
      <c r="J269" s="151"/>
      <c r="K269" s="152" t="s">
        <v>5</v>
      </c>
      <c r="L269" s="151"/>
      <c r="M269" s="151"/>
      <c r="N269" s="151"/>
      <c r="O269" s="151"/>
      <c r="P269" s="151"/>
      <c r="Q269" s="151"/>
      <c r="R269" s="153"/>
      <c r="T269" s="154"/>
      <c r="U269" s="151"/>
      <c r="V269" s="151"/>
      <c r="W269" s="151"/>
      <c r="X269" s="151"/>
      <c r="Y269" s="151"/>
      <c r="Z269" s="151"/>
      <c r="AA269" s="155"/>
      <c r="AT269" s="156" t="s">
        <v>138</v>
      </c>
      <c r="AU269" s="156" t="s">
        <v>92</v>
      </c>
      <c r="AV269" s="10" t="s">
        <v>79</v>
      </c>
      <c r="AW269" s="10" t="s">
        <v>30</v>
      </c>
      <c r="AX269" s="10" t="s">
        <v>71</v>
      </c>
      <c r="AY269" s="156" t="s">
        <v>130</v>
      </c>
    </row>
    <row r="270" spans="2:51" s="11" customFormat="1" ht="16.5" customHeight="1">
      <c r="B270" s="157"/>
      <c r="C270" s="158"/>
      <c r="D270" s="158"/>
      <c r="E270" s="159" t="s">
        <v>5</v>
      </c>
      <c r="F270" s="241" t="s">
        <v>665</v>
      </c>
      <c r="G270" s="242"/>
      <c r="H270" s="242"/>
      <c r="I270" s="242"/>
      <c r="J270" s="158"/>
      <c r="K270" s="160">
        <v>3.06</v>
      </c>
      <c r="L270" s="158"/>
      <c r="M270" s="158"/>
      <c r="N270" s="158"/>
      <c r="O270" s="158"/>
      <c r="P270" s="158"/>
      <c r="Q270" s="158"/>
      <c r="R270" s="161"/>
      <c r="T270" s="162"/>
      <c r="U270" s="158"/>
      <c r="V270" s="158"/>
      <c r="W270" s="158"/>
      <c r="X270" s="158"/>
      <c r="Y270" s="158"/>
      <c r="Z270" s="158"/>
      <c r="AA270" s="163"/>
      <c r="AT270" s="164" t="s">
        <v>138</v>
      </c>
      <c r="AU270" s="164" t="s">
        <v>92</v>
      </c>
      <c r="AV270" s="11" t="s">
        <v>92</v>
      </c>
      <c r="AW270" s="11" t="s">
        <v>30</v>
      </c>
      <c r="AX270" s="11" t="s">
        <v>79</v>
      </c>
      <c r="AY270" s="164" t="s">
        <v>130</v>
      </c>
    </row>
    <row r="271" spans="2:63" s="9" customFormat="1" ht="29.85" customHeight="1">
      <c r="B271" s="132"/>
      <c r="C271" s="133"/>
      <c r="D271" s="142" t="s">
        <v>108</v>
      </c>
      <c r="E271" s="142"/>
      <c r="F271" s="142"/>
      <c r="G271" s="142"/>
      <c r="H271" s="142"/>
      <c r="I271" s="142"/>
      <c r="J271" s="142"/>
      <c r="K271" s="142"/>
      <c r="L271" s="142"/>
      <c r="M271" s="142"/>
      <c r="N271" s="233">
        <f>BK271</f>
        <v>0</v>
      </c>
      <c r="O271" s="234"/>
      <c r="P271" s="234"/>
      <c r="Q271" s="234"/>
      <c r="R271" s="135"/>
      <c r="T271" s="136"/>
      <c r="U271" s="133"/>
      <c r="V271" s="133"/>
      <c r="W271" s="137">
        <f>SUM(W272:W295)</f>
        <v>0</v>
      </c>
      <c r="X271" s="133"/>
      <c r="Y271" s="137">
        <f>SUM(Y272:Y295)</f>
        <v>13.15993888</v>
      </c>
      <c r="Z271" s="133"/>
      <c r="AA271" s="138">
        <f>SUM(AA272:AA295)</f>
        <v>0</v>
      </c>
      <c r="AR271" s="139" t="s">
        <v>79</v>
      </c>
      <c r="AT271" s="140" t="s">
        <v>70</v>
      </c>
      <c r="AU271" s="140" t="s">
        <v>79</v>
      </c>
      <c r="AY271" s="139" t="s">
        <v>130</v>
      </c>
      <c r="BK271" s="141">
        <f>SUM(BK272:BK295)</f>
        <v>0</v>
      </c>
    </row>
    <row r="272" spans="2:65" s="1" customFormat="1" ht="38.25" customHeight="1">
      <c r="B272" s="123"/>
      <c r="C272" s="143" t="s">
        <v>421</v>
      </c>
      <c r="D272" s="143" t="s">
        <v>131</v>
      </c>
      <c r="E272" s="144" t="s">
        <v>442</v>
      </c>
      <c r="F272" s="226" t="s">
        <v>443</v>
      </c>
      <c r="G272" s="226"/>
      <c r="H272" s="226"/>
      <c r="I272" s="226"/>
      <c r="J272" s="145" t="s">
        <v>167</v>
      </c>
      <c r="K272" s="146">
        <v>5</v>
      </c>
      <c r="L272" s="227">
        <v>0</v>
      </c>
      <c r="M272" s="227"/>
      <c r="N272" s="228">
        <f>ROUND(L272*K272,2)</f>
        <v>0</v>
      </c>
      <c r="O272" s="228"/>
      <c r="P272" s="228"/>
      <c r="Q272" s="228"/>
      <c r="R272" s="124"/>
      <c r="T272" s="147" t="s">
        <v>5</v>
      </c>
      <c r="U272" s="46" t="s">
        <v>36</v>
      </c>
      <c r="V272" s="38"/>
      <c r="W272" s="148">
        <f>V272*K272</f>
        <v>0</v>
      </c>
      <c r="X272" s="148">
        <v>1E-05</v>
      </c>
      <c r="Y272" s="148">
        <f>X272*K272</f>
        <v>5E-05</v>
      </c>
      <c r="Z272" s="148">
        <v>0</v>
      </c>
      <c r="AA272" s="149">
        <f>Z272*K272</f>
        <v>0</v>
      </c>
      <c r="AR272" s="21" t="s">
        <v>135</v>
      </c>
      <c r="AT272" s="21" t="s">
        <v>131</v>
      </c>
      <c r="AU272" s="21" t="s">
        <v>92</v>
      </c>
      <c r="AY272" s="21" t="s">
        <v>130</v>
      </c>
      <c r="BE272" s="105">
        <f>IF(U272="základní",N272,0)</f>
        <v>0</v>
      </c>
      <c r="BF272" s="105">
        <f>IF(U272="snížená",N272,0)</f>
        <v>0</v>
      </c>
      <c r="BG272" s="105">
        <f>IF(U272="zákl. přenesená",N272,0)</f>
        <v>0</v>
      </c>
      <c r="BH272" s="105">
        <f>IF(U272="sníž. přenesená",N272,0)</f>
        <v>0</v>
      </c>
      <c r="BI272" s="105">
        <f>IF(U272="nulová",N272,0)</f>
        <v>0</v>
      </c>
      <c r="BJ272" s="21" t="s">
        <v>79</v>
      </c>
      <c r="BK272" s="105">
        <f>ROUND(L272*K272,2)</f>
        <v>0</v>
      </c>
      <c r="BL272" s="21" t="s">
        <v>135</v>
      </c>
      <c r="BM272" s="21" t="s">
        <v>763</v>
      </c>
    </row>
    <row r="273" spans="2:51" s="11" customFormat="1" ht="16.5" customHeight="1">
      <c r="B273" s="157"/>
      <c r="C273" s="158"/>
      <c r="D273" s="158"/>
      <c r="E273" s="159" t="s">
        <v>5</v>
      </c>
      <c r="F273" s="250" t="s">
        <v>447</v>
      </c>
      <c r="G273" s="251"/>
      <c r="H273" s="251"/>
      <c r="I273" s="251"/>
      <c r="J273" s="158"/>
      <c r="K273" s="160">
        <v>5</v>
      </c>
      <c r="L273" s="158"/>
      <c r="M273" s="158"/>
      <c r="N273" s="158"/>
      <c r="O273" s="158"/>
      <c r="P273" s="158"/>
      <c r="Q273" s="158"/>
      <c r="R273" s="161"/>
      <c r="T273" s="162"/>
      <c r="U273" s="158"/>
      <c r="V273" s="158"/>
      <c r="W273" s="158"/>
      <c r="X273" s="158"/>
      <c r="Y273" s="158"/>
      <c r="Z273" s="158"/>
      <c r="AA273" s="163"/>
      <c r="AT273" s="164" t="s">
        <v>138</v>
      </c>
      <c r="AU273" s="164" t="s">
        <v>92</v>
      </c>
      <c r="AV273" s="11" t="s">
        <v>92</v>
      </c>
      <c r="AW273" s="11" t="s">
        <v>30</v>
      </c>
      <c r="AX273" s="11" t="s">
        <v>79</v>
      </c>
      <c r="AY273" s="164" t="s">
        <v>130</v>
      </c>
    </row>
    <row r="274" spans="2:65" s="1" customFormat="1" ht="25.5" customHeight="1">
      <c r="B274" s="123"/>
      <c r="C274" s="173" t="s">
        <v>425</v>
      </c>
      <c r="D274" s="173" t="s">
        <v>304</v>
      </c>
      <c r="E274" s="174" t="s">
        <v>449</v>
      </c>
      <c r="F274" s="247" t="s">
        <v>450</v>
      </c>
      <c r="G274" s="247"/>
      <c r="H274" s="247"/>
      <c r="I274" s="247"/>
      <c r="J274" s="175" t="s">
        <v>167</v>
      </c>
      <c r="K274" s="176">
        <v>5.1</v>
      </c>
      <c r="L274" s="248">
        <v>0</v>
      </c>
      <c r="M274" s="248"/>
      <c r="N274" s="249">
        <f aca="true" t="shared" si="0" ref="N274:N284">ROUND(L274*K274,2)</f>
        <v>0</v>
      </c>
      <c r="O274" s="228"/>
      <c r="P274" s="228"/>
      <c r="Q274" s="228"/>
      <c r="R274" s="124"/>
      <c r="T274" s="147" t="s">
        <v>5</v>
      </c>
      <c r="U274" s="46" t="s">
        <v>36</v>
      </c>
      <c r="V274" s="38"/>
      <c r="W274" s="148">
        <f aca="true" t="shared" si="1" ref="W274:W284">V274*K274</f>
        <v>0</v>
      </c>
      <c r="X274" s="148">
        <v>0.0046</v>
      </c>
      <c r="Y274" s="148">
        <f aca="true" t="shared" si="2" ref="Y274:Y284">X274*K274</f>
        <v>0.023459999999999998</v>
      </c>
      <c r="Z274" s="148">
        <v>0</v>
      </c>
      <c r="AA274" s="149">
        <f aca="true" t="shared" si="3" ref="AA274:AA284">Z274*K274</f>
        <v>0</v>
      </c>
      <c r="AR274" s="21" t="s">
        <v>174</v>
      </c>
      <c r="AT274" s="21" t="s">
        <v>304</v>
      </c>
      <c r="AU274" s="21" t="s">
        <v>92</v>
      </c>
      <c r="AY274" s="21" t="s">
        <v>130</v>
      </c>
      <c r="BE274" s="105">
        <f aca="true" t="shared" si="4" ref="BE274:BE284">IF(U274="základní",N274,0)</f>
        <v>0</v>
      </c>
      <c r="BF274" s="105">
        <f aca="true" t="shared" si="5" ref="BF274:BF284">IF(U274="snížená",N274,0)</f>
        <v>0</v>
      </c>
      <c r="BG274" s="105">
        <f aca="true" t="shared" si="6" ref="BG274:BG284">IF(U274="zákl. přenesená",N274,0)</f>
        <v>0</v>
      </c>
      <c r="BH274" s="105">
        <f aca="true" t="shared" si="7" ref="BH274:BH284">IF(U274="sníž. přenesená",N274,0)</f>
        <v>0</v>
      </c>
      <c r="BI274" s="105">
        <f aca="true" t="shared" si="8" ref="BI274:BI284">IF(U274="nulová",N274,0)</f>
        <v>0</v>
      </c>
      <c r="BJ274" s="21" t="s">
        <v>79</v>
      </c>
      <c r="BK274" s="105">
        <f aca="true" t="shared" si="9" ref="BK274:BK284">ROUND(L274*K274,2)</f>
        <v>0</v>
      </c>
      <c r="BL274" s="21" t="s">
        <v>135</v>
      </c>
      <c r="BM274" s="21" t="s">
        <v>764</v>
      </c>
    </row>
    <row r="275" spans="2:65" s="1" customFormat="1" ht="38.25" customHeight="1">
      <c r="B275" s="123"/>
      <c r="C275" s="143" t="s">
        <v>429</v>
      </c>
      <c r="D275" s="143" t="s">
        <v>131</v>
      </c>
      <c r="E275" s="144" t="s">
        <v>453</v>
      </c>
      <c r="F275" s="226" t="s">
        <v>454</v>
      </c>
      <c r="G275" s="226"/>
      <c r="H275" s="226"/>
      <c r="I275" s="226"/>
      <c r="J275" s="145" t="s">
        <v>167</v>
      </c>
      <c r="K275" s="146">
        <v>53.2</v>
      </c>
      <c r="L275" s="227">
        <v>0</v>
      </c>
      <c r="M275" s="227"/>
      <c r="N275" s="228">
        <f t="shared" si="0"/>
        <v>0</v>
      </c>
      <c r="O275" s="228"/>
      <c r="P275" s="228"/>
      <c r="Q275" s="228"/>
      <c r="R275" s="124"/>
      <c r="T275" s="147" t="s">
        <v>5</v>
      </c>
      <c r="U275" s="46" t="s">
        <v>36</v>
      </c>
      <c r="V275" s="38"/>
      <c r="W275" s="148">
        <f t="shared" si="1"/>
        <v>0</v>
      </c>
      <c r="X275" s="148">
        <v>2E-05</v>
      </c>
      <c r="Y275" s="148">
        <f t="shared" si="2"/>
        <v>0.001064</v>
      </c>
      <c r="Z275" s="148">
        <v>0</v>
      </c>
      <c r="AA275" s="149">
        <f t="shared" si="3"/>
        <v>0</v>
      </c>
      <c r="AR275" s="21" t="s">
        <v>135</v>
      </c>
      <c r="AT275" s="21" t="s">
        <v>131</v>
      </c>
      <c r="AU275" s="21" t="s">
        <v>92</v>
      </c>
      <c r="AY275" s="21" t="s">
        <v>130</v>
      </c>
      <c r="BE275" s="105">
        <f t="shared" si="4"/>
        <v>0</v>
      </c>
      <c r="BF275" s="105">
        <f t="shared" si="5"/>
        <v>0</v>
      </c>
      <c r="BG275" s="105">
        <f t="shared" si="6"/>
        <v>0</v>
      </c>
      <c r="BH275" s="105">
        <f t="shared" si="7"/>
        <v>0</v>
      </c>
      <c r="BI275" s="105">
        <f t="shared" si="8"/>
        <v>0</v>
      </c>
      <c r="BJ275" s="21" t="s">
        <v>79</v>
      </c>
      <c r="BK275" s="105">
        <f t="shared" si="9"/>
        <v>0</v>
      </c>
      <c r="BL275" s="21" t="s">
        <v>135</v>
      </c>
      <c r="BM275" s="21" t="s">
        <v>765</v>
      </c>
    </row>
    <row r="276" spans="2:65" s="1" customFormat="1" ht="25.5" customHeight="1">
      <c r="B276" s="123"/>
      <c r="C276" s="173" t="s">
        <v>433</v>
      </c>
      <c r="D276" s="173" t="s">
        <v>304</v>
      </c>
      <c r="E276" s="174" t="s">
        <v>457</v>
      </c>
      <c r="F276" s="247" t="s">
        <v>458</v>
      </c>
      <c r="G276" s="247"/>
      <c r="H276" s="247"/>
      <c r="I276" s="247"/>
      <c r="J276" s="175" t="s">
        <v>167</v>
      </c>
      <c r="K276" s="176">
        <v>54.264</v>
      </c>
      <c r="L276" s="248">
        <v>0</v>
      </c>
      <c r="M276" s="248"/>
      <c r="N276" s="249">
        <f t="shared" si="0"/>
        <v>0</v>
      </c>
      <c r="O276" s="228"/>
      <c r="P276" s="228"/>
      <c r="Q276" s="228"/>
      <c r="R276" s="124"/>
      <c r="T276" s="147" t="s">
        <v>5</v>
      </c>
      <c r="U276" s="46" t="s">
        <v>36</v>
      </c>
      <c r="V276" s="38"/>
      <c r="W276" s="148">
        <f t="shared" si="1"/>
        <v>0</v>
      </c>
      <c r="X276" s="148">
        <v>0.01142</v>
      </c>
      <c r="Y276" s="148">
        <f t="shared" si="2"/>
        <v>0.6196948800000001</v>
      </c>
      <c r="Z276" s="148">
        <v>0</v>
      </c>
      <c r="AA276" s="149">
        <f t="shared" si="3"/>
        <v>0</v>
      </c>
      <c r="AR276" s="21" t="s">
        <v>174</v>
      </c>
      <c r="AT276" s="21" t="s">
        <v>304</v>
      </c>
      <c r="AU276" s="21" t="s">
        <v>92</v>
      </c>
      <c r="AY276" s="21" t="s">
        <v>130</v>
      </c>
      <c r="BE276" s="105">
        <f t="shared" si="4"/>
        <v>0</v>
      </c>
      <c r="BF276" s="105">
        <f t="shared" si="5"/>
        <v>0</v>
      </c>
      <c r="BG276" s="105">
        <f t="shared" si="6"/>
        <v>0</v>
      </c>
      <c r="BH276" s="105">
        <f t="shared" si="7"/>
        <v>0</v>
      </c>
      <c r="BI276" s="105">
        <f t="shared" si="8"/>
        <v>0</v>
      </c>
      <c r="BJ276" s="21" t="s">
        <v>79</v>
      </c>
      <c r="BK276" s="105">
        <f t="shared" si="9"/>
        <v>0</v>
      </c>
      <c r="BL276" s="21" t="s">
        <v>135</v>
      </c>
      <c r="BM276" s="21" t="s">
        <v>766</v>
      </c>
    </row>
    <row r="277" spans="2:65" s="1" customFormat="1" ht="25.5" customHeight="1">
      <c r="B277" s="123"/>
      <c r="C277" s="143" t="s">
        <v>437</v>
      </c>
      <c r="D277" s="143" t="s">
        <v>131</v>
      </c>
      <c r="E277" s="144" t="s">
        <v>461</v>
      </c>
      <c r="F277" s="226" t="s">
        <v>462</v>
      </c>
      <c r="G277" s="226"/>
      <c r="H277" s="226"/>
      <c r="I277" s="226"/>
      <c r="J277" s="145" t="s">
        <v>341</v>
      </c>
      <c r="K277" s="146">
        <v>4</v>
      </c>
      <c r="L277" s="227">
        <v>0</v>
      </c>
      <c r="M277" s="227"/>
      <c r="N277" s="228">
        <f t="shared" si="0"/>
        <v>0</v>
      </c>
      <c r="O277" s="228"/>
      <c r="P277" s="228"/>
      <c r="Q277" s="228"/>
      <c r="R277" s="124"/>
      <c r="T277" s="147" t="s">
        <v>5</v>
      </c>
      <c r="U277" s="46" t="s">
        <v>36</v>
      </c>
      <c r="V277" s="38"/>
      <c r="W277" s="148">
        <f t="shared" si="1"/>
        <v>0</v>
      </c>
      <c r="X277" s="148">
        <v>0</v>
      </c>
      <c r="Y277" s="148">
        <f t="shared" si="2"/>
        <v>0</v>
      </c>
      <c r="Z277" s="148">
        <v>0</v>
      </c>
      <c r="AA277" s="149">
        <f t="shared" si="3"/>
        <v>0</v>
      </c>
      <c r="AR277" s="21" t="s">
        <v>135</v>
      </c>
      <c r="AT277" s="21" t="s">
        <v>131</v>
      </c>
      <c r="AU277" s="21" t="s">
        <v>92</v>
      </c>
      <c r="AY277" s="21" t="s">
        <v>130</v>
      </c>
      <c r="BE277" s="105">
        <f t="shared" si="4"/>
        <v>0</v>
      </c>
      <c r="BF277" s="105">
        <f t="shared" si="5"/>
        <v>0</v>
      </c>
      <c r="BG277" s="105">
        <f t="shared" si="6"/>
        <v>0</v>
      </c>
      <c r="BH277" s="105">
        <f t="shared" si="7"/>
        <v>0</v>
      </c>
      <c r="BI277" s="105">
        <f t="shared" si="8"/>
        <v>0</v>
      </c>
      <c r="BJ277" s="21" t="s">
        <v>79</v>
      </c>
      <c r="BK277" s="105">
        <f t="shared" si="9"/>
        <v>0</v>
      </c>
      <c r="BL277" s="21" t="s">
        <v>135</v>
      </c>
      <c r="BM277" s="21" t="s">
        <v>767</v>
      </c>
    </row>
    <row r="278" spans="2:65" s="1" customFormat="1" ht="25.5" customHeight="1">
      <c r="B278" s="123"/>
      <c r="C278" s="173" t="s">
        <v>441</v>
      </c>
      <c r="D278" s="173" t="s">
        <v>304</v>
      </c>
      <c r="E278" s="174" t="s">
        <v>465</v>
      </c>
      <c r="F278" s="247" t="s">
        <v>466</v>
      </c>
      <c r="G278" s="247"/>
      <c r="H278" s="247"/>
      <c r="I278" s="247"/>
      <c r="J278" s="175" t="s">
        <v>341</v>
      </c>
      <c r="K278" s="176">
        <v>2</v>
      </c>
      <c r="L278" s="248">
        <v>0</v>
      </c>
      <c r="M278" s="248"/>
      <c r="N278" s="249">
        <f t="shared" si="0"/>
        <v>0</v>
      </c>
      <c r="O278" s="228"/>
      <c r="P278" s="228"/>
      <c r="Q278" s="228"/>
      <c r="R278" s="124"/>
      <c r="T278" s="147" t="s">
        <v>5</v>
      </c>
      <c r="U278" s="46" t="s">
        <v>36</v>
      </c>
      <c r="V278" s="38"/>
      <c r="W278" s="148">
        <f t="shared" si="1"/>
        <v>0</v>
      </c>
      <c r="X278" s="148">
        <v>0.0012</v>
      </c>
      <c r="Y278" s="148">
        <f t="shared" si="2"/>
        <v>0.0024</v>
      </c>
      <c r="Z278" s="148">
        <v>0</v>
      </c>
      <c r="AA278" s="149">
        <f t="shared" si="3"/>
        <v>0</v>
      </c>
      <c r="AR278" s="21" t="s">
        <v>174</v>
      </c>
      <c r="AT278" s="21" t="s">
        <v>304</v>
      </c>
      <c r="AU278" s="21" t="s">
        <v>92</v>
      </c>
      <c r="AY278" s="21" t="s">
        <v>130</v>
      </c>
      <c r="BE278" s="105">
        <f t="shared" si="4"/>
        <v>0</v>
      </c>
      <c r="BF278" s="105">
        <f t="shared" si="5"/>
        <v>0</v>
      </c>
      <c r="BG278" s="105">
        <f t="shared" si="6"/>
        <v>0</v>
      </c>
      <c r="BH278" s="105">
        <f t="shared" si="7"/>
        <v>0</v>
      </c>
      <c r="BI278" s="105">
        <f t="shared" si="8"/>
        <v>0</v>
      </c>
      <c r="BJ278" s="21" t="s">
        <v>79</v>
      </c>
      <c r="BK278" s="105">
        <f t="shared" si="9"/>
        <v>0</v>
      </c>
      <c r="BL278" s="21" t="s">
        <v>135</v>
      </c>
      <c r="BM278" s="21" t="s">
        <v>768</v>
      </c>
    </row>
    <row r="279" spans="2:65" s="1" customFormat="1" ht="25.5" customHeight="1">
      <c r="B279" s="123"/>
      <c r="C279" s="173" t="s">
        <v>448</v>
      </c>
      <c r="D279" s="173" t="s">
        <v>304</v>
      </c>
      <c r="E279" s="174" t="s">
        <v>469</v>
      </c>
      <c r="F279" s="247" t="s">
        <v>470</v>
      </c>
      <c r="G279" s="247"/>
      <c r="H279" s="247"/>
      <c r="I279" s="247"/>
      <c r="J279" s="175" t="s">
        <v>341</v>
      </c>
      <c r="K279" s="176">
        <v>2</v>
      </c>
      <c r="L279" s="248">
        <v>0</v>
      </c>
      <c r="M279" s="248"/>
      <c r="N279" s="249">
        <f t="shared" si="0"/>
        <v>0</v>
      </c>
      <c r="O279" s="228"/>
      <c r="P279" s="228"/>
      <c r="Q279" s="228"/>
      <c r="R279" s="124"/>
      <c r="T279" s="147" t="s">
        <v>5</v>
      </c>
      <c r="U279" s="46" t="s">
        <v>36</v>
      </c>
      <c r="V279" s="38"/>
      <c r="W279" s="148">
        <f t="shared" si="1"/>
        <v>0</v>
      </c>
      <c r="X279" s="148">
        <v>0.0012</v>
      </c>
      <c r="Y279" s="148">
        <f t="shared" si="2"/>
        <v>0.0024</v>
      </c>
      <c r="Z279" s="148">
        <v>0</v>
      </c>
      <c r="AA279" s="149">
        <f t="shared" si="3"/>
        <v>0</v>
      </c>
      <c r="AR279" s="21" t="s">
        <v>174</v>
      </c>
      <c r="AT279" s="21" t="s">
        <v>304</v>
      </c>
      <c r="AU279" s="21" t="s">
        <v>92</v>
      </c>
      <c r="AY279" s="21" t="s">
        <v>130</v>
      </c>
      <c r="BE279" s="105">
        <f t="shared" si="4"/>
        <v>0</v>
      </c>
      <c r="BF279" s="105">
        <f t="shared" si="5"/>
        <v>0</v>
      </c>
      <c r="BG279" s="105">
        <f t="shared" si="6"/>
        <v>0</v>
      </c>
      <c r="BH279" s="105">
        <f t="shared" si="7"/>
        <v>0</v>
      </c>
      <c r="BI279" s="105">
        <f t="shared" si="8"/>
        <v>0</v>
      </c>
      <c r="BJ279" s="21" t="s">
        <v>79</v>
      </c>
      <c r="BK279" s="105">
        <f t="shared" si="9"/>
        <v>0</v>
      </c>
      <c r="BL279" s="21" t="s">
        <v>135</v>
      </c>
      <c r="BM279" s="21" t="s">
        <v>769</v>
      </c>
    </row>
    <row r="280" spans="2:65" s="1" customFormat="1" ht="25.5" customHeight="1">
      <c r="B280" s="123"/>
      <c r="C280" s="143" t="s">
        <v>452</v>
      </c>
      <c r="D280" s="143" t="s">
        <v>131</v>
      </c>
      <c r="E280" s="144" t="s">
        <v>473</v>
      </c>
      <c r="F280" s="226" t="s">
        <v>474</v>
      </c>
      <c r="G280" s="226"/>
      <c r="H280" s="226"/>
      <c r="I280" s="226"/>
      <c r="J280" s="145" t="s">
        <v>341</v>
      </c>
      <c r="K280" s="146">
        <v>2</v>
      </c>
      <c r="L280" s="227">
        <v>0</v>
      </c>
      <c r="M280" s="227"/>
      <c r="N280" s="228">
        <f t="shared" si="0"/>
        <v>0</v>
      </c>
      <c r="O280" s="228"/>
      <c r="P280" s="228"/>
      <c r="Q280" s="228"/>
      <c r="R280" s="124"/>
      <c r="T280" s="147" t="s">
        <v>5</v>
      </c>
      <c r="U280" s="46" t="s">
        <v>36</v>
      </c>
      <c r="V280" s="38"/>
      <c r="W280" s="148">
        <f t="shared" si="1"/>
        <v>0</v>
      </c>
      <c r="X280" s="148">
        <v>0</v>
      </c>
      <c r="Y280" s="148">
        <f t="shared" si="2"/>
        <v>0</v>
      </c>
      <c r="Z280" s="148">
        <v>0</v>
      </c>
      <c r="AA280" s="149">
        <f t="shared" si="3"/>
        <v>0</v>
      </c>
      <c r="AR280" s="21" t="s">
        <v>135</v>
      </c>
      <c r="AT280" s="21" t="s">
        <v>131</v>
      </c>
      <c r="AU280" s="21" t="s">
        <v>92</v>
      </c>
      <c r="AY280" s="21" t="s">
        <v>130</v>
      </c>
      <c r="BE280" s="105">
        <f t="shared" si="4"/>
        <v>0</v>
      </c>
      <c r="BF280" s="105">
        <f t="shared" si="5"/>
        <v>0</v>
      </c>
      <c r="BG280" s="105">
        <f t="shared" si="6"/>
        <v>0</v>
      </c>
      <c r="BH280" s="105">
        <f t="shared" si="7"/>
        <v>0</v>
      </c>
      <c r="BI280" s="105">
        <f t="shared" si="8"/>
        <v>0</v>
      </c>
      <c r="BJ280" s="21" t="s">
        <v>79</v>
      </c>
      <c r="BK280" s="105">
        <f t="shared" si="9"/>
        <v>0</v>
      </c>
      <c r="BL280" s="21" t="s">
        <v>135</v>
      </c>
      <c r="BM280" s="21" t="s">
        <v>770</v>
      </c>
    </row>
    <row r="281" spans="2:65" s="1" customFormat="1" ht="25.5" customHeight="1">
      <c r="B281" s="123"/>
      <c r="C281" s="173" t="s">
        <v>456</v>
      </c>
      <c r="D281" s="173" t="s">
        <v>304</v>
      </c>
      <c r="E281" s="174" t="s">
        <v>477</v>
      </c>
      <c r="F281" s="247" t="s">
        <v>478</v>
      </c>
      <c r="G281" s="247"/>
      <c r="H281" s="247"/>
      <c r="I281" s="247"/>
      <c r="J281" s="175" t="s">
        <v>341</v>
      </c>
      <c r="K281" s="176">
        <v>2</v>
      </c>
      <c r="L281" s="248">
        <v>0</v>
      </c>
      <c r="M281" s="248"/>
      <c r="N281" s="249">
        <f t="shared" si="0"/>
        <v>0</v>
      </c>
      <c r="O281" s="228"/>
      <c r="P281" s="228"/>
      <c r="Q281" s="228"/>
      <c r="R281" s="124"/>
      <c r="T281" s="147" t="s">
        <v>5</v>
      </c>
      <c r="U281" s="46" t="s">
        <v>36</v>
      </c>
      <c r="V281" s="38"/>
      <c r="W281" s="148">
        <f t="shared" si="1"/>
        <v>0</v>
      </c>
      <c r="X281" s="148">
        <v>0.0092</v>
      </c>
      <c r="Y281" s="148">
        <f t="shared" si="2"/>
        <v>0.0184</v>
      </c>
      <c r="Z281" s="148">
        <v>0</v>
      </c>
      <c r="AA281" s="149">
        <f t="shared" si="3"/>
        <v>0</v>
      </c>
      <c r="AR281" s="21" t="s">
        <v>174</v>
      </c>
      <c r="AT281" s="21" t="s">
        <v>304</v>
      </c>
      <c r="AU281" s="21" t="s">
        <v>92</v>
      </c>
      <c r="AY281" s="21" t="s">
        <v>130</v>
      </c>
      <c r="BE281" s="105">
        <f t="shared" si="4"/>
        <v>0</v>
      </c>
      <c r="BF281" s="105">
        <f t="shared" si="5"/>
        <v>0</v>
      </c>
      <c r="BG281" s="105">
        <f t="shared" si="6"/>
        <v>0</v>
      </c>
      <c r="BH281" s="105">
        <f t="shared" si="7"/>
        <v>0</v>
      </c>
      <c r="BI281" s="105">
        <f t="shared" si="8"/>
        <v>0</v>
      </c>
      <c r="BJ281" s="21" t="s">
        <v>79</v>
      </c>
      <c r="BK281" s="105">
        <f t="shared" si="9"/>
        <v>0</v>
      </c>
      <c r="BL281" s="21" t="s">
        <v>135</v>
      </c>
      <c r="BM281" s="21" t="s">
        <v>771</v>
      </c>
    </row>
    <row r="282" spans="2:65" s="1" customFormat="1" ht="25.5" customHeight="1">
      <c r="B282" s="123"/>
      <c r="C282" s="143" t="s">
        <v>460</v>
      </c>
      <c r="D282" s="143" t="s">
        <v>131</v>
      </c>
      <c r="E282" s="144" t="s">
        <v>481</v>
      </c>
      <c r="F282" s="226" t="s">
        <v>482</v>
      </c>
      <c r="G282" s="226"/>
      <c r="H282" s="226"/>
      <c r="I282" s="226"/>
      <c r="J282" s="145" t="s">
        <v>483</v>
      </c>
      <c r="K282" s="146">
        <v>1</v>
      </c>
      <c r="L282" s="227">
        <v>0</v>
      </c>
      <c r="M282" s="227"/>
      <c r="N282" s="228">
        <f t="shared" si="0"/>
        <v>0</v>
      </c>
      <c r="O282" s="228"/>
      <c r="P282" s="228"/>
      <c r="Q282" s="228"/>
      <c r="R282" s="124"/>
      <c r="T282" s="147" t="s">
        <v>5</v>
      </c>
      <c r="U282" s="46" t="s">
        <v>36</v>
      </c>
      <c r="V282" s="38"/>
      <c r="W282" s="148">
        <f t="shared" si="1"/>
        <v>0</v>
      </c>
      <c r="X282" s="148">
        <v>0.00031</v>
      </c>
      <c r="Y282" s="148">
        <f t="shared" si="2"/>
        <v>0.00031</v>
      </c>
      <c r="Z282" s="148">
        <v>0</v>
      </c>
      <c r="AA282" s="149">
        <f t="shared" si="3"/>
        <v>0</v>
      </c>
      <c r="AR282" s="21" t="s">
        <v>135</v>
      </c>
      <c r="AT282" s="21" t="s">
        <v>131</v>
      </c>
      <c r="AU282" s="21" t="s">
        <v>92</v>
      </c>
      <c r="AY282" s="21" t="s">
        <v>130</v>
      </c>
      <c r="BE282" s="105">
        <f t="shared" si="4"/>
        <v>0</v>
      </c>
      <c r="BF282" s="105">
        <f t="shared" si="5"/>
        <v>0</v>
      </c>
      <c r="BG282" s="105">
        <f t="shared" si="6"/>
        <v>0</v>
      </c>
      <c r="BH282" s="105">
        <f t="shared" si="7"/>
        <v>0</v>
      </c>
      <c r="BI282" s="105">
        <f t="shared" si="8"/>
        <v>0</v>
      </c>
      <c r="BJ282" s="21" t="s">
        <v>79</v>
      </c>
      <c r="BK282" s="105">
        <f t="shared" si="9"/>
        <v>0</v>
      </c>
      <c r="BL282" s="21" t="s">
        <v>135</v>
      </c>
      <c r="BM282" s="21" t="s">
        <v>772</v>
      </c>
    </row>
    <row r="283" spans="2:65" s="1" customFormat="1" ht="38.25" customHeight="1">
      <c r="B283" s="123"/>
      <c r="C283" s="143" t="s">
        <v>464</v>
      </c>
      <c r="D283" s="143" t="s">
        <v>131</v>
      </c>
      <c r="E283" s="144" t="s">
        <v>490</v>
      </c>
      <c r="F283" s="226" t="s">
        <v>491</v>
      </c>
      <c r="G283" s="226"/>
      <c r="H283" s="226"/>
      <c r="I283" s="226"/>
      <c r="J283" s="145" t="s">
        <v>341</v>
      </c>
      <c r="K283" s="146">
        <v>2</v>
      </c>
      <c r="L283" s="227">
        <v>0</v>
      </c>
      <c r="M283" s="227"/>
      <c r="N283" s="228">
        <f t="shared" si="0"/>
        <v>0</v>
      </c>
      <c r="O283" s="228"/>
      <c r="P283" s="228"/>
      <c r="Q283" s="228"/>
      <c r="R283" s="124"/>
      <c r="T283" s="147" t="s">
        <v>5</v>
      </c>
      <c r="U283" s="46" t="s">
        <v>36</v>
      </c>
      <c r="V283" s="38"/>
      <c r="W283" s="148">
        <f t="shared" si="1"/>
        <v>0</v>
      </c>
      <c r="X283" s="148">
        <v>2.35574</v>
      </c>
      <c r="Y283" s="148">
        <f t="shared" si="2"/>
        <v>4.71148</v>
      </c>
      <c r="Z283" s="148">
        <v>0</v>
      </c>
      <c r="AA283" s="149">
        <f t="shared" si="3"/>
        <v>0</v>
      </c>
      <c r="AR283" s="21" t="s">
        <v>135</v>
      </c>
      <c r="AT283" s="21" t="s">
        <v>131</v>
      </c>
      <c r="AU283" s="21" t="s">
        <v>92</v>
      </c>
      <c r="AY283" s="21" t="s">
        <v>130</v>
      </c>
      <c r="BE283" s="105">
        <f t="shared" si="4"/>
        <v>0</v>
      </c>
      <c r="BF283" s="105">
        <f t="shared" si="5"/>
        <v>0</v>
      </c>
      <c r="BG283" s="105">
        <f t="shared" si="6"/>
        <v>0</v>
      </c>
      <c r="BH283" s="105">
        <f t="shared" si="7"/>
        <v>0</v>
      </c>
      <c r="BI283" s="105">
        <f t="shared" si="8"/>
        <v>0</v>
      </c>
      <c r="BJ283" s="21" t="s">
        <v>79</v>
      </c>
      <c r="BK283" s="105">
        <f t="shared" si="9"/>
        <v>0</v>
      </c>
      <c r="BL283" s="21" t="s">
        <v>135</v>
      </c>
      <c r="BM283" s="21" t="s">
        <v>773</v>
      </c>
    </row>
    <row r="284" spans="2:65" s="1" customFormat="1" ht="16.5" customHeight="1">
      <c r="B284" s="123"/>
      <c r="C284" s="173" t="s">
        <v>468</v>
      </c>
      <c r="D284" s="173" t="s">
        <v>304</v>
      </c>
      <c r="E284" s="174" t="s">
        <v>498</v>
      </c>
      <c r="F284" s="247" t="s">
        <v>499</v>
      </c>
      <c r="G284" s="247"/>
      <c r="H284" s="247"/>
      <c r="I284" s="247"/>
      <c r="J284" s="175" t="s">
        <v>341</v>
      </c>
      <c r="K284" s="176">
        <v>2</v>
      </c>
      <c r="L284" s="248">
        <v>0</v>
      </c>
      <c r="M284" s="248"/>
      <c r="N284" s="249">
        <f t="shared" si="0"/>
        <v>0</v>
      </c>
      <c r="O284" s="228"/>
      <c r="P284" s="228"/>
      <c r="Q284" s="228"/>
      <c r="R284" s="124"/>
      <c r="T284" s="147" t="s">
        <v>5</v>
      </c>
      <c r="U284" s="46" t="s">
        <v>36</v>
      </c>
      <c r="V284" s="38"/>
      <c r="W284" s="148">
        <f t="shared" si="1"/>
        <v>0</v>
      </c>
      <c r="X284" s="148">
        <v>1.614</v>
      </c>
      <c r="Y284" s="148">
        <f t="shared" si="2"/>
        <v>3.228</v>
      </c>
      <c r="Z284" s="148">
        <v>0</v>
      </c>
      <c r="AA284" s="149">
        <f t="shared" si="3"/>
        <v>0</v>
      </c>
      <c r="AR284" s="21" t="s">
        <v>174</v>
      </c>
      <c r="AT284" s="21" t="s">
        <v>304</v>
      </c>
      <c r="AU284" s="21" t="s">
        <v>92</v>
      </c>
      <c r="AY284" s="21" t="s">
        <v>130</v>
      </c>
      <c r="BE284" s="105">
        <f t="shared" si="4"/>
        <v>0</v>
      </c>
      <c r="BF284" s="105">
        <f t="shared" si="5"/>
        <v>0</v>
      </c>
      <c r="BG284" s="105">
        <f t="shared" si="6"/>
        <v>0</v>
      </c>
      <c r="BH284" s="105">
        <f t="shared" si="7"/>
        <v>0</v>
      </c>
      <c r="BI284" s="105">
        <f t="shared" si="8"/>
        <v>0</v>
      </c>
      <c r="BJ284" s="21" t="s">
        <v>79</v>
      </c>
      <c r="BK284" s="105">
        <f t="shared" si="9"/>
        <v>0</v>
      </c>
      <c r="BL284" s="21" t="s">
        <v>135</v>
      </c>
      <c r="BM284" s="21" t="s">
        <v>774</v>
      </c>
    </row>
    <row r="285" spans="2:47" s="1" customFormat="1" ht="120" customHeight="1">
      <c r="B285" s="37"/>
      <c r="C285" s="38"/>
      <c r="D285" s="38"/>
      <c r="E285" s="38"/>
      <c r="F285" s="237" t="s">
        <v>501</v>
      </c>
      <c r="G285" s="238"/>
      <c r="H285" s="238"/>
      <c r="I285" s="238"/>
      <c r="J285" s="38"/>
      <c r="K285" s="38"/>
      <c r="L285" s="38"/>
      <c r="M285" s="38"/>
      <c r="N285" s="38"/>
      <c r="O285" s="38"/>
      <c r="P285" s="38"/>
      <c r="Q285" s="38"/>
      <c r="R285" s="39"/>
      <c r="T285" s="177"/>
      <c r="U285" s="38"/>
      <c r="V285" s="38"/>
      <c r="W285" s="38"/>
      <c r="X285" s="38"/>
      <c r="Y285" s="38"/>
      <c r="Z285" s="38"/>
      <c r="AA285" s="76"/>
      <c r="AT285" s="21" t="s">
        <v>344</v>
      </c>
      <c r="AU285" s="21" t="s">
        <v>92</v>
      </c>
    </row>
    <row r="286" spans="2:65" s="1" customFormat="1" ht="25.5" customHeight="1">
      <c r="B286" s="123"/>
      <c r="C286" s="173" t="s">
        <v>472</v>
      </c>
      <c r="D286" s="173" t="s">
        <v>304</v>
      </c>
      <c r="E286" s="174" t="s">
        <v>503</v>
      </c>
      <c r="F286" s="247" t="s">
        <v>504</v>
      </c>
      <c r="G286" s="247"/>
      <c r="H286" s="247"/>
      <c r="I286" s="247"/>
      <c r="J286" s="175" t="s">
        <v>341</v>
      </c>
      <c r="K286" s="176">
        <v>2</v>
      </c>
      <c r="L286" s="248">
        <v>0</v>
      </c>
      <c r="M286" s="248"/>
      <c r="N286" s="249">
        <f aca="true" t="shared" si="10" ref="N286:N295">ROUND(L286*K286,2)</f>
        <v>0</v>
      </c>
      <c r="O286" s="228"/>
      <c r="P286" s="228"/>
      <c r="Q286" s="228"/>
      <c r="R286" s="124"/>
      <c r="T286" s="147" t="s">
        <v>5</v>
      </c>
      <c r="U286" s="46" t="s">
        <v>36</v>
      </c>
      <c r="V286" s="38"/>
      <c r="W286" s="148">
        <f aca="true" t="shared" si="11" ref="W286:W295">V286*K286</f>
        <v>0</v>
      </c>
      <c r="X286" s="148">
        <v>0.449</v>
      </c>
      <c r="Y286" s="148">
        <f aca="true" t="shared" si="12" ref="Y286:Y295">X286*K286</f>
        <v>0.898</v>
      </c>
      <c r="Z286" s="148">
        <v>0</v>
      </c>
      <c r="AA286" s="149">
        <f aca="true" t="shared" si="13" ref="AA286:AA295">Z286*K286</f>
        <v>0</v>
      </c>
      <c r="AR286" s="21" t="s">
        <v>174</v>
      </c>
      <c r="AT286" s="21" t="s">
        <v>304</v>
      </c>
      <c r="AU286" s="21" t="s">
        <v>92</v>
      </c>
      <c r="AY286" s="21" t="s">
        <v>130</v>
      </c>
      <c r="BE286" s="105">
        <f aca="true" t="shared" si="14" ref="BE286:BE295">IF(U286="základní",N286,0)</f>
        <v>0</v>
      </c>
      <c r="BF286" s="105">
        <f aca="true" t="shared" si="15" ref="BF286:BF295">IF(U286="snížená",N286,0)</f>
        <v>0</v>
      </c>
      <c r="BG286" s="105">
        <f aca="true" t="shared" si="16" ref="BG286:BG295">IF(U286="zákl. přenesená",N286,0)</f>
        <v>0</v>
      </c>
      <c r="BH286" s="105">
        <f aca="true" t="shared" si="17" ref="BH286:BH295">IF(U286="sníž. přenesená",N286,0)</f>
        <v>0</v>
      </c>
      <c r="BI286" s="105">
        <f aca="true" t="shared" si="18" ref="BI286:BI295">IF(U286="nulová",N286,0)</f>
        <v>0</v>
      </c>
      <c r="BJ286" s="21" t="s">
        <v>79</v>
      </c>
      <c r="BK286" s="105">
        <f aca="true" t="shared" si="19" ref="BK286:BK295">ROUND(L286*K286,2)</f>
        <v>0</v>
      </c>
      <c r="BL286" s="21" t="s">
        <v>135</v>
      </c>
      <c r="BM286" s="21" t="s">
        <v>775</v>
      </c>
    </row>
    <row r="287" spans="2:65" s="1" customFormat="1" ht="25.5" customHeight="1">
      <c r="B287" s="123"/>
      <c r="C287" s="173" t="s">
        <v>476</v>
      </c>
      <c r="D287" s="173" t="s">
        <v>304</v>
      </c>
      <c r="E287" s="174" t="s">
        <v>511</v>
      </c>
      <c r="F287" s="247" t="s">
        <v>512</v>
      </c>
      <c r="G287" s="247"/>
      <c r="H287" s="247"/>
      <c r="I287" s="247"/>
      <c r="J287" s="175" t="s">
        <v>341</v>
      </c>
      <c r="K287" s="176">
        <v>2</v>
      </c>
      <c r="L287" s="248">
        <v>0</v>
      </c>
      <c r="M287" s="248"/>
      <c r="N287" s="249">
        <f t="shared" si="10"/>
        <v>0</v>
      </c>
      <c r="O287" s="228"/>
      <c r="P287" s="228"/>
      <c r="Q287" s="228"/>
      <c r="R287" s="124"/>
      <c r="T287" s="147" t="s">
        <v>5</v>
      </c>
      <c r="U287" s="46" t="s">
        <v>36</v>
      </c>
      <c r="V287" s="38"/>
      <c r="W287" s="148">
        <f t="shared" si="11"/>
        <v>0</v>
      </c>
      <c r="X287" s="148">
        <v>0.506</v>
      </c>
      <c r="Y287" s="148">
        <f t="shared" si="12"/>
        <v>1.012</v>
      </c>
      <c r="Z287" s="148">
        <v>0</v>
      </c>
      <c r="AA287" s="149">
        <f t="shared" si="13"/>
        <v>0</v>
      </c>
      <c r="AR287" s="21" t="s">
        <v>174</v>
      </c>
      <c r="AT287" s="21" t="s">
        <v>304</v>
      </c>
      <c r="AU287" s="21" t="s">
        <v>92</v>
      </c>
      <c r="AY287" s="21" t="s">
        <v>130</v>
      </c>
      <c r="BE287" s="105">
        <f t="shared" si="14"/>
        <v>0</v>
      </c>
      <c r="BF287" s="105">
        <f t="shared" si="15"/>
        <v>0</v>
      </c>
      <c r="BG287" s="105">
        <f t="shared" si="16"/>
        <v>0</v>
      </c>
      <c r="BH287" s="105">
        <f t="shared" si="17"/>
        <v>0</v>
      </c>
      <c r="BI287" s="105">
        <f t="shared" si="18"/>
        <v>0</v>
      </c>
      <c r="BJ287" s="21" t="s">
        <v>79</v>
      </c>
      <c r="BK287" s="105">
        <f t="shared" si="19"/>
        <v>0</v>
      </c>
      <c r="BL287" s="21" t="s">
        <v>135</v>
      </c>
      <c r="BM287" s="21" t="s">
        <v>776</v>
      </c>
    </row>
    <row r="288" spans="2:65" s="1" customFormat="1" ht="25.5" customHeight="1">
      <c r="B288" s="123"/>
      <c r="C288" s="173" t="s">
        <v>480</v>
      </c>
      <c r="D288" s="173" t="s">
        <v>304</v>
      </c>
      <c r="E288" s="174" t="s">
        <v>515</v>
      </c>
      <c r="F288" s="247" t="s">
        <v>516</v>
      </c>
      <c r="G288" s="247"/>
      <c r="H288" s="247"/>
      <c r="I288" s="247"/>
      <c r="J288" s="175" t="s">
        <v>341</v>
      </c>
      <c r="K288" s="176">
        <v>2</v>
      </c>
      <c r="L288" s="248">
        <v>0</v>
      </c>
      <c r="M288" s="248"/>
      <c r="N288" s="249">
        <f t="shared" si="10"/>
        <v>0</v>
      </c>
      <c r="O288" s="228"/>
      <c r="P288" s="228"/>
      <c r="Q288" s="228"/>
      <c r="R288" s="124"/>
      <c r="T288" s="147" t="s">
        <v>5</v>
      </c>
      <c r="U288" s="46" t="s">
        <v>36</v>
      </c>
      <c r="V288" s="38"/>
      <c r="W288" s="148">
        <f t="shared" si="11"/>
        <v>0</v>
      </c>
      <c r="X288" s="148">
        <v>0.254</v>
      </c>
      <c r="Y288" s="148">
        <f t="shared" si="12"/>
        <v>0.508</v>
      </c>
      <c r="Z288" s="148">
        <v>0</v>
      </c>
      <c r="AA288" s="149">
        <f t="shared" si="13"/>
        <v>0</v>
      </c>
      <c r="AR288" s="21" t="s">
        <v>174</v>
      </c>
      <c r="AT288" s="21" t="s">
        <v>304</v>
      </c>
      <c r="AU288" s="21" t="s">
        <v>92</v>
      </c>
      <c r="AY288" s="21" t="s">
        <v>130</v>
      </c>
      <c r="BE288" s="105">
        <f t="shared" si="14"/>
        <v>0</v>
      </c>
      <c r="BF288" s="105">
        <f t="shared" si="15"/>
        <v>0</v>
      </c>
      <c r="BG288" s="105">
        <f t="shared" si="16"/>
        <v>0</v>
      </c>
      <c r="BH288" s="105">
        <f t="shared" si="17"/>
        <v>0</v>
      </c>
      <c r="BI288" s="105">
        <f t="shared" si="18"/>
        <v>0</v>
      </c>
      <c r="BJ288" s="21" t="s">
        <v>79</v>
      </c>
      <c r="BK288" s="105">
        <f t="shared" si="19"/>
        <v>0</v>
      </c>
      <c r="BL288" s="21" t="s">
        <v>135</v>
      </c>
      <c r="BM288" s="21" t="s">
        <v>777</v>
      </c>
    </row>
    <row r="289" spans="2:65" s="1" customFormat="1" ht="25.5" customHeight="1">
      <c r="B289" s="123"/>
      <c r="C289" s="173" t="s">
        <v>485</v>
      </c>
      <c r="D289" s="173" t="s">
        <v>304</v>
      </c>
      <c r="E289" s="174" t="s">
        <v>519</v>
      </c>
      <c r="F289" s="247" t="s">
        <v>520</v>
      </c>
      <c r="G289" s="247"/>
      <c r="H289" s="247"/>
      <c r="I289" s="247"/>
      <c r="J289" s="175" t="s">
        <v>341</v>
      </c>
      <c r="K289" s="176">
        <v>2</v>
      </c>
      <c r="L289" s="248">
        <v>0</v>
      </c>
      <c r="M289" s="248"/>
      <c r="N289" s="249">
        <f t="shared" si="10"/>
        <v>0</v>
      </c>
      <c r="O289" s="228"/>
      <c r="P289" s="228"/>
      <c r="Q289" s="228"/>
      <c r="R289" s="124"/>
      <c r="T289" s="147" t="s">
        <v>5</v>
      </c>
      <c r="U289" s="46" t="s">
        <v>36</v>
      </c>
      <c r="V289" s="38"/>
      <c r="W289" s="148">
        <f t="shared" si="11"/>
        <v>0</v>
      </c>
      <c r="X289" s="148">
        <v>0.585</v>
      </c>
      <c r="Y289" s="148">
        <f t="shared" si="12"/>
        <v>1.17</v>
      </c>
      <c r="Z289" s="148">
        <v>0</v>
      </c>
      <c r="AA289" s="149">
        <f t="shared" si="13"/>
        <v>0</v>
      </c>
      <c r="AR289" s="21" t="s">
        <v>174</v>
      </c>
      <c r="AT289" s="21" t="s">
        <v>304</v>
      </c>
      <c r="AU289" s="21" t="s">
        <v>92</v>
      </c>
      <c r="AY289" s="21" t="s">
        <v>130</v>
      </c>
      <c r="BE289" s="105">
        <f t="shared" si="14"/>
        <v>0</v>
      </c>
      <c r="BF289" s="105">
        <f t="shared" si="15"/>
        <v>0</v>
      </c>
      <c r="BG289" s="105">
        <f t="shared" si="16"/>
        <v>0</v>
      </c>
      <c r="BH289" s="105">
        <f t="shared" si="17"/>
        <v>0</v>
      </c>
      <c r="BI289" s="105">
        <f t="shared" si="18"/>
        <v>0</v>
      </c>
      <c r="BJ289" s="21" t="s">
        <v>79</v>
      </c>
      <c r="BK289" s="105">
        <f t="shared" si="19"/>
        <v>0</v>
      </c>
      <c r="BL289" s="21" t="s">
        <v>135</v>
      </c>
      <c r="BM289" s="21" t="s">
        <v>778</v>
      </c>
    </row>
    <row r="290" spans="2:65" s="1" customFormat="1" ht="16.5" customHeight="1">
      <c r="B290" s="123"/>
      <c r="C290" s="173" t="s">
        <v>489</v>
      </c>
      <c r="D290" s="173" t="s">
        <v>304</v>
      </c>
      <c r="E290" s="174" t="s">
        <v>527</v>
      </c>
      <c r="F290" s="247" t="s">
        <v>528</v>
      </c>
      <c r="G290" s="247"/>
      <c r="H290" s="247"/>
      <c r="I290" s="247"/>
      <c r="J290" s="175" t="s">
        <v>341</v>
      </c>
      <c r="K290" s="176">
        <v>1</v>
      </c>
      <c r="L290" s="248">
        <v>0</v>
      </c>
      <c r="M290" s="248"/>
      <c r="N290" s="249">
        <f t="shared" si="10"/>
        <v>0</v>
      </c>
      <c r="O290" s="228"/>
      <c r="P290" s="228"/>
      <c r="Q290" s="228"/>
      <c r="R290" s="124"/>
      <c r="T290" s="147" t="s">
        <v>5</v>
      </c>
      <c r="U290" s="46" t="s">
        <v>36</v>
      </c>
      <c r="V290" s="38"/>
      <c r="W290" s="148">
        <f t="shared" si="11"/>
        <v>0</v>
      </c>
      <c r="X290" s="148">
        <v>0.032</v>
      </c>
      <c r="Y290" s="148">
        <f t="shared" si="12"/>
        <v>0.032</v>
      </c>
      <c r="Z290" s="148">
        <v>0</v>
      </c>
      <c r="AA290" s="149">
        <f t="shared" si="13"/>
        <v>0</v>
      </c>
      <c r="AR290" s="21" t="s">
        <v>174</v>
      </c>
      <c r="AT290" s="21" t="s">
        <v>304</v>
      </c>
      <c r="AU290" s="21" t="s">
        <v>92</v>
      </c>
      <c r="AY290" s="21" t="s">
        <v>130</v>
      </c>
      <c r="BE290" s="105">
        <f t="shared" si="14"/>
        <v>0</v>
      </c>
      <c r="BF290" s="105">
        <f t="shared" si="15"/>
        <v>0</v>
      </c>
      <c r="BG290" s="105">
        <f t="shared" si="16"/>
        <v>0</v>
      </c>
      <c r="BH290" s="105">
        <f t="shared" si="17"/>
        <v>0</v>
      </c>
      <c r="BI290" s="105">
        <f t="shared" si="18"/>
        <v>0</v>
      </c>
      <c r="BJ290" s="21" t="s">
        <v>79</v>
      </c>
      <c r="BK290" s="105">
        <f t="shared" si="19"/>
        <v>0</v>
      </c>
      <c r="BL290" s="21" t="s">
        <v>135</v>
      </c>
      <c r="BM290" s="21" t="s">
        <v>779</v>
      </c>
    </row>
    <row r="291" spans="2:65" s="1" customFormat="1" ht="16.5" customHeight="1">
      <c r="B291" s="123"/>
      <c r="C291" s="173" t="s">
        <v>493</v>
      </c>
      <c r="D291" s="173" t="s">
        <v>304</v>
      </c>
      <c r="E291" s="174" t="s">
        <v>531</v>
      </c>
      <c r="F291" s="247" t="s">
        <v>532</v>
      </c>
      <c r="G291" s="247"/>
      <c r="H291" s="247"/>
      <c r="I291" s="247"/>
      <c r="J291" s="175" t="s">
        <v>341</v>
      </c>
      <c r="K291" s="176">
        <v>1</v>
      </c>
      <c r="L291" s="248">
        <v>0</v>
      </c>
      <c r="M291" s="248"/>
      <c r="N291" s="249">
        <f t="shared" si="10"/>
        <v>0</v>
      </c>
      <c r="O291" s="228"/>
      <c r="P291" s="228"/>
      <c r="Q291" s="228"/>
      <c r="R291" s="124"/>
      <c r="T291" s="147" t="s">
        <v>5</v>
      </c>
      <c r="U291" s="46" t="s">
        <v>36</v>
      </c>
      <c r="V291" s="38"/>
      <c r="W291" s="148">
        <f t="shared" si="11"/>
        <v>0</v>
      </c>
      <c r="X291" s="148">
        <v>0.041</v>
      </c>
      <c r="Y291" s="148">
        <f t="shared" si="12"/>
        <v>0.041</v>
      </c>
      <c r="Z291" s="148">
        <v>0</v>
      </c>
      <c r="AA291" s="149">
        <f t="shared" si="13"/>
        <v>0</v>
      </c>
      <c r="AR291" s="21" t="s">
        <v>174</v>
      </c>
      <c r="AT291" s="21" t="s">
        <v>304</v>
      </c>
      <c r="AU291" s="21" t="s">
        <v>92</v>
      </c>
      <c r="AY291" s="21" t="s">
        <v>130</v>
      </c>
      <c r="BE291" s="105">
        <f t="shared" si="14"/>
        <v>0</v>
      </c>
      <c r="BF291" s="105">
        <f t="shared" si="15"/>
        <v>0</v>
      </c>
      <c r="BG291" s="105">
        <f t="shared" si="16"/>
        <v>0</v>
      </c>
      <c r="BH291" s="105">
        <f t="shared" si="17"/>
        <v>0</v>
      </c>
      <c r="BI291" s="105">
        <f t="shared" si="18"/>
        <v>0</v>
      </c>
      <c r="BJ291" s="21" t="s">
        <v>79</v>
      </c>
      <c r="BK291" s="105">
        <f t="shared" si="19"/>
        <v>0</v>
      </c>
      <c r="BL291" s="21" t="s">
        <v>135</v>
      </c>
      <c r="BM291" s="21" t="s">
        <v>780</v>
      </c>
    </row>
    <row r="292" spans="2:65" s="1" customFormat="1" ht="16.5" customHeight="1">
      <c r="B292" s="123"/>
      <c r="C292" s="173" t="s">
        <v>497</v>
      </c>
      <c r="D292" s="173" t="s">
        <v>304</v>
      </c>
      <c r="E292" s="174" t="s">
        <v>535</v>
      </c>
      <c r="F292" s="247" t="s">
        <v>536</v>
      </c>
      <c r="G292" s="247"/>
      <c r="H292" s="247"/>
      <c r="I292" s="247"/>
      <c r="J292" s="175" t="s">
        <v>341</v>
      </c>
      <c r="K292" s="176">
        <v>1</v>
      </c>
      <c r="L292" s="248">
        <v>0</v>
      </c>
      <c r="M292" s="248"/>
      <c r="N292" s="249">
        <f t="shared" si="10"/>
        <v>0</v>
      </c>
      <c r="O292" s="228"/>
      <c r="P292" s="228"/>
      <c r="Q292" s="228"/>
      <c r="R292" s="124"/>
      <c r="T292" s="147" t="s">
        <v>5</v>
      </c>
      <c r="U292" s="46" t="s">
        <v>36</v>
      </c>
      <c r="V292" s="38"/>
      <c r="W292" s="148">
        <f t="shared" si="11"/>
        <v>0</v>
      </c>
      <c r="X292" s="148">
        <v>0.053</v>
      </c>
      <c r="Y292" s="148">
        <f t="shared" si="12"/>
        <v>0.053</v>
      </c>
      <c r="Z292" s="148">
        <v>0</v>
      </c>
      <c r="AA292" s="149">
        <f t="shared" si="13"/>
        <v>0</v>
      </c>
      <c r="AR292" s="21" t="s">
        <v>174</v>
      </c>
      <c r="AT292" s="21" t="s">
        <v>304</v>
      </c>
      <c r="AU292" s="21" t="s">
        <v>92</v>
      </c>
      <c r="AY292" s="21" t="s">
        <v>130</v>
      </c>
      <c r="BE292" s="105">
        <f t="shared" si="14"/>
        <v>0</v>
      </c>
      <c r="BF292" s="105">
        <f t="shared" si="15"/>
        <v>0</v>
      </c>
      <c r="BG292" s="105">
        <f t="shared" si="16"/>
        <v>0</v>
      </c>
      <c r="BH292" s="105">
        <f t="shared" si="17"/>
        <v>0</v>
      </c>
      <c r="BI292" s="105">
        <f t="shared" si="18"/>
        <v>0</v>
      </c>
      <c r="BJ292" s="21" t="s">
        <v>79</v>
      </c>
      <c r="BK292" s="105">
        <f t="shared" si="19"/>
        <v>0</v>
      </c>
      <c r="BL292" s="21" t="s">
        <v>135</v>
      </c>
      <c r="BM292" s="21" t="s">
        <v>781</v>
      </c>
    </row>
    <row r="293" spans="2:65" s="1" customFormat="1" ht="25.5" customHeight="1">
      <c r="B293" s="123"/>
      <c r="C293" s="173" t="s">
        <v>502</v>
      </c>
      <c r="D293" s="173" t="s">
        <v>304</v>
      </c>
      <c r="E293" s="174" t="s">
        <v>543</v>
      </c>
      <c r="F293" s="247" t="s">
        <v>544</v>
      </c>
      <c r="G293" s="247"/>
      <c r="H293" s="247"/>
      <c r="I293" s="247"/>
      <c r="J293" s="175" t="s">
        <v>341</v>
      </c>
      <c r="K293" s="176">
        <v>6</v>
      </c>
      <c r="L293" s="248">
        <v>0</v>
      </c>
      <c r="M293" s="248"/>
      <c r="N293" s="249">
        <f t="shared" si="10"/>
        <v>0</v>
      </c>
      <c r="O293" s="228"/>
      <c r="P293" s="228"/>
      <c r="Q293" s="228"/>
      <c r="R293" s="124"/>
      <c r="T293" s="147" t="s">
        <v>5</v>
      </c>
      <c r="U293" s="46" t="s">
        <v>36</v>
      </c>
      <c r="V293" s="38"/>
      <c r="W293" s="148">
        <f t="shared" si="11"/>
        <v>0</v>
      </c>
      <c r="X293" s="148">
        <v>0.002</v>
      </c>
      <c r="Y293" s="148">
        <f t="shared" si="12"/>
        <v>0.012</v>
      </c>
      <c r="Z293" s="148">
        <v>0</v>
      </c>
      <c r="AA293" s="149">
        <f t="shared" si="13"/>
        <v>0</v>
      </c>
      <c r="AR293" s="21" t="s">
        <v>174</v>
      </c>
      <c r="AT293" s="21" t="s">
        <v>304</v>
      </c>
      <c r="AU293" s="21" t="s">
        <v>92</v>
      </c>
      <c r="AY293" s="21" t="s">
        <v>130</v>
      </c>
      <c r="BE293" s="105">
        <f t="shared" si="14"/>
        <v>0</v>
      </c>
      <c r="BF293" s="105">
        <f t="shared" si="15"/>
        <v>0</v>
      </c>
      <c r="BG293" s="105">
        <f t="shared" si="16"/>
        <v>0</v>
      </c>
      <c r="BH293" s="105">
        <f t="shared" si="17"/>
        <v>0</v>
      </c>
      <c r="BI293" s="105">
        <f t="shared" si="18"/>
        <v>0</v>
      </c>
      <c r="BJ293" s="21" t="s">
        <v>79</v>
      </c>
      <c r="BK293" s="105">
        <f t="shared" si="19"/>
        <v>0</v>
      </c>
      <c r="BL293" s="21" t="s">
        <v>135</v>
      </c>
      <c r="BM293" s="21" t="s">
        <v>782</v>
      </c>
    </row>
    <row r="294" spans="2:65" s="1" customFormat="1" ht="38.25" customHeight="1">
      <c r="B294" s="123"/>
      <c r="C294" s="143" t="s">
        <v>506</v>
      </c>
      <c r="D294" s="143" t="s">
        <v>131</v>
      </c>
      <c r="E294" s="144" t="s">
        <v>563</v>
      </c>
      <c r="F294" s="226" t="s">
        <v>564</v>
      </c>
      <c r="G294" s="226"/>
      <c r="H294" s="226"/>
      <c r="I294" s="226"/>
      <c r="J294" s="145" t="s">
        <v>341</v>
      </c>
      <c r="K294" s="146">
        <v>2</v>
      </c>
      <c r="L294" s="227">
        <v>0</v>
      </c>
      <c r="M294" s="227"/>
      <c r="N294" s="228">
        <f t="shared" si="10"/>
        <v>0</v>
      </c>
      <c r="O294" s="228"/>
      <c r="P294" s="228"/>
      <c r="Q294" s="228"/>
      <c r="R294" s="124"/>
      <c r="T294" s="147" t="s">
        <v>5</v>
      </c>
      <c r="U294" s="46" t="s">
        <v>36</v>
      </c>
      <c r="V294" s="38"/>
      <c r="W294" s="148">
        <f t="shared" si="11"/>
        <v>0</v>
      </c>
      <c r="X294" s="148">
        <v>0.21734</v>
      </c>
      <c r="Y294" s="148">
        <f t="shared" si="12"/>
        <v>0.43468</v>
      </c>
      <c r="Z294" s="148">
        <v>0</v>
      </c>
      <c r="AA294" s="149">
        <f t="shared" si="13"/>
        <v>0</v>
      </c>
      <c r="AR294" s="21" t="s">
        <v>135</v>
      </c>
      <c r="AT294" s="21" t="s">
        <v>131</v>
      </c>
      <c r="AU294" s="21" t="s">
        <v>92</v>
      </c>
      <c r="AY294" s="21" t="s">
        <v>130</v>
      </c>
      <c r="BE294" s="105">
        <f t="shared" si="14"/>
        <v>0</v>
      </c>
      <c r="BF294" s="105">
        <f t="shared" si="15"/>
        <v>0</v>
      </c>
      <c r="BG294" s="105">
        <f t="shared" si="16"/>
        <v>0</v>
      </c>
      <c r="BH294" s="105">
        <f t="shared" si="17"/>
        <v>0</v>
      </c>
      <c r="BI294" s="105">
        <f t="shared" si="18"/>
        <v>0</v>
      </c>
      <c r="BJ294" s="21" t="s">
        <v>79</v>
      </c>
      <c r="BK294" s="105">
        <f t="shared" si="19"/>
        <v>0</v>
      </c>
      <c r="BL294" s="21" t="s">
        <v>135</v>
      </c>
      <c r="BM294" s="21" t="s">
        <v>783</v>
      </c>
    </row>
    <row r="295" spans="2:65" s="1" customFormat="1" ht="25.5" customHeight="1">
      <c r="B295" s="123"/>
      <c r="C295" s="173" t="s">
        <v>510</v>
      </c>
      <c r="D295" s="173" t="s">
        <v>304</v>
      </c>
      <c r="E295" s="174" t="s">
        <v>567</v>
      </c>
      <c r="F295" s="247" t="s">
        <v>568</v>
      </c>
      <c r="G295" s="247"/>
      <c r="H295" s="247"/>
      <c r="I295" s="247"/>
      <c r="J295" s="175" t="s">
        <v>341</v>
      </c>
      <c r="K295" s="176">
        <v>2</v>
      </c>
      <c r="L295" s="248">
        <v>0</v>
      </c>
      <c r="M295" s="248"/>
      <c r="N295" s="249">
        <f t="shared" si="10"/>
        <v>0</v>
      </c>
      <c r="O295" s="228"/>
      <c r="P295" s="228"/>
      <c r="Q295" s="228"/>
      <c r="R295" s="124"/>
      <c r="T295" s="147" t="s">
        <v>5</v>
      </c>
      <c r="U295" s="46" t="s">
        <v>36</v>
      </c>
      <c r="V295" s="38"/>
      <c r="W295" s="148">
        <f t="shared" si="11"/>
        <v>0</v>
      </c>
      <c r="X295" s="148">
        <v>0.196</v>
      </c>
      <c r="Y295" s="148">
        <f t="shared" si="12"/>
        <v>0.392</v>
      </c>
      <c r="Z295" s="148">
        <v>0</v>
      </c>
      <c r="AA295" s="149">
        <f t="shared" si="13"/>
        <v>0</v>
      </c>
      <c r="AR295" s="21" t="s">
        <v>174</v>
      </c>
      <c r="AT295" s="21" t="s">
        <v>304</v>
      </c>
      <c r="AU295" s="21" t="s">
        <v>92</v>
      </c>
      <c r="AY295" s="21" t="s">
        <v>130</v>
      </c>
      <c r="BE295" s="105">
        <f t="shared" si="14"/>
        <v>0</v>
      </c>
      <c r="BF295" s="105">
        <f t="shared" si="15"/>
        <v>0</v>
      </c>
      <c r="BG295" s="105">
        <f t="shared" si="16"/>
        <v>0</v>
      </c>
      <c r="BH295" s="105">
        <f t="shared" si="17"/>
        <v>0</v>
      </c>
      <c r="BI295" s="105">
        <f t="shared" si="18"/>
        <v>0</v>
      </c>
      <c r="BJ295" s="21" t="s">
        <v>79</v>
      </c>
      <c r="BK295" s="105">
        <f t="shared" si="19"/>
        <v>0</v>
      </c>
      <c r="BL295" s="21" t="s">
        <v>135</v>
      </c>
      <c r="BM295" s="21" t="s">
        <v>784</v>
      </c>
    </row>
    <row r="296" spans="2:63" s="9" customFormat="1" ht="29.85" customHeight="1">
      <c r="B296" s="132"/>
      <c r="C296" s="133"/>
      <c r="D296" s="142" t="s">
        <v>109</v>
      </c>
      <c r="E296" s="142"/>
      <c r="F296" s="142"/>
      <c r="G296" s="142"/>
      <c r="H296" s="142"/>
      <c r="I296" s="142"/>
      <c r="J296" s="142"/>
      <c r="K296" s="142"/>
      <c r="L296" s="142"/>
      <c r="M296" s="142"/>
      <c r="N296" s="235">
        <f>BK296</f>
        <v>0</v>
      </c>
      <c r="O296" s="236"/>
      <c r="P296" s="236"/>
      <c r="Q296" s="236"/>
      <c r="R296" s="135"/>
      <c r="T296" s="136"/>
      <c r="U296" s="133"/>
      <c r="V296" s="133"/>
      <c r="W296" s="137">
        <f>SUM(W297:W304)</f>
        <v>0</v>
      </c>
      <c r="X296" s="133"/>
      <c r="Y296" s="137">
        <f>SUM(Y297:Y304)</f>
        <v>0.0019720000000000002</v>
      </c>
      <c r="Z296" s="133"/>
      <c r="AA296" s="138">
        <f>SUM(AA297:AA304)</f>
        <v>0</v>
      </c>
      <c r="AR296" s="139" t="s">
        <v>79</v>
      </c>
      <c r="AT296" s="140" t="s">
        <v>70</v>
      </c>
      <c r="AU296" s="140" t="s">
        <v>79</v>
      </c>
      <c r="AY296" s="139" t="s">
        <v>130</v>
      </c>
      <c r="BK296" s="141">
        <f>SUM(BK297:BK304)</f>
        <v>0</v>
      </c>
    </row>
    <row r="297" spans="2:65" s="1" customFormat="1" ht="16.5" customHeight="1">
      <c r="B297" s="123"/>
      <c r="C297" s="143" t="s">
        <v>514</v>
      </c>
      <c r="D297" s="143" t="s">
        <v>131</v>
      </c>
      <c r="E297" s="144" t="s">
        <v>579</v>
      </c>
      <c r="F297" s="226" t="s">
        <v>580</v>
      </c>
      <c r="G297" s="226"/>
      <c r="H297" s="226"/>
      <c r="I297" s="226"/>
      <c r="J297" s="145" t="s">
        <v>167</v>
      </c>
      <c r="K297" s="146">
        <v>11.6</v>
      </c>
      <c r="L297" s="227">
        <v>0</v>
      </c>
      <c r="M297" s="227"/>
      <c r="N297" s="228">
        <f>ROUND(L297*K297,2)</f>
        <v>0</v>
      </c>
      <c r="O297" s="228"/>
      <c r="P297" s="228"/>
      <c r="Q297" s="228"/>
      <c r="R297" s="124"/>
      <c r="T297" s="147" t="s">
        <v>5</v>
      </c>
      <c r="U297" s="46" t="s">
        <v>36</v>
      </c>
      <c r="V297" s="38"/>
      <c r="W297" s="148">
        <f>V297*K297</f>
        <v>0</v>
      </c>
      <c r="X297" s="148">
        <v>0.00017</v>
      </c>
      <c r="Y297" s="148">
        <f>X297*K297</f>
        <v>0.0019720000000000002</v>
      </c>
      <c r="Z297" s="148">
        <v>0</v>
      </c>
      <c r="AA297" s="149">
        <f>Z297*K297</f>
        <v>0</v>
      </c>
      <c r="AR297" s="21" t="s">
        <v>135</v>
      </c>
      <c r="AT297" s="21" t="s">
        <v>131</v>
      </c>
      <c r="AU297" s="21" t="s">
        <v>92</v>
      </c>
      <c r="AY297" s="21" t="s">
        <v>130</v>
      </c>
      <c r="BE297" s="105">
        <f>IF(U297="základní",N297,0)</f>
        <v>0</v>
      </c>
      <c r="BF297" s="105">
        <f>IF(U297="snížená",N297,0)</f>
        <v>0</v>
      </c>
      <c r="BG297" s="105">
        <f>IF(U297="zákl. přenesená",N297,0)</f>
        <v>0</v>
      </c>
      <c r="BH297" s="105">
        <f>IF(U297="sníž. přenesená",N297,0)</f>
        <v>0</v>
      </c>
      <c r="BI297" s="105">
        <f>IF(U297="nulová",N297,0)</f>
        <v>0</v>
      </c>
      <c r="BJ297" s="21" t="s">
        <v>79</v>
      </c>
      <c r="BK297" s="105">
        <f>ROUND(L297*K297,2)</f>
        <v>0</v>
      </c>
      <c r="BL297" s="21" t="s">
        <v>135</v>
      </c>
      <c r="BM297" s="21" t="s">
        <v>785</v>
      </c>
    </row>
    <row r="298" spans="2:65" s="1" customFormat="1" ht="25.5" customHeight="1">
      <c r="B298" s="123"/>
      <c r="C298" s="143" t="s">
        <v>518</v>
      </c>
      <c r="D298" s="143" t="s">
        <v>131</v>
      </c>
      <c r="E298" s="144" t="s">
        <v>583</v>
      </c>
      <c r="F298" s="226" t="s">
        <v>584</v>
      </c>
      <c r="G298" s="226"/>
      <c r="H298" s="226"/>
      <c r="I298" s="226"/>
      <c r="J298" s="145" t="s">
        <v>167</v>
      </c>
      <c r="K298" s="146">
        <v>11.6</v>
      </c>
      <c r="L298" s="227">
        <v>0</v>
      </c>
      <c r="M298" s="227"/>
      <c r="N298" s="228">
        <f>ROUND(L298*K298,2)</f>
        <v>0</v>
      </c>
      <c r="O298" s="228"/>
      <c r="P298" s="228"/>
      <c r="Q298" s="228"/>
      <c r="R298" s="124"/>
      <c r="T298" s="147" t="s">
        <v>5</v>
      </c>
      <c r="U298" s="46" t="s">
        <v>36</v>
      </c>
      <c r="V298" s="38"/>
      <c r="W298" s="148">
        <f>V298*K298</f>
        <v>0</v>
      </c>
      <c r="X298" s="148">
        <v>0</v>
      </c>
      <c r="Y298" s="148">
        <f>X298*K298</f>
        <v>0</v>
      </c>
      <c r="Z298" s="148">
        <v>0</v>
      </c>
      <c r="AA298" s="149">
        <f>Z298*K298</f>
        <v>0</v>
      </c>
      <c r="AR298" s="21" t="s">
        <v>135</v>
      </c>
      <c r="AT298" s="21" t="s">
        <v>131</v>
      </c>
      <c r="AU298" s="21" t="s">
        <v>92</v>
      </c>
      <c r="AY298" s="21" t="s">
        <v>130</v>
      </c>
      <c r="BE298" s="105">
        <f>IF(U298="základní",N298,0)</f>
        <v>0</v>
      </c>
      <c r="BF298" s="105">
        <f>IF(U298="snížená",N298,0)</f>
        <v>0</v>
      </c>
      <c r="BG298" s="105">
        <f>IF(U298="zákl. přenesená",N298,0)</f>
        <v>0</v>
      </c>
      <c r="BH298" s="105">
        <f>IF(U298="sníž. přenesená",N298,0)</f>
        <v>0</v>
      </c>
      <c r="BI298" s="105">
        <f>IF(U298="nulová",N298,0)</f>
        <v>0</v>
      </c>
      <c r="BJ298" s="21" t="s">
        <v>79</v>
      </c>
      <c r="BK298" s="105">
        <f>ROUND(L298*K298,2)</f>
        <v>0</v>
      </c>
      <c r="BL298" s="21" t="s">
        <v>135</v>
      </c>
      <c r="BM298" s="21" t="s">
        <v>786</v>
      </c>
    </row>
    <row r="299" spans="2:65" s="1" customFormat="1" ht="38.25" customHeight="1">
      <c r="B299" s="123"/>
      <c r="C299" s="143" t="s">
        <v>522</v>
      </c>
      <c r="D299" s="143" t="s">
        <v>131</v>
      </c>
      <c r="E299" s="144" t="s">
        <v>587</v>
      </c>
      <c r="F299" s="226" t="s">
        <v>588</v>
      </c>
      <c r="G299" s="226"/>
      <c r="H299" s="226"/>
      <c r="I299" s="226"/>
      <c r="J299" s="145" t="s">
        <v>134</v>
      </c>
      <c r="K299" s="146">
        <v>13.558</v>
      </c>
      <c r="L299" s="227">
        <v>0</v>
      </c>
      <c r="M299" s="227"/>
      <c r="N299" s="228">
        <f>ROUND(L299*K299,2)</f>
        <v>0</v>
      </c>
      <c r="O299" s="228"/>
      <c r="P299" s="228"/>
      <c r="Q299" s="228"/>
      <c r="R299" s="124"/>
      <c r="T299" s="147" t="s">
        <v>5</v>
      </c>
      <c r="U299" s="46" t="s">
        <v>36</v>
      </c>
      <c r="V299" s="38"/>
      <c r="W299" s="148">
        <f>V299*K299</f>
        <v>0</v>
      </c>
      <c r="X299" s="148">
        <v>0</v>
      </c>
      <c r="Y299" s="148">
        <f>X299*K299</f>
        <v>0</v>
      </c>
      <c r="Z299" s="148">
        <v>0</v>
      </c>
      <c r="AA299" s="149">
        <f>Z299*K299</f>
        <v>0</v>
      </c>
      <c r="AR299" s="21" t="s">
        <v>135</v>
      </c>
      <c r="AT299" s="21" t="s">
        <v>131</v>
      </c>
      <c r="AU299" s="21" t="s">
        <v>92</v>
      </c>
      <c r="AY299" s="21" t="s">
        <v>130</v>
      </c>
      <c r="BE299" s="105">
        <f>IF(U299="základní",N299,0)</f>
        <v>0</v>
      </c>
      <c r="BF299" s="105">
        <f>IF(U299="snížená",N299,0)</f>
        <v>0</v>
      </c>
      <c r="BG299" s="105">
        <f>IF(U299="zákl. přenesená",N299,0)</f>
        <v>0</v>
      </c>
      <c r="BH299" s="105">
        <f>IF(U299="sníž. přenesená",N299,0)</f>
        <v>0</v>
      </c>
      <c r="BI299" s="105">
        <f>IF(U299="nulová",N299,0)</f>
        <v>0</v>
      </c>
      <c r="BJ299" s="21" t="s">
        <v>79</v>
      </c>
      <c r="BK299" s="105">
        <f>ROUND(L299*K299,2)</f>
        <v>0</v>
      </c>
      <c r="BL299" s="21" t="s">
        <v>135</v>
      </c>
      <c r="BM299" s="21" t="s">
        <v>787</v>
      </c>
    </row>
    <row r="300" spans="2:51" s="10" customFormat="1" ht="16.5" customHeight="1">
      <c r="B300" s="150"/>
      <c r="C300" s="151"/>
      <c r="D300" s="151"/>
      <c r="E300" s="152" t="s">
        <v>5</v>
      </c>
      <c r="F300" s="239" t="s">
        <v>137</v>
      </c>
      <c r="G300" s="240"/>
      <c r="H300" s="240"/>
      <c r="I300" s="240"/>
      <c r="J300" s="151"/>
      <c r="K300" s="152" t="s">
        <v>5</v>
      </c>
      <c r="L300" s="151"/>
      <c r="M300" s="151"/>
      <c r="N300" s="151"/>
      <c r="O300" s="151"/>
      <c r="P300" s="151"/>
      <c r="Q300" s="151"/>
      <c r="R300" s="153"/>
      <c r="T300" s="154"/>
      <c r="U300" s="151"/>
      <c r="V300" s="151"/>
      <c r="W300" s="151"/>
      <c r="X300" s="151"/>
      <c r="Y300" s="151"/>
      <c r="Z300" s="151"/>
      <c r="AA300" s="155"/>
      <c r="AT300" s="156" t="s">
        <v>138</v>
      </c>
      <c r="AU300" s="156" t="s">
        <v>92</v>
      </c>
      <c r="AV300" s="10" t="s">
        <v>79</v>
      </c>
      <c r="AW300" s="10" t="s">
        <v>30</v>
      </c>
      <c r="AX300" s="10" t="s">
        <v>71</v>
      </c>
      <c r="AY300" s="156" t="s">
        <v>130</v>
      </c>
    </row>
    <row r="301" spans="2:51" s="11" customFormat="1" ht="16.5" customHeight="1">
      <c r="B301" s="157"/>
      <c r="C301" s="158"/>
      <c r="D301" s="158"/>
      <c r="E301" s="159" t="s">
        <v>5</v>
      </c>
      <c r="F301" s="241" t="s">
        <v>665</v>
      </c>
      <c r="G301" s="242"/>
      <c r="H301" s="242"/>
      <c r="I301" s="242"/>
      <c r="J301" s="158"/>
      <c r="K301" s="160">
        <v>3.06</v>
      </c>
      <c r="L301" s="158"/>
      <c r="M301" s="158"/>
      <c r="N301" s="158"/>
      <c r="O301" s="158"/>
      <c r="P301" s="158"/>
      <c r="Q301" s="158"/>
      <c r="R301" s="161"/>
      <c r="T301" s="162"/>
      <c r="U301" s="158"/>
      <c r="V301" s="158"/>
      <c r="W301" s="158"/>
      <c r="X301" s="158"/>
      <c r="Y301" s="158"/>
      <c r="Z301" s="158"/>
      <c r="AA301" s="163"/>
      <c r="AT301" s="164" t="s">
        <v>138</v>
      </c>
      <c r="AU301" s="164" t="s">
        <v>92</v>
      </c>
      <c r="AV301" s="11" t="s">
        <v>92</v>
      </c>
      <c r="AW301" s="11" t="s">
        <v>30</v>
      </c>
      <c r="AX301" s="11" t="s">
        <v>71</v>
      </c>
      <c r="AY301" s="164" t="s">
        <v>130</v>
      </c>
    </row>
    <row r="302" spans="2:51" s="10" customFormat="1" ht="16.5" customHeight="1">
      <c r="B302" s="150"/>
      <c r="C302" s="151"/>
      <c r="D302" s="151"/>
      <c r="E302" s="152" t="s">
        <v>5</v>
      </c>
      <c r="F302" s="243" t="s">
        <v>153</v>
      </c>
      <c r="G302" s="244"/>
      <c r="H302" s="244"/>
      <c r="I302" s="244"/>
      <c r="J302" s="151"/>
      <c r="K302" s="152" t="s">
        <v>5</v>
      </c>
      <c r="L302" s="151"/>
      <c r="M302" s="151"/>
      <c r="N302" s="151"/>
      <c r="O302" s="151"/>
      <c r="P302" s="151"/>
      <c r="Q302" s="151"/>
      <c r="R302" s="153"/>
      <c r="T302" s="154"/>
      <c r="U302" s="151"/>
      <c r="V302" s="151"/>
      <c r="W302" s="151"/>
      <c r="X302" s="151"/>
      <c r="Y302" s="151"/>
      <c r="Z302" s="151"/>
      <c r="AA302" s="155"/>
      <c r="AT302" s="156" t="s">
        <v>138</v>
      </c>
      <c r="AU302" s="156" t="s">
        <v>92</v>
      </c>
      <c r="AV302" s="10" t="s">
        <v>79</v>
      </c>
      <c r="AW302" s="10" t="s">
        <v>30</v>
      </c>
      <c r="AX302" s="10" t="s">
        <v>71</v>
      </c>
      <c r="AY302" s="156" t="s">
        <v>130</v>
      </c>
    </row>
    <row r="303" spans="2:51" s="11" customFormat="1" ht="16.5" customHeight="1">
      <c r="B303" s="157"/>
      <c r="C303" s="158"/>
      <c r="D303" s="158"/>
      <c r="E303" s="159" t="s">
        <v>5</v>
      </c>
      <c r="F303" s="241" t="s">
        <v>666</v>
      </c>
      <c r="G303" s="242"/>
      <c r="H303" s="242"/>
      <c r="I303" s="242"/>
      <c r="J303" s="158"/>
      <c r="K303" s="160">
        <v>10.498</v>
      </c>
      <c r="L303" s="158"/>
      <c r="M303" s="158"/>
      <c r="N303" s="158"/>
      <c r="O303" s="158"/>
      <c r="P303" s="158"/>
      <c r="Q303" s="158"/>
      <c r="R303" s="161"/>
      <c r="T303" s="162"/>
      <c r="U303" s="158"/>
      <c r="V303" s="158"/>
      <c r="W303" s="158"/>
      <c r="X303" s="158"/>
      <c r="Y303" s="158"/>
      <c r="Z303" s="158"/>
      <c r="AA303" s="163"/>
      <c r="AT303" s="164" t="s">
        <v>138</v>
      </c>
      <c r="AU303" s="164" t="s">
        <v>92</v>
      </c>
      <c r="AV303" s="11" t="s">
        <v>92</v>
      </c>
      <c r="AW303" s="11" t="s">
        <v>30</v>
      </c>
      <c r="AX303" s="11" t="s">
        <v>71</v>
      </c>
      <c r="AY303" s="164" t="s">
        <v>130</v>
      </c>
    </row>
    <row r="304" spans="2:51" s="12" customFormat="1" ht="16.5" customHeight="1">
      <c r="B304" s="165"/>
      <c r="C304" s="166"/>
      <c r="D304" s="166"/>
      <c r="E304" s="167" t="s">
        <v>5</v>
      </c>
      <c r="F304" s="245" t="s">
        <v>143</v>
      </c>
      <c r="G304" s="246"/>
      <c r="H304" s="246"/>
      <c r="I304" s="246"/>
      <c r="J304" s="166"/>
      <c r="K304" s="168">
        <v>13.558</v>
      </c>
      <c r="L304" s="166"/>
      <c r="M304" s="166"/>
      <c r="N304" s="166"/>
      <c r="O304" s="166"/>
      <c r="P304" s="166"/>
      <c r="Q304" s="166"/>
      <c r="R304" s="169"/>
      <c r="T304" s="170"/>
      <c r="U304" s="166"/>
      <c r="V304" s="166"/>
      <c r="W304" s="166"/>
      <c r="X304" s="166"/>
      <c r="Y304" s="166"/>
      <c r="Z304" s="166"/>
      <c r="AA304" s="171"/>
      <c r="AT304" s="172" t="s">
        <v>138</v>
      </c>
      <c r="AU304" s="172" t="s">
        <v>92</v>
      </c>
      <c r="AV304" s="12" t="s">
        <v>135</v>
      </c>
      <c r="AW304" s="12" t="s">
        <v>30</v>
      </c>
      <c r="AX304" s="12" t="s">
        <v>79</v>
      </c>
      <c r="AY304" s="172" t="s">
        <v>130</v>
      </c>
    </row>
    <row r="305" spans="2:63" s="9" customFormat="1" ht="29.85" customHeight="1">
      <c r="B305" s="132"/>
      <c r="C305" s="133"/>
      <c r="D305" s="142" t="s">
        <v>110</v>
      </c>
      <c r="E305" s="142"/>
      <c r="F305" s="142"/>
      <c r="G305" s="142"/>
      <c r="H305" s="142"/>
      <c r="I305" s="142"/>
      <c r="J305" s="142"/>
      <c r="K305" s="142"/>
      <c r="L305" s="142"/>
      <c r="M305" s="142"/>
      <c r="N305" s="233">
        <f>BK305</f>
        <v>0</v>
      </c>
      <c r="O305" s="234"/>
      <c r="P305" s="234"/>
      <c r="Q305" s="234"/>
      <c r="R305" s="135"/>
      <c r="T305" s="136"/>
      <c r="U305" s="133"/>
      <c r="V305" s="133"/>
      <c r="W305" s="137">
        <f>SUM(W306:W310)</f>
        <v>0</v>
      </c>
      <c r="X305" s="133"/>
      <c r="Y305" s="137">
        <f>SUM(Y306:Y310)</f>
        <v>0</v>
      </c>
      <c r="Z305" s="133"/>
      <c r="AA305" s="138">
        <f>SUM(AA306:AA310)</f>
        <v>0</v>
      </c>
      <c r="AR305" s="139" t="s">
        <v>79</v>
      </c>
      <c r="AT305" s="140" t="s">
        <v>70</v>
      </c>
      <c r="AU305" s="140" t="s">
        <v>79</v>
      </c>
      <c r="AY305" s="139" t="s">
        <v>130</v>
      </c>
      <c r="BK305" s="141">
        <f>SUM(BK306:BK310)</f>
        <v>0</v>
      </c>
    </row>
    <row r="306" spans="2:65" s="1" customFormat="1" ht="25.5" customHeight="1">
      <c r="B306" s="123"/>
      <c r="C306" s="143" t="s">
        <v>526</v>
      </c>
      <c r="D306" s="143" t="s">
        <v>131</v>
      </c>
      <c r="E306" s="144" t="s">
        <v>591</v>
      </c>
      <c r="F306" s="226" t="s">
        <v>592</v>
      </c>
      <c r="G306" s="226"/>
      <c r="H306" s="226"/>
      <c r="I306" s="226"/>
      <c r="J306" s="145" t="s">
        <v>294</v>
      </c>
      <c r="K306" s="146">
        <v>12.766</v>
      </c>
      <c r="L306" s="227">
        <v>0</v>
      </c>
      <c r="M306" s="227"/>
      <c r="N306" s="228">
        <f>ROUND(L306*K306,2)</f>
        <v>0</v>
      </c>
      <c r="O306" s="228"/>
      <c r="P306" s="228"/>
      <c r="Q306" s="228"/>
      <c r="R306" s="124"/>
      <c r="T306" s="147" t="s">
        <v>5</v>
      </c>
      <c r="U306" s="46" t="s">
        <v>36</v>
      </c>
      <c r="V306" s="38"/>
      <c r="W306" s="148">
        <f>V306*K306</f>
        <v>0</v>
      </c>
      <c r="X306" s="148">
        <v>0</v>
      </c>
      <c r="Y306" s="148">
        <f>X306*K306</f>
        <v>0</v>
      </c>
      <c r="Z306" s="148">
        <v>0</v>
      </c>
      <c r="AA306" s="149">
        <f>Z306*K306</f>
        <v>0</v>
      </c>
      <c r="AR306" s="21" t="s">
        <v>135</v>
      </c>
      <c r="AT306" s="21" t="s">
        <v>131</v>
      </c>
      <c r="AU306" s="21" t="s">
        <v>92</v>
      </c>
      <c r="AY306" s="21" t="s">
        <v>130</v>
      </c>
      <c r="BE306" s="105">
        <f>IF(U306="základní",N306,0)</f>
        <v>0</v>
      </c>
      <c r="BF306" s="105">
        <f>IF(U306="snížená",N306,0)</f>
        <v>0</v>
      </c>
      <c r="BG306" s="105">
        <f>IF(U306="zákl. přenesená",N306,0)</f>
        <v>0</v>
      </c>
      <c r="BH306" s="105">
        <f>IF(U306="sníž. přenesená",N306,0)</f>
        <v>0</v>
      </c>
      <c r="BI306" s="105">
        <f>IF(U306="nulová",N306,0)</f>
        <v>0</v>
      </c>
      <c r="BJ306" s="21" t="s">
        <v>79</v>
      </c>
      <c r="BK306" s="105">
        <f>ROUND(L306*K306,2)</f>
        <v>0</v>
      </c>
      <c r="BL306" s="21" t="s">
        <v>135</v>
      </c>
      <c r="BM306" s="21" t="s">
        <v>788</v>
      </c>
    </row>
    <row r="307" spans="2:65" s="1" customFormat="1" ht="25.5" customHeight="1">
      <c r="B307" s="123"/>
      <c r="C307" s="143" t="s">
        <v>530</v>
      </c>
      <c r="D307" s="143" t="s">
        <v>131</v>
      </c>
      <c r="E307" s="144" t="s">
        <v>595</v>
      </c>
      <c r="F307" s="226" t="s">
        <v>596</v>
      </c>
      <c r="G307" s="226"/>
      <c r="H307" s="226"/>
      <c r="I307" s="226"/>
      <c r="J307" s="145" t="s">
        <v>294</v>
      </c>
      <c r="K307" s="146">
        <v>114.894</v>
      </c>
      <c r="L307" s="227">
        <v>0</v>
      </c>
      <c r="M307" s="227"/>
      <c r="N307" s="228">
        <f>ROUND(L307*K307,2)</f>
        <v>0</v>
      </c>
      <c r="O307" s="228"/>
      <c r="P307" s="228"/>
      <c r="Q307" s="228"/>
      <c r="R307" s="124"/>
      <c r="T307" s="147" t="s">
        <v>5</v>
      </c>
      <c r="U307" s="46" t="s">
        <v>36</v>
      </c>
      <c r="V307" s="38"/>
      <c r="W307" s="148">
        <f>V307*K307</f>
        <v>0</v>
      </c>
      <c r="X307" s="148">
        <v>0</v>
      </c>
      <c r="Y307" s="148">
        <f>X307*K307</f>
        <v>0</v>
      </c>
      <c r="Z307" s="148">
        <v>0</v>
      </c>
      <c r="AA307" s="149">
        <f>Z307*K307</f>
        <v>0</v>
      </c>
      <c r="AR307" s="21" t="s">
        <v>135</v>
      </c>
      <c r="AT307" s="21" t="s">
        <v>131</v>
      </c>
      <c r="AU307" s="21" t="s">
        <v>92</v>
      </c>
      <c r="AY307" s="21" t="s">
        <v>130</v>
      </c>
      <c r="BE307" s="105">
        <f>IF(U307="základní",N307,0)</f>
        <v>0</v>
      </c>
      <c r="BF307" s="105">
        <f>IF(U307="snížená",N307,0)</f>
        <v>0</v>
      </c>
      <c r="BG307" s="105">
        <f>IF(U307="zákl. přenesená",N307,0)</f>
        <v>0</v>
      </c>
      <c r="BH307" s="105">
        <f>IF(U307="sníž. přenesená",N307,0)</f>
        <v>0</v>
      </c>
      <c r="BI307" s="105">
        <f>IF(U307="nulová",N307,0)</f>
        <v>0</v>
      </c>
      <c r="BJ307" s="21" t="s">
        <v>79</v>
      </c>
      <c r="BK307" s="105">
        <f>ROUND(L307*K307,2)</f>
        <v>0</v>
      </c>
      <c r="BL307" s="21" t="s">
        <v>135</v>
      </c>
      <c r="BM307" s="21" t="s">
        <v>789</v>
      </c>
    </row>
    <row r="308" spans="2:65" s="1" customFormat="1" ht="25.5" customHeight="1">
      <c r="B308" s="123"/>
      <c r="C308" s="143" t="s">
        <v>534</v>
      </c>
      <c r="D308" s="143" t="s">
        <v>131</v>
      </c>
      <c r="E308" s="144" t="s">
        <v>599</v>
      </c>
      <c r="F308" s="226" t="s">
        <v>600</v>
      </c>
      <c r="G308" s="226"/>
      <c r="H308" s="226"/>
      <c r="I308" s="226"/>
      <c r="J308" s="145" t="s">
        <v>294</v>
      </c>
      <c r="K308" s="146">
        <v>12.766</v>
      </c>
      <c r="L308" s="227">
        <v>0</v>
      </c>
      <c r="M308" s="227"/>
      <c r="N308" s="228">
        <f>ROUND(L308*K308,2)</f>
        <v>0</v>
      </c>
      <c r="O308" s="228"/>
      <c r="P308" s="228"/>
      <c r="Q308" s="228"/>
      <c r="R308" s="124"/>
      <c r="T308" s="147" t="s">
        <v>5</v>
      </c>
      <c r="U308" s="46" t="s">
        <v>36</v>
      </c>
      <c r="V308" s="38"/>
      <c r="W308" s="148">
        <f>V308*K308</f>
        <v>0</v>
      </c>
      <c r="X308" s="148">
        <v>0</v>
      </c>
      <c r="Y308" s="148">
        <f>X308*K308</f>
        <v>0</v>
      </c>
      <c r="Z308" s="148">
        <v>0</v>
      </c>
      <c r="AA308" s="149">
        <f>Z308*K308</f>
        <v>0</v>
      </c>
      <c r="AR308" s="21" t="s">
        <v>135</v>
      </c>
      <c r="AT308" s="21" t="s">
        <v>131</v>
      </c>
      <c r="AU308" s="21" t="s">
        <v>92</v>
      </c>
      <c r="AY308" s="21" t="s">
        <v>130</v>
      </c>
      <c r="BE308" s="105">
        <f>IF(U308="základní",N308,0)</f>
        <v>0</v>
      </c>
      <c r="BF308" s="105">
        <f>IF(U308="snížená",N308,0)</f>
        <v>0</v>
      </c>
      <c r="BG308" s="105">
        <f>IF(U308="zákl. přenesená",N308,0)</f>
        <v>0</v>
      </c>
      <c r="BH308" s="105">
        <f>IF(U308="sníž. přenesená",N308,0)</f>
        <v>0</v>
      </c>
      <c r="BI308" s="105">
        <f>IF(U308="nulová",N308,0)</f>
        <v>0</v>
      </c>
      <c r="BJ308" s="21" t="s">
        <v>79</v>
      </c>
      <c r="BK308" s="105">
        <f>ROUND(L308*K308,2)</f>
        <v>0</v>
      </c>
      <c r="BL308" s="21" t="s">
        <v>135</v>
      </c>
      <c r="BM308" s="21" t="s">
        <v>790</v>
      </c>
    </row>
    <row r="309" spans="2:65" s="1" customFormat="1" ht="38.25" customHeight="1">
      <c r="B309" s="123"/>
      <c r="C309" s="143" t="s">
        <v>538</v>
      </c>
      <c r="D309" s="143" t="s">
        <v>131</v>
      </c>
      <c r="E309" s="144" t="s">
        <v>607</v>
      </c>
      <c r="F309" s="226" t="s">
        <v>608</v>
      </c>
      <c r="G309" s="226"/>
      <c r="H309" s="226"/>
      <c r="I309" s="226"/>
      <c r="J309" s="145" t="s">
        <v>294</v>
      </c>
      <c r="K309" s="146">
        <v>3.116</v>
      </c>
      <c r="L309" s="227">
        <v>0</v>
      </c>
      <c r="M309" s="227"/>
      <c r="N309" s="228">
        <f>ROUND(L309*K309,2)</f>
        <v>0</v>
      </c>
      <c r="O309" s="228"/>
      <c r="P309" s="228"/>
      <c r="Q309" s="228"/>
      <c r="R309" s="124"/>
      <c r="T309" s="147" t="s">
        <v>5</v>
      </c>
      <c r="U309" s="46" t="s">
        <v>36</v>
      </c>
      <c r="V309" s="38"/>
      <c r="W309" s="148">
        <f>V309*K309</f>
        <v>0</v>
      </c>
      <c r="X309" s="148">
        <v>0</v>
      </c>
      <c r="Y309" s="148">
        <f>X309*K309</f>
        <v>0</v>
      </c>
      <c r="Z309" s="148">
        <v>0</v>
      </c>
      <c r="AA309" s="149">
        <f>Z309*K309</f>
        <v>0</v>
      </c>
      <c r="AR309" s="21" t="s">
        <v>135</v>
      </c>
      <c r="AT309" s="21" t="s">
        <v>131</v>
      </c>
      <c r="AU309" s="21" t="s">
        <v>92</v>
      </c>
      <c r="AY309" s="21" t="s">
        <v>130</v>
      </c>
      <c r="BE309" s="105">
        <f>IF(U309="základní",N309,0)</f>
        <v>0</v>
      </c>
      <c r="BF309" s="105">
        <f>IF(U309="snížená",N309,0)</f>
        <v>0</v>
      </c>
      <c r="BG309" s="105">
        <f>IF(U309="zákl. přenesená",N309,0)</f>
        <v>0</v>
      </c>
      <c r="BH309" s="105">
        <f>IF(U309="sníž. přenesená",N309,0)</f>
        <v>0</v>
      </c>
      <c r="BI309" s="105">
        <f>IF(U309="nulová",N309,0)</f>
        <v>0</v>
      </c>
      <c r="BJ309" s="21" t="s">
        <v>79</v>
      </c>
      <c r="BK309" s="105">
        <f>ROUND(L309*K309,2)</f>
        <v>0</v>
      </c>
      <c r="BL309" s="21" t="s">
        <v>135</v>
      </c>
      <c r="BM309" s="21" t="s">
        <v>791</v>
      </c>
    </row>
    <row r="310" spans="2:65" s="1" customFormat="1" ht="38.25" customHeight="1">
      <c r="B310" s="123"/>
      <c r="C310" s="143" t="s">
        <v>542</v>
      </c>
      <c r="D310" s="143" t="s">
        <v>131</v>
      </c>
      <c r="E310" s="144" t="s">
        <v>611</v>
      </c>
      <c r="F310" s="226" t="s">
        <v>612</v>
      </c>
      <c r="G310" s="226"/>
      <c r="H310" s="226"/>
      <c r="I310" s="226"/>
      <c r="J310" s="145" t="s">
        <v>294</v>
      </c>
      <c r="K310" s="146">
        <v>9.65</v>
      </c>
      <c r="L310" s="227">
        <v>0</v>
      </c>
      <c r="M310" s="227"/>
      <c r="N310" s="228">
        <f>ROUND(L310*K310,2)</f>
        <v>0</v>
      </c>
      <c r="O310" s="228"/>
      <c r="P310" s="228"/>
      <c r="Q310" s="228"/>
      <c r="R310" s="124"/>
      <c r="T310" s="147" t="s">
        <v>5</v>
      </c>
      <c r="U310" s="46" t="s">
        <v>36</v>
      </c>
      <c r="V310" s="38"/>
      <c r="W310" s="148">
        <f>V310*K310</f>
        <v>0</v>
      </c>
      <c r="X310" s="148">
        <v>0</v>
      </c>
      <c r="Y310" s="148">
        <f>X310*K310</f>
        <v>0</v>
      </c>
      <c r="Z310" s="148">
        <v>0</v>
      </c>
      <c r="AA310" s="149">
        <f>Z310*K310</f>
        <v>0</v>
      </c>
      <c r="AR310" s="21" t="s">
        <v>135</v>
      </c>
      <c r="AT310" s="21" t="s">
        <v>131</v>
      </c>
      <c r="AU310" s="21" t="s">
        <v>92</v>
      </c>
      <c r="AY310" s="21" t="s">
        <v>130</v>
      </c>
      <c r="BE310" s="105">
        <f>IF(U310="základní",N310,0)</f>
        <v>0</v>
      </c>
      <c r="BF310" s="105">
        <f>IF(U310="snížená",N310,0)</f>
        <v>0</v>
      </c>
      <c r="BG310" s="105">
        <f>IF(U310="zákl. přenesená",N310,0)</f>
        <v>0</v>
      </c>
      <c r="BH310" s="105">
        <f>IF(U310="sníž. přenesená",N310,0)</f>
        <v>0</v>
      </c>
      <c r="BI310" s="105">
        <f>IF(U310="nulová",N310,0)</f>
        <v>0</v>
      </c>
      <c r="BJ310" s="21" t="s">
        <v>79</v>
      </c>
      <c r="BK310" s="105">
        <f>ROUND(L310*K310,2)</f>
        <v>0</v>
      </c>
      <c r="BL310" s="21" t="s">
        <v>135</v>
      </c>
      <c r="BM310" s="21" t="s">
        <v>792</v>
      </c>
    </row>
    <row r="311" spans="2:63" s="9" customFormat="1" ht="29.85" customHeight="1">
      <c r="B311" s="132"/>
      <c r="C311" s="133"/>
      <c r="D311" s="142" t="s">
        <v>111</v>
      </c>
      <c r="E311" s="142"/>
      <c r="F311" s="142"/>
      <c r="G311" s="142"/>
      <c r="H311" s="142"/>
      <c r="I311" s="142"/>
      <c r="J311" s="142"/>
      <c r="K311" s="142"/>
      <c r="L311" s="142"/>
      <c r="M311" s="142"/>
      <c r="N311" s="235">
        <f>BK311</f>
        <v>0</v>
      </c>
      <c r="O311" s="236"/>
      <c r="P311" s="236"/>
      <c r="Q311" s="236"/>
      <c r="R311" s="135"/>
      <c r="T311" s="136"/>
      <c r="U311" s="133"/>
      <c r="V311" s="133"/>
      <c r="W311" s="137">
        <f>W312</f>
        <v>0</v>
      </c>
      <c r="X311" s="133"/>
      <c r="Y311" s="137">
        <f>Y312</f>
        <v>0</v>
      </c>
      <c r="Z311" s="133"/>
      <c r="AA311" s="138">
        <f>AA312</f>
        <v>0</v>
      </c>
      <c r="AR311" s="139" t="s">
        <v>79</v>
      </c>
      <c r="AT311" s="140" t="s">
        <v>70</v>
      </c>
      <c r="AU311" s="140" t="s">
        <v>79</v>
      </c>
      <c r="AY311" s="139" t="s">
        <v>130</v>
      </c>
      <c r="BK311" s="141">
        <f>BK312</f>
        <v>0</v>
      </c>
    </row>
    <row r="312" spans="2:65" s="1" customFormat="1" ht="25.5" customHeight="1">
      <c r="B312" s="123"/>
      <c r="C312" s="143" t="s">
        <v>546</v>
      </c>
      <c r="D312" s="143" t="s">
        <v>131</v>
      </c>
      <c r="E312" s="144" t="s">
        <v>615</v>
      </c>
      <c r="F312" s="226" t="s">
        <v>616</v>
      </c>
      <c r="G312" s="226"/>
      <c r="H312" s="226"/>
      <c r="I312" s="226"/>
      <c r="J312" s="145" t="s">
        <v>294</v>
      </c>
      <c r="K312" s="146">
        <v>530.329</v>
      </c>
      <c r="L312" s="227">
        <v>0</v>
      </c>
      <c r="M312" s="227"/>
      <c r="N312" s="228">
        <f>ROUND(L312*K312,2)</f>
        <v>0</v>
      </c>
      <c r="O312" s="228"/>
      <c r="P312" s="228"/>
      <c r="Q312" s="228"/>
      <c r="R312" s="124"/>
      <c r="T312" s="147" t="s">
        <v>5</v>
      </c>
      <c r="U312" s="46" t="s">
        <v>36</v>
      </c>
      <c r="V312" s="38"/>
      <c r="W312" s="148">
        <f>V312*K312</f>
        <v>0</v>
      </c>
      <c r="X312" s="148">
        <v>0</v>
      </c>
      <c r="Y312" s="148">
        <f>X312*K312</f>
        <v>0</v>
      </c>
      <c r="Z312" s="148">
        <v>0</v>
      </c>
      <c r="AA312" s="149">
        <f>Z312*K312</f>
        <v>0</v>
      </c>
      <c r="AR312" s="21" t="s">
        <v>135</v>
      </c>
      <c r="AT312" s="21" t="s">
        <v>131</v>
      </c>
      <c r="AU312" s="21" t="s">
        <v>92</v>
      </c>
      <c r="AY312" s="21" t="s">
        <v>130</v>
      </c>
      <c r="BE312" s="105">
        <f>IF(U312="základní",N312,0)</f>
        <v>0</v>
      </c>
      <c r="BF312" s="105">
        <f>IF(U312="snížená",N312,0)</f>
        <v>0</v>
      </c>
      <c r="BG312" s="105">
        <f>IF(U312="zákl. přenesená",N312,0)</f>
        <v>0</v>
      </c>
      <c r="BH312" s="105">
        <f>IF(U312="sníž. přenesená",N312,0)</f>
        <v>0</v>
      </c>
      <c r="BI312" s="105">
        <f>IF(U312="nulová",N312,0)</f>
        <v>0</v>
      </c>
      <c r="BJ312" s="21" t="s">
        <v>79</v>
      </c>
      <c r="BK312" s="105">
        <f>ROUND(L312*K312,2)</f>
        <v>0</v>
      </c>
      <c r="BL312" s="21" t="s">
        <v>135</v>
      </c>
      <c r="BM312" s="21" t="s">
        <v>793</v>
      </c>
    </row>
    <row r="313" spans="2:63" s="9" customFormat="1" ht="29.85" customHeight="1">
      <c r="B313" s="132"/>
      <c r="C313" s="133"/>
      <c r="D313" s="142" t="s">
        <v>112</v>
      </c>
      <c r="E313" s="142"/>
      <c r="F313" s="142"/>
      <c r="G313" s="142"/>
      <c r="H313" s="142"/>
      <c r="I313" s="142"/>
      <c r="J313" s="142"/>
      <c r="K313" s="142"/>
      <c r="L313" s="142"/>
      <c r="M313" s="142"/>
      <c r="N313" s="235">
        <f>BK313</f>
        <v>0</v>
      </c>
      <c r="O313" s="236"/>
      <c r="P313" s="236"/>
      <c r="Q313" s="236"/>
      <c r="R313" s="135"/>
      <c r="T313" s="136"/>
      <c r="U313" s="133"/>
      <c r="V313" s="133"/>
      <c r="W313" s="137">
        <f>SUM(W314:W316)</f>
        <v>0</v>
      </c>
      <c r="X313" s="133"/>
      <c r="Y313" s="137">
        <f>SUM(Y314:Y316)</f>
        <v>0</v>
      </c>
      <c r="Z313" s="133"/>
      <c r="AA313" s="138">
        <f>SUM(AA314:AA316)</f>
        <v>0</v>
      </c>
      <c r="AR313" s="139" t="s">
        <v>158</v>
      </c>
      <c r="AT313" s="140" t="s">
        <v>70</v>
      </c>
      <c r="AU313" s="140" t="s">
        <v>79</v>
      </c>
      <c r="AY313" s="139" t="s">
        <v>130</v>
      </c>
      <c r="BK313" s="141">
        <f>SUM(BK314:BK316)</f>
        <v>0</v>
      </c>
    </row>
    <row r="314" spans="2:65" s="1" customFormat="1" ht="16.5" customHeight="1">
      <c r="B314" s="123"/>
      <c r="C314" s="143" t="s">
        <v>550</v>
      </c>
      <c r="D314" s="143" t="s">
        <v>131</v>
      </c>
      <c r="E314" s="144" t="s">
        <v>624</v>
      </c>
      <c r="F314" s="226" t="s">
        <v>625</v>
      </c>
      <c r="G314" s="226"/>
      <c r="H314" s="226"/>
      <c r="I314" s="226"/>
      <c r="J314" s="145" t="s">
        <v>362</v>
      </c>
      <c r="K314" s="146">
        <v>1</v>
      </c>
      <c r="L314" s="227">
        <v>0</v>
      </c>
      <c r="M314" s="227"/>
      <c r="N314" s="228">
        <f>ROUND(L314*K314,2)</f>
        <v>0</v>
      </c>
      <c r="O314" s="228"/>
      <c r="P314" s="228"/>
      <c r="Q314" s="228"/>
      <c r="R314" s="124"/>
      <c r="T314" s="147" t="s">
        <v>5</v>
      </c>
      <c r="U314" s="46" t="s">
        <v>36</v>
      </c>
      <c r="V314" s="38"/>
      <c r="W314" s="148">
        <f>V314*K314</f>
        <v>0</v>
      </c>
      <c r="X314" s="148">
        <v>0</v>
      </c>
      <c r="Y314" s="148">
        <f>X314*K314</f>
        <v>0</v>
      </c>
      <c r="Z314" s="148">
        <v>0</v>
      </c>
      <c r="AA314" s="149">
        <f>Z314*K314</f>
        <v>0</v>
      </c>
      <c r="AR314" s="21" t="s">
        <v>621</v>
      </c>
      <c r="AT314" s="21" t="s">
        <v>131</v>
      </c>
      <c r="AU314" s="21" t="s">
        <v>92</v>
      </c>
      <c r="AY314" s="21" t="s">
        <v>130</v>
      </c>
      <c r="BE314" s="105">
        <f>IF(U314="základní",N314,0)</f>
        <v>0</v>
      </c>
      <c r="BF314" s="105">
        <f>IF(U314="snížená",N314,0)</f>
        <v>0</v>
      </c>
      <c r="BG314" s="105">
        <f>IF(U314="zákl. přenesená",N314,0)</f>
        <v>0</v>
      </c>
      <c r="BH314" s="105">
        <f>IF(U314="sníž. přenesená",N314,0)</f>
        <v>0</v>
      </c>
      <c r="BI314" s="105">
        <f>IF(U314="nulová",N314,0)</f>
        <v>0</v>
      </c>
      <c r="BJ314" s="21" t="s">
        <v>79</v>
      </c>
      <c r="BK314" s="105">
        <f>ROUND(L314*K314,2)</f>
        <v>0</v>
      </c>
      <c r="BL314" s="21" t="s">
        <v>621</v>
      </c>
      <c r="BM314" s="21" t="s">
        <v>794</v>
      </c>
    </row>
    <row r="315" spans="2:47" s="1" customFormat="1" ht="16.5" customHeight="1">
      <c r="B315" s="37"/>
      <c r="C315" s="38"/>
      <c r="D315" s="38"/>
      <c r="E315" s="38"/>
      <c r="F315" s="237" t="s">
        <v>627</v>
      </c>
      <c r="G315" s="238"/>
      <c r="H315" s="238"/>
      <c r="I315" s="238"/>
      <c r="J315" s="38"/>
      <c r="K315" s="38"/>
      <c r="L315" s="38"/>
      <c r="M315" s="38"/>
      <c r="N315" s="38"/>
      <c r="O315" s="38"/>
      <c r="P315" s="38"/>
      <c r="Q315" s="38"/>
      <c r="R315" s="39"/>
      <c r="T315" s="177"/>
      <c r="U315" s="38"/>
      <c r="V315" s="38"/>
      <c r="W315" s="38"/>
      <c r="X315" s="38"/>
      <c r="Y315" s="38"/>
      <c r="Z315" s="38"/>
      <c r="AA315" s="76"/>
      <c r="AT315" s="21" t="s">
        <v>344</v>
      </c>
      <c r="AU315" s="21" t="s">
        <v>92</v>
      </c>
    </row>
    <row r="316" spans="2:65" s="1" customFormat="1" ht="25.5" customHeight="1">
      <c r="B316" s="123"/>
      <c r="C316" s="143" t="s">
        <v>554</v>
      </c>
      <c r="D316" s="143" t="s">
        <v>131</v>
      </c>
      <c r="E316" s="144" t="s">
        <v>619</v>
      </c>
      <c r="F316" s="226" t="s">
        <v>620</v>
      </c>
      <c r="G316" s="226"/>
      <c r="H316" s="226"/>
      <c r="I316" s="226"/>
      <c r="J316" s="145" t="s">
        <v>362</v>
      </c>
      <c r="K316" s="146">
        <v>1</v>
      </c>
      <c r="L316" s="227">
        <v>0</v>
      </c>
      <c r="M316" s="227"/>
      <c r="N316" s="228">
        <f>ROUND(L316*K316,2)</f>
        <v>0</v>
      </c>
      <c r="O316" s="228"/>
      <c r="P316" s="228"/>
      <c r="Q316" s="228"/>
      <c r="R316" s="124"/>
      <c r="T316" s="147" t="s">
        <v>5</v>
      </c>
      <c r="U316" s="46" t="s">
        <v>36</v>
      </c>
      <c r="V316" s="38"/>
      <c r="W316" s="148">
        <f>V316*K316</f>
        <v>0</v>
      </c>
      <c r="X316" s="148">
        <v>0</v>
      </c>
      <c r="Y316" s="148">
        <f>X316*K316</f>
        <v>0</v>
      </c>
      <c r="Z316" s="148">
        <v>0</v>
      </c>
      <c r="AA316" s="149">
        <f>Z316*K316</f>
        <v>0</v>
      </c>
      <c r="AR316" s="21" t="s">
        <v>621</v>
      </c>
      <c r="AT316" s="21" t="s">
        <v>131</v>
      </c>
      <c r="AU316" s="21" t="s">
        <v>92</v>
      </c>
      <c r="AY316" s="21" t="s">
        <v>130</v>
      </c>
      <c r="BE316" s="105">
        <f>IF(U316="základní",N316,0)</f>
        <v>0</v>
      </c>
      <c r="BF316" s="105">
        <f>IF(U316="snížená",N316,0)</f>
        <v>0</v>
      </c>
      <c r="BG316" s="105">
        <f>IF(U316="zákl. přenesená",N316,0)</f>
        <v>0</v>
      </c>
      <c r="BH316" s="105">
        <f>IF(U316="sníž. přenesená",N316,0)</f>
        <v>0</v>
      </c>
      <c r="BI316" s="105">
        <f>IF(U316="nulová",N316,0)</f>
        <v>0</v>
      </c>
      <c r="BJ316" s="21" t="s">
        <v>79</v>
      </c>
      <c r="BK316" s="105">
        <f>ROUND(L316*K316,2)</f>
        <v>0</v>
      </c>
      <c r="BL316" s="21" t="s">
        <v>621</v>
      </c>
      <c r="BM316" s="21" t="s">
        <v>795</v>
      </c>
    </row>
    <row r="317" spans="2:63" s="9" customFormat="1" ht="29.85" customHeight="1">
      <c r="B317" s="132"/>
      <c r="C317" s="133"/>
      <c r="D317" s="142" t="s">
        <v>113</v>
      </c>
      <c r="E317" s="142"/>
      <c r="F317" s="142"/>
      <c r="G317" s="142"/>
      <c r="H317" s="142"/>
      <c r="I317" s="142"/>
      <c r="J317" s="142"/>
      <c r="K317" s="142"/>
      <c r="L317" s="142"/>
      <c r="M317" s="142"/>
      <c r="N317" s="235">
        <f>BK317</f>
        <v>0</v>
      </c>
      <c r="O317" s="236"/>
      <c r="P317" s="236"/>
      <c r="Q317" s="236"/>
      <c r="R317" s="135"/>
      <c r="T317" s="136"/>
      <c r="U317" s="133"/>
      <c r="V317" s="133"/>
      <c r="W317" s="137">
        <f>W318</f>
        <v>0</v>
      </c>
      <c r="X317" s="133"/>
      <c r="Y317" s="137">
        <f>Y318</f>
        <v>0</v>
      </c>
      <c r="Z317" s="133"/>
      <c r="AA317" s="138">
        <f>AA318</f>
        <v>0</v>
      </c>
      <c r="AR317" s="139" t="s">
        <v>158</v>
      </c>
      <c r="AT317" s="140" t="s">
        <v>70</v>
      </c>
      <c r="AU317" s="140" t="s">
        <v>79</v>
      </c>
      <c r="AY317" s="139" t="s">
        <v>130</v>
      </c>
      <c r="BK317" s="141">
        <f>BK318</f>
        <v>0</v>
      </c>
    </row>
    <row r="318" spans="2:65" s="1" customFormat="1" ht="16.5" customHeight="1">
      <c r="B318" s="123"/>
      <c r="C318" s="143" t="s">
        <v>558</v>
      </c>
      <c r="D318" s="143" t="s">
        <v>131</v>
      </c>
      <c r="E318" s="144" t="s">
        <v>629</v>
      </c>
      <c r="F318" s="226" t="s">
        <v>115</v>
      </c>
      <c r="G318" s="226"/>
      <c r="H318" s="226"/>
      <c r="I318" s="226"/>
      <c r="J318" s="145" t="s">
        <v>362</v>
      </c>
      <c r="K318" s="146">
        <v>1</v>
      </c>
      <c r="L318" s="227">
        <v>0</v>
      </c>
      <c r="M318" s="227"/>
      <c r="N318" s="228">
        <f>ROUND(L318*K318,2)</f>
        <v>0</v>
      </c>
      <c r="O318" s="228"/>
      <c r="P318" s="228"/>
      <c r="Q318" s="228"/>
      <c r="R318" s="124"/>
      <c r="T318" s="147" t="s">
        <v>5</v>
      </c>
      <c r="U318" s="46" t="s">
        <v>36</v>
      </c>
      <c r="V318" s="38"/>
      <c r="W318" s="148">
        <f>V318*K318</f>
        <v>0</v>
      </c>
      <c r="X318" s="148">
        <v>0</v>
      </c>
      <c r="Y318" s="148">
        <f>X318*K318</f>
        <v>0</v>
      </c>
      <c r="Z318" s="148">
        <v>0</v>
      </c>
      <c r="AA318" s="149">
        <f>Z318*K318</f>
        <v>0</v>
      </c>
      <c r="AR318" s="21" t="s">
        <v>621</v>
      </c>
      <c r="AT318" s="21" t="s">
        <v>131</v>
      </c>
      <c r="AU318" s="21" t="s">
        <v>92</v>
      </c>
      <c r="AY318" s="21" t="s">
        <v>130</v>
      </c>
      <c r="BE318" s="105">
        <f>IF(U318="základní",N318,0)</f>
        <v>0</v>
      </c>
      <c r="BF318" s="105">
        <f>IF(U318="snížená",N318,0)</f>
        <v>0</v>
      </c>
      <c r="BG318" s="105">
        <f>IF(U318="zákl. přenesená",N318,0)</f>
        <v>0</v>
      </c>
      <c r="BH318" s="105">
        <f>IF(U318="sníž. přenesená",N318,0)</f>
        <v>0</v>
      </c>
      <c r="BI318" s="105">
        <f>IF(U318="nulová",N318,0)</f>
        <v>0</v>
      </c>
      <c r="BJ318" s="21" t="s">
        <v>79</v>
      </c>
      <c r="BK318" s="105">
        <f>ROUND(L318*K318,2)</f>
        <v>0</v>
      </c>
      <c r="BL318" s="21" t="s">
        <v>621</v>
      </c>
      <c r="BM318" s="21" t="s">
        <v>796</v>
      </c>
    </row>
    <row r="319" spans="2:63" s="9" customFormat="1" ht="29.85" customHeight="1">
      <c r="B319" s="132"/>
      <c r="C319" s="133"/>
      <c r="D319" s="142" t="s">
        <v>114</v>
      </c>
      <c r="E319" s="142"/>
      <c r="F319" s="142"/>
      <c r="G319" s="142"/>
      <c r="H319" s="142"/>
      <c r="I319" s="142"/>
      <c r="J319" s="142"/>
      <c r="K319" s="142"/>
      <c r="L319" s="142"/>
      <c r="M319" s="142"/>
      <c r="N319" s="235">
        <f>BK319</f>
        <v>0</v>
      </c>
      <c r="O319" s="236"/>
      <c r="P319" s="236"/>
      <c r="Q319" s="236"/>
      <c r="R319" s="135"/>
      <c r="T319" s="136"/>
      <c r="U319" s="133"/>
      <c r="V319" s="133"/>
      <c r="W319" s="137">
        <f>SUM(W320:W325)</f>
        <v>0</v>
      </c>
      <c r="X319" s="133"/>
      <c r="Y319" s="137">
        <f>SUM(Y320:Y325)</f>
        <v>0</v>
      </c>
      <c r="Z319" s="133"/>
      <c r="AA319" s="138">
        <f>SUM(AA320:AA325)</f>
        <v>0</v>
      </c>
      <c r="AR319" s="139" t="s">
        <v>158</v>
      </c>
      <c r="AT319" s="140" t="s">
        <v>70</v>
      </c>
      <c r="AU319" s="140" t="s">
        <v>79</v>
      </c>
      <c r="AY319" s="139" t="s">
        <v>130</v>
      </c>
      <c r="BK319" s="141">
        <f>SUM(BK320:BK325)</f>
        <v>0</v>
      </c>
    </row>
    <row r="320" spans="2:65" s="1" customFormat="1" ht="16.5" customHeight="1">
      <c r="B320" s="123"/>
      <c r="C320" s="143" t="s">
        <v>562</v>
      </c>
      <c r="D320" s="143" t="s">
        <v>131</v>
      </c>
      <c r="E320" s="144" t="s">
        <v>632</v>
      </c>
      <c r="F320" s="226" t="s">
        <v>633</v>
      </c>
      <c r="G320" s="226"/>
      <c r="H320" s="226"/>
      <c r="I320" s="226"/>
      <c r="J320" s="145" t="s">
        <v>362</v>
      </c>
      <c r="K320" s="146">
        <v>1</v>
      </c>
      <c r="L320" s="227">
        <v>0</v>
      </c>
      <c r="M320" s="227"/>
      <c r="N320" s="228">
        <f aca="true" t="shared" si="20" ref="N320:N325">ROUND(L320*K320,2)</f>
        <v>0</v>
      </c>
      <c r="O320" s="228"/>
      <c r="P320" s="228"/>
      <c r="Q320" s="228"/>
      <c r="R320" s="124"/>
      <c r="T320" s="147" t="s">
        <v>5</v>
      </c>
      <c r="U320" s="46" t="s">
        <v>36</v>
      </c>
      <c r="V320" s="38"/>
      <c r="W320" s="148">
        <f aca="true" t="shared" si="21" ref="W320:W325">V320*K320</f>
        <v>0</v>
      </c>
      <c r="X320" s="148">
        <v>0</v>
      </c>
      <c r="Y320" s="148">
        <f aca="true" t="shared" si="22" ref="Y320:Y325">X320*K320</f>
        <v>0</v>
      </c>
      <c r="Z320" s="148">
        <v>0</v>
      </c>
      <c r="AA320" s="149">
        <f aca="true" t="shared" si="23" ref="AA320:AA325">Z320*K320</f>
        <v>0</v>
      </c>
      <c r="AR320" s="21" t="s">
        <v>621</v>
      </c>
      <c r="AT320" s="21" t="s">
        <v>131</v>
      </c>
      <c r="AU320" s="21" t="s">
        <v>92</v>
      </c>
      <c r="AY320" s="21" t="s">
        <v>130</v>
      </c>
      <c r="BE320" s="105">
        <f aca="true" t="shared" si="24" ref="BE320:BE325">IF(U320="základní",N320,0)</f>
        <v>0</v>
      </c>
      <c r="BF320" s="105">
        <f aca="true" t="shared" si="25" ref="BF320:BF325">IF(U320="snížená",N320,0)</f>
        <v>0</v>
      </c>
      <c r="BG320" s="105">
        <f aca="true" t="shared" si="26" ref="BG320:BG325">IF(U320="zákl. přenesená",N320,0)</f>
        <v>0</v>
      </c>
      <c r="BH320" s="105">
        <f aca="true" t="shared" si="27" ref="BH320:BH325">IF(U320="sníž. přenesená",N320,0)</f>
        <v>0</v>
      </c>
      <c r="BI320" s="105">
        <f aca="true" t="shared" si="28" ref="BI320:BI325">IF(U320="nulová",N320,0)</f>
        <v>0</v>
      </c>
      <c r="BJ320" s="21" t="s">
        <v>79</v>
      </c>
      <c r="BK320" s="105">
        <f aca="true" t="shared" si="29" ref="BK320:BK325">ROUND(L320*K320,2)</f>
        <v>0</v>
      </c>
      <c r="BL320" s="21" t="s">
        <v>621</v>
      </c>
      <c r="BM320" s="21" t="s">
        <v>797</v>
      </c>
    </row>
    <row r="321" spans="2:65" s="1" customFormat="1" ht="16.5" customHeight="1">
      <c r="B321" s="123"/>
      <c r="C321" s="143" t="s">
        <v>566</v>
      </c>
      <c r="D321" s="143" t="s">
        <v>131</v>
      </c>
      <c r="E321" s="144" t="s">
        <v>636</v>
      </c>
      <c r="F321" s="226" t="s">
        <v>637</v>
      </c>
      <c r="G321" s="226"/>
      <c r="H321" s="226"/>
      <c r="I321" s="226"/>
      <c r="J321" s="145" t="s">
        <v>362</v>
      </c>
      <c r="K321" s="146">
        <v>1</v>
      </c>
      <c r="L321" s="227">
        <v>0</v>
      </c>
      <c r="M321" s="227"/>
      <c r="N321" s="228">
        <f t="shared" si="20"/>
        <v>0</v>
      </c>
      <c r="O321" s="228"/>
      <c r="P321" s="228"/>
      <c r="Q321" s="228"/>
      <c r="R321" s="124"/>
      <c r="T321" s="147" t="s">
        <v>5</v>
      </c>
      <c r="U321" s="46" t="s">
        <v>36</v>
      </c>
      <c r="V321" s="38"/>
      <c r="W321" s="148">
        <f t="shared" si="21"/>
        <v>0</v>
      </c>
      <c r="X321" s="148">
        <v>0</v>
      </c>
      <c r="Y321" s="148">
        <f t="shared" si="22"/>
        <v>0</v>
      </c>
      <c r="Z321" s="148">
        <v>0</v>
      </c>
      <c r="AA321" s="149">
        <f t="shared" si="23"/>
        <v>0</v>
      </c>
      <c r="AR321" s="21" t="s">
        <v>621</v>
      </c>
      <c r="AT321" s="21" t="s">
        <v>131</v>
      </c>
      <c r="AU321" s="21" t="s">
        <v>92</v>
      </c>
      <c r="AY321" s="21" t="s">
        <v>130</v>
      </c>
      <c r="BE321" s="105">
        <f t="shared" si="24"/>
        <v>0</v>
      </c>
      <c r="BF321" s="105">
        <f t="shared" si="25"/>
        <v>0</v>
      </c>
      <c r="BG321" s="105">
        <f t="shared" si="26"/>
        <v>0</v>
      </c>
      <c r="BH321" s="105">
        <f t="shared" si="27"/>
        <v>0</v>
      </c>
      <c r="BI321" s="105">
        <f t="shared" si="28"/>
        <v>0</v>
      </c>
      <c r="BJ321" s="21" t="s">
        <v>79</v>
      </c>
      <c r="BK321" s="105">
        <f t="shared" si="29"/>
        <v>0</v>
      </c>
      <c r="BL321" s="21" t="s">
        <v>621</v>
      </c>
      <c r="BM321" s="21" t="s">
        <v>798</v>
      </c>
    </row>
    <row r="322" spans="2:65" s="1" customFormat="1" ht="16.5" customHeight="1">
      <c r="B322" s="123"/>
      <c r="C322" s="143" t="s">
        <v>570</v>
      </c>
      <c r="D322" s="143" t="s">
        <v>131</v>
      </c>
      <c r="E322" s="144" t="s">
        <v>640</v>
      </c>
      <c r="F322" s="226" t="s">
        <v>641</v>
      </c>
      <c r="G322" s="226"/>
      <c r="H322" s="226"/>
      <c r="I322" s="226"/>
      <c r="J322" s="145" t="s">
        <v>362</v>
      </c>
      <c r="K322" s="146">
        <v>1</v>
      </c>
      <c r="L322" s="227">
        <v>0</v>
      </c>
      <c r="M322" s="227"/>
      <c r="N322" s="228">
        <f t="shared" si="20"/>
        <v>0</v>
      </c>
      <c r="O322" s="228"/>
      <c r="P322" s="228"/>
      <c r="Q322" s="228"/>
      <c r="R322" s="124"/>
      <c r="T322" s="147" t="s">
        <v>5</v>
      </c>
      <c r="U322" s="46" t="s">
        <v>36</v>
      </c>
      <c r="V322" s="38"/>
      <c r="W322" s="148">
        <f t="shared" si="21"/>
        <v>0</v>
      </c>
      <c r="X322" s="148">
        <v>0</v>
      </c>
      <c r="Y322" s="148">
        <f t="shared" si="22"/>
        <v>0</v>
      </c>
      <c r="Z322" s="148">
        <v>0</v>
      </c>
      <c r="AA322" s="149">
        <f t="shared" si="23"/>
        <v>0</v>
      </c>
      <c r="AR322" s="21" t="s">
        <v>621</v>
      </c>
      <c r="AT322" s="21" t="s">
        <v>131</v>
      </c>
      <c r="AU322" s="21" t="s">
        <v>92</v>
      </c>
      <c r="AY322" s="21" t="s">
        <v>130</v>
      </c>
      <c r="BE322" s="105">
        <f t="shared" si="24"/>
        <v>0</v>
      </c>
      <c r="BF322" s="105">
        <f t="shared" si="25"/>
        <v>0</v>
      </c>
      <c r="BG322" s="105">
        <f t="shared" si="26"/>
        <v>0</v>
      </c>
      <c r="BH322" s="105">
        <f t="shared" si="27"/>
        <v>0</v>
      </c>
      <c r="BI322" s="105">
        <f t="shared" si="28"/>
        <v>0</v>
      </c>
      <c r="BJ322" s="21" t="s">
        <v>79</v>
      </c>
      <c r="BK322" s="105">
        <f t="shared" si="29"/>
        <v>0</v>
      </c>
      <c r="BL322" s="21" t="s">
        <v>621</v>
      </c>
      <c r="BM322" s="21" t="s">
        <v>799</v>
      </c>
    </row>
    <row r="323" spans="2:65" s="1" customFormat="1" ht="16.5" customHeight="1">
      <c r="B323" s="123"/>
      <c r="C323" s="143" t="s">
        <v>574</v>
      </c>
      <c r="D323" s="143" t="s">
        <v>131</v>
      </c>
      <c r="E323" s="144" t="s">
        <v>644</v>
      </c>
      <c r="F323" s="226" t="s">
        <v>645</v>
      </c>
      <c r="G323" s="226"/>
      <c r="H323" s="226"/>
      <c r="I323" s="226"/>
      <c r="J323" s="145" t="s">
        <v>362</v>
      </c>
      <c r="K323" s="146">
        <v>1</v>
      </c>
      <c r="L323" s="227">
        <v>0</v>
      </c>
      <c r="M323" s="227"/>
      <c r="N323" s="228">
        <f t="shared" si="20"/>
        <v>0</v>
      </c>
      <c r="O323" s="228"/>
      <c r="P323" s="228"/>
      <c r="Q323" s="228"/>
      <c r="R323" s="124"/>
      <c r="T323" s="147" t="s">
        <v>5</v>
      </c>
      <c r="U323" s="46" t="s">
        <v>36</v>
      </c>
      <c r="V323" s="38"/>
      <c r="W323" s="148">
        <f t="shared" si="21"/>
        <v>0</v>
      </c>
      <c r="X323" s="148">
        <v>0</v>
      </c>
      <c r="Y323" s="148">
        <f t="shared" si="22"/>
        <v>0</v>
      </c>
      <c r="Z323" s="148">
        <v>0</v>
      </c>
      <c r="AA323" s="149">
        <f t="shared" si="23"/>
        <v>0</v>
      </c>
      <c r="AR323" s="21" t="s">
        <v>621</v>
      </c>
      <c r="AT323" s="21" t="s">
        <v>131</v>
      </c>
      <c r="AU323" s="21" t="s">
        <v>92</v>
      </c>
      <c r="AY323" s="21" t="s">
        <v>130</v>
      </c>
      <c r="BE323" s="105">
        <f t="shared" si="24"/>
        <v>0</v>
      </c>
      <c r="BF323" s="105">
        <f t="shared" si="25"/>
        <v>0</v>
      </c>
      <c r="BG323" s="105">
        <f t="shared" si="26"/>
        <v>0</v>
      </c>
      <c r="BH323" s="105">
        <f t="shared" si="27"/>
        <v>0</v>
      </c>
      <c r="BI323" s="105">
        <f t="shared" si="28"/>
        <v>0</v>
      </c>
      <c r="BJ323" s="21" t="s">
        <v>79</v>
      </c>
      <c r="BK323" s="105">
        <f t="shared" si="29"/>
        <v>0</v>
      </c>
      <c r="BL323" s="21" t="s">
        <v>621</v>
      </c>
      <c r="BM323" s="21" t="s">
        <v>800</v>
      </c>
    </row>
    <row r="324" spans="2:65" s="1" customFormat="1" ht="16.5" customHeight="1">
      <c r="B324" s="123"/>
      <c r="C324" s="143" t="s">
        <v>578</v>
      </c>
      <c r="D324" s="143" t="s">
        <v>131</v>
      </c>
      <c r="E324" s="144" t="s">
        <v>648</v>
      </c>
      <c r="F324" s="226" t="s">
        <v>649</v>
      </c>
      <c r="G324" s="226"/>
      <c r="H324" s="226"/>
      <c r="I324" s="226"/>
      <c r="J324" s="145" t="s">
        <v>362</v>
      </c>
      <c r="K324" s="146">
        <v>1</v>
      </c>
      <c r="L324" s="227">
        <v>0</v>
      </c>
      <c r="M324" s="227"/>
      <c r="N324" s="228">
        <f t="shared" si="20"/>
        <v>0</v>
      </c>
      <c r="O324" s="228"/>
      <c r="P324" s="228"/>
      <c r="Q324" s="228"/>
      <c r="R324" s="124"/>
      <c r="T324" s="147" t="s">
        <v>5</v>
      </c>
      <c r="U324" s="46" t="s">
        <v>36</v>
      </c>
      <c r="V324" s="38"/>
      <c r="W324" s="148">
        <f t="shared" si="21"/>
        <v>0</v>
      </c>
      <c r="X324" s="148">
        <v>0</v>
      </c>
      <c r="Y324" s="148">
        <f t="shared" si="22"/>
        <v>0</v>
      </c>
      <c r="Z324" s="148">
        <v>0</v>
      </c>
      <c r="AA324" s="149">
        <f t="shared" si="23"/>
        <v>0</v>
      </c>
      <c r="AR324" s="21" t="s">
        <v>621</v>
      </c>
      <c r="AT324" s="21" t="s">
        <v>131</v>
      </c>
      <c r="AU324" s="21" t="s">
        <v>92</v>
      </c>
      <c r="AY324" s="21" t="s">
        <v>130</v>
      </c>
      <c r="BE324" s="105">
        <f t="shared" si="24"/>
        <v>0</v>
      </c>
      <c r="BF324" s="105">
        <f t="shared" si="25"/>
        <v>0</v>
      </c>
      <c r="BG324" s="105">
        <f t="shared" si="26"/>
        <v>0</v>
      </c>
      <c r="BH324" s="105">
        <f t="shared" si="27"/>
        <v>0</v>
      </c>
      <c r="BI324" s="105">
        <f t="shared" si="28"/>
        <v>0</v>
      </c>
      <c r="BJ324" s="21" t="s">
        <v>79</v>
      </c>
      <c r="BK324" s="105">
        <f t="shared" si="29"/>
        <v>0</v>
      </c>
      <c r="BL324" s="21" t="s">
        <v>621</v>
      </c>
      <c r="BM324" s="21" t="s">
        <v>801</v>
      </c>
    </row>
    <row r="325" spans="2:65" s="1" customFormat="1" ht="16.5" customHeight="1">
      <c r="B325" s="123"/>
      <c r="C325" s="143" t="s">
        <v>582</v>
      </c>
      <c r="D325" s="143" t="s">
        <v>131</v>
      </c>
      <c r="E325" s="144" t="s">
        <v>652</v>
      </c>
      <c r="F325" s="226" t="s">
        <v>653</v>
      </c>
      <c r="G325" s="226"/>
      <c r="H325" s="226"/>
      <c r="I325" s="226"/>
      <c r="J325" s="145" t="s">
        <v>362</v>
      </c>
      <c r="K325" s="146">
        <v>1</v>
      </c>
      <c r="L325" s="227">
        <v>0</v>
      </c>
      <c r="M325" s="227"/>
      <c r="N325" s="228">
        <f t="shared" si="20"/>
        <v>0</v>
      </c>
      <c r="O325" s="228"/>
      <c r="P325" s="228"/>
      <c r="Q325" s="228"/>
      <c r="R325" s="124"/>
      <c r="T325" s="147" t="s">
        <v>5</v>
      </c>
      <c r="U325" s="46" t="s">
        <v>36</v>
      </c>
      <c r="V325" s="38"/>
      <c r="W325" s="148">
        <f t="shared" si="21"/>
        <v>0</v>
      </c>
      <c r="X325" s="148">
        <v>0</v>
      </c>
      <c r="Y325" s="148">
        <f t="shared" si="22"/>
        <v>0</v>
      </c>
      <c r="Z325" s="148">
        <v>0</v>
      </c>
      <c r="AA325" s="149">
        <f t="shared" si="23"/>
        <v>0</v>
      </c>
      <c r="AR325" s="21" t="s">
        <v>621</v>
      </c>
      <c r="AT325" s="21" t="s">
        <v>131</v>
      </c>
      <c r="AU325" s="21" t="s">
        <v>92</v>
      </c>
      <c r="AY325" s="21" t="s">
        <v>130</v>
      </c>
      <c r="BE325" s="105">
        <f t="shared" si="24"/>
        <v>0</v>
      </c>
      <c r="BF325" s="105">
        <f t="shared" si="25"/>
        <v>0</v>
      </c>
      <c r="BG325" s="105">
        <f t="shared" si="26"/>
        <v>0</v>
      </c>
      <c r="BH325" s="105">
        <f t="shared" si="27"/>
        <v>0</v>
      </c>
      <c r="BI325" s="105">
        <f t="shared" si="28"/>
        <v>0</v>
      </c>
      <c r="BJ325" s="21" t="s">
        <v>79</v>
      </c>
      <c r="BK325" s="105">
        <f t="shared" si="29"/>
        <v>0</v>
      </c>
      <c r="BL325" s="21" t="s">
        <v>621</v>
      </c>
      <c r="BM325" s="21" t="s">
        <v>802</v>
      </c>
    </row>
    <row r="326" spans="2:63" s="1" customFormat="1" ht="9.75" customHeight="1">
      <c r="B326" s="37"/>
      <c r="C326" s="38"/>
      <c r="D326" s="134"/>
      <c r="E326" s="38"/>
      <c r="F326" s="38"/>
      <c r="G326" s="38"/>
      <c r="H326" s="38"/>
      <c r="I326" s="38"/>
      <c r="J326" s="38"/>
      <c r="K326" s="38"/>
      <c r="L326" s="38"/>
      <c r="M326" s="38"/>
      <c r="N326" s="223"/>
      <c r="O326" s="224"/>
      <c r="P326" s="224"/>
      <c r="Q326" s="224"/>
      <c r="R326" s="39"/>
      <c r="T326" s="178"/>
      <c r="U326" s="58"/>
      <c r="V326" s="58"/>
      <c r="W326" s="58"/>
      <c r="X326" s="58"/>
      <c r="Y326" s="58"/>
      <c r="Z326" s="58"/>
      <c r="AA326" s="60"/>
      <c r="AT326" s="21" t="s">
        <v>70</v>
      </c>
      <c r="AU326" s="21" t="s">
        <v>71</v>
      </c>
      <c r="AY326" s="21" t="s">
        <v>655</v>
      </c>
      <c r="BK326" s="105">
        <v>0</v>
      </c>
    </row>
    <row r="327" spans="2:18" s="1" customFormat="1" ht="6.95" customHeight="1">
      <c r="B327" s="61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3"/>
    </row>
  </sheetData>
  <mergeCells count="45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104:Q104"/>
    <mergeCell ref="C110:Q110"/>
    <mergeCell ref="N98:Q98"/>
    <mergeCell ref="N99:Q99"/>
    <mergeCell ref="N100:Q100"/>
    <mergeCell ref="N101:Q101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F270:I270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2:I312"/>
    <mergeCell ref="L312:M312"/>
    <mergeCell ref="N312:Q312"/>
    <mergeCell ref="F314:I314"/>
    <mergeCell ref="L314:M314"/>
    <mergeCell ref="N314:Q314"/>
    <mergeCell ref="F315:I315"/>
    <mergeCell ref="F316:I316"/>
    <mergeCell ref="L316:M316"/>
    <mergeCell ref="N316:Q316"/>
    <mergeCell ref="L323:M323"/>
    <mergeCell ref="N323:Q323"/>
    <mergeCell ref="F324:I324"/>
    <mergeCell ref="L324:M324"/>
    <mergeCell ref="N324:Q324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N326:Q326"/>
    <mergeCell ref="H1:K1"/>
    <mergeCell ref="S2:AC2"/>
    <mergeCell ref="F325:I325"/>
    <mergeCell ref="L325:M325"/>
    <mergeCell ref="N325:Q325"/>
    <mergeCell ref="N121:Q121"/>
    <mergeCell ref="N122:Q122"/>
    <mergeCell ref="N123:Q123"/>
    <mergeCell ref="N225:Q225"/>
    <mergeCell ref="N227:Q227"/>
    <mergeCell ref="N242:Q242"/>
    <mergeCell ref="N256:Q256"/>
    <mergeCell ref="N271:Q271"/>
    <mergeCell ref="N296:Q296"/>
    <mergeCell ref="N305:Q305"/>
    <mergeCell ref="N311:Q311"/>
    <mergeCell ref="N313:Q313"/>
    <mergeCell ref="N317:Q317"/>
    <mergeCell ref="N319:Q319"/>
    <mergeCell ref="F322:I322"/>
    <mergeCell ref="L322:M322"/>
    <mergeCell ref="N322:Q322"/>
    <mergeCell ref="F323:I323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95"/>
  <sheetViews>
    <sheetView showGridLines="0" workbookViewId="0" topLeftCell="A1">
      <pane ySplit="1" topLeftCell="A106" activePane="bottomLeft" state="frozen"/>
      <selection pane="bottomLeft" activeCell="L124" sqref="L124:M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8"/>
      <c r="B1" s="14"/>
      <c r="C1" s="14"/>
      <c r="D1" s="15" t="s">
        <v>1</v>
      </c>
      <c r="E1" s="14"/>
      <c r="F1" s="16" t="s">
        <v>87</v>
      </c>
      <c r="G1" s="16"/>
      <c r="H1" s="225" t="s">
        <v>88</v>
      </c>
      <c r="I1" s="225"/>
      <c r="J1" s="225"/>
      <c r="K1" s="225"/>
      <c r="L1" s="16" t="s">
        <v>89</v>
      </c>
      <c r="M1" s="14"/>
      <c r="N1" s="14"/>
      <c r="O1" s="15" t="s">
        <v>90</v>
      </c>
      <c r="P1" s="14"/>
      <c r="Q1" s="14"/>
      <c r="R1" s="14"/>
      <c r="S1" s="16" t="s">
        <v>91</v>
      </c>
      <c r="T1" s="16"/>
      <c r="U1" s="108"/>
      <c r="V1" s="10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183" t="s">
        <v>8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92</v>
      </c>
    </row>
    <row r="4" spans="2:46" ht="36.95" customHeight="1">
      <c r="B4" s="25"/>
      <c r="C4" s="187" t="s">
        <v>93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18</v>
      </c>
      <c r="E6" s="28"/>
      <c r="F6" s="252" t="str">
        <f>'Rekapitulace stavby'!K6</f>
        <v>Oprava splaškové kanalizace v areálu Nemocnice Znojmo - I. Etapa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8"/>
      <c r="R6" s="26"/>
    </row>
    <row r="7" spans="2:18" s="1" customFormat="1" ht="32.85" customHeight="1">
      <c r="B7" s="37"/>
      <c r="C7" s="38"/>
      <c r="D7" s="31" t="s">
        <v>94</v>
      </c>
      <c r="E7" s="38"/>
      <c r="F7" s="216" t="s">
        <v>803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8"/>
      <c r="R7" s="39"/>
    </row>
    <row r="8" spans="2:18" s="1" customFormat="1" ht="14.45" customHeight="1">
      <c r="B8" s="37"/>
      <c r="C8" s="38"/>
      <c r="D8" s="32" t="s">
        <v>20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69"/>
      <c r="P9" s="255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25</v>
      </c>
      <c r="E11" s="38"/>
      <c r="F11" s="38"/>
      <c r="G11" s="38"/>
      <c r="H11" s="38"/>
      <c r="I11" s="38"/>
      <c r="J11" s="38"/>
      <c r="K11" s="38"/>
      <c r="L11" s="38"/>
      <c r="M11" s="32" t="s">
        <v>26</v>
      </c>
      <c r="N11" s="38"/>
      <c r="O11" s="214"/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27</v>
      </c>
      <c r="N12" s="38"/>
      <c r="O12" s="214"/>
      <c r="P12" s="214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28</v>
      </c>
      <c r="E14" s="38"/>
      <c r="F14" s="38"/>
      <c r="G14" s="38"/>
      <c r="H14" s="38"/>
      <c r="I14" s="38"/>
      <c r="J14" s="38"/>
      <c r="K14" s="38"/>
      <c r="L14" s="38"/>
      <c r="M14" s="32" t="s">
        <v>26</v>
      </c>
      <c r="N14" s="38"/>
      <c r="O14" s="270"/>
      <c r="P14" s="214"/>
      <c r="Q14" s="38"/>
      <c r="R14" s="39"/>
    </row>
    <row r="15" spans="2:18" s="1" customFormat="1" ht="18" customHeight="1">
      <c r="B15" s="37"/>
      <c r="C15" s="38"/>
      <c r="D15" s="38"/>
      <c r="E15" s="270"/>
      <c r="F15" s="271"/>
      <c r="G15" s="271"/>
      <c r="H15" s="271"/>
      <c r="I15" s="271"/>
      <c r="J15" s="271"/>
      <c r="K15" s="271"/>
      <c r="L15" s="271"/>
      <c r="M15" s="32" t="s">
        <v>27</v>
      </c>
      <c r="N15" s="38"/>
      <c r="O15" s="270"/>
      <c r="P15" s="214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29</v>
      </c>
      <c r="E17" s="38"/>
      <c r="F17" s="38"/>
      <c r="G17" s="38"/>
      <c r="H17" s="38"/>
      <c r="I17" s="38"/>
      <c r="J17" s="38"/>
      <c r="K17" s="38"/>
      <c r="L17" s="38"/>
      <c r="M17" s="32" t="s">
        <v>26</v>
      </c>
      <c r="N17" s="38"/>
      <c r="O17" s="214" t="str">
        <f>IF('Rekapitulace stavby'!AN16="","",'Rekapitulace stavby'!AN16)</f>
        <v/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27</v>
      </c>
      <c r="N18" s="38"/>
      <c r="O18" s="214" t="str">
        <f>IF('Rekapitulace stavby'!AN17="","",'Rekapitulace stavby'!AN17)</f>
        <v/>
      </c>
      <c r="P18" s="214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31</v>
      </c>
      <c r="E20" s="38"/>
      <c r="F20" s="38"/>
      <c r="G20" s="38"/>
      <c r="H20" s="38"/>
      <c r="I20" s="38"/>
      <c r="J20" s="38"/>
      <c r="K20" s="38"/>
      <c r="L20" s="38"/>
      <c r="M20" s="32" t="s">
        <v>26</v>
      </c>
      <c r="N20" s="38"/>
      <c r="O20" s="214" t="str">
        <f>IF('Rekapitulace stavby'!AN19="","",'Rekapitulace stavby'!AN19)</f>
        <v/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27</v>
      </c>
      <c r="N21" s="38"/>
      <c r="O21" s="214" t="str">
        <f>IF('Rekapitulace stavby'!AN20="","",'Rekapitulace stavby'!AN20)</f>
        <v/>
      </c>
      <c r="P21" s="214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5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09" t="s">
        <v>96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45" customHeight="1">
      <c r="B28" s="37"/>
      <c r="C28" s="38"/>
      <c r="D28" s="36"/>
      <c r="E28" s="38"/>
      <c r="F28" s="38"/>
      <c r="G28" s="38"/>
      <c r="H28" s="38"/>
      <c r="I28" s="38"/>
      <c r="J28" s="38"/>
      <c r="K28" s="38"/>
      <c r="L28" s="38"/>
      <c r="M28" s="220"/>
      <c r="N28" s="220"/>
      <c r="O28" s="220"/>
      <c r="P28" s="220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0" t="s">
        <v>34</v>
      </c>
      <c r="E30" s="38"/>
      <c r="F30" s="38"/>
      <c r="G30" s="38"/>
      <c r="H30" s="38"/>
      <c r="I30" s="38"/>
      <c r="J30" s="38"/>
      <c r="K30" s="38"/>
      <c r="L30" s="38"/>
      <c r="M30" s="267">
        <f>ROUND(M27+M28,2)</f>
        <v>0</v>
      </c>
      <c r="N30" s="254"/>
      <c r="O30" s="254"/>
      <c r="P30" s="254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35</v>
      </c>
      <c r="E32" s="44" t="s">
        <v>36</v>
      </c>
      <c r="F32" s="45">
        <v>0.21</v>
      </c>
      <c r="G32" s="111" t="s">
        <v>37</v>
      </c>
      <c r="H32" s="264">
        <f>(SUM(BE103:BE103)+SUM(BE121:BE293))</f>
        <v>0</v>
      </c>
      <c r="I32" s="254"/>
      <c r="J32" s="254"/>
      <c r="K32" s="38"/>
      <c r="L32" s="38"/>
      <c r="M32" s="264">
        <f>ROUND((SUM(BE103:BE103)+SUM(BE121:BE293)),2)*F32</f>
        <v>0</v>
      </c>
      <c r="N32" s="254"/>
      <c r="O32" s="254"/>
      <c r="P32" s="254"/>
      <c r="Q32" s="38"/>
      <c r="R32" s="39"/>
    </row>
    <row r="33" spans="2:18" s="1" customFormat="1" ht="14.45" customHeight="1">
      <c r="B33" s="37"/>
      <c r="C33" s="38"/>
      <c r="D33" s="38"/>
      <c r="E33" s="44" t="s">
        <v>38</v>
      </c>
      <c r="F33" s="45">
        <v>0.15</v>
      </c>
      <c r="G33" s="111" t="s">
        <v>37</v>
      </c>
      <c r="H33" s="264">
        <f>(SUM(BF103:BF103)+SUM(BF121:BF293))</f>
        <v>0</v>
      </c>
      <c r="I33" s="254"/>
      <c r="J33" s="254"/>
      <c r="K33" s="38"/>
      <c r="L33" s="38"/>
      <c r="M33" s="264">
        <f>ROUND((SUM(BF103:BF103)+SUM(BF121:BF293)),2)*F33</f>
        <v>0</v>
      </c>
      <c r="N33" s="254"/>
      <c r="O33" s="254"/>
      <c r="P33" s="254"/>
      <c r="Q33" s="38"/>
      <c r="R33" s="39"/>
    </row>
    <row r="34" spans="2:18" s="1" customFormat="1" ht="14.45" customHeight="1" hidden="1">
      <c r="B34" s="37"/>
      <c r="C34" s="38"/>
      <c r="D34" s="38"/>
      <c r="E34" s="44" t="s">
        <v>39</v>
      </c>
      <c r="F34" s="45">
        <v>0.21</v>
      </c>
      <c r="G34" s="111" t="s">
        <v>37</v>
      </c>
      <c r="H34" s="264">
        <f>(SUM(BG103:BG103)+SUM(BG121:BG293))</f>
        <v>0</v>
      </c>
      <c r="I34" s="254"/>
      <c r="J34" s="254"/>
      <c r="K34" s="38"/>
      <c r="L34" s="38"/>
      <c r="M34" s="264">
        <v>0</v>
      </c>
      <c r="N34" s="254"/>
      <c r="O34" s="254"/>
      <c r="P34" s="254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40</v>
      </c>
      <c r="F35" s="45">
        <v>0.15</v>
      </c>
      <c r="G35" s="111" t="s">
        <v>37</v>
      </c>
      <c r="H35" s="264">
        <f>(SUM(BH103:BH103)+SUM(BH121:BH293))</f>
        <v>0</v>
      </c>
      <c r="I35" s="254"/>
      <c r="J35" s="254"/>
      <c r="K35" s="38"/>
      <c r="L35" s="38"/>
      <c r="M35" s="264">
        <v>0</v>
      </c>
      <c r="N35" s="254"/>
      <c r="O35" s="254"/>
      <c r="P35" s="254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41</v>
      </c>
      <c r="F36" s="45">
        <v>0</v>
      </c>
      <c r="G36" s="111" t="s">
        <v>37</v>
      </c>
      <c r="H36" s="264">
        <f>(SUM(BI103:BI103)+SUM(BI121:BI293))</f>
        <v>0</v>
      </c>
      <c r="I36" s="254"/>
      <c r="J36" s="254"/>
      <c r="K36" s="38"/>
      <c r="L36" s="38"/>
      <c r="M36" s="264">
        <v>0</v>
      </c>
      <c r="N36" s="254"/>
      <c r="O36" s="254"/>
      <c r="P36" s="254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07"/>
      <c r="D38" s="112" t="s">
        <v>42</v>
      </c>
      <c r="E38" s="77"/>
      <c r="F38" s="77"/>
      <c r="G38" s="113" t="s">
        <v>43</v>
      </c>
      <c r="H38" s="114" t="s">
        <v>44</v>
      </c>
      <c r="I38" s="77"/>
      <c r="J38" s="77"/>
      <c r="K38" s="77"/>
      <c r="L38" s="265">
        <f>SUM(M30:M36)</f>
        <v>0</v>
      </c>
      <c r="M38" s="265"/>
      <c r="N38" s="265"/>
      <c r="O38" s="265"/>
      <c r="P38" s="266"/>
      <c r="Q38" s="107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7"/>
      <c r="C50" s="38"/>
      <c r="D50" s="52" t="s">
        <v>45</v>
      </c>
      <c r="E50" s="53"/>
      <c r="F50" s="53"/>
      <c r="G50" s="53"/>
      <c r="H50" s="54"/>
      <c r="I50" s="38"/>
      <c r="J50" s="52" t="s">
        <v>46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5">
      <c r="B59" s="37"/>
      <c r="C59" s="38"/>
      <c r="D59" s="57" t="s">
        <v>47</v>
      </c>
      <c r="E59" s="58"/>
      <c r="F59" s="58"/>
      <c r="G59" s="59" t="s">
        <v>48</v>
      </c>
      <c r="H59" s="60"/>
      <c r="I59" s="38"/>
      <c r="J59" s="57" t="s">
        <v>47</v>
      </c>
      <c r="K59" s="58"/>
      <c r="L59" s="58"/>
      <c r="M59" s="58"/>
      <c r="N59" s="59" t="s">
        <v>48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7"/>
      <c r="C61" s="38"/>
      <c r="D61" s="52" t="s">
        <v>49</v>
      </c>
      <c r="E61" s="53"/>
      <c r="F61" s="53"/>
      <c r="G61" s="53"/>
      <c r="H61" s="54"/>
      <c r="I61" s="38"/>
      <c r="J61" s="52" t="s">
        <v>50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5">
      <c r="B70" s="37"/>
      <c r="C70" s="38"/>
      <c r="D70" s="57" t="s">
        <v>47</v>
      </c>
      <c r="E70" s="58"/>
      <c r="F70" s="58"/>
      <c r="G70" s="59" t="s">
        <v>48</v>
      </c>
      <c r="H70" s="60"/>
      <c r="I70" s="38"/>
      <c r="J70" s="57" t="s">
        <v>47</v>
      </c>
      <c r="K70" s="58"/>
      <c r="L70" s="58"/>
      <c r="M70" s="58"/>
      <c r="N70" s="59" t="s">
        <v>48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187" t="s">
        <v>97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18</v>
      </c>
      <c r="D78" s="38"/>
      <c r="E78" s="38"/>
      <c r="F78" s="252" t="str">
        <f>F6</f>
        <v>Oprava splaškové kanalizace v areálu Nemocnice Znojmo - I. Etapa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8"/>
      <c r="R78" s="39"/>
    </row>
    <row r="79" spans="2:18" s="1" customFormat="1" ht="36.95" customHeight="1">
      <c r="B79" s="37"/>
      <c r="C79" s="71" t="s">
        <v>94</v>
      </c>
      <c r="D79" s="38"/>
      <c r="E79" s="38"/>
      <c r="F79" s="189" t="str">
        <f>F7</f>
        <v>SO 03 - Stoka S-2-2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22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24</v>
      </c>
      <c r="L81" s="38"/>
      <c r="M81" s="255" t="str">
        <f>IF(O9="","",O9)</f>
        <v/>
      </c>
      <c r="N81" s="255"/>
      <c r="O81" s="255"/>
      <c r="P81" s="255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25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29</v>
      </c>
      <c r="L83" s="38"/>
      <c r="M83" s="214" t="str">
        <f>E18</f>
        <v xml:space="preserve"> </v>
      </c>
      <c r="N83" s="214"/>
      <c r="O83" s="214"/>
      <c r="P83" s="214"/>
      <c r="Q83" s="214"/>
      <c r="R83" s="39"/>
    </row>
    <row r="84" spans="2:18" s="1" customFormat="1" ht="14.45" customHeight="1">
      <c r="B84" s="37"/>
      <c r="C84" s="32" t="s">
        <v>28</v>
      </c>
      <c r="D84" s="38"/>
      <c r="E84" s="38"/>
      <c r="F84" s="30" t="str">
        <f>IF(E15="","",E15)</f>
        <v/>
      </c>
      <c r="G84" s="38"/>
      <c r="H84" s="38"/>
      <c r="I84" s="38"/>
      <c r="J84" s="38"/>
      <c r="K84" s="32" t="s">
        <v>31</v>
      </c>
      <c r="L84" s="38"/>
      <c r="M84" s="214" t="str">
        <f>E21</f>
        <v xml:space="preserve"> </v>
      </c>
      <c r="N84" s="214"/>
      <c r="O84" s="214"/>
      <c r="P84" s="214"/>
      <c r="Q84" s="214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61" t="s">
        <v>98</v>
      </c>
      <c r="D86" s="262"/>
      <c r="E86" s="262"/>
      <c r="F86" s="262"/>
      <c r="G86" s="262"/>
      <c r="H86" s="107"/>
      <c r="I86" s="107"/>
      <c r="J86" s="107"/>
      <c r="K86" s="107"/>
      <c r="L86" s="107"/>
      <c r="M86" s="107"/>
      <c r="N86" s="261" t="s">
        <v>99</v>
      </c>
      <c r="O86" s="262"/>
      <c r="P86" s="262"/>
      <c r="Q86" s="262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15" t="s">
        <v>100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09">
        <f>N121</f>
        <v>0</v>
      </c>
      <c r="O88" s="263"/>
      <c r="P88" s="263"/>
      <c r="Q88" s="263"/>
      <c r="R88" s="39"/>
      <c r="AU88" s="21" t="s">
        <v>101</v>
      </c>
    </row>
    <row r="89" spans="2:18" s="6" customFormat="1" ht="24.95" customHeight="1">
      <c r="B89" s="116"/>
      <c r="C89" s="117"/>
      <c r="D89" s="118" t="s">
        <v>102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32">
        <f>N122</f>
        <v>0</v>
      </c>
      <c r="O89" s="260"/>
      <c r="P89" s="260"/>
      <c r="Q89" s="260"/>
      <c r="R89" s="119"/>
    </row>
    <row r="90" spans="2:18" s="7" customFormat="1" ht="19.9" customHeight="1">
      <c r="B90" s="120"/>
      <c r="C90" s="121"/>
      <c r="D90" s="104" t="s">
        <v>103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8">
        <f>N123</f>
        <v>0</v>
      </c>
      <c r="O90" s="259"/>
      <c r="P90" s="259"/>
      <c r="Q90" s="259"/>
      <c r="R90" s="122"/>
    </row>
    <row r="91" spans="2:18" s="7" customFormat="1" ht="19.9" customHeight="1">
      <c r="B91" s="120"/>
      <c r="C91" s="121"/>
      <c r="D91" s="104" t="s">
        <v>104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8">
        <f>N210</f>
        <v>0</v>
      </c>
      <c r="O91" s="259"/>
      <c r="P91" s="259"/>
      <c r="Q91" s="259"/>
      <c r="R91" s="122"/>
    </row>
    <row r="92" spans="2:18" s="7" customFormat="1" ht="19.9" customHeight="1">
      <c r="B92" s="120"/>
      <c r="C92" s="121"/>
      <c r="D92" s="104" t="s">
        <v>105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8">
        <f>N212</f>
        <v>0</v>
      </c>
      <c r="O92" s="259"/>
      <c r="P92" s="259"/>
      <c r="Q92" s="259"/>
      <c r="R92" s="122"/>
    </row>
    <row r="93" spans="2:18" s="7" customFormat="1" ht="19.9" customHeight="1">
      <c r="B93" s="120"/>
      <c r="C93" s="121"/>
      <c r="D93" s="104" t="s">
        <v>106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8">
        <f>N226</f>
        <v>0</v>
      </c>
      <c r="O93" s="259"/>
      <c r="P93" s="259"/>
      <c r="Q93" s="259"/>
      <c r="R93" s="122"/>
    </row>
    <row r="94" spans="2:18" s="7" customFormat="1" ht="19.9" customHeight="1">
      <c r="B94" s="120"/>
      <c r="C94" s="121"/>
      <c r="D94" s="104" t="s">
        <v>107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8">
        <f>N240</f>
        <v>0</v>
      </c>
      <c r="O94" s="259"/>
      <c r="P94" s="259"/>
      <c r="Q94" s="259"/>
      <c r="R94" s="122"/>
    </row>
    <row r="95" spans="2:18" s="7" customFormat="1" ht="19.9" customHeight="1">
      <c r="B95" s="120"/>
      <c r="C95" s="121"/>
      <c r="D95" s="104" t="s">
        <v>108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8">
        <f>N249</f>
        <v>0</v>
      </c>
      <c r="O95" s="259"/>
      <c r="P95" s="259"/>
      <c r="Q95" s="259"/>
      <c r="R95" s="122"/>
    </row>
    <row r="96" spans="2:18" s="7" customFormat="1" ht="19.9" customHeight="1">
      <c r="B96" s="120"/>
      <c r="C96" s="121"/>
      <c r="D96" s="104" t="s">
        <v>109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58">
        <f>N268</f>
        <v>0</v>
      </c>
      <c r="O96" s="259"/>
      <c r="P96" s="259"/>
      <c r="Q96" s="259"/>
      <c r="R96" s="122"/>
    </row>
    <row r="97" spans="2:18" s="7" customFormat="1" ht="19.9" customHeight="1">
      <c r="B97" s="120"/>
      <c r="C97" s="121"/>
      <c r="D97" s="104" t="s">
        <v>110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8">
        <f>N272</f>
        <v>0</v>
      </c>
      <c r="O97" s="259"/>
      <c r="P97" s="259"/>
      <c r="Q97" s="259"/>
      <c r="R97" s="122"/>
    </row>
    <row r="98" spans="2:18" s="7" customFormat="1" ht="19.9" customHeight="1">
      <c r="B98" s="120"/>
      <c r="C98" s="121"/>
      <c r="D98" s="104" t="s">
        <v>111</v>
      </c>
      <c r="E98" s="121"/>
      <c r="F98" s="121"/>
      <c r="G98" s="121"/>
      <c r="H98" s="121"/>
      <c r="I98" s="121"/>
      <c r="J98" s="121"/>
      <c r="K98" s="121"/>
      <c r="L98" s="121"/>
      <c r="M98" s="121"/>
      <c r="N98" s="258">
        <f>N279</f>
        <v>0</v>
      </c>
      <c r="O98" s="259"/>
      <c r="P98" s="259"/>
      <c r="Q98" s="259"/>
      <c r="R98" s="122"/>
    </row>
    <row r="99" spans="2:18" s="7" customFormat="1" ht="19.9" customHeight="1">
      <c r="B99" s="120"/>
      <c r="C99" s="121"/>
      <c r="D99" s="104" t="s">
        <v>112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58">
        <f>N281</f>
        <v>0</v>
      </c>
      <c r="O99" s="259"/>
      <c r="P99" s="259"/>
      <c r="Q99" s="259"/>
      <c r="R99" s="122"/>
    </row>
    <row r="100" spans="2:18" s="7" customFormat="1" ht="19.9" customHeight="1">
      <c r="B100" s="120"/>
      <c r="C100" s="121"/>
      <c r="D100" s="104" t="s">
        <v>113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58">
        <f>N285</f>
        <v>0</v>
      </c>
      <c r="O100" s="259"/>
      <c r="P100" s="259"/>
      <c r="Q100" s="259"/>
      <c r="R100" s="122"/>
    </row>
    <row r="101" spans="2:18" s="7" customFormat="1" ht="19.9" customHeight="1">
      <c r="B101" s="120"/>
      <c r="C101" s="121"/>
      <c r="D101" s="104" t="s">
        <v>114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58">
        <f>N287</f>
        <v>0</v>
      </c>
      <c r="O101" s="259"/>
      <c r="P101" s="259"/>
      <c r="Q101" s="259"/>
      <c r="R101" s="122"/>
    </row>
    <row r="102" spans="2:18" s="1" customFormat="1" ht="21.7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</row>
    <row r="103" spans="2:18" s="1" customFormat="1" ht="13.5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</row>
    <row r="104" spans="2:18" s="1" customFormat="1" ht="29.25" customHeight="1">
      <c r="B104" s="37"/>
      <c r="C104" s="106" t="s">
        <v>932</v>
      </c>
      <c r="D104" s="107"/>
      <c r="E104" s="107"/>
      <c r="F104" s="107"/>
      <c r="G104" s="107"/>
      <c r="H104" s="107"/>
      <c r="I104" s="107"/>
      <c r="J104" s="107"/>
      <c r="K104" s="107"/>
      <c r="L104" s="182">
        <f>ROUND(SUM(N88),2)</f>
        <v>0</v>
      </c>
      <c r="M104" s="182"/>
      <c r="N104" s="182"/>
      <c r="O104" s="182"/>
      <c r="P104" s="182"/>
      <c r="Q104" s="182"/>
      <c r="R104" s="39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9" spans="2:18" s="1" customFormat="1" ht="6.95" customHeight="1"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6"/>
    </row>
    <row r="110" spans="2:18" s="1" customFormat="1" ht="36.95" customHeight="1">
      <c r="B110" s="37"/>
      <c r="C110" s="187" t="s">
        <v>116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39"/>
    </row>
    <row r="111" spans="2:18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1" customFormat="1" ht="30" customHeight="1">
      <c r="B112" s="37"/>
      <c r="C112" s="32" t="s">
        <v>18</v>
      </c>
      <c r="D112" s="38"/>
      <c r="E112" s="38"/>
      <c r="F112" s="252" t="str">
        <f>F6</f>
        <v>Oprava splaškové kanalizace v areálu Nemocnice Znojmo - I. Etapa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8"/>
      <c r="R112" s="39"/>
    </row>
    <row r="113" spans="2:18" s="1" customFormat="1" ht="36.95" customHeight="1">
      <c r="B113" s="37"/>
      <c r="C113" s="71" t="s">
        <v>94</v>
      </c>
      <c r="D113" s="38"/>
      <c r="E113" s="38"/>
      <c r="F113" s="189" t="str">
        <f>F7</f>
        <v>SO 03 - Stoka S-2-2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38"/>
      <c r="R113" s="39"/>
    </row>
    <row r="114" spans="2:18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18" s="1" customFormat="1" ht="18" customHeight="1">
      <c r="B115" s="37"/>
      <c r="C115" s="32" t="s">
        <v>22</v>
      </c>
      <c r="D115" s="38"/>
      <c r="E115" s="38"/>
      <c r="F115" s="30" t="str">
        <f>F9</f>
        <v xml:space="preserve"> </v>
      </c>
      <c r="G115" s="38"/>
      <c r="H115" s="38"/>
      <c r="I115" s="38"/>
      <c r="J115" s="38"/>
      <c r="K115" s="32" t="s">
        <v>24</v>
      </c>
      <c r="L115" s="38"/>
      <c r="M115" s="255" t="str">
        <f>IF(O9="","",O9)</f>
        <v/>
      </c>
      <c r="N115" s="255"/>
      <c r="O115" s="255"/>
      <c r="P115" s="255"/>
      <c r="Q115" s="38"/>
      <c r="R115" s="39"/>
    </row>
    <row r="116" spans="2:18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15">
      <c r="B117" s="37"/>
      <c r="C117" s="32" t="s">
        <v>25</v>
      </c>
      <c r="D117" s="38"/>
      <c r="E117" s="38"/>
      <c r="F117" s="30" t="str">
        <f>E12</f>
        <v xml:space="preserve"> </v>
      </c>
      <c r="G117" s="38"/>
      <c r="H117" s="38"/>
      <c r="I117" s="38"/>
      <c r="J117" s="38"/>
      <c r="K117" s="32" t="s">
        <v>29</v>
      </c>
      <c r="L117" s="38"/>
      <c r="M117" s="214" t="str">
        <f>E18</f>
        <v xml:space="preserve"> </v>
      </c>
      <c r="N117" s="214"/>
      <c r="O117" s="214"/>
      <c r="P117" s="214"/>
      <c r="Q117" s="214"/>
      <c r="R117" s="39"/>
    </row>
    <row r="118" spans="2:18" s="1" customFormat="1" ht="14.45" customHeight="1">
      <c r="B118" s="37"/>
      <c r="C118" s="32" t="s">
        <v>28</v>
      </c>
      <c r="D118" s="38"/>
      <c r="E118" s="38"/>
      <c r="F118" s="30" t="str">
        <f>IF(E15="","",E15)</f>
        <v/>
      </c>
      <c r="G118" s="38"/>
      <c r="H118" s="38"/>
      <c r="I118" s="38"/>
      <c r="J118" s="38"/>
      <c r="K118" s="32" t="s">
        <v>31</v>
      </c>
      <c r="L118" s="38"/>
      <c r="M118" s="214" t="str">
        <f>E21</f>
        <v xml:space="preserve"> </v>
      </c>
      <c r="N118" s="214"/>
      <c r="O118" s="214"/>
      <c r="P118" s="214"/>
      <c r="Q118" s="214"/>
      <c r="R118" s="39"/>
    </row>
    <row r="119" spans="2:18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27" s="8" customFormat="1" ht="29.25" customHeight="1">
      <c r="B120" s="125"/>
      <c r="C120" s="126" t="s">
        <v>117</v>
      </c>
      <c r="D120" s="127" t="s">
        <v>118</v>
      </c>
      <c r="E120" s="127" t="s">
        <v>53</v>
      </c>
      <c r="F120" s="256" t="s">
        <v>119</v>
      </c>
      <c r="G120" s="256"/>
      <c r="H120" s="256"/>
      <c r="I120" s="256"/>
      <c r="J120" s="127" t="s">
        <v>120</v>
      </c>
      <c r="K120" s="127" t="s">
        <v>121</v>
      </c>
      <c r="L120" s="256" t="s">
        <v>122</v>
      </c>
      <c r="M120" s="256"/>
      <c r="N120" s="256" t="s">
        <v>99</v>
      </c>
      <c r="O120" s="256"/>
      <c r="P120" s="256"/>
      <c r="Q120" s="257"/>
      <c r="R120" s="128"/>
      <c r="T120" s="78" t="s">
        <v>123</v>
      </c>
      <c r="U120" s="79" t="s">
        <v>35</v>
      </c>
      <c r="V120" s="79" t="s">
        <v>124</v>
      </c>
      <c r="W120" s="79" t="s">
        <v>125</v>
      </c>
      <c r="X120" s="79" t="s">
        <v>126</v>
      </c>
      <c r="Y120" s="79" t="s">
        <v>127</v>
      </c>
      <c r="Z120" s="79" t="s">
        <v>128</v>
      </c>
      <c r="AA120" s="80" t="s">
        <v>129</v>
      </c>
    </row>
    <row r="121" spans="2:63" s="1" customFormat="1" ht="29.25" customHeight="1">
      <c r="B121" s="37"/>
      <c r="C121" s="82" t="s">
        <v>96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29">
        <f>BK121</f>
        <v>0</v>
      </c>
      <c r="O121" s="230"/>
      <c r="P121" s="230"/>
      <c r="Q121" s="230"/>
      <c r="R121" s="39"/>
      <c r="T121" s="81"/>
      <c r="U121" s="53"/>
      <c r="V121" s="53"/>
      <c r="W121" s="129">
        <f>W122+W294</f>
        <v>0</v>
      </c>
      <c r="X121" s="53"/>
      <c r="Y121" s="129">
        <f>Y122+Y294</f>
        <v>185.93215710000004</v>
      </c>
      <c r="Z121" s="53"/>
      <c r="AA121" s="130">
        <f>AA122+AA294</f>
        <v>13.013839999999998</v>
      </c>
      <c r="AT121" s="21" t="s">
        <v>70</v>
      </c>
      <c r="AU121" s="21" t="s">
        <v>101</v>
      </c>
      <c r="BK121" s="131">
        <f>BK122+BK294</f>
        <v>0</v>
      </c>
    </row>
    <row r="122" spans="2:63" s="9" customFormat="1" ht="37.35" customHeight="1">
      <c r="B122" s="132"/>
      <c r="C122" s="133"/>
      <c r="D122" s="134" t="s">
        <v>102</v>
      </c>
      <c r="E122" s="134"/>
      <c r="F122" s="134"/>
      <c r="G122" s="134"/>
      <c r="H122" s="134"/>
      <c r="I122" s="134"/>
      <c r="J122" s="134"/>
      <c r="K122" s="134"/>
      <c r="L122" s="134"/>
      <c r="M122" s="134"/>
      <c r="N122" s="231">
        <f>BK122</f>
        <v>0</v>
      </c>
      <c r="O122" s="232"/>
      <c r="P122" s="232"/>
      <c r="Q122" s="232"/>
      <c r="R122" s="135"/>
      <c r="T122" s="136"/>
      <c r="U122" s="133"/>
      <c r="V122" s="133"/>
      <c r="W122" s="137">
        <f>W123+W210+W212+W226+W240+W249+W268+W272+W279+W281+W285+W287</f>
        <v>0</v>
      </c>
      <c r="X122" s="133"/>
      <c r="Y122" s="137">
        <f>Y123+Y210+Y212+Y226+Y240+Y249+Y268+Y272+Y279+Y281+Y285+Y287</f>
        <v>185.93215710000004</v>
      </c>
      <c r="Z122" s="133"/>
      <c r="AA122" s="138">
        <f>AA123+AA210+AA212+AA226+AA240+AA249+AA268+AA272+AA279+AA281+AA285+AA287</f>
        <v>13.013839999999998</v>
      </c>
      <c r="AR122" s="139" t="s">
        <v>79</v>
      </c>
      <c r="AT122" s="140" t="s">
        <v>70</v>
      </c>
      <c r="AU122" s="140" t="s">
        <v>71</v>
      </c>
      <c r="AY122" s="139" t="s">
        <v>130</v>
      </c>
      <c r="BK122" s="141">
        <f>BK123+BK210+BK212+BK226+BK240+BK249+BK268+BK272+BK279+BK281+BK285+BK287</f>
        <v>0</v>
      </c>
    </row>
    <row r="123" spans="2:63" s="9" customFormat="1" ht="19.9" customHeight="1">
      <c r="B123" s="132"/>
      <c r="C123" s="133"/>
      <c r="D123" s="142" t="s">
        <v>103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33">
        <f>BK123</f>
        <v>0</v>
      </c>
      <c r="O123" s="234"/>
      <c r="P123" s="234"/>
      <c r="Q123" s="234"/>
      <c r="R123" s="135"/>
      <c r="T123" s="136"/>
      <c r="U123" s="133"/>
      <c r="V123" s="133"/>
      <c r="W123" s="137">
        <f>SUM(W124:W209)</f>
        <v>0</v>
      </c>
      <c r="X123" s="133"/>
      <c r="Y123" s="137">
        <f>SUM(Y124:Y209)</f>
        <v>174.4112213</v>
      </c>
      <c r="Z123" s="133"/>
      <c r="AA123" s="138">
        <f>SUM(AA124:AA209)</f>
        <v>13.013839999999998</v>
      </c>
      <c r="AR123" s="139" t="s">
        <v>79</v>
      </c>
      <c r="AT123" s="140" t="s">
        <v>70</v>
      </c>
      <c r="AU123" s="140" t="s">
        <v>79</v>
      </c>
      <c r="AY123" s="139" t="s">
        <v>130</v>
      </c>
      <c r="BK123" s="141">
        <f>SUM(BK124:BK209)</f>
        <v>0</v>
      </c>
    </row>
    <row r="124" spans="2:65" s="1" customFormat="1" ht="25.5" customHeight="1">
      <c r="B124" s="123"/>
      <c r="C124" s="143" t="s">
        <v>79</v>
      </c>
      <c r="D124" s="143" t="s">
        <v>131</v>
      </c>
      <c r="E124" s="144" t="s">
        <v>144</v>
      </c>
      <c r="F124" s="226" t="s">
        <v>145</v>
      </c>
      <c r="G124" s="226"/>
      <c r="H124" s="226"/>
      <c r="I124" s="226"/>
      <c r="J124" s="145" t="s">
        <v>134</v>
      </c>
      <c r="K124" s="146">
        <v>2.856</v>
      </c>
      <c r="L124" s="227">
        <v>0</v>
      </c>
      <c r="M124" s="227"/>
      <c r="N124" s="228">
        <f>ROUND(L124*K124,2)</f>
        <v>0</v>
      </c>
      <c r="O124" s="228"/>
      <c r="P124" s="228"/>
      <c r="Q124" s="228"/>
      <c r="R124" s="124"/>
      <c r="T124" s="147" t="s">
        <v>5</v>
      </c>
      <c r="U124" s="46" t="s">
        <v>36</v>
      </c>
      <c r="V124" s="38"/>
      <c r="W124" s="148">
        <f>V124*K124</f>
        <v>0</v>
      </c>
      <c r="X124" s="148">
        <v>0</v>
      </c>
      <c r="Y124" s="148">
        <f>X124*K124</f>
        <v>0</v>
      </c>
      <c r="Z124" s="148">
        <v>0</v>
      </c>
      <c r="AA124" s="149">
        <f>Z124*K124</f>
        <v>0</v>
      </c>
      <c r="AR124" s="21" t="s">
        <v>135</v>
      </c>
      <c r="AT124" s="21" t="s">
        <v>131</v>
      </c>
      <c r="AU124" s="21" t="s">
        <v>92</v>
      </c>
      <c r="AY124" s="21" t="s">
        <v>130</v>
      </c>
      <c r="BE124" s="105">
        <f>IF(U124="základní",N124,0)</f>
        <v>0</v>
      </c>
      <c r="BF124" s="105">
        <f>IF(U124="snížená",N124,0)</f>
        <v>0</v>
      </c>
      <c r="BG124" s="105">
        <f>IF(U124="zákl. přenesená",N124,0)</f>
        <v>0</v>
      </c>
      <c r="BH124" s="105">
        <f>IF(U124="sníž. přenesená",N124,0)</f>
        <v>0</v>
      </c>
      <c r="BI124" s="105">
        <f>IF(U124="nulová",N124,0)</f>
        <v>0</v>
      </c>
      <c r="BJ124" s="21" t="s">
        <v>79</v>
      </c>
      <c r="BK124" s="105">
        <f>ROUND(L124*K124,2)</f>
        <v>0</v>
      </c>
      <c r="BL124" s="21" t="s">
        <v>135</v>
      </c>
      <c r="BM124" s="21" t="s">
        <v>804</v>
      </c>
    </row>
    <row r="125" spans="2:51" s="11" customFormat="1" ht="16.5" customHeight="1">
      <c r="B125" s="157"/>
      <c r="C125" s="158"/>
      <c r="D125" s="158"/>
      <c r="E125" s="159" t="s">
        <v>5</v>
      </c>
      <c r="F125" s="250" t="s">
        <v>805</v>
      </c>
      <c r="G125" s="251"/>
      <c r="H125" s="251"/>
      <c r="I125" s="251"/>
      <c r="J125" s="158"/>
      <c r="K125" s="160">
        <v>2.856</v>
      </c>
      <c r="L125" s="158"/>
      <c r="M125" s="158"/>
      <c r="N125" s="158"/>
      <c r="O125" s="158"/>
      <c r="P125" s="158"/>
      <c r="Q125" s="158"/>
      <c r="R125" s="161"/>
      <c r="T125" s="162"/>
      <c r="U125" s="158"/>
      <c r="V125" s="158"/>
      <c r="W125" s="158"/>
      <c r="X125" s="158"/>
      <c r="Y125" s="158"/>
      <c r="Z125" s="158"/>
      <c r="AA125" s="163"/>
      <c r="AT125" s="164" t="s">
        <v>138</v>
      </c>
      <c r="AU125" s="164" t="s">
        <v>92</v>
      </c>
      <c r="AV125" s="11" t="s">
        <v>92</v>
      </c>
      <c r="AW125" s="11" t="s">
        <v>30</v>
      </c>
      <c r="AX125" s="11" t="s">
        <v>79</v>
      </c>
      <c r="AY125" s="164" t="s">
        <v>130</v>
      </c>
    </row>
    <row r="126" spans="2:65" s="1" customFormat="1" ht="25.5" customHeight="1">
      <c r="B126" s="123"/>
      <c r="C126" s="143" t="s">
        <v>92</v>
      </c>
      <c r="D126" s="143" t="s">
        <v>131</v>
      </c>
      <c r="E126" s="144" t="s">
        <v>662</v>
      </c>
      <c r="F126" s="226" t="s">
        <v>663</v>
      </c>
      <c r="G126" s="226"/>
      <c r="H126" s="226"/>
      <c r="I126" s="226"/>
      <c r="J126" s="145" t="s">
        <v>134</v>
      </c>
      <c r="K126" s="146">
        <v>2.856</v>
      </c>
      <c r="L126" s="227">
        <v>0</v>
      </c>
      <c r="M126" s="227"/>
      <c r="N126" s="228">
        <f>ROUND(L126*K126,2)</f>
        <v>0</v>
      </c>
      <c r="O126" s="228"/>
      <c r="P126" s="228"/>
      <c r="Q126" s="228"/>
      <c r="R126" s="124"/>
      <c r="T126" s="147" t="s">
        <v>5</v>
      </c>
      <c r="U126" s="46" t="s">
        <v>36</v>
      </c>
      <c r="V126" s="38"/>
      <c r="W126" s="148">
        <f>V126*K126</f>
        <v>0</v>
      </c>
      <c r="X126" s="148">
        <v>0</v>
      </c>
      <c r="Y126" s="148">
        <f>X126*K126</f>
        <v>0</v>
      </c>
      <c r="Z126" s="148">
        <v>0.29</v>
      </c>
      <c r="AA126" s="149">
        <f>Z126*K126</f>
        <v>0.8282399999999999</v>
      </c>
      <c r="AR126" s="21" t="s">
        <v>135</v>
      </c>
      <c r="AT126" s="21" t="s">
        <v>131</v>
      </c>
      <c r="AU126" s="21" t="s">
        <v>92</v>
      </c>
      <c r="AY126" s="21" t="s">
        <v>130</v>
      </c>
      <c r="BE126" s="105">
        <f>IF(U126="základní",N126,0)</f>
        <v>0</v>
      </c>
      <c r="BF126" s="105">
        <f>IF(U126="snížená",N126,0)</f>
        <v>0</v>
      </c>
      <c r="BG126" s="105">
        <f>IF(U126="zákl. přenesená",N126,0)</f>
        <v>0</v>
      </c>
      <c r="BH126" s="105">
        <f>IF(U126="sníž. přenesená",N126,0)</f>
        <v>0</v>
      </c>
      <c r="BI126" s="105">
        <f>IF(U126="nulová",N126,0)</f>
        <v>0</v>
      </c>
      <c r="BJ126" s="21" t="s">
        <v>79</v>
      </c>
      <c r="BK126" s="105">
        <f>ROUND(L126*K126,2)</f>
        <v>0</v>
      </c>
      <c r="BL126" s="21" t="s">
        <v>135</v>
      </c>
      <c r="BM126" s="21" t="s">
        <v>806</v>
      </c>
    </row>
    <row r="127" spans="2:65" s="1" customFormat="1" ht="25.5" customHeight="1">
      <c r="B127" s="123"/>
      <c r="C127" s="143" t="s">
        <v>148</v>
      </c>
      <c r="D127" s="143" t="s">
        <v>131</v>
      </c>
      <c r="E127" s="144" t="s">
        <v>667</v>
      </c>
      <c r="F127" s="226" t="s">
        <v>668</v>
      </c>
      <c r="G127" s="226"/>
      <c r="H127" s="226"/>
      <c r="I127" s="226"/>
      <c r="J127" s="145" t="s">
        <v>134</v>
      </c>
      <c r="K127" s="146">
        <v>13.6</v>
      </c>
      <c r="L127" s="227">
        <v>0</v>
      </c>
      <c r="M127" s="227"/>
      <c r="N127" s="228">
        <f>ROUND(L127*K127,2)</f>
        <v>0</v>
      </c>
      <c r="O127" s="228"/>
      <c r="P127" s="228"/>
      <c r="Q127" s="228"/>
      <c r="R127" s="124"/>
      <c r="T127" s="147" t="s">
        <v>5</v>
      </c>
      <c r="U127" s="46" t="s">
        <v>36</v>
      </c>
      <c r="V127" s="38"/>
      <c r="W127" s="148">
        <f>V127*K127</f>
        <v>0</v>
      </c>
      <c r="X127" s="148">
        <v>0</v>
      </c>
      <c r="Y127" s="148">
        <f>X127*K127</f>
        <v>0</v>
      </c>
      <c r="Z127" s="148">
        <v>0.58</v>
      </c>
      <c r="AA127" s="149">
        <f>Z127*K127</f>
        <v>7.887999999999999</v>
      </c>
      <c r="AR127" s="21" t="s">
        <v>135</v>
      </c>
      <c r="AT127" s="21" t="s">
        <v>131</v>
      </c>
      <c r="AU127" s="21" t="s">
        <v>92</v>
      </c>
      <c r="AY127" s="21" t="s">
        <v>130</v>
      </c>
      <c r="BE127" s="105">
        <f>IF(U127="základní",N127,0)</f>
        <v>0</v>
      </c>
      <c r="BF127" s="105">
        <f>IF(U127="snížená",N127,0)</f>
        <v>0</v>
      </c>
      <c r="BG127" s="105">
        <f>IF(U127="zákl. přenesená",N127,0)</f>
        <v>0</v>
      </c>
      <c r="BH127" s="105">
        <f>IF(U127="sníž. přenesená",N127,0)</f>
        <v>0</v>
      </c>
      <c r="BI127" s="105">
        <f>IF(U127="nulová",N127,0)</f>
        <v>0</v>
      </c>
      <c r="BJ127" s="21" t="s">
        <v>79</v>
      </c>
      <c r="BK127" s="105">
        <f>ROUND(L127*K127,2)</f>
        <v>0</v>
      </c>
      <c r="BL127" s="21" t="s">
        <v>135</v>
      </c>
      <c r="BM127" s="21" t="s">
        <v>807</v>
      </c>
    </row>
    <row r="128" spans="2:51" s="10" customFormat="1" ht="16.5" customHeight="1">
      <c r="B128" s="150"/>
      <c r="C128" s="151"/>
      <c r="D128" s="151"/>
      <c r="E128" s="152" t="s">
        <v>5</v>
      </c>
      <c r="F128" s="239" t="s">
        <v>808</v>
      </c>
      <c r="G128" s="240"/>
      <c r="H128" s="240"/>
      <c r="I128" s="240"/>
      <c r="J128" s="151"/>
      <c r="K128" s="152" t="s">
        <v>5</v>
      </c>
      <c r="L128" s="151"/>
      <c r="M128" s="151"/>
      <c r="N128" s="151"/>
      <c r="O128" s="151"/>
      <c r="P128" s="151"/>
      <c r="Q128" s="151"/>
      <c r="R128" s="153"/>
      <c r="T128" s="154"/>
      <c r="U128" s="151"/>
      <c r="V128" s="151"/>
      <c r="W128" s="151"/>
      <c r="X128" s="151"/>
      <c r="Y128" s="151"/>
      <c r="Z128" s="151"/>
      <c r="AA128" s="155"/>
      <c r="AT128" s="156" t="s">
        <v>138</v>
      </c>
      <c r="AU128" s="156" t="s">
        <v>92</v>
      </c>
      <c r="AV128" s="10" t="s">
        <v>79</v>
      </c>
      <c r="AW128" s="10" t="s">
        <v>30</v>
      </c>
      <c r="AX128" s="10" t="s">
        <v>71</v>
      </c>
      <c r="AY128" s="156" t="s">
        <v>130</v>
      </c>
    </row>
    <row r="129" spans="2:51" s="11" customFormat="1" ht="16.5" customHeight="1">
      <c r="B129" s="157"/>
      <c r="C129" s="158"/>
      <c r="D129" s="158"/>
      <c r="E129" s="159" t="s">
        <v>5</v>
      </c>
      <c r="F129" s="241" t="s">
        <v>809</v>
      </c>
      <c r="G129" s="242"/>
      <c r="H129" s="242"/>
      <c r="I129" s="242"/>
      <c r="J129" s="158"/>
      <c r="K129" s="160">
        <v>13.6</v>
      </c>
      <c r="L129" s="158"/>
      <c r="M129" s="158"/>
      <c r="N129" s="158"/>
      <c r="O129" s="158"/>
      <c r="P129" s="158"/>
      <c r="Q129" s="158"/>
      <c r="R129" s="161"/>
      <c r="T129" s="162"/>
      <c r="U129" s="158"/>
      <c r="V129" s="158"/>
      <c r="W129" s="158"/>
      <c r="X129" s="158"/>
      <c r="Y129" s="158"/>
      <c r="Z129" s="158"/>
      <c r="AA129" s="163"/>
      <c r="AT129" s="164" t="s">
        <v>138</v>
      </c>
      <c r="AU129" s="164" t="s">
        <v>92</v>
      </c>
      <c r="AV129" s="11" t="s">
        <v>92</v>
      </c>
      <c r="AW129" s="11" t="s">
        <v>30</v>
      </c>
      <c r="AX129" s="11" t="s">
        <v>71</v>
      </c>
      <c r="AY129" s="164" t="s">
        <v>130</v>
      </c>
    </row>
    <row r="130" spans="2:51" s="12" customFormat="1" ht="16.5" customHeight="1">
      <c r="B130" s="165"/>
      <c r="C130" s="166"/>
      <c r="D130" s="166"/>
      <c r="E130" s="167" t="s">
        <v>5</v>
      </c>
      <c r="F130" s="245" t="s">
        <v>143</v>
      </c>
      <c r="G130" s="246"/>
      <c r="H130" s="246"/>
      <c r="I130" s="246"/>
      <c r="J130" s="166"/>
      <c r="K130" s="168">
        <v>13.6</v>
      </c>
      <c r="L130" s="166"/>
      <c r="M130" s="166"/>
      <c r="N130" s="166"/>
      <c r="O130" s="166"/>
      <c r="P130" s="166"/>
      <c r="Q130" s="166"/>
      <c r="R130" s="169"/>
      <c r="T130" s="170"/>
      <c r="U130" s="166"/>
      <c r="V130" s="166"/>
      <c r="W130" s="166"/>
      <c r="X130" s="166"/>
      <c r="Y130" s="166"/>
      <c r="Z130" s="166"/>
      <c r="AA130" s="171"/>
      <c r="AT130" s="172" t="s">
        <v>138</v>
      </c>
      <c r="AU130" s="172" t="s">
        <v>92</v>
      </c>
      <c r="AV130" s="12" t="s">
        <v>135</v>
      </c>
      <c r="AW130" s="12" t="s">
        <v>30</v>
      </c>
      <c r="AX130" s="12" t="s">
        <v>79</v>
      </c>
      <c r="AY130" s="172" t="s">
        <v>130</v>
      </c>
    </row>
    <row r="131" spans="2:65" s="1" customFormat="1" ht="25.5" customHeight="1">
      <c r="B131" s="123"/>
      <c r="C131" s="143" t="s">
        <v>135</v>
      </c>
      <c r="D131" s="143" t="s">
        <v>131</v>
      </c>
      <c r="E131" s="144" t="s">
        <v>810</v>
      </c>
      <c r="F131" s="226" t="s">
        <v>811</v>
      </c>
      <c r="G131" s="226"/>
      <c r="H131" s="226"/>
      <c r="I131" s="226"/>
      <c r="J131" s="145" t="s">
        <v>134</v>
      </c>
      <c r="K131" s="146">
        <v>13.6</v>
      </c>
      <c r="L131" s="227">
        <v>0</v>
      </c>
      <c r="M131" s="227"/>
      <c r="N131" s="228">
        <f>ROUND(L131*K131,2)</f>
        <v>0</v>
      </c>
      <c r="O131" s="228"/>
      <c r="P131" s="228"/>
      <c r="Q131" s="228"/>
      <c r="R131" s="124"/>
      <c r="T131" s="147" t="s">
        <v>5</v>
      </c>
      <c r="U131" s="46" t="s">
        <v>36</v>
      </c>
      <c r="V131" s="38"/>
      <c r="W131" s="148">
        <f>V131*K131</f>
        <v>0</v>
      </c>
      <c r="X131" s="148">
        <v>0</v>
      </c>
      <c r="Y131" s="148">
        <f>X131*K131</f>
        <v>0</v>
      </c>
      <c r="Z131" s="148">
        <v>0.316</v>
      </c>
      <c r="AA131" s="149">
        <f>Z131*K131</f>
        <v>4.2976</v>
      </c>
      <c r="AR131" s="21" t="s">
        <v>135</v>
      </c>
      <c r="AT131" s="21" t="s">
        <v>131</v>
      </c>
      <c r="AU131" s="21" t="s">
        <v>92</v>
      </c>
      <c r="AY131" s="21" t="s">
        <v>130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21" t="s">
        <v>79</v>
      </c>
      <c r="BK131" s="105">
        <f>ROUND(L131*K131,2)</f>
        <v>0</v>
      </c>
      <c r="BL131" s="21" t="s">
        <v>135</v>
      </c>
      <c r="BM131" s="21" t="s">
        <v>812</v>
      </c>
    </row>
    <row r="132" spans="2:65" s="1" customFormat="1" ht="25.5" customHeight="1">
      <c r="B132" s="123"/>
      <c r="C132" s="143" t="s">
        <v>158</v>
      </c>
      <c r="D132" s="143" t="s">
        <v>131</v>
      </c>
      <c r="E132" s="144" t="s">
        <v>170</v>
      </c>
      <c r="F132" s="226" t="s">
        <v>171</v>
      </c>
      <c r="G132" s="226"/>
      <c r="H132" s="226"/>
      <c r="I132" s="226"/>
      <c r="J132" s="145" t="s">
        <v>172</v>
      </c>
      <c r="K132" s="146">
        <v>150</v>
      </c>
      <c r="L132" s="227">
        <v>0</v>
      </c>
      <c r="M132" s="227"/>
      <c r="N132" s="228">
        <f>ROUND(L132*K132,2)</f>
        <v>0</v>
      </c>
      <c r="O132" s="228"/>
      <c r="P132" s="228"/>
      <c r="Q132" s="228"/>
      <c r="R132" s="124"/>
      <c r="T132" s="147" t="s">
        <v>5</v>
      </c>
      <c r="U132" s="46" t="s">
        <v>36</v>
      </c>
      <c r="V132" s="38"/>
      <c r="W132" s="148">
        <f>V132*K132</f>
        <v>0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21" t="s">
        <v>135</v>
      </c>
      <c r="AT132" s="21" t="s">
        <v>131</v>
      </c>
      <c r="AU132" s="21" t="s">
        <v>92</v>
      </c>
      <c r="AY132" s="21" t="s">
        <v>130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21" t="s">
        <v>79</v>
      </c>
      <c r="BK132" s="105">
        <f>ROUND(L132*K132,2)</f>
        <v>0</v>
      </c>
      <c r="BL132" s="21" t="s">
        <v>135</v>
      </c>
      <c r="BM132" s="21" t="s">
        <v>813</v>
      </c>
    </row>
    <row r="133" spans="2:65" s="1" customFormat="1" ht="25.5" customHeight="1">
      <c r="B133" s="123"/>
      <c r="C133" s="143" t="s">
        <v>164</v>
      </c>
      <c r="D133" s="143" t="s">
        <v>131</v>
      </c>
      <c r="E133" s="144" t="s">
        <v>175</v>
      </c>
      <c r="F133" s="226" t="s">
        <v>176</v>
      </c>
      <c r="G133" s="226"/>
      <c r="H133" s="226"/>
      <c r="I133" s="226"/>
      <c r="J133" s="145" t="s">
        <v>177</v>
      </c>
      <c r="K133" s="146">
        <v>15</v>
      </c>
      <c r="L133" s="227">
        <v>0</v>
      </c>
      <c r="M133" s="227"/>
      <c r="N133" s="228">
        <f>ROUND(L133*K133,2)</f>
        <v>0</v>
      </c>
      <c r="O133" s="228"/>
      <c r="P133" s="228"/>
      <c r="Q133" s="228"/>
      <c r="R133" s="124"/>
      <c r="T133" s="147" t="s">
        <v>5</v>
      </c>
      <c r="U133" s="46" t="s">
        <v>36</v>
      </c>
      <c r="V133" s="38"/>
      <c r="W133" s="148">
        <f>V133*K133</f>
        <v>0</v>
      </c>
      <c r="X133" s="148">
        <v>0</v>
      </c>
      <c r="Y133" s="148">
        <f>X133*K133</f>
        <v>0</v>
      </c>
      <c r="Z133" s="148">
        <v>0</v>
      </c>
      <c r="AA133" s="149">
        <f>Z133*K133</f>
        <v>0</v>
      </c>
      <c r="AR133" s="21" t="s">
        <v>135</v>
      </c>
      <c r="AT133" s="21" t="s">
        <v>131</v>
      </c>
      <c r="AU133" s="21" t="s">
        <v>92</v>
      </c>
      <c r="AY133" s="21" t="s">
        <v>130</v>
      </c>
      <c r="BE133" s="105">
        <f>IF(U133="základní",N133,0)</f>
        <v>0</v>
      </c>
      <c r="BF133" s="105">
        <f>IF(U133="snížená",N133,0)</f>
        <v>0</v>
      </c>
      <c r="BG133" s="105">
        <f>IF(U133="zákl. přenesená",N133,0)</f>
        <v>0</v>
      </c>
      <c r="BH133" s="105">
        <f>IF(U133="sníž. přenesená",N133,0)</f>
        <v>0</v>
      </c>
      <c r="BI133" s="105">
        <f>IF(U133="nulová",N133,0)</f>
        <v>0</v>
      </c>
      <c r="BJ133" s="21" t="s">
        <v>79</v>
      </c>
      <c r="BK133" s="105">
        <f>ROUND(L133*K133,2)</f>
        <v>0</v>
      </c>
      <c r="BL133" s="21" t="s">
        <v>135</v>
      </c>
      <c r="BM133" s="21" t="s">
        <v>814</v>
      </c>
    </row>
    <row r="134" spans="2:65" s="1" customFormat="1" ht="16.5" customHeight="1">
      <c r="B134" s="123"/>
      <c r="C134" s="143" t="s">
        <v>169</v>
      </c>
      <c r="D134" s="143" t="s">
        <v>131</v>
      </c>
      <c r="E134" s="144" t="s">
        <v>185</v>
      </c>
      <c r="F134" s="226" t="s">
        <v>815</v>
      </c>
      <c r="G134" s="226"/>
      <c r="H134" s="226"/>
      <c r="I134" s="226"/>
      <c r="J134" s="145" t="s">
        <v>167</v>
      </c>
      <c r="K134" s="146">
        <v>1.3</v>
      </c>
      <c r="L134" s="227">
        <v>0</v>
      </c>
      <c r="M134" s="227"/>
      <c r="N134" s="228">
        <f>ROUND(L134*K134,2)</f>
        <v>0</v>
      </c>
      <c r="O134" s="228"/>
      <c r="P134" s="228"/>
      <c r="Q134" s="228"/>
      <c r="R134" s="124"/>
      <c r="T134" s="147" t="s">
        <v>5</v>
      </c>
      <c r="U134" s="46" t="s">
        <v>36</v>
      </c>
      <c r="V134" s="38"/>
      <c r="W134" s="148">
        <f>V134*K134</f>
        <v>0</v>
      </c>
      <c r="X134" s="148">
        <v>0.01269</v>
      </c>
      <c r="Y134" s="148">
        <f>X134*K134</f>
        <v>0.016497</v>
      </c>
      <c r="Z134" s="148">
        <v>0</v>
      </c>
      <c r="AA134" s="149">
        <f>Z134*K134</f>
        <v>0</v>
      </c>
      <c r="AR134" s="21" t="s">
        <v>135</v>
      </c>
      <c r="AT134" s="21" t="s">
        <v>131</v>
      </c>
      <c r="AU134" s="21" t="s">
        <v>92</v>
      </c>
      <c r="AY134" s="21" t="s">
        <v>130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21" t="s">
        <v>79</v>
      </c>
      <c r="BK134" s="105">
        <f>ROUND(L134*K134,2)</f>
        <v>0</v>
      </c>
      <c r="BL134" s="21" t="s">
        <v>135</v>
      </c>
      <c r="BM134" s="21" t="s">
        <v>816</v>
      </c>
    </row>
    <row r="135" spans="2:51" s="11" customFormat="1" ht="16.5" customHeight="1">
      <c r="B135" s="157"/>
      <c r="C135" s="158"/>
      <c r="D135" s="158"/>
      <c r="E135" s="159" t="s">
        <v>5</v>
      </c>
      <c r="F135" s="250" t="s">
        <v>675</v>
      </c>
      <c r="G135" s="251"/>
      <c r="H135" s="251"/>
      <c r="I135" s="251"/>
      <c r="J135" s="158"/>
      <c r="K135" s="160">
        <v>1.3</v>
      </c>
      <c r="L135" s="158"/>
      <c r="M135" s="158"/>
      <c r="N135" s="158"/>
      <c r="O135" s="158"/>
      <c r="P135" s="158"/>
      <c r="Q135" s="158"/>
      <c r="R135" s="161"/>
      <c r="T135" s="162"/>
      <c r="U135" s="158"/>
      <c r="V135" s="158"/>
      <c r="W135" s="158"/>
      <c r="X135" s="158"/>
      <c r="Y135" s="158"/>
      <c r="Z135" s="158"/>
      <c r="AA135" s="163"/>
      <c r="AT135" s="164" t="s">
        <v>138</v>
      </c>
      <c r="AU135" s="164" t="s">
        <v>92</v>
      </c>
      <c r="AV135" s="11" t="s">
        <v>92</v>
      </c>
      <c r="AW135" s="11" t="s">
        <v>30</v>
      </c>
      <c r="AX135" s="11" t="s">
        <v>79</v>
      </c>
      <c r="AY135" s="164" t="s">
        <v>130</v>
      </c>
    </row>
    <row r="136" spans="2:65" s="1" customFormat="1" ht="25.5" customHeight="1">
      <c r="B136" s="123"/>
      <c r="C136" s="143" t="s">
        <v>174</v>
      </c>
      <c r="D136" s="143" t="s">
        <v>131</v>
      </c>
      <c r="E136" s="144" t="s">
        <v>190</v>
      </c>
      <c r="F136" s="226" t="s">
        <v>191</v>
      </c>
      <c r="G136" s="226"/>
      <c r="H136" s="226"/>
      <c r="I136" s="226"/>
      <c r="J136" s="145" t="s">
        <v>167</v>
      </c>
      <c r="K136" s="146">
        <v>3.9</v>
      </c>
      <c r="L136" s="227">
        <v>0</v>
      </c>
      <c r="M136" s="227"/>
      <c r="N136" s="228">
        <f>ROUND(L136*K136,2)</f>
        <v>0</v>
      </c>
      <c r="O136" s="228"/>
      <c r="P136" s="228"/>
      <c r="Q136" s="228"/>
      <c r="R136" s="124"/>
      <c r="T136" s="147" t="s">
        <v>5</v>
      </c>
      <c r="U136" s="46" t="s">
        <v>36</v>
      </c>
      <c r="V136" s="38"/>
      <c r="W136" s="148">
        <f>V136*K136</f>
        <v>0</v>
      </c>
      <c r="X136" s="148">
        <v>0.0369</v>
      </c>
      <c r="Y136" s="148">
        <f>X136*K136</f>
        <v>0.14391</v>
      </c>
      <c r="Z136" s="148">
        <v>0</v>
      </c>
      <c r="AA136" s="149">
        <f>Z136*K136</f>
        <v>0</v>
      </c>
      <c r="AR136" s="21" t="s">
        <v>135</v>
      </c>
      <c r="AT136" s="21" t="s">
        <v>131</v>
      </c>
      <c r="AU136" s="21" t="s">
        <v>92</v>
      </c>
      <c r="AY136" s="21" t="s">
        <v>130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21" t="s">
        <v>79</v>
      </c>
      <c r="BK136" s="105">
        <f>ROUND(L136*K136,2)</f>
        <v>0</v>
      </c>
      <c r="BL136" s="21" t="s">
        <v>135</v>
      </c>
      <c r="BM136" s="21" t="s">
        <v>817</v>
      </c>
    </row>
    <row r="137" spans="2:51" s="11" customFormat="1" ht="16.5" customHeight="1">
      <c r="B137" s="157"/>
      <c r="C137" s="158"/>
      <c r="D137" s="158"/>
      <c r="E137" s="159" t="s">
        <v>5</v>
      </c>
      <c r="F137" s="250" t="s">
        <v>193</v>
      </c>
      <c r="G137" s="251"/>
      <c r="H137" s="251"/>
      <c r="I137" s="251"/>
      <c r="J137" s="158"/>
      <c r="K137" s="160">
        <v>3.9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138</v>
      </c>
      <c r="AU137" s="164" t="s">
        <v>92</v>
      </c>
      <c r="AV137" s="11" t="s">
        <v>92</v>
      </c>
      <c r="AW137" s="11" t="s">
        <v>30</v>
      </c>
      <c r="AX137" s="11" t="s">
        <v>79</v>
      </c>
      <c r="AY137" s="164" t="s">
        <v>130</v>
      </c>
    </row>
    <row r="138" spans="2:65" s="1" customFormat="1" ht="25.5" customHeight="1">
      <c r="B138" s="123"/>
      <c r="C138" s="143" t="s">
        <v>179</v>
      </c>
      <c r="D138" s="143" t="s">
        <v>131</v>
      </c>
      <c r="E138" s="144" t="s">
        <v>195</v>
      </c>
      <c r="F138" s="226" t="s">
        <v>196</v>
      </c>
      <c r="G138" s="226"/>
      <c r="H138" s="226"/>
      <c r="I138" s="226"/>
      <c r="J138" s="145" t="s">
        <v>197</v>
      </c>
      <c r="K138" s="146">
        <v>16.068</v>
      </c>
      <c r="L138" s="227">
        <v>0</v>
      </c>
      <c r="M138" s="227"/>
      <c r="N138" s="228">
        <f>ROUND(L138*K138,2)</f>
        <v>0</v>
      </c>
      <c r="O138" s="228"/>
      <c r="P138" s="228"/>
      <c r="Q138" s="228"/>
      <c r="R138" s="124"/>
      <c r="T138" s="147" t="s">
        <v>5</v>
      </c>
      <c r="U138" s="46" t="s">
        <v>36</v>
      </c>
      <c r="V138" s="38"/>
      <c r="W138" s="148">
        <f>V138*K138</f>
        <v>0</v>
      </c>
      <c r="X138" s="148">
        <v>0</v>
      </c>
      <c r="Y138" s="148">
        <f>X138*K138</f>
        <v>0</v>
      </c>
      <c r="Z138" s="148">
        <v>0</v>
      </c>
      <c r="AA138" s="149">
        <f>Z138*K138</f>
        <v>0</v>
      </c>
      <c r="AR138" s="21" t="s">
        <v>135</v>
      </c>
      <c r="AT138" s="21" t="s">
        <v>131</v>
      </c>
      <c r="AU138" s="21" t="s">
        <v>92</v>
      </c>
      <c r="AY138" s="21" t="s">
        <v>130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21" t="s">
        <v>79</v>
      </c>
      <c r="BK138" s="105">
        <f>ROUND(L138*K138,2)</f>
        <v>0</v>
      </c>
      <c r="BL138" s="21" t="s">
        <v>135</v>
      </c>
      <c r="BM138" s="21" t="s">
        <v>818</v>
      </c>
    </row>
    <row r="139" spans="2:51" s="11" customFormat="1" ht="16.5" customHeight="1">
      <c r="B139" s="157"/>
      <c r="C139" s="158"/>
      <c r="D139" s="158"/>
      <c r="E139" s="159" t="s">
        <v>5</v>
      </c>
      <c r="F139" s="250" t="s">
        <v>819</v>
      </c>
      <c r="G139" s="251"/>
      <c r="H139" s="251"/>
      <c r="I139" s="251"/>
      <c r="J139" s="158"/>
      <c r="K139" s="160">
        <v>53.56</v>
      </c>
      <c r="L139" s="158"/>
      <c r="M139" s="158"/>
      <c r="N139" s="158"/>
      <c r="O139" s="158"/>
      <c r="P139" s="158"/>
      <c r="Q139" s="158"/>
      <c r="R139" s="161"/>
      <c r="T139" s="162"/>
      <c r="U139" s="158"/>
      <c r="V139" s="158"/>
      <c r="W139" s="158"/>
      <c r="X139" s="158"/>
      <c r="Y139" s="158"/>
      <c r="Z139" s="158"/>
      <c r="AA139" s="163"/>
      <c r="AT139" s="164" t="s">
        <v>138</v>
      </c>
      <c r="AU139" s="164" t="s">
        <v>92</v>
      </c>
      <c r="AV139" s="11" t="s">
        <v>92</v>
      </c>
      <c r="AW139" s="11" t="s">
        <v>30</v>
      </c>
      <c r="AX139" s="11" t="s">
        <v>71</v>
      </c>
      <c r="AY139" s="164" t="s">
        <v>130</v>
      </c>
    </row>
    <row r="140" spans="2:51" s="12" customFormat="1" ht="16.5" customHeight="1">
      <c r="B140" s="165"/>
      <c r="C140" s="166"/>
      <c r="D140" s="166"/>
      <c r="E140" s="167" t="s">
        <v>5</v>
      </c>
      <c r="F140" s="245" t="s">
        <v>143</v>
      </c>
      <c r="G140" s="246"/>
      <c r="H140" s="246"/>
      <c r="I140" s="246"/>
      <c r="J140" s="166"/>
      <c r="K140" s="168">
        <v>53.56</v>
      </c>
      <c r="L140" s="166"/>
      <c r="M140" s="166"/>
      <c r="N140" s="166"/>
      <c r="O140" s="166"/>
      <c r="P140" s="166"/>
      <c r="Q140" s="166"/>
      <c r="R140" s="169"/>
      <c r="T140" s="170"/>
      <c r="U140" s="166"/>
      <c r="V140" s="166"/>
      <c r="W140" s="166"/>
      <c r="X140" s="166"/>
      <c r="Y140" s="166"/>
      <c r="Z140" s="166"/>
      <c r="AA140" s="171"/>
      <c r="AT140" s="172" t="s">
        <v>138</v>
      </c>
      <c r="AU140" s="172" t="s">
        <v>92</v>
      </c>
      <c r="AV140" s="12" t="s">
        <v>135</v>
      </c>
      <c r="AW140" s="12" t="s">
        <v>30</v>
      </c>
      <c r="AX140" s="12" t="s">
        <v>71</v>
      </c>
      <c r="AY140" s="172" t="s">
        <v>130</v>
      </c>
    </row>
    <row r="141" spans="2:51" s="11" customFormat="1" ht="16.5" customHeight="1">
      <c r="B141" s="157"/>
      <c r="C141" s="158"/>
      <c r="D141" s="158"/>
      <c r="E141" s="159" t="s">
        <v>5</v>
      </c>
      <c r="F141" s="241" t="s">
        <v>820</v>
      </c>
      <c r="G141" s="242"/>
      <c r="H141" s="242"/>
      <c r="I141" s="242"/>
      <c r="J141" s="158"/>
      <c r="K141" s="160">
        <v>16.068</v>
      </c>
      <c r="L141" s="158"/>
      <c r="M141" s="158"/>
      <c r="N141" s="158"/>
      <c r="O141" s="158"/>
      <c r="P141" s="158"/>
      <c r="Q141" s="158"/>
      <c r="R141" s="161"/>
      <c r="T141" s="162"/>
      <c r="U141" s="158"/>
      <c r="V141" s="158"/>
      <c r="W141" s="158"/>
      <c r="X141" s="158"/>
      <c r="Y141" s="158"/>
      <c r="Z141" s="158"/>
      <c r="AA141" s="163"/>
      <c r="AT141" s="164" t="s">
        <v>138</v>
      </c>
      <c r="AU141" s="164" t="s">
        <v>92</v>
      </c>
      <c r="AV141" s="11" t="s">
        <v>92</v>
      </c>
      <c r="AW141" s="11" t="s">
        <v>30</v>
      </c>
      <c r="AX141" s="11" t="s">
        <v>79</v>
      </c>
      <c r="AY141" s="164" t="s">
        <v>130</v>
      </c>
    </row>
    <row r="142" spans="2:65" s="1" customFormat="1" ht="25.5" customHeight="1">
      <c r="B142" s="123"/>
      <c r="C142" s="143" t="s">
        <v>184</v>
      </c>
      <c r="D142" s="143" t="s">
        <v>131</v>
      </c>
      <c r="E142" s="144" t="s">
        <v>203</v>
      </c>
      <c r="F142" s="226" t="s">
        <v>204</v>
      </c>
      <c r="G142" s="226"/>
      <c r="H142" s="226"/>
      <c r="I142" s="226"/>
      <c r="J142" s="145" t="s">
        <v>197</v>
      </c>
      <c r="K142" s="146">
        <v>12.012</v>
      </c>
      <c r="L142" s="227">
        <v>0</v>
      </c>
      <c r="M142" s="227"/>
      <c r="N142" s="228">
        <f>ROUND(L142*K142,2)</f>
        <v>0</v>
      </c>
      <c r="O142" s="228"/>
      <c r="P142" s="228"/>
      <c r="Q142" s="228"/>
      <c r="R142" s="124"/>
      <c r="T142" s="147" t="s">
        <v>5</v>
      </c>
      <c r="U142" s="46" t="s">
        <v>36</v>
      </c>
      <c r="V142" s="38"/>
      <c r="W142" s="148">
        <f>V142*K142</f>
        <v>0</v>
      </c>
      <c r="X142" s="148">
        <v>0</v>
      </c>
      <c r="Y142" s="148">
        <f>X142*K142</f>
        <v>0</v>
      </c>
      <c r="Z142" s="148">
        <v>0</v>
      </c>
      <c r="AA142" s="149">
        <f>Z142*K142</f>
        <v>0</v>
      </c>
      <c r="AR142" s="21" t="s">
        <v>135</v>
      </c>
      <c r="AT142" s="21" t="s">
        <v>131</v>
      </c>
      <c r="AU142" s="21" t="s">
        <v>92</v>
      </c>
      <c r="AY142" s="21" t="s">
        <v>130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21" t="s">
        <v>79</v>
      </c>
      <c r="BK142" s="105">
        <f>ROUND(L142*K142,2)</f>
        <v>0</v>
      </c>
      <c r="BL142" s="21" t="s">
        <v>135</v>
      </c>
      <c r="BM142" s="21" t="s">
        <v>821</v>
      </c>
    </row>
    <row r="143" spans="2:51" s="11" customFormat="1" ht="16.5" customHeight="1">
      <c r="B143" s="157"/>
      <c r="C143" s="158"/>
      <c r="D143" s="158"/>
      <c r="E143" s="159" t="s">
        <v>5</v>
      </c>
      <c r="F143" s="250" t="s">
        <v>822</v>
      </c>
      <c r="G143" s="251"/>
      <c r="H143" s="251"/>
      <c r="I143" s="251"/>
      <c r="J143" s="158"/>
      <c r="K143" s="160">
        <v>12.012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138</v>
      </c>
      <c r="AU143" s="164" t="s">
        <v>92</v>
      </c>
      <c r="AV143" s="11" t="s">
        <v>92</v>
      </c>
      <c r="AW143" s="11" t="s">
        <v>30</v>
      </c>
      <c r="AX143" s="11" t="s">
        <v>79</v>
      </c>
      <c r="AY143" s="164" t="s">
        <v>130</v>
      </c>
    </row>
    <row r="144" spans="2:65" s="1" customFormat="1" ht="25.5" customHeight="1">
      <c r="B144" s="123"/>
      <c r="C144" s="143" t="s">
        <v>189</v>
      </c>
      <c r="D144" s="143" t="s">
        <v>131</v>
      </c>
      <c r="E144" s="144" t="s">
        <v>823</v>
      </c>
      <c r="F144" s="226" t="s">
        <v>824</v>
      </c>
      <c r="G144" s="226"/>
      <c r="H144" s="226"/>
      <c r="I144" s="226"/>
      <c r="J144" s="145" t="s">
        <v>197</v>
      </c>
      <c r="K144" s="146">
        <v>72.649</v>
      </c>
      <c r="L144" s="227">
        <v>0</v>
      </c>
      <c r="M144" s="227"/>
      <c r="N144" s="228">
        <f>ROUND(L144*K144,2)</f>
        <v>0</v>
      </c>
      <c r="O144" s="228"/>
      <c r="P144" s="228"/>
      <c r="Q144" s="228"/>
      <c r="R144" s="124"/>
      <c r="T144" s="147" t="s">
        <v>5</v>
      </c>
      <c r="U144" s="46" t="s">
        <v>36</v>
      </c>
      <c r="V144" s="38"/>
      <c r="W144" s="148">
        <f>V144*K144</f>
        <v>0</v>
      </c>
      <c r="X144" s="148">
        <v>0</v>
      </c>
      <c r="Y144" s="148">
        <f>X144*K144</f>
        <v>0</v>
      </c>
      <c r="Z144" s="148">
        <v>0</v>
      </c>
      <c r="AA144" s="149">
        <f>Z144*K144</f>
        <v>0</v>
      </c>
      <c r="AR144" s="21" t="s">
        <v>135</v>
      </c>
      <c r="AT144" s="21" t="s">
        <v>131</v>
      </c>
      <c r="AU144" s="21" t="s">
        <v>92</v>
      </c>
      <c r="AY144" s="21" t="s">
        <v>130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21" t="s">
        <v>79</v>
      </c>
      <c r="BK144" s="105">
        <f>ROUND(L144*K144,2)</f>
        <v>0</v>
      </c>
      <c r="BL144" s="21" t="s">
        <v>135</v>
      </c>
      <c r="BM144" s="21" t="s">
        <v>825</v>
      </c>
    </row>
    <row r="145" spans="2:51" s="10" customFormat="1" ht="16.5" customHeight="1">
      <c r="B145" s="150"/>
      <c r="C145" s="151"/>
      <c r="D145" s="151"/>
      <c r="E145" s="152" t="s">
        <v>5</v>
      </c>
      <c r="F145" s="239" t="s">
        <v>211</v>
      </c>
      <c r="G145" s="240"/>
      <c r="H145" s="240"/>
      <c r="I145" s="240"/>
      <c r="J145" s="151"/>
      <c r="K145" s="152" t="s">
        <v>5</v>
      </c>
      <c r="L145" s="151"/>
      <c r="M145" s="151"/>
      <c r="N145" s="151"/>
      <c r="O145" s="151"/>
      <c r="P145" s="151"/>
      <c r="Q145" s="151"/>
      <c r="R145" s="153"/>
      <c r="T145" s="154"/>
      <c r="U145" s="151"/>
      <c r="V145" s="151"/>
      <c r="W145" s="151"/>
      <c r="X145" s="151"/>
      <c r="Y145" s="151"/>
      <c r="Z145" s="151"/>
      <c r="AA145" s="155"/>
      <c r="AT145" s="156" t="s">
        <v>138</v>
      </c>
      <c r="AU145" s="156" t="s">
        <v>92</v>
      </c>
      <c r="AV145" s="10" t="s">
        <v>79</v>
      </c>
      <c r="AW145" s="10" t="s">
        <v>30</v>
      </c>
      <c r="AX145" s="10" t="s">
        <v>71</v>
      </c>
      <c r="AY145" s="156" t="s">
        <v>130</v>
      </c>
    </row>
    <row r="146" spans="2:51" s="11" customFormat="1" ht="16.5" customHeight="1">
      <c r="B146" s="157"/>
      <c r="C146" s="158"/>
      <c r="D146" s="158"/>
      <c r="E146" s="159" t="s">
        <v>5</v>
      </c>
      <c r="F146" s="241" t="s">
        <v>826</v>
      </c>
      <c r="G146" s="242"/>
      <c r="H146" s="242"/>
      <c r="I146" s="242"/>
      <c r="J146" s="158"/>
      <c r="K146" s="160">
        <v>103.604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138</v>
      </c>
      <c r="AU146" s="164" t="s">
        <v>92</v>
      </c>
      <c r="AV146" s="11" t="s">
        <v>92</v>
      </c>
      <c r="AW146" s="11" t="s">
        <v>30</v>
      </c>
      <c r="AX146" s="11" t="s">
        <v>71</v>
      </c>
      <c r="AY146" s="164" t="s">
        <v>130</v>
      </c>
    </row>
    <row r="147" spans="2:51" s="10" customFormat="1" ht="16.5" customHeight="1">
      <c r="B147" s="150"/>
      <c r="C147" s="151"/>
      <c r="D147" s="151"/>
      <c r="E147" s="152" t="s">
        <v>5</v>
      </c>
      <c r="F147" s="243" t="s">
        <v>213</v>
      </c>
      <c r="G147" s="244"/>
      <c r="H147" s="244"/>
      <c r="I147" s="244"/>
      <c r="J147" s="151"/>
      <c r="K147" s="152" t="s">
        <v>5</v>
      </c>
      <c r="L147" s="151"/>
      <c r="M147" s="151"/>
      <c r="N147" s="151"/>
      <c r="O147" s="151"/>
      <c r="P147" s="151"/>
      <c r="Q147" s="151"/>
      <c r="R147" s="153"/>
      <c r="T147" s="154"/>
      <c r="U147" s="151"/>
      <c r="V147" s="151"/>
      <c r="W147" s="151"/>
      <c r="X147" s="151"/>
      <c r="Y147" s="151"/>
      <c r="Z147" s="151"/>
      <c r="AA147" s="155"/>
      <c r="AT147" s="156" t="s">
        <v>138</v>
      </c>
      <c r="AU147" s="156" t="s">
        <v>92</v>
      </c>
      <c r="AV147" s="10" t="s">
        <v>79</v>
      </c>
      <c r="AW147" s="10" t="s">
        <v>30</v>
      </c>
      <c r="AX147" s="10" t="s">
        <v>71</v>
      </c>
      <c r="AY147" s="156" t="s">
        <v>130</v>
      </c>
    </row>
    <row r="148" spans="2:51" s="11" customFormat="1" ht="16.5" customHeight="1">
      <c r="B148" s="157"/>
      <c r="C148" s="158"/>
      <c r="D148" s="158"/>
      <c r="E148" s="159" t="s">
        <v>5</v>
      </c>
      <c r="F148" s="241" t="s">
        <v>827</v>
      </c>
      <c r="G148" s="242"/>
      <c r="H148" s="242"/>
      <c r="I148" s="242"/>
      <c r="J148" s="158"/>
      <c r="K148" s="160">
        <v>15.392</v>
      </c>
      <c r="L148" s="158"/>
      <c r="M148" s="158"/>
      <c r="N148" s="158"/>
      <c r="O148" s="158"/>
      <c r="P148" s="158"/>
      <c r="Q148" s="158"/>
      <c r="R148" s="161"/>
      <c r="T148" s="162"/>
      <c r="U148" s="158"/>
      <c r="V148" s="158"/>
      <c r="W148" s="158"/>
      <c r="X148" s="158"/>
      <c r="Y148" s="158"/>
      <c r="Z148" s="158"/>
      <c r="AA148" s="163"/>
      <c r="AT148" s="164" t="s">
        <v>138</v>
      </c>
      <c r="AU148" s="164" t="s">
        <v>92</v>
      </c>
      <c r="AV148" s="11" t="s">
        <v>92</v>
      </c>
      <c r="AW148" s="11" t="s">
        <v>30</v>
      </c>
      <c r="AX148" s="11" t="s">
        <v>71</v>
      </c>
      <c r="AY148" s="164" t="s">
        <v>130</v>
      </c>
    </row>
    <row r="149" spans="2:51" s="10" customFormat="1" ht="16.5" customHeight="1">
      <c r="B149" s="150"/>
      <c r="C149" s="151"/>
      <c r="D149" s="151"/>
      <c r="E149" s="152" t="s">
        <v>5</v>
      </c>
      <c r="F149" s="243" t="s">
        <v>217</v>
      </c>
      <c r="G149" s="244"/>
      <c r="H149" s="244"/>
      <c r="I149" s="244"/>
      <c r="J149" s="151"/>
      <c r="K149" s="152" t="s">
        <v>5</v>
      </c>
      <c r="L149" s="151"/>
      <c r="M149" s="151"/>
      <c r="N149" s="151"/>
      <c r="O149" s="151"/>
      <c r="P149" s="151"/>
      <c r="Q149" s="151"/>
      <c r="R149" s="153"/>
      <c r="T149" s="154"/>
      <c r="U149" s="151"/>
      <c r="V149" s="151"/>
      <c r="W149" s="151"/>
      <c r="X149" s="151"/>
      <c r="Y149" s="151"/>
      <c r="Z149" s="151"/>
      <c r="AA149" s="155"/>
      <c r="AT149" s="156" t="s">
        <v>138</v>
      </c>
      <c r="AU149" s="156" t="s">
        <v>92</v>
      </c>
      <c r="AV149" s="10" t="s">
        <v>79</v>
      </c>
      <c r="AW149" s="10" t="s">
        <v>30</v>
      </c>
      <c r="AX149" s="10" t="s">
        <v>71</v>
      </c>
      <c r="AY149" s="156" t="s">
        <v>130</v>
      </c>
    </row>
    <row r="150" spans="2:51" s="11" customFormat="1" ht="16.5" customHeight="1">
      <c r="B150" s="157"/>
      <c r="C150" s="158"/>
      <c r="D150" s="158"/>
      <c r="E150" s="159" t="s">
        <v>5</v>
      </c>
      <c r="F150" s="241" t="s">
        <v>828</v>
      </c>
      <c r="G150" s="242"/>
      <c r="H150" s="242"/>
      <c r="I150" s="242"/>
      <c r="J150" s="158"/>
      <c r="K150" s="160">
        <v>-22.131</v>
      </c>
      <c r="L150" s="158"/>
      <c r="M150" s="158"/>
      <c r="N150" s="158"/>
      <c r="O150" s="158"/>
      <c r="P150" s="158"/>
      <c r="Q150" s="158"/>
      <c r="R150" s="161"/>
      <c r="T150" s="162"/>
      <c r="U150" s="158"/>
      <c r="V150" s="158"/>
      <c r="W150" s="158"/>
      <c r="X150" s="158"/>
      <c r="Y150" s="158"/>
      <c r="Z150" s="158"/>
      <c r="AA150" s="163"/>
      <c r="AT150" s="164" t="s">
        <v>138</v>
      </c>
      <c r="AU150" s="164" t="s">
        <v>92</v>
      </c>
      <c r="AV150" s="11" t="s">
        <v>92</v>
      </c>
      <c r="AW150" s="11" t="s">
        <v>30</v>
      </c>
      <c r="AX150" s="11" t="s">
        <v>71</v>
      </c>
      <c r="AY150" s="164" t="s">
        <v>130</v>
      </c>
    </row>
    <row r="151" spans="2:51" s="12" customFormat="1" ht="16.5" customHeight="1">
      <c r="B151" s="165"/>
      <c r="C151" s="166"/>
      <c r="D151" s="166"/>
      <c r="E151" s="167" t="s">
        <v>5</v>
      </c>
      <c r="F151" s="245" t="s">
        <v>143</v>
      </c>
      <c r="G151" s="246"/>
      <c r="H151" s="246"/>
      <c r="I151" s="246"/>
      <c r="J151" s="166"/>
      <c r="K151" s="168">
        <v>96.865</v>
      </c>
      <c r="L151" s="166"/>
      <c r="M151" s="166"/>
      <c r="N151" s="166"/>
      <c r="O151" s="166"/>
      <c r="P151" s="166"/>
      <c r="Q151" s="166"/>
      <c r="R151" s="169"/>
      <c r="T151" s="170"/>
      <c r="U151" s="166"/>
      <c r="V151" s="166"/>
      <c r="W151" s="166"/>
      <c r="X151" s="166"/>
      <c r="Y151" s="166"/>
      <c r="Z151" s="166"/>
      <c r="AA151" s="171"/>
      <c r="AT151" s="172" t="s">
        <v>138</v>
      </c>
      <c r="AU151" s="172" t="s">
        <v>92</v>
      </c>
      <c r="AV151" s="12" t="s">
        <v>135</v>
      </c>
      <c r="AW151" s="12" t="s">
        <v>30</v>
      </c>
      <c r="AX151" s="12" t="s">
        <v>71</v>
      </c>
      <c r="AY151" s="172" t="s">
        <v>130</v>
      </c>
    </row>
    <row r="152" spans="2:51" s="10" customFormat="1" ht="16.5" customHeight="1">
      <c r="B152" s="150"/>
      <c r="C152" s="151"/>
      <c r="D152" s="151"/>
      <c r="E152" s="152" t="s">
        <v>5</v>
      </c>
      <c r="F152" s="243" t="s">
        <v>219</v>
      </c>
      <c r="G152" s="244"/>
      <c r="H152" s="244"/>
      <c r="I152" s="244"/>
      <c r="J152" s="151"/>
      <c r="K152" s="152" t="s">
        <v>5</v>
      </c>
      <c r="L152" s="151"/>
      <c r="M152" s="151"/>
      <c r="N152" s="151"/>
      <c r="O152" s="151"/>
      <c r="P152" s="151"/>
      <c r="Q152" s="151"/>
      <c r="R152" s="153"/>
      <c r="T152" s="154"/>
      <c r="U152" s="151"/>
      <c r="V152" s="151"/>
      <c r="W152" s="151"/>
      <c r="X152" s="151"/>
      <c r="Y152" s="151"/>
      <c r="Z152" s="151"/>
      <c r="AA152" s="155"/>
      <c r="AT152" s="156" t="s">
        <v>138</v>
      </c>
      <c r="AU152" s="156" t="s">
        <v>92</v>
      </c>
      <c r="AV152" s="10" t="s">
        <v>79</v>
      </c>
      <c r="AW152" s="10" t="s">
        <v>30</v>
      </c>
      <c r="AX152" s="10" t="s">
        <v>71</v>
      </c>
      <c r="AY152" s="156" t="s">
        <v>130</v>
      </c>
    </row>
    <row r="153" spans="2:51" s="11" customFormat="1" ht="16.5" customHeight="1">
      <c r="B153" s="157"/>
      <c r="C153" s="158"/>
      <c r="D153" s="158"/>
      <c r="E153" s="159" t="s">
        <v>5</v>
      </c>
      <c r="F153" s="241" t="s">
        <v>829</v>
      </c>
      <c r="G153" s="242"/>
      <c r="H153" s="242"/>
      <c r="I153" s="242"/>
      <c r="J153" s="158"/>
      <c r="K153" s="160">
        <v>72.649</v>
      </c>
      <c r="L153" s="158"/>
      <c r="M153" s="158"/>
      <c r="N153" s="158"/>
      <c r="O153" s="158"/>
      <c r="P153" s="158"/>
      <c r="Q153" s="158"/>
      <c r="R153" s="161"/>
      <c r="T153" s="162"/>
      <c r="U153" s="158"/>
      <c r="V153" s="158"/>
      <c r="W153" s="158"/>
      <c r="X153" s="158"/>
      <c r="Y153" s="158"/>
      <c r="Z153" s="158"/>
      <c r="AA153" s="163"/>
      <c r="AT153" s="164" t="s">
        <v>138</v>
      </c>
      <c r="AU153" s="164" t="s">
        <v>92</v>
      </c>
      <c r="AV153" s="11" t="s">
        <v>92</v>
      </c>
      <c r="AW153" s="11" t="s">
        <v>30</v>
      </c>
      <c r="AX153" s="11" t="s">
        <v>79</v>
      </c>
      <c r="AY153" s="164" t="s">
        <v>130</v>
      </c>
    </row>
    <row r="154" spans="2:65" s="1" customFormat="1" ht="25.5" customHeight="1">
      <c r="B154" s="123"/>
      <c r="C154" s="143" t="s">
        <v>194</v>
      </c>
      <c r="D154" s="143" t="s">
        <v>131</v>
      </c>
      <c r="E154" s="144" t="s">
        <v>221</v>
      </c>
      <c r="F154" s="226" t="s">
        <v>222</v>
      </c>
      <c r="G154" s="226"/>
      <c r="H154" s="226"/>
      <c r="I154" s="226"/>
      <c r="J154" s="145" t="s">
        <v>197</v>
      </c>
      <c r="K154" s="146">
        <v>36.325</v>
      </c>
      <c r="L154" s="227">
        <v>0</v>
      </c>
      <c r="M154" s="227"/>
      <c r="N154" s="228">
        <f>ROUND(L154*K154,2)</f>
        <v>0</v>
      </c>
      <c r="O154" s="228"/>
      <c r="P154" s="228"/>
      <c r="Q154" s="228"/>
      <c r="R154" s="124"/>
      <c r="T154" s="147" t="s">
        <v>5</v>
      </c>
      <c r="U154" s="46" t="s">
        <v>36</v>
      </c>
      <c r="V154" s="38"/>
      <c r="W154" s="148">
        <f>V154*K154</f>
        <v>0</v>
      </c>
      <c r="X154" s="148">
        <v>0</v>
      </c>
      <c r="Y154" s="148">
        <f>X154*K154</f>
        <v>0</v>
      </c>
      <c r="Z154" s="148">
        <v>0</v>
      </c>
      <c r="AA154" s="149">
        <f>Z154*K154</f>
        <v>0</v>
      </c>
      <c r="AR154" s="21" t="s">
        <v>135</v>
      </c>
      <c r="AT154" s="21" t="s">
        <v>131</v>
      </c>
      <c r="AU154" s="21" t="s">
        <v>92</v>
      </c>
      <c r="AY154" s="21" t="s">
        <v>130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21" t="s">
        <v>79</v>
      </c>
      <c r="BK154" s="105">
        <f>ROUND(L154*K154,2)</f>
        <v>0</v>
      </c>
      <c r="BL154" s="21" t="s">
        <v>135</v>
      </c>
      <c r="BM154" s="21" t="s">
        <v>830</v>
      </c>
    </row>
    <row r="155" spans="2:51" s="10" customFormat="1" ht="16.5" customHeight="1">
      <c r="B155" s="150"/>
      <c r="C155" s="151"/>
      <c r="D155" s="151"/>
      <c r="E155" s="152" t="s">
        <v>5</v>
      </c>
      <c r="F155" s="239" t="s">
        <v>224</v>
      </c>
      <c r="G155" s="240"/>
      <c r="H155" s="240"/>
      <c r="I155" s="240"/>
      <c r="J155" s="151"/>
      <c r="K155" s="152" t="s">
        <v>5</v>
      </c>
      <c r="L155" s="151"/>
      <c r="M155" s="151"/>
      <c r="N155" s="151"/>
      <c r="O155" s="151"/>
      <c r="P155" s="151"/>
      <c r="Q155" s="151"/>
      <c r="R155" s="153"/>
      <c r="T155" s="154"/>
      <c r="U155" s="151"/>
      <c r="V155" s="151"/>
      <c r="W155" s="151"/>
      <c r="X155" s="151"/>
      <c r="Y155" s="151"/>
      <c r="Z155" s="151"/>
      <c r="AA155" s="155"/>
      <c r="AT155" s="156" t="s">
        <v>138</v>
      </c>
      <c r="AU155" s="156" t="s">
        <v>92</v>
      </c>
      <c r="AV155" s="10" t="s">
        <v>79</v>
      </c>
      <c r="AW155" s="10" t="s">
        <v>30</v>
      </c>
      <c r="AX155" s="10" t="s">
        <v>71</v>
      </c>
      <c r="AY155" s="156" t="s">
        <v>130</v>
      </c>
    </row>
    <row r="156" spans="2:51" s="11" customFormat="1" ht="16.5" customHeight="1">
      <c r="B156" s="157"/>
      <c r="C156" s="158"/>
      <c r="D156" s="158"/>
      <c r="E156" s="159" t="s">
        <v>5</v>
      </c>
      <c r="F156" s="241" t="s">
        <v>831</v>
      </c>
      <c r="G156" s="242"/>
      <c r="H156" s="242"/>
      <c r="I156" s="242"/>
      <c r="J156" s="158"/>
      <c r="K156" s="160">
        <v>36.325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63"/>
      <c r="AT156" s="164" t="s">
        <v>138</v>
      </c>
      <c r="AU156" s="164" t="s">
        <v>92</v>
      </c>
      <c r="AV156" s="11" t="s">
        <v>92</v>
      </c>
      <c r="AW156" s="11" t="s">
        <v>30</v>
      </c>
      <c r="AX156" s="11" t="s">
        <v>79</v>
      </c>
      <c r="AY156" s="164" t="s">
        <v>130</v>
      </c>
    </row>
    <row r="157" spans="2:65" s="1" customFormat="1" ht="25.5" customHeight="1">
      <c r="B157" s="123"/>
      <c r="C157" s="143" t="s">
        <v>202</v>
      </c>
      <c r="D157" s="143" t="s">
        <v>131</v>
      </c>
      <c r="E157" s="144" t="s">
        <v>692</v>
      </c>
      <c r="F157" s="226" t="s">
        <v>693</v>
      </c>
      <c r="G157" s="226"/>
      <c r="H157" s="226"/>
      <c r="I157" s="226"/>
      <c r="J157" s="145" t="s">
        <v>197</v>
      </c>
      <c r="K157" s="146">
        <v>24.216</v>
      </c>
      <c r="L157" s="227">
        <v>0</v>
      </c>
      <c r="M157" s="227"/>
      <c r="N157" s="228">
        <f>ROUND(L157*K157,2)</f>
        <v>0</v>
      </c>
      <c r="O157" s="228"/>
      <c r="P157" s="228"/>
      <c r="Q157" s="228"/>
      <c r="R157" s="124"/>
      <c r="T157" s="147" t="s">
        <v>5</v>
      </c>
      <c r="U157" s="46" t="s">
        <v>36</v>
      </c>
      <c r="V157" s="38"/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21" t="s">
        <v>135</v>
      </c>
      <c r="AT157" s="21" t="s">
        <v>131</v>
      </c>
      <c r="AU157" s="21" t="s">
        <v>92</v>
      </c>
      <c r="AY157" s="21" t="s">
        <v>130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21" t="s">
        <v>79</v>
      </c>
      <c r="BK157" s="105">
        <f>ROUND(L157*K157,2)</f>
        <v>0</v>
      </c>
      <c r="BL157" s="21" t="s">
        <v>135</v>
      </c>
      <c r="BM157" s="21" t="s">
        <v>832</v>
      </c>
    </row>
    <row r="158" spans="2:51" s="10" customFormat="1" ht="16.5" customHeight="1">
      <c r="B158" s="150"/>
      <c r="C158" s="151"/>
      <c r="D158" s="151"/>
      <c r="E158" s="152" t="s">
        <v>5</v>
      </c>
      <c r="F158" s="239" t="s">
        <v>230</v>
      </c>
      <c r="G158" s="240"/>
      <c r="H158" s="240"/>
      <c r="I158" s="240"/>
      <c r="J158" s="151"/>
      <c r="K158" s="152" t="s">
        <v>5</v>
      </c>
      <c r="L158" s="151"/>
      <c r="M158" s="151"/>
      <c r="N158" s="151"/>
      <c r="O158" s="151"/>
      <c r="P158" s="151"/>
      <c r="Q158" s="151"/>
      <c r="R158" s="153"/>
      <c r="T158" s="154"/>
      <c r="U158" s="151"/>
      <c r="V158" s="151"/>
      <c r="W158" s="151"/>
      <c r="X158" s="151"/>
      <c r="Y158" s="151"/>
      <c r="Z158" s="151"/>
      <c r="AA158" s="155"/>
      <c r="AT158" s="156" t="s">
        <v>138</v>
      </c>
      <c r="AU158" s="156" t="s">
        <v>92</v>
      </c>
      <c r="AV158" s="10" t="s">
        <v>79</v>
      </c>
      <c r="AW158" s="10" t="s">
        <v>30</v>
      </c>
      <c r="AX158" s="10" t="s">
        <v>71</v>
      </c>
      <c r="AY158" s="156" t="s">
        <v>130</v>
      </c>
    </row>
    <row r="159" spans="2:51" s="11" customFormat="1" ht="16.5" customHeight="1">
      <c r="B159" s="157"/>
      <c r="C159" s="158"/>
      <c r="D159" s="158"/>
      <c r="E159" s="159" t="s">
        <v>5</v>
      </c>
      <c r="F159" s="241" t="s">
        <v>833</v>
      </c>
      <c r="G159" s="242"/>
      <c r="H159" s="242"/>
      <c r="I159" s="242"/>
      <c r="J159" s="158"/>
      <c r="K159" s="160">
        <v>24.216</v>
      </c>
      <c r="L159" s="158"/>
      <c r="M159" s="158"/>
      <c r="N159" s="158"/>
      <c r="O159" s="158"/>
      <c r="P159" s="158"/>
      <c r="Q159" s="158"/>
      <c r="R159" s="161"/>
      <c r="T159" s="162"/>
      <c r="U159" s="158"/>
      <c r="V159" s="158"/>
      <c r="W159" s="158"/>
      <c r="X159" s="158"/>
      <c r="Y159" s="158"/>
      <c r="Z159" s="158"/>
      <c r="AA159" s="163"/>
      <c r="AT159" s="164" t="s">
        <v>138</v>
      </c>
      <c r="AU159" s="164" t="s">
        <v>92</v>
      </c>
      <c r="AV159" s="11" t="s">
        <v>92</v>
      </c>
      <c r="AW159" s="11" t="s">
        <v>30</v>
      </c>
      <c r="AX159" s="11" t="s">
        <v>79</v>
      </c>
      <c r="AY159" s="164" t="s">
        <v>130</v>
      </c>
    </row>
    <row r="160" spans="2:65" s="1" customFormat="1" ht="25.5" customHeight="1">
      <c r="B160" s="123"/>
      <c r="C160" s="143" t="s">
        <v>207</v>
      </c>
      <c r="D160" s="143" t="s">
        <v>131</v>
      </c>
      <c r="E160" s="144" t="s">
        <v>233</v>
      </c>
      <c r="F160" s="226" t="s">
        <v>234</v>
      </c>
      <c r="G160" s="226"/>
      <c r="H160" s="226"/>
      <c r="I160" s="226"/>
      <c r="J160" s="145" t="s">
        <v>197</v>
      </c>
      <c r="K160" s="146">
        <v>12.108</v>
      </c>
      <c r="L160" s="227">
        <v>0</v>
      </c>
      <c r="M160" s="227"/>
      <c r="N160" s="228">
        <f>ROUND(L160*K160,2)</f>
        <v>0</v>
      </c>
      <c r="O160" s="228"/>
      <c r="P160" s="228"/>
      <c r="Q160" s="228"/>
      <c r="R160" s="124"/>
      <c r="T160" s="147" t="s">
        <v>5</v>
      </c>
      <c r="U160" s="46" t="s">
        <v>36</v>
      </c>
      <c r="V160" s="38"/>
      <c r="W160" s="148">
        <f>V160*K160</f>
        <v>0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R160" s="21" t="s">
        <v>135</v>
      </c>
      <c r="AT160" s="21" t="s">
        <v>131</v>
      </c>
      <c r="AU160" s="21" t="s">
        <v>92</v>
      </c>
      <c r="AY160" s="21" t="s">
        <v>130</v>
      </c>
      <c r="BE160" s="105">
        <f>IF(U160="základní",N160,0)</f>
        <v>0</v>
      </c>
      <c r="BF160" s="105">
        <f>IF(U160="snížená",N160,0)</f>
        <v>0</v>
      </c>
      <c r="BG160" s="105">
        <f>IF(U160="zákl. přenesená",N160,0)</f>
        <v>0</v>
      </c>
      <c r="BH160" s="105">
        <f>IF(U160="sníž. přenesená",N160,0)</f>
        <v>0</v>
      </c>
      <c r="BI160" s="105">
        <f>IF(U160="nulová",N160,0)</f>
        <v>0</v>
      </c>
      <c r="BJ160" s="21" t="s">
        <v>79</v>
      </c>
      <c r="BK160" s="105">
        <f>ROUND(L160*K160,2)</f>
        <v>0</v>
      </c>
      <c r="BL160" s="21" t="s">
        <v>135</v>
      </c>
      <c r="BM160" s="21" t="s">
        <v>834</v>
      </c>
    </row>
    <row r="161" spans="2:51" s="10" customFormat="1" ht="16.5" customHeight="1">
      <c r="B161" s="150"/>
      <c r="C161" s="151"/>
      <c r="D161" s="151"/>
      <c r="E161" s="152" t="s">
        <v>5</v>
      </c>
      <c r="F161" s="239" t="s">
        <v>224</v>
      </c>
      <c r="G161" s="240"/>
      <c r="H161" s="240"/>
      <c r="I161" s="240"/>
      <c r="J161" s="151"/>
      <c r="K161" s="152" t="s">
        <v>5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5"/>
      <c r="AT161" s="156" t="s">
        <v>138</v>
      </c>
      <c r="AU161" s="156" t="s">
        <v>92</v>
      </c>
      <c r="AV161" s="10" t="s">
        <v>79</v>
      </c>
      <c r="AW161" s="10" t="s">
        <v>30</v>
      </c>
      <c r="AX161" s="10" t="s">
        <v>71</v>
      </c>
      <c r="AY161" s="156" t="s">
        <v>130</v>
      </c>
    </row>
    <row r="162" spans="2:51" s="11" customFormat="1" ht="16.5" customHeight="1">
      <c r="B162" s="157"/>
      <c r="C162" s="158"/>
      <c r="D162" s="158"/>
      <c r="E162" s="159" t="s">
        <v>5</v>
      </c>
      <c r="F162" s="241" t="s">
        <v>835</v>
      </c>
      <c r="G162" s="242"/>
      <c r="H162" s="242"/>
      <c r="I162" s="242"/>
      <c r="J162" s="158"/>
      <c r="K162" s="160">
        <v>12.108</v>
      </c>
      <c r="L162" s="158"/>
      <c r="M162" s="158"/>
      <c r="N162" s="158"/>
      <c r="O162" s="158"/>
      <c r="P162" s="158"/>
      <c r="Q162" s="158"/>
      <c r="R162" s="161"/>
      <c r="T162" s="162"/>
      <c r="U162" s="158"/>
      <c r="V162" s="158"/>
      <c r="W162" s="158"/>
      <c r="X162" s="158"/>
      <c r="Y162" s="158"/>
      <c r="Z162" s="158"/>
      <c r="AA162" s="163"/>
      <c r="AT162" s="164" t="s">
        <v>138</v>
      </c>
      <c r="AU162" s="164" t="s">
        <v>92</v>
      </c>
      <c r="AV162" s="11" t="s">
        <v>92</v>
      </c>
      <c r="AW162" s="11" t="s">
        <v>30</v>
      </c>
      <c r="AX162" s="11" t="s">
        <v>79</v>
      </c>
      <c r="AY162" s="164" t="s">
        <v>130</v>
      </c>
    </row>
    <row r="163" spans="2:65" s="1" customFormat="1" ht="25.5" customHeight="1">
      <c r="B163" s="123"/>
      <c r="C163" s="143" t="s">
        <v>11</v>
      </c>
      <c r="D163" s="143" t="s">
        <v>131</v>
      </c>
      <c r="E163" s="144" t="s">
        <v>238</v>
      </c>
      <c r="F163" s="226" t="s">
        <v>239</v>
      </c>
      <c r="G163" s="226"/>
      <c r="H163" s="226"/>
      <c r="I163" s="226"/>
      <c r="J163" s="145" t="s">
        <v>197</v>
      </c>
      <c r="K163" s="146">
        <v>6.859</v>
      </c>
      <c r="L163" s="227">
        <v>0</v>
      </c>
      <c r="M163" s="227"/>
      <c r="N163" s="228">
        <f>ROUND(L163*K163,2)</f>
        <v>0</v>
      </c>
      <c r="O163" s="228"/>
      <c r="P163" s="228"/>
      <c r="Q163" s="228"/>
      <c r="R163" s="124"/>
      <c r="T163" s="147" t="s">
        <v>5</v>
      </c>
      <c r="U163" s="46" t="s">
        <v>36</v>
      </c>
      <c r="V163" s="38"/>
      <c r="W163" s="148">
        <f>V163*K163</f>
        <v>0</v>
      </c>
      <c r="X163" s="148">
        <v>0</v>
      </c>
      <c r="Y163" s="148">
        <f>X163*K163</f>
        <v>0</v>
      </c>
      <c r="Z163" s="148">
        <v>0</v>
      </c>
      <c r="AA163" s="149">
        <f>Z163*K163</f>
        <v>0</v>
      </c>
      <c r="AR163" s="21" t="s">
        <v>135</v>
      </c>
      <c r="AT163" s="21" t="s">
        <v>131</v>
      </c>
      <c r="AU163" s="21" t="s">
        <v>92</v>
      </c>
      <c r="AY163" s="21" t="s">
        <v>130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21" t="s">
        <v>79</v>
      </c>
      <c r="BK163" s="105">
        <f>ROUND(L163*K163,2)</f>
        <v>0</v>
      </c>
      <c r="BL163" s="21" t="s">
        <v>135</v>
      </c>
      <c r="BM163" s="21" t="s">
        <v>836</v>
      </c>
    </row>
    <row r="164" spans="2:51" s="10" customFormat="1" ht="16.5" customHeight="1">
      <c r="B164" s="150"/>
      <c r="C164" s="151"/>
      <c r="D164" s="151"/>
      <c r="E164" s="152" t="s">
        <v>5</v>
      </c>
      <c r="F164" s="239" t="s">
        <v>241</v>
      </c>
      <c r="G164" s="240"/>
      <c r="H164" s="240"/>
      <c r="I164" s="240"/>
      <c r="J164" s="151"/>
      <c r="K164" s="152" t="s">
        <v>5</v>
      </c>
      <c r="L164" s="151"/>
      <c r="M164" s="151"/>
      <c r="N164" s="151"/>
      <c r="O164" s="151"/>
      <c r="P164" s="151"/>
      <c r="Q164" s="151"/>
      <c r="R164" s="153"/>
      <c r="T164" s="154"/>
      <c r="U164" s="151"/>
      <c r="V164" s="151"/>
      <c r="W164" s="151"/>
      <c r="X164" s="151"/>
      <c r="Y164" s="151"/>
      <c r="Z164" s="151"/>
      <c r="AA164" s="155"/>
      <c r="AT164" s="156" t="s">
        <v>138</v>
      </c>
      <c r="AU164" s="156" t="s">
        <v>92</v>
      </c>
      <c r="AV164" s="10" t="s">
        <v>79</v>
      </c>
      <c r="AW164" s="10" t="s">
        <v>30</v>
      </c>
      <c r="AX164" s="10" t="s">
        <v>71</v>
      </c>
      <c r="AY164" s="156" t="s">
        <v>130</v>
      </c>
    </row>
    <row r="165" spans="2:51" s="11" customFormat="1" ht="16.5" customHeight="1">
      <c r="B165" s="157"/>
      <c r="C165" s="158"/>
      <c r="D165" s="158"/>
      <c r="E165" s="159" t="s">
        <v>5</v>
      </c>
      <c r="F165" s="241" t="s">
        <v>837</v>
      </c>
      <c r="G165" s="242"/>
      <c r="H165" s="242"/>
      <c r="I165" s="242"/>
      <c r="J165" s="158"/>
      <c r="K165" s="160">
        <v>9.145</v>
      </c>
      <c r="L165" s="158"/>
      <c r="M165" s="158"/>
      <c r="N165" s="158"/>
      <c r="O165" s="158"/>
      <c r="P165" s="158"/>
      <c r="Q165" s="158"/>
      <c r="R165" s="161"/>
      <c r="T165" s="162"/>
      <c r="U165" s="158"/>
      <c r="V165" s="158"/>
      <c r="W165" s="158"/>
      <c r="X165" s="158"/>
      <c r="Y165" s="158"/>
      <c r="Z165" s="158"/>
      <c r="AA165" s="163"/>
      <c r="AT165" s="164" t="s">
        <v>138</v>
      </c>
      <c r="AU165" s="164" t="s">
        <v>92</v>
      </c>
      <c r="AV165" s="11" t="s">
        <v>92</v>
      </c>
      <c r="AW165" s="11" t="s">
        <v>30</v>
      </c>
      <c r="AX165" s="11" t="s">
        <v>71</v>
      </c>
      <c r="AY165" s="164" t="s">
        <v>130</v>
      </c>
    </row>
    <row r="166" spans="2:51" s="12" customFormat="1" ht="16.5" customHeight="1">
      <c r="B166" s="165"/>
      <c r="C166" s="166"/>
      <c r="D166" s="166"/>
      <c r="E166" s="167" t="s">
        <v>5</v>
      </c>
      <c r="F166" s="245" t="s">
        <v>143</v>
      </c>
      <c r="G166" s="246"/>
      <c r="H166" s="246"/>
      <c r="I166" s="246"/>
      <c r="J166" s="166"/>
      <c r="K166" s="168">
        <v>9.145</v>
      </c>
      <c r="L166" s="166"/>
      <c r="M166" s="166"/>
      <c r="N166" s="166"/>
      <c r="O166" s="166"/>
      <c r="P166" s="166"/>
      <c r="Q166" s="166"/>
      <c r="R166" s="169"/>
      <c r="T166" s="170"/>
      <c r="U166" s="166"/>
      <c r="V166" s="166"/>
      <c r="W166" s="166"/>
      <c r="X166" s="166"/>
      <c r="Y166" s="166"/>
      <c r="Z166" s="166"/>
      <c r="AA166" s="171"/>
      <c r="AT166" s="172" t="s">
        <v>138</v>
      </c>
      <c r="AU166" s="172" t="s">
        <v>92</v>
      </c>
      <c r="AV166" s="12" t="s">
        <v>135</v>
      </c>
      <c r="AW166" s="12" t="s">
        <v>30</v>
      </c>
      <c r="AX166" s="12" t="s">
        <v>71</v>
      </c>
      <c r="AY166" s="172" t="s">
        <v>130</v>
      </c>
    </row>
    <row r="167" spans="2:51" s="10" customFormat="1" ht="16.5" customHeight="1">
      <c r="B167" s="150"/>
      <c r="C167" s="151"/>
      <c r="D167" s="151"/>
      <c r="E167" s="152" t="s">
        <v>5</v>
      </c>
      <c r="F167" s="243" t="s">
        <v>245</v>
      </c>
      <c r="G167" s="244"/>
      <c r="H167" s="244"/>
      <c r="I167" s="244"/>
      <c r="J167" s="151"/>
      <c r="K167" s="152" t="s">
        <v>5</v>
      </c>
      <c r="L167" s="151"/>
      <c r="M167" s="151"/>
      <c r="N167" s="151"/>
      <c r="O167" s="151"/>
      <c r="P167" s="151"/>
      <c r="Q167" s="151"/>
      <c r="R167" s="153"/>
      <c r="T167" s="154"/>
      <c r="U167" s="151"/>
      <c r="V167" s="151"/>
      <c r="W167" s="151"/>
      <c r="X167" s="151"/>
      <c r="Y167" s="151"/>
      <c r="Z167" s="151"/>
      <c r="AA167" s="155"/>
      <c r="AT167" s="156" t="s">
        <v>138</v>
      </c>
      <c r="AU167" s="156" t="s">
        <v>92</v>
      </c>
      <c r="AV167" s="10" t="s">
        <v>79</v>
      </c>
      <c r="AW167" s="10" t="s">
        <v>30</v>
      </c>
      <c r="AX167" s="10" t="s">
        <v>71</v>
      </c>
      <c r="AY167" s="156" t="s">
        <v>130</v>
      </c>
    </row>
    <row r="168" spans="2:51" s="11" customFormat="1" ht="16.5" customHeight="1">
      <c r="B168" s="157"/>
      <c r="C168" s="158"/>
      <c r="D168" s="158"/>
      <c r="E168" s="159" t="s">
        <v>5</v>
      </c>
      <c r="F168" s="241" t="s">
        <v>838</v>
      </c>
      <c r="G168" s="242"/>
      <c r="H168" s="242"/>
      <c r="I168" s="242"/>
      <c r="J168" s="158"/>
      <c r="K168" s="160">
        <v>6.859</v>
      </c>
      <c r="L168" s="158"/>
      <c r="M168" s="158"/>
      <c r="N168" s="158"/>
      <c r="O168" s="158"/>
      <c r="P168" s="158"/>
      <c r="Q168" s="158"/>
      <c r="R168" s="161"/>
      <c r="T168" s="162"/>
      <c r="U168" s="158"/>
      <c r="V168" s="158"/>
      <c r="W168" s="158"/>
      <c r="X168" s="158"/>
      <c r="Y168" s="158"/>
      <c r="Z168" s="158"/>
      <c r="AA168" s="163"/>
      <c r="AT168" s="164" t="s">
        <v>138</v>
      </c>
      <c r="AU168" s="164" t="s">
        <v>92</v>
      </c>
      <c r="AV168" s="11" t="s">
        <v>92</v>
      </c>
      <c r="AW168" s="11" t="s">
        <v>30</v>
      </c>
      <c r="AX168" s="11" t="s">
        <v>79</v>
      </c>
      <c r="AY168" s="164" t="s">
        <v>130</v>
      </c>
    </row>
    <row r="169" spans="2:65" s="1" customFormat="1" ht="25.5" customHeight="1">
      <c r="B169" s="123"/>
      <c r="C169" s="143" t="s">
        <v>226</v>
      </c>
      <c r="D169" s="143" t="s">
        <v>131</v>
      </c>
      <c r="E169" s="144" t="s">
        <v>248</v>
      </c>
      <c r="F169" s="226" t="s">
        <v>249</v>
      </c>
      <c r="G169" s="226"/>
      <c r="H169" s="226"/>
      <c r="I169" s="226"/>
      <c r="J169" s="145" t="s">
        <v>197</v>
      </c>
      <c r="K169" s="146">
        <v>3.43</v>
      </c>
      <c r="L169" s="227">
        <v>0</v>
      </c>
      <c r="M169" s="227"/>
      <c r="N169" s="228">
        <f>ROUND(L169*K169,2)</f>
        <v>0</v>
      </c>
      <c r="O169" s="228"/>
      <c r="P169" s="228"/>
      <c r="Q169" s="228"/>
      <c r="R169" s="124"/>
      <c r="T169" s="147" t="s">
        <v>5</v>
      </c>
      <c r="U169" s="46" t="s">
        <v>36</v>
      </c>
      <c r="V169" s="38"/>
      <c r="W169" s="148">
        <f>V169*K169</f>
        <v>0</v>
      </c>
      <c r="X169" s="148">
        <v>0</v>
      </c>
      <c r="Y169" s="148">
        <f>X169*K169</f>
        <v>0</v>
      </c>
      <c r="Z169" s="148">
        <v>0</v>
      </c>
      <c r="AA169" s="149">
        <f>Z169*K169</f>
        <v>0</v>
      </c>
      <c r="AR169" s="21" t="s">
        <v>135</v>
      </c>
      <c r="AT169" s="21" t="s">
        <v>131</v>
      </c>
      <c r="AU169" s="21" t="s">
        <v>92</v>
      </c>
      <c r="AY169" s="21" t="s">
        <v>130</v>
      </c>
      <c r="BE169" s="105">
        <f>IF(U169="základní",N169,0)</f>
        <v>0</v>
      </c>
      <c r="BF169" s="105">
        <f>IF(U169="snížená",N169,0)</f>
        <v>0</v>
      </c>
      <c r="BG169" s="105">
        <f>IF(U169="zákl. přenesená",N169,0)</f>
        <v>0</v>
      </c>
      <c r="BH169" s="105">
        <f>IF(U169="sníž. přenesená",N169,0)</f>
        <v>0</v>
      </c>
      <c r="BI169" s="105">
        <f>IF(U169="nulová",N169,0)</f>
        <v>0</v>
      </c>
      <c r="BJ169" s="21" t="s">
        <v>79</v>
      </c>
      <c r="BK169" s="105">
        <f>ROUND(L169*K169,2)</f>
        <v>0</v>
      </c>
      <c r="BL169" s="21" t="s">
        <v>135</v>
      </c>
      <c r="BM169" s="21" t="s">
        <v>839</v>
      </c>
    </row>
    <row r="170" spans="2:51" s="10" customFormat="1" ht="16.5" customHeight="1">
      <c r="B170" s="150"/>
      <c r="C170" s="151"/>
      <c r="D170" s="151"/>
      <c r="E170" s="152" t="s">
        <v>5</v>
      </c>
      <c r="F170" s="239" t="s">
        <v>224</v>
      </c>
      <c r="G170" s="240"/>
      <c r="H170" s="240"/>
      <c r="I170" s="240"/>
      <c r="J170" s="151"/>
      <c r="K170" s="152" t="s">
        <v>5</v>
      </c>
      <c r="L170" s="151"/>
      <c r="M170" s="151"/>
      <c r="N170" s="151"/>
      <c r="O170" s="151"/>
      <c r="P170" s="151"/>
      <c r="Q170" s="151"/>
      <c r="R170" s="153"/>
      <c r="T170" s="154"/>
      <c r="U170" s="151"/>
      <c r="V170" s="151"/>
      <c r="W170" s="151"/>
      <c r="X170" s="151"/>
      <c r="Y170" s="151"/>
      <c r="Z170" s="151"/>
      <c r="AA170" s="155"/>
      <c r="AT170" s="156" t="s">
        <v>138</v>
      </c>
      <c r="AU170" s="156" t="s">
        <v>92</v>
      </c>
      <c r="AV170" s="10" t="s">
        <v>79</v>
      </c>
      <c r="AW170" s="10" t="s">
        <v>30</v>
      </c>
      <c r="AX170" s="10" t="s">
        <v>71</v>
      </c>
      <c r="AY170" s="156" t="s">
        <v>130</v>
      </c>
    </row>
    <row r="171" spans="2:51" s="11" customFormat="1" ht="16.5" customHeight="1">
      <c r="B171" s="157"/>
      <c r="C171" s="158"/>
      <c r="D171" s="158"/>
      <c r="E171" s="159" t="s">
        <v>5</v>
      </c>
      <c r="F171" s="241" t="s">
        <v>840</v>
      </c>
      <c r="G171" s="242"/>
      <c r="H171" s="242"/>
      <c r="I171" s="242"/>
      <c r="J171" s="158"/>
      <c r="K171" s="160">
        <v>3.43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138</v>
      </c>
      <c r="AU171" s="164" t="s">
        <v>92</v>
      </c>
      <c r="AV171" s="11" t="s">
        <v>92</v>
      </c>
      <c r="AW171" s="11" t="s">
        <v>30</v>
      </c>
      <c r="AX171" s="11" t="s">
        <v>79</v>
      </c>
      <c r="AY171" s="164" t="s">
        <v>130</v>
      </c>
    </row>
    <row r="172" spans="2:65" s="1" customFormat="1" ht="25.5" customHeight="1">
      <c r="B172" s="123"/>
      <c r="C172" s="143" t="s">
        <v>232</v>
      </c>
      <c r="D172" s="143" t="s">
        <v>131</v>
      </c>
      <c r="E172" s="144" t="s">
        <v>253</v>
      </c>
      <c r="F172" s="226" t="s">
        <v>254</v>
      </c>
      <c r="G172" s="226"/>
      <c r="H172" s="226"/>
      <c r="I172" s="226"/>
      <c r="J172" s="145" t="s">
        <v>197</v>
      </c>
      <c r="K172" s="146">
        <v>2.286</v>
      </c>
      <c r="L172" s="227">
        <v>0</v>
      </c>
      <c r="M172" s="227"/>
      <c r="N172" s="228">
        <f>ROUND(L172*K172,2)</f>
        <v>0</v>
      </c>
      <c r="O172" s="228"/>
      <c r="P172" s="228"/>
      <c r="Q172" s="228"/>
      <c r="R172" s="124"/>
      <c r="T172" s="147" t="s">
        <v>5</v>
      </c>
      <c r="U172" s="46" t="s">
        <v>36</v>
      </c>
      <c r="V172" s="38"/>
      <c r="W172" s="148">
        <f>V172*K172</f>
        <v>0</v>
      </c>
      <c r="X172" s="148">
        <v>0</v>
      </c>
      <c r="Y172" s="148">
        <f>X172*K172</f>
        <v>0</v>
      </c>
      <c r="Z172" s="148">
        <v>0</v>
      </c>
      <c r="AA172" s="149">
        <f>Z172*K172</f>
        <v>0</v>
      </c>
      <c r="AR172" s="21" t="s">
        <v>135</v>
      </c>
      <c r="AT172" s="21" t="s">
        <v>131</v>
      </c>
      <c r="AU172" s="21" t="s">
        <v>92</v>
      </c>
      <c r="AY172" s="21" t="s">
        <v>130</v>
      </c>
      <c r="BE172" s="105">
        <f>IF(U172="základní",N172,0)</f>
        <v>0</v>
      </c>
      <c r="BF172" s="105">
        <f>IF(U172="snížená",N172,0)</f>
        <v>0</v>
      </c>
      <c r="BG172" s="105">
        <f>IF(U172="zákl. přenesená",N172,0)</f>
        <v>0</v>
      </c>
      <c r="BH172" s="105">
        <f>IF(U172="sníž. přenesená",N172,0)</f>
        <v>0</v>
      </c>
      <c r="BI172" s="105">
        <f>IF(U172="nulová",N172,0)</f>
        <v>0</v>
      </c>
      <c r="BJ172" s="21" t="s">
        <v>79</v>
      </c>
      <c r="BK172" s="105">
        <f>ROUND(L172*K172,2)</f>
        <v>0</v>
      </c>
      <c r="BL172" s="21" t="s">
        <v>135</v>
      </c>
      <c r="BM172" s="21" t="s">
        <v>841</v>
      </c>
    </row>
    <row r="173" spans="2:51" s="10" customFormat="1" ht="16.5" customHeight="1">
      <c r="B173" s="150"/>
      <c r="C173" s="151"/>
      <c r="D173" s="151"/>
      <c r="E173" s="152" t="s">
        <v>5</v>
      </c>
      <c r="F173" s="239" t="s">
        <v>256</v>
      </c>
      <c r="G173" s="240"/>
      <c r="H173" s="240"/>
      <c r="I173" s="240"/>
      <c r="J173" s="151"/>
      <c r="K173" s="152" t="s">
        <v>5</v>
      </c>
      <c r="L173" s="151"/>
      <c r="M173" s="151"/>
      <c r="N173" s="151"/>
      <c r="O173" s="151"/>
      <c r="P173" s="151"/>
      <c r="Q173" s="151"/>
      <c r="R173" s="153"/>
      <c r="T173" s="154"/>
      <c r="U173" s="151"/>
      <c r="V173" s="151"/>
      <c r="W173" s="151"/>
      <c r="X173" s="151"/>
      <c r="Y173" s="151"/>
      <c r="Z173" s="151"/>
      <c r="AA173" s="155"/>
      <c r="AT173" s="156" t="s">
        <v>138</v>
      </c>
      <c r="AU173" s="156" t="s">
        <v>92</v>
      </c>
      <c r="AV173" s="10" t="s">
        <v>79</v>
      </c>
      <c r="AW173" s="10" t="s">
        <v>30</v>
      </c>
      <c r="AX173" s="10" t="s">
        <v>71</v>
      </c>
      <c r="AY173" s="156" t="s">
        <v>130</v>
      </c>
    </row>
    <row r="174" spans="2:51" s="11" customFormat="1" ht="16.5" customHeight="1">
      <c r="B174" s="157"/>
      <c r="C174" s="158"/>
      <c r="D174" s="158"/>
      <c r="E174" s="159" t="s">
        <v>5</v>
      </c>
      <c r="F174" s="241" t="s">
        <v>842</v>
      </c>
      <c r="G174" s="242"/>
      <c r="H174" s="242"/>
      <c r="I174" s="242"/>
      <c r="J174" s="158"/>
      <c r="K174" s="160">
        <v>2.286</v>
      </c>
      <c r="L174" s="158"/>
      <c r="M174" s="158"/>
      <c r="N174" s="158"/>
      <c r="O174" s="158"/>
      <c r="P174" s="158"/>
      <c r="Q174" s="158"/>
      <c r="R174" s="161"/>
      <c r="T174" s="162"/>
      <c r="U174" s="158"/>
      <c r="V174" s="158"/>
      <c r="W174" s="158"/>
      <c r="X174" s="158"/>
      <c r="Y174" s="158"/>
      <c r="Z174" s="158"/>
      <c r="AA174" s="163"/>
      <c r="AT174" s="164" t="s">
        <v>138</v>
      </c>
      <c r="AU174" s="164" t="s">
        <v>92</v>
      </c>
      <c r="AV174" s="11" t="s">
        <v>92</v>
      </c>
      <c r="AW174" s="11" t="s">
        <v>30</v>
      </c>
      <c r="AX174" s="11" t="s">
        <v>79</v>
      </c>
      <c r="AY174" s="164" t="s">
        <v>130</v>
      </c>
    </row>
    <row r="175" spans="2:65" s="1" customFormat="1" ht="25.5" customHeight="1">
      <c r="B175" s="123"/>
      <c r="C175" s="143" t="s">
        <v>237</v>
      </c>
      <c r="D175" s="143" t="s">
        <v>131</v>
      </c>
      <c r="E175" s="144" t="s">
        <v>258</v>
      </c>
      <c r="F175" s="226" t="s">
        <v>259</v>
      </c>
      <c r="G175" s="226"/>
      <c r="H175" s="226"/>
      <c r="I175" s="226"/>
      <c r="J175" s="145" t="s">
        <v>197</v>
      </c>
      <c r="K175" s="146">
        <v>1.143</v>
      </c>
      <c r="L175" s="227">
        <v>0</v>
      </c>
      <c r="M175" s="227"/>
      <c r="N175" s="228">
        <f>ROUND(L175*K175,2)</f>
        <v>0</v>
      </c>
      <c r="O175" s="228"/>
      <c r="P175" s="228"/>
      <c r="Q175" s="228"/>
      <c r="R175" s="124"/>
      <c r="T175" s="147" t="s">
        <v>5</v>
      </c>
      <c r="U175" s="46" t="s">
        <v>36</v>
      </c>
      <c r="V175" s="38"/>
      <c r="W175" s="148">
        <f>V175*K175</f>
        <v>0</v>
      </c>
      <c r="X175" s="148">
        <v>0</v>
      </c>
      <c r="Y175" s="148">
        <f>X175*K175</f>
        <v>0</v>
      </c>
      <c r="Z175" s="148">
        <v>0</v>
      </c>
      <c r="AA175" s="149">
        <f>Z175*K175</f>
        <v>0</v>
      </c>
      <c r="AR175" s="21" t="s">
        <v>135</v>
      </c>
      <c r="AT175" s="21" t="s">
        <v>131</v>
      </c>
      <c r="AU175" s="21" t="s">
        <v>92</v>
      </c>
      <c r="AY175" s="21" t="s">
        <v>130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21" t="s">
        <v>79</v>
      </c>
      <c r="BK175" s="105">
        <f>ROUND(L175*K175,2)</f>
        <v>0</v>
      </c>
      <c r="BL175" s="21" t="s">
        <v>135</v>
      </c>
      <c r="BM175" s="21" t="s">
        <v>843</v>
      </c>
    </row>
    <row r="176" spans="2:51" s="10" customFormat="1" ht="16.5" customHeight="1">
      <c r="B176" s="150"/>
      <c r="C176" s="151"/>
      <c r="D176" s="151"/>
      <c r="E176" s="152" t="s">
        <v>5</v>
      </c>
      <c r="F176" s="239" t="s">
        <v>224</v>
      </c>
      <c r="G176" s="240"/>
      <c r="H176" s="240"/>
      <c r="I176" s="240"/>
      <c r="J176" s="151"/>
      <c r="K176" s="152" t="s">
        <v>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5"/>
      <c r="AT176" s="156" t="s">
        <v>138</v>
      </c>
      <c r="AU176" s="156" t="s">
        <v>92</v>
      </c>
      <c r="AV176" s="10" t="s">
        <v>79</v>
      </c>
      <c r="AW176" s="10" t="s">
        <v>30</v>
      </c>
      <c r="AX176" s="10" t="s">
        <v>71</v>
      </c>
      <c r="AY176" s="156" t="s">
        <v>130</v>
      </c>
    </row>
    <row r="177" spans="2:51" s="11" customFormat="1" ht="16.5" customHeight="1">
      <c r="B177" s="157"/>
      <c r="C177" s="158"/>
      <c r="D177" s="158"/>
      <c r="E177" s="159" t="s">
        <v>5</v>
      </c>
      <c r="F177" s="241" t="s">
        <v>844</v>
      </c>
      <c r="G177" s="242"/>
      <c r="H177" s="242"/>
      <c r="I177" s="242"/>
      <c r="J177" s="158"/>
      <c r="K177" s="160">
        <v>1.143</v>
      </c>
      <c r="L177" s="158"/>
      <c r="M177" s="158"/>
      <c r="N177" s="158"/>
      <c r="O177" s="158"/>
      <c r="P177" s="158"/>
      <c r="Q177" s="158"/>
      <c r="R177" s="161"/>
      <c r="T177" s="162"/>
      <c r="U177" s="158"/>
      <c r="V177" s="158"/>
      <c r="W177" s="158"/>
      <c r="X177" s="158"/>
      <c r="Y177" s="158"/>
      <c r="Z177" s="158"/>
      <c r="AA177" s="163"/>
      <c r="AT177" s="164" t="s">
        <v>138</v>
      </c>
      <c r="AU177" s="164" t="s">
        <v>92</v>
      </c>
      <c r="AV177" s="11" t="s">
        <v>92</v>
      </c>
      <c r="AW177" s="11" t="s">
        <v>30</v>
      </c>
      <c r="AX177" s="11" t="s">
        <v>79</v>
      </c>
      <c r="AY177" s="164" t="s">
        <v>130</v>
      </c>
    </row>
    <row r="178" spans="2:65" s="1" customFormat="1" ht="25.5" customHeight="1">
      <c r="B178" s="123"/>
      <c r="C178" s="143" t="s">
        <v>247</v>
      </c>
      <c r="D178" s="143" t="s">
        <v>131</v>
      </c>
      <c r="E178" s="144" t="s">
        <v>263</v>
      </c>
      <c r="F178" s="226" t="s">
        <v>264</v>
      </c>
      <c r="G178" s="226"/>
      <c r="H178" s="226"/>
      <c r="I178" s="226"/>
      <c r="J178" s="145" t="s">
        <v>134</v>
      </c>
      <c r="K178" s="146">
        <v>183.07</v>
      </c>
      <c r="L178" s="227">
        <v>0</v>
      </c>
      <c r="M178" s="227"/>
      <c r="N178" s="228">
        <f>ROUND(L178*K178,2)</f>
        <v>0</v>
      </c>
      <c r="O178" s="228"/>
      <c r="P178" s="228"/>
      <c r="Q178" s="228"/>
      <c r="R178" s="124"/>
      <c r="T178" s="147" t="s">
        <v>5</v>
      </c>
      <c r="U178" s="46" t="s">
        <v>36</v>
      </c>
      <c r="V178" s="38"/>
      <c r="W178" s="148">
        <f>V178*K178</f>
        <v>0</v>
      </c>
      <c r="X178" s="148">
        <v>0.00059</v>
      </c>
      <c r="Y178" s="148">
        <f>X178*K178</f>
        <v>0.1080113</v>
      </c>
      <c r="Z178" s="148">
        <v>0</v>
      </c>
      <c r="AA178" s="149">
        <f>Z178*K178</f>
        <v>0</v>
      </c>
      <c r="AR178" s="21" t="s">
        <v>135</v>
      </c>
      <c r="AT178" s="21" t="s">
        <v>131</v>
      </c>
      <c r="AU178" s="21" t="s">
        <v>92</v>
      </c>
      <c r="AY178" s="21" t="s">
        <v>130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21" t="s">
        <v>79</v>
      </c>
      <c r="BK178" s="105">
        <f>ROUND(L178*K178,2)</f>
        <v>0</v>
      </c>
      <c r="BL178" s="21" t="s">
        <v>135</v>
      </c>
      <c r="BM178" s="21" t="s">
        <v>845</v>
      </c>
    </row>
    <row r="179" spans="2:51" s="10" customFormat="1" ht="16.5" customHeight="1">
      <c r="B179" s="150"/>
      <c r="C179" s="151"/>
      <c r="D179" s="151"/>
      <c r="E179" s="152" t="s">
        <v>5</v>
      </c>
      <c r="F179" s="239" t="s">
        <v>266</v>
      </c>
      <c r="G179" s="240"/>
      <c r="H179" s="240"/>
      <c r="I179" s="240"/>
      <c r="J179" s="151"/>
      <c r="K179" s="152" t="s">
        <v>5</v>
      </c>
      <c r="L179" s="151"/>
      <c r="M179" s="151"/>
      <c r="N179" s="151"/>
      <c r="O179" s="151"/>
      <c r="P179" s="151"/>
      <c r="Q179" s="151"/>
      <c r="R179" s="153"/>
      <c r="T179" s="154"/>
      <c r="U179" s="151"/>
      <c r="V179" s="151"/>
      <c r="W179" s="151"/>
      <c r="X179" s="151"/>
      <c r="Y179" s="151"/>
      <c r="Z179" s="151"/>
      <c r="AA179" s="155"/>
      <c r="AT179" s="156" t="s">
        <v>138</v>
      </c>
      <c r="AU179" s="156" t="s">
        <v>92</v>
      </c>
      <c r="AV179" s="10" t="s">
        <v>79</v>
      </c>
      <c r="AW179" s="10" t="s">
        <v>30</v>
      </c>
      <c r="AX179" s="10" t="s">
        <v>71</v>
      </c>
      <c r="AY179" s="156" t="s">
        <v>130</v>
      </c>
    </row>
    <row r="180" spans="2:51" s="11" customFormat="1" ht="16.5" customHeight="1">
      <c r="B180" s="157"/>
      <c r="C180" s="158"/>
      <c r="D180" s="158"/>
      <c r="E180" s="159" t="s">
        <v>5</v>
      </c>
      <c r="F180" s="241" t="s">
        <v>846</v>
      </c>
      <c r="G180" s="242"/>
      <c r="H180" s="242"/>
      <c r="I180" s="242"/>
      <c r="J180" s="158"/>
      <c r="K180" s="160">
        <v>159.39</v>
      </c>
      <c r="L180" s="158"/>
      <c r="M180" s="158"/>
      <c r="N180" s="158"/>
      <c r="O180" s="158"/>
      <c r="P180" s="158"/>
      <c r="Q180" s="158"/>
      <c r="R180" s="161"/>
      <c r="T180" s="162"/>
      <c r="U180" s="158"/>
      <c r="V180" s="158"/>
      <c r="W180" s="158"/>
      <c r="X180" s="158"/>
      <c r="Y180" s="158"/>
      <c r="Z180" s="158"/>
      <c r="AA180" s="163"/>
      <c r="AT180" s="164" t="s">
        <v>138</v>
      </c>
      <c r="AU180" s="164" t="s">
        <v>92</v>
      </c>
      <c r="AV180" s="11" t="s">
        <v>92</v>
      </c>
      <c r="AW180" s="11" t="s">
        <v>30</v>
      </c>
      <c r="AX180" s="11" t="s">
        <v>71</v>
      </c>
      <c r="AY180" s="164" t="s">
        <v>130</v>
      </c>
    </row>
    <row r="181" spans="2:51" s="10" customFormat="1" ht="16.5" customHeight="1">
      <c r="B181" s="150"/>
      <c r="C181" s="151"/>
      <c r="D181" s="151"/>
      <c r="E181" s="152" t="s">
        <v>5</v>
      </c>
      <c r="F181" s="243" t="s">
        <v>268</v>
      </c>
      <c r="G181" s="244"/>
      <c r="H181" s="244"/>
      <c r="I181" s="244"/>
      <c r="J181" s="151"/>
      <c r="K181" s="152" t="s">
        <v>5</v>
      </c>
      <c r="L181" s="151"/>
      <c r="M181" s="151"/>
      <c r="N181" s="151"/>
      <c r="O181" s="151"/>
      <c r="P181" s="151"/>
      <c r="Q181" s="151"/>
      <c r="R181" s="153"/>
      <c r="T181" s="154"/>
      <c r="U181" s="151"/>
      <c r="V181" s="151"/>
      <c r="W181" s="151"/>
      <c r="X181" s="151"/>
      <c r="Y181" s="151"/>
      <c r="Z181" s="151"/>
      <c r="AA181" s="155"/>
      <c r="AT181" s="156" t="s">
        <v>138</v>
      </c>
      <c r="AU181" s="156" t="s">
        <v>92</v>
      </c>
      <c r="AV181" s="10" t="s">
        <v>79</v>
      </c>
      <c r="AW181" s="10" t="s">
        <v>30</v>
      </c>
      <c r="AX181" s="10" t="s">
        <v>71</v>
      </c>
      <c r="AY181" s="156" t="s">
        <v>130</v>
      </c>
    </row>
    <row r="182" spans="2:51" s="11" customFormat="1" ht="16.5" customHeight="1">
      <c r="B182" s="157"/>
      <c r="C182" s="158"/>
      <c r="D182" s="158"/>
      <c r="E182" s="159" t="s">
        <v>5</v>
      </c>
      <c r="F182" s="241" t="s">
        <v>847</v>
      </c>
      <c r="G182" s="242"/>
      <c r="H182" s="242"/>
      <c r="I182" s="242"/>
      <c r="J182" s="158"/>
      <c r="K182" s="160">
        <v>23.68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138</v>
      </c>
      <c r="AU182" s="164" t="s">
        <v>92</v>
      </c>
      <c r="AV182" s="11" t="s">
        <v>92</v>
      </c>
      <c r="AW182" s="11" t="s">
        <v>30</v>
      </c>
      <c r="AX182" s="11" t="s">
        <v>71</v>
      </c>
      <c r="AY182" s="164" t="s">
        <v>130</v>
      </c>
    </row>
    <row r="183" spans="2:51" s="12" customFormat="1" ht="16.5" customHeight="1">
      <c r="B183" s="165"/>
      <c r="C183" s="166"/>
      <c r="D183" s="166"/>
      <c r="E183" s="167" t="s">
        <v>5</v>
      </c>
      <c r="F183" s="245" t="s">
        <v>143</v>
      </c>
      <c r="G183" s="246"/>
      <c r="H183" s="246"/>
      <c r="I183" s="246"/>
      <c r="J183" s="166"/>
      <c r="K183" s="168">
        <v>183.07</v>
      </c>
      <c r="L183" s="166"/>
      <c r="M183" s="166"/>
      <c r="N183" s="166"/>
      <c r="O183" s="166"/>
      <c r="P183" s="166"/>
      <c r="Q183" s="166"/>
      <c r="R183" s="169"/>
      <c r="T183" s="170"/>
      <c r="U183" s="166"/>
      <c r="V183" s="166"/>
      <c r="W183" s="166"/>
      <c r="X183" s="166"/>
      <c r="Y183" s="166"/>
      <c r="Z183" s="166"/>
      <c r="AA183" s="171"/>
      <c r="AT183" s="172" t="s">
        <v>138</v>
      </c>
      <c r="AU183" s="172" t="s">
        <v>92</v>
      </c>
      <c r="AV183" s="12" t="s">
        <v>135</v>
      </c>
      <c r="AW183" s="12" t="s">
        <v>30</v>
      </c>
      <c r="AX183" s="12" t="s">
        <v>79</v>
      </c>
      <c r="AY183" s="172" t="s">
        <v>130</v>
      </c>
    </row>
    <row r="184" spans="2:65" s="1" customFormat="1" ht="25.5" customHeight="1">
      <c r="B184" s="123"/>
      <c r="C184" s="143" t="s">
        <v>252</v>
      </c>
      <c r="D184" s="143" t="s">
        <v>131</v>
      </c>
      <c r="E184" s="144" t="s">
        <v>273</v>
      </c>
      <c r="F184" s="226" t="s">
        <v>274</v>
      </c>
      <c r="G184" s="226"/>
      <c r="H184" s="226"/>
      <c r="I184" s="226"/>
      <c r="J184" s="145" t="s">
        <v>134</v>
      </c>
      <c r="K184" s="146">
        <v>183.07</v>
      </c>
      <c r="L184" s="227">
        <v>0</v>
      </c>
      <c r="M184" s="227"/>
      <c r="N184" s="228">
        <f>ROUND(L184*K184,2)</f>
        <v>0</v>
      </c>
      <c r="O184" s="228"/>
      <c r="P184" s="228"/>
      <c r="Q184" s="228"/>
      <c r="R184" s="124"/>
      <c r="T184" s="147" t="s">
        <v>5</v>
      </c>
      <c r="U184" s="46" t="s">
        <v>36</v>
      </c>
      <c r="V184" s="38"/>
      <c r="W184" s="148">
        <f>V184*K184</f>
        <v>0</v>
      </c>
      <c r="X184" s="148">
        <v>0</v>
      </c>
      <c r="Y184" s="148">
        <f>X184*K184</f>
        <v>0</v>
      </c>
      <c r="Z184" s="148">
        <v>0</v>
      </c>
      <c r="AA184" s="149">
        <f>Z184*K184</f>
        <v>0</v>
      </c>
      <c r="AR184" s="21" t="s">
        <v>135</v>
      </c>
      <c r="AT184" s="21" t="s">
        <v>131</v>
      </c>
      <c r="AU184" s="21" t="s">
        <v>92</v>
      </c>
      <c r="AY184" s="21" t="s">
        <v>130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21" t="s">
        <v>79</v>
      </c>
      <c r="BK184" s="105">
        <f>ROUND(L184*K184,2)</f>
        <v>0</v>
      </c>
      <c r="BL184" s="21" t="s">
        <v>135</v>
      </c>
      <c r="BM184" s="21" t="s">
        <v>848</v>
      </c>
    </row>
    <row r="185" spans="2:65" s="1" customFormat="1" ht="25.5" customHeight="1">
      <c r="B185" s="123"/>
      <c r="C185" s="143" t="s">
        <v>10</v>
      </c>
      <c r="D185" s="143" t="s">
        <v>131</v>
      </c>
      <c r="E185" s="144" t="s">
        <v>277</v>
      </c>
      <c r="F185" s="226" t="s">
        <v>278</v>
      </c>
      <c r="G185" s="226"/>
      <c r="H185" s="226"/>
      <c r="I185" s="226"/>
      <c r="J185" s="145" t="s">
        <v>197</v>
      </c>
      <c r="K185" s="146">
        <v>53.005</v>
      </c>
      <c r="L185" s="227">
        <v>0</v>
      </c>
      <c r="M185" s="227"/>
      <c r="N185" s="228">
        <f>ROUND(L185*K185,2)</f>
        <v>0</v>
      </c>
      <c r="O185" s="228"/>
      <c r="P185" s="228"/>
      <c r="Q185" s="228"/>
      <c r="R185" s="124"/>
      <c r="T185" s="147" t="s">
        <v>5</v>
      </c>
      <c r="U185" s="46" t="s">
        <v>36</v>
      </c>
      <c r="V185" s="38"/>
      <c r="W185" s="148">
        <f>V185*K185</f>
        <v>0</v>
      </c>
      <c r="X185" s="148">
        <v>0</v>
      </c>
      <c r="Y185" s="148">
        <f>X185*K185</f>
        <v>0</v>
      </c>
      <c r="Z185" s="148">
        <v>0</v>
      </c>
      <c r="AA185" s="149">
        <f>Z185*K185</f>
        <v>0</v>
      </c>
      <c r="AR185" s="21" t="s">
        <v>135</v>
      </c>
      <c r="AT185" s="21" t="s">
        <v>131</v>
      </c>
      <c r="AU185" s="21" t="s">
        <v>92</v>
      </c>
      <c r="AY185" s="21" t="s">
        <v>130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21" t="s">
        <v>79</v>
      </c>
      <c r="BK185" s="105">
        <f>ROUND(L185*K185,2)</f>
        <v>0</v>
      </c>
      <c r="BL185" s="21" t="s">
        <v>135</v>
      </c>
      <c r="BM185" s="21" t="s">
        <v>849</v>
      </c>
    </row>
    <row r="186" spans="2:51" s="11" customFormat="1" ht="16.5" customHeight="1">
      <c r="B186" s="157"/>
      <c r="C186" s="158"/>
      <c r="D186" s="158"/>
      <c r="E186" s="159" t="s">
        <v>5</v>
      </c>
      <c r="F186" s="250" t="s">
        <v>850</v>
      </c>
      <c r="G186" s="251"/>
      <c r="H186" s="251"/>
      <c r="I186" s="251"/>
      <c r="J186" s="158"/>
      <c r="K186" s="160">
        <v>106.01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138</v>
      </c>
      <c r="AU186" s="164" t="s">
        <v>92</v>
      </c>
      <c r="AV186" s="11" t="s">
        <v>92</v>
      </c>
      <c r="AW186" s="11" t="s">
        <v>30</v>
      </c>
      <c r="AX186" s="11" t="s">
        <v>71</v>
      </c>
      <c r="AY186" s="164" t="s">
        <v>130</v>
      </c>
    </row>
    <row r="187" spans="2:51" s="10" customFormat="1" ht="16.5" customHeight="1">
      <c r="B187" s="150"/>
      <c r="C187" s="151"/>
      <c r="D187" s="151"/>
      <c r="E187" s="152" t="s">
        <v>5</v>
      </c>
      <c r="F187" s="243" t="s">
        <v>281</v>
      </c>
      <c r="G187" s="244"/>
      <c r="H187" s="244"/>
      <c r="I187" s="244"/>
      <c r="J187" s="151"/>
      <c r="K187" s="152" t="s">
        <v>5</v>
      </c>
      <c r="L187" s="151"/>
      <c r="M187" s="151"/>
      <c r="N187" s="151"/>
      <c r="O187" s="151"/>
      <c r="P187" s="151"/>
      <c r="Q187" s="151"/>
      <c r="R187" s="153"/>
      <c r="T187" s="154"/>
      <c r="U187" s="151"/>
      <c r="V187" s="151"/>
      <c r="W187" s="151"/>
      <c r="X187" s="151"/>
      <c r="Y187" s="151"/>
      <c r="Z187" s="151"/>
      <c r="AA187" s="155"/>
      <c r="AT187" s="156" t="s">
        <v>138</v>
      </c>
      <c r="AU187" s="156" t="s">
        <v>92</v>
      </c>
      <c r="AV187" s="10" t="s">
        <v>79</v>
      </c>
      <c r="AW187" s="10" t="s">
        <v>30</v>
      </c>
      <c r="AX187" s="10" t="s">
        <v>71</v>
      </c>
      <c r="AY187" s="156" t="s">
        <v>130</v>
      </c>
    </row>
    <row r="188" spans="2:51" s="11" customFormat="1" ht="16.5" customHeight="1">
      <c r="B188" s="157"/>
      <c r="C188" s="158"/>
      <c r="D188" s="158"/>
      <c r="E188" s="159" t="s">
        <v>5</v>
      </c>
      <c r="F188" s="241" t="s">
        <v>851</v>
      </c>
      <c r="G188" s="242"/>
      <c r="H188" s="242"/>
      <c r="I188" s="242"/>
      <c r="J188" s="158"/>
      <c r="K188" s="160">
        <v>53.005</v>
      </c>
      <c r="L188" s="158"/>
      <c r="M188" s="158"/>
      <c r="N188" s="158"/>
      <c r="O188" s="158"/>
      <c r="P188" s="158"/>
      <c r="Q188" s="158"/>
      <c r="R188" s="161"/>
      <c r="T188" s="162"/>
      <c r="U188" s="158"/>
      <c r="V188" s="158"/>
      <c r="W188" s="158"/>
      <c r="X188" s="158"/>
      <c r="Y188" s="158"/>
      <c r="Z188" s="158"/>
      <c r="AA188" s="163"/>
      <c r="AT188" s="164" t="s">
        <v>138</v>
      </c>
      <c r="AU188" s="164" t="s">
        <v>92</v>
      </c>
      <c r="AV188" s="11" t="s">
        <v>92</v>
      </c>
      <c r="AW188" s="11" t="s">
        <v>30</v>
      </c>
      <c r="AX188" s="11" t="s">
        <v>79</v>
      </c>
      <c r="AY188" s="164" t="s">
        <v>130</v>
      </c>
    </row>
    <row r="189" spans="2:65" s="1" customFormat="1" ht="25.5" customHeight="1">
      <c r="B189" s="123"/>
      <c r="C189" s="143" t="s">
        <v>262</v>
      </c>
      <c r="D189" s="143" t="s">
        <v>131</v>
      </c>
      <c r="E189" s="144" t="s">
        <v>284</v>
      </c>
      <c r="F189" s="226" t="s">
        <v>285</v>
      </c>
      <c r="G189" s="226"/>
      <c r="H189" s="226"/>
      <c r="I189" s="226"/>
      <c r="J189" s="145" t="s">
        <v>197</v>
      </c>
      <c r="K189" s="146">
        <v>106.01</v>
      </c>
      <c r="L189" s="227">
        <v>0</v>
      </c>
      <c r="M189" s="227"/>
      <c r="N189" s="228">
        <f>ROUND(L189*K189,2)</f>
        <v>0</v>
      </c>
      <c r="O189" s="228"/>
      <c r="P189" s="228"/>
      <c r="Q189" s="228"/>
      <c r="R189" s="124"/>
      <c r="T189" s="147" t="s">
        <v>5</v>
      </c>
      <c r="U189" s="46" t="s">
        <v>36</v>
      </c>
      <c r="V189" s="38"/>
      <c r="W189" s="148">
        <f>V189*K189</f>
        <v>0</v>
      </c>
      <c r="X189" s="148">
        <v>0</v>
      </c>
      <c r="Y189" s="148">
        <f>X189*K189</f>
        <v>0</v>
      </c>
      <c r="Z189" s="148">
        <v>0</v>
      </c>
      <c r="AA189" s="149">
        <f>Z189*K189</f>
        <v>0</v>
      </c>
      <c r="AR189" s="21" t="s">
        <v>135</v>
      </c>
      <c r="AT189" s="21" t="s">
        <v>131</v>
      </c>
      <c r="AU189" s="21" t="s">
        <v>92</v>
      </c>
      <c r="AY189" s="21" t="s">
        <v>130</v>
      </c>
      <c r="BE189" s="105">
        <f>IF(U189="základní",N189,0)</f>
        <v>0</v>
      </c>
      <c r="BF189" s="105">
        <f>IF(U189="snížená",N189,0)</f>
        <v>0</v>
      </c>
      <c r="BG189" s="105">
        <f>IF(U189="zákl. přenesená",N189,0)</f>
        <v>0</v>
      </c>
      <c r="BH189" s="105">
        <f>IF(U189="sníž. přenesená",N189,0)</f>
        <v>0</v>
      </c>
      <c r="BI189" s="105">
        <f>IF(U189="nulová",N189,0)</f>
        <v>0</v>
      </c>
      <c r="BJ189" s="21" t="s">
        <v>79</v>
      </c>
      <c r="BK189" s="105">
        <f>ROUND(L189*K189,2)</f>
        <v>0</v>
      </c>
      <c r="BL189" s="21" t="s">
        <v>135</v>
      </c>
      <c r="BM189" s="21" t="s">
        <v>852</v>
      </c>
    </row>
    <row r="190" spans="2:51" s="11" customFormat="1" ht="16.5" customHeight="1">
      <c r="B190" s="157"/>
      <c r="C190" s="158"/>
      <c r="D190" s="158"/>
      <c r="E190" s="159" t="s">
        <v>5</v>
      </c>
      <c r="F190" s="250" t="s">
        <v>850</v>
      </c>
      <c r="G190" s="251"/>
      <c r="H190" s="251"/>
      <c r="I190" s="251"/>
      <c r="J190" s="158"/>
      <c r="K190" s="160">
        <v>106.01</v>
      </c>
      <c r="L190" s="158"/>
      <c r="M190" s="158"/>
      <c r="N190" s="158"/>
      <c r="O190" s="158"/>
      <c r="P190" s="158"/>
      <c r="Q190" s="158"/>
      <c r="R190" s="161"/>
      <c r="T190" s="162"/>
      <c r="U190" s="158"/>
      <c r="V190" s="158"/>
      <c r="W190" s="158"/>
      <c r="X190" s="158"/>
      <c r="Y190" s="158"/>
      <c r="Z190" s="158"/>
      <c r="AA190" s="163"/>
      <c r="AT190" s="164" t="s">
        <v>138</v>
      </c>
      <c r="AU190" s="164" t="s">
        <v>92</v>
      </c>
      <c r="AV190" s="11" t="s">
        <v>92</v>
      </c>
      <c r="AW190" s="11" t="s">
        <v>30</v>
      </c>
      <c r="AX190" s="11" t="s">
        <v>79</v>
      </c>
      <c r="AY190" s="164" t="s">
        <v>130</v>
      </c>
    </row>
    <row r="191" spans="2:65" s="1" customFormat="1" ht="16.5" customHeight="1">
      <c r="B191" s="123"/>
      <c r="C191" s="143" t="s">
        <v>272</v>
      </c>
      <c r="D191" s="143" t="s">
        <v>131</v>
      </c>
      <c r="E191" s="144" t="s">
        <v>288</v>
      </c>
      <c r="F191" s="226" t="s">
        <v>289</v>
      </c>
      <c r="G191" s="226"/>
      <c r="H191" s="226"/>
      <c r="I191" s="226"/>
      <c r="J191" s="145" t="s">
        <v>197</v>
      </c>
      <c r="K191" s="146">
        <v>106.01</v>
      </c>
      <c r="L191" s="227">
        <v>0</v>
      </c>
      <c r="M191" s="227"/>
      <c r="N191" s="228">
        <f>ROUND(L191*K191,2)</f>
        <v>0</v>
      </c>
      <c r="O191" s="228"/>
      <c r="P191" s="228"/>
      <c r="Q191" s="228"/>
      <c r="R191" s="124"/>
      <c r="T191" s="147" t="s">
        <v>5</v>
      </c>
      <c r="U191" s="46" t="s">
        <v>36</v>
      </c>
      <c r="V191" s="38"/>
      <c r="W191" s="148">
        <f>V191*K191</f>
        <v>0</v>
      </c>
      <c r="X191" s="148">
        <v>0</v>
      </c>
      <c r="Y191" s="148">
        <f>X191*K191</f>
        <v>0</v>
      </c>
      <c r="Z191" s="148">
        <v>0</v>
      </c>
      <c r="AA191" s="149">
        <f>Z191*K191</f>
        <v>0</v>
      </c>
      <c r="AR191" s="21" t="s">
        <v>135</v>
      </c>
      <c r="AT191" s="21" t="s">
        <v>131</v>
      </c>
      <c r="AU191" s="21" t="s">
        <v>92</v>
      </c>
      <c r="AY191" s="21" t="s">
        <v>130</v>
      </c>
      <c r="BE191" s="105">
        <f>IF(U191="základní",N191,0)</f>
        <v>0</v>
      </c>
      <c r="BF191" s="105">
        <f>IF(U191="snížená",N191,0)</f>
        <v>0</v>
      </c>
      <c r="BG191" s="105">
        <f>IF(U191="zákl. přenesená",N191,0)</f>
        <v>0</v>
      </c>
      <c r="BH191" s="105">
        <f>IF(U191="sníž. přenesená",N191,0)</f>
        <v>0</v>
      </c>
      <c r="BI191" s="105">
        <f>IF(U191="nulová",N191,0)</f>
        <v>0</v>
      </c>
      <c r="BJ191" s="21" t="s">
        <v>79</v>
      </c>
      <c r="BK191" s="105">
        <f>ROUND(L191*K191,2)</f>
        <v>0</v>
      </c>
      <c r="BL191" s="21" t="s">
        <v>135</v>
      </c>
      <c r="BM191" s="21" t="s">
        <v>853</v>
      </c>
    </row>
    <row r="192" spans="2:65" s="1" customFormat="1" ht="25.5" customHeight="1">
      <c r="B192" s="123"/>
      <c r="C192" s="143" t="s">
        <v>276</v>
      </c>
      <c r="D192" s="143" t="s">
        <v>131</v>
      </c>
      <c r="E192" s="144" t="s">
        <v>292</v>
      </c>
      <c r="F192" s="226" t="s">
        <v>293</v>
      </c>
      <c r="G192" s="226"/>
      <c r="H192" s="226"/>
      <c r="I192" s="226"/>
      <c r="J192" s="145" t="s">
        <v>294</v>
      </c>
      <c r="K192" s="146">
        <v>190.818</v>
      </c>
      <c r="L192" s="227">
        <v>0</v>
      </c>
      <c r="M192" s="227"/>
      <c r="N192" s="228">
        <f>ROUND(L192*K192,2)</f>
        <v>0</v>
      </c>
      <c r="O192" s="228"/>
      <c r="P192" s="228"/>
      <c r="Q192" s="228"/>
      <c r="R192" s="124"/>
      <c r="T192" s="147" t="s">
        <v>5</v>
      </c>
      <c r="U192" s="46" t="s">
        <v>36</v>
      </c>
      <c r="V192" s="38"/>
      <c r="W192" s="148">
        <f>V192*K192</f>
        <v>0</v>
      </c>
      <c r="X192" s="148">
        <v>0</v>
      </c>
      <c r="Y192" s="148">
        <f>X192*K192</f>
        <v>0</v>
      </c>
      <c r="Z192" s="148">
        <v>0</v>
      </c>
      <c r="AA192" s="149">
        <f>Z192*K192</f>
        <v>0</v>
      </c>
      <c r="AR192" s="21" t="s">
        <v>135</v>
      </c>
      <c r="AT192" s="21" t="s">
        <v>131</v>
      </c>
      <c r="AU192" s="21" t="s">
        <v>92</v>
      </c>
      <c r="AY192" s="21" t="s">
        <v>130</v>
      </c>
      <c r="BE192" s="105">
        <f>IF(U192="základní",N192,0)</f>
        <v>0</v>
      </c>
      <c r="BF192" s="105">
        <f>IF(U192="snížená",N192,0)</f>
        <v>0</v>
      </c>
      <c r="BG192" s="105">
        <f>IF(U192="zákl. přenesená",N192,0)</f>
        <v>0</v>
      </c>
      <c r="BH192" s="105">
        <f>IF(U192="sníž. přenesená",N192,0)</f>
        <v>0</v>
      </c>
      <c r="BI192" s="105">
        <f>IF(U192="nulová",N192,0)</f>
        <v>0</v>
      </c>
      <c r="BJ192" s="21" t="s">
        <v>79</v>
      </c>
      <c r="BK192" s="105">
        <f>ROUND(L192*K192,2)</f>
        <v>0</v>
      </c>
      <c r="BL192" s="21" t="s">
        <v>135</v>
      </c>
      <c r="BM192" s="21" t="s">
        <v>854</v>
      </c>
    </row>
    <row r="193" spans="2:51" s="11" customFormat="1" ht="16.5" customHeight="1">
      <c r="B193" s="157"/>
      <c r="C193" s="158"/>
      <c r="D193" s="158"/>
      <c r="E193" s="159" t="s">
        <v>5</v>
      </c>
      <c r="F193" s="250" t="s">
        <v>855</v>
      </c>
      <c r="G193" s="251"/>
      <c r="H193" s="251"/>
      <c r="I193" s="251"/>
      <c r="J193" s="158"/>
      <c r="K193" s="160">
        <v>190.818</v>
      </c>
      <c r="L193" s="158"/>
      <c r="M193" s="158"/>
      <c r="N193" s="158"/>
      <c r="O193" s="158"/>
      <c r="P193" s="158"/>
      <c r="Q193" s="158"/>
      <c r="R193" s="161"/>
      <c r="T193" s="162"/>
      <c r="U193" s="158"/>
      <c r="V193" s="158"/>
      <c r="W193" s="158"/>
      <c r="X193" s="158"/>
      <c r="Y193" s="158"/>
      <c r="Z193" s="158"/>
      <c r="AA193" s="163"/>
      <c r="AT193" s="164" t="s">
        <v>138</v>
      </c>
      <c r="AU193" s="164" t="s">
        <v>92</v>
      </c>
      <c r="AV193" s="11" t="s">
        <v>92</v>
      </c>
      <c r="AW193" s="11" t="s">
        <v>30</v>
      </c>
      <c r="AX193" s="11" t="s">
        <v>79</v>
      </c>
      <c r="AY193" s="164" t="s">
        <v>130</v>
      </c>
    </row>
    <row r="194" spans="2:65" s="1" customFormat="1" ht="25.5" customHeight="1">
      <c r="B194" s="123"/>
      <c r="C194" s="143" t="s">
        <v>283</v>
      </c>
      <c r="D194" s="143" t="s">
        <v>131</v>
      </c>
      <c r="E194" s="144" t="s">
        <v>298</v>
      </c>
      <c r="F194" s="226" t="s">
        <v>299</v>
      </c>
      <c r="G194" s="226"/>
      <c r="H194" s="226"/>
      <c r="I194" s="226"/>
      <c r="J194" s="145" t="s">
        <v>197</v>
      </c>
      <c r="K194" s="146">
        <v>64.581</v>
      </c>
      <c r="L194" s="227">
        <v>0</v>
      </c>
      <c r="M194" s="227"/>
      <c r="N194" s="228">
        <f>ROUND(L194*K194,2)</f>
        <v>0</v>
      </c>
      <c r="O194" s="228"/>
      <c r="P194" s="228"/>
      <c r="Q194" s="228"/>
      <c r="R194" s="124"/>
      <c r="T194" s="147" t="s">
        <v>5</v>
      </c>
      <c r="U194" s="46" t="s">
        <v>36</v>
      </c>
      <c r="V194" s="38"/>
      <c r="W194" s="148">
        <f>V194*K194</f>
        <v>0</v>
      </c>
      <c r="X194" s="148">
        <v>0</v>
      </c>
      <c r="Y194" s="148">
        <f>X194*K194</f>
        <v>0</v>
      </c>
      <c r="Z194" s="148">
        <v>0</v>
      </c>
      <c r="AA194" s="149">
        <f>Z194*K194</f>
        <v>0</v>
      </c>
      <c r="AR194" s="21" t="s">
        <v>135</v>
      </c>
      <c r="AT194" s="21" t="s">
        <v>131</v>
      </c>
      <c r="AU194" s="21" t="s">
        <v>92</v>
      </c>
      <c r="AY194" s="21" t="s">
        <v>130</v>
      </c>
      <c r="BE194" s="105">
        <f>IF(U194="základní",N194,0)</f>
        <v>0</v>
      </c>
      <c r="BF194" s="105">
        <f>IF(U194="snížená",N194,0)</f>
        <v>0</v>
      </c>
      <c r="BG194" s="105">
        <f>IF(U194="zákl. přenesená",N194,0)</f>
        <v>0</v>
      </c>
      <c r="BH194" s="105">
        <f>IF(U194="sníž. přenesená",N194,0)</f>
        <v>0</v>
      </c>
      <c r="BI194" s="105">
        <f>IF(U194="nulová",N194,0)</f>
        <v>0</v>
      </c>
      <c r="BJ194" s="21" t="s">
        <v>79</v>
      </c>
      <c r="BK194" s="105">
        <f>ROUND(L194*K194,2)</f>
        <v>0</v>
      </c>
      <c r="BL194" s="21" t="s">
        <v>135</v>
      </c>
      <c r="BM194" s="21" t="s">
        <v>856</v>
      </c>
    </row>
    <row r="195" spans="2:51" s="10" customFormat="1" ht="38.25" customHeight="1">
      <c r="B195" s="150"/>
      <c r="C195" s="151"/>
      <c r="D195" s="151"/>
      <c r="E195" s="152" t="s">
        <v>5</v>
      </c>
      <c r="F195" s="239" t="s">
        <v>301</v>
      </c>
      <c r="G195" s="240"/>
      <c r="H195" s="240"/>
      <c r="I195" s="240"/>
      <c r="J195" s="151"/>
      <c r="K195" s="152" t="s">
        <v>5</v>
      </c>
      <c r="L195" s="151"/>
      <c r="M195" s="151"/>
      <c r="N195" s="151"/>
      <c r="O195" s="151"/>
      <c r="P195" s="151"/>
      <c r="Q195" s="151"/>
      <c r="R195" s="153"/>
      <c r="T195" s="154"/>
      <c r="U195" s="151"/>
      <c r="V195" s="151"/>
      <c r="W195" s="151"/>
      <c r="X195" s="151"/>
      <c r="Y195" s="151"/>
      <c r="Z195" s="151"/>
      <c r="AA195" s="155"/>
      <c r="AT195" s="156" t="s">
        <v>138</v>
      </c>
      <c r="AU195" s="156" t="s">
        <v>92</v>
      </c>
      <c r="AV195" s="10" t="s">
        <v>79</v>
      </c>
      <c r="AW195" s="10" t="s">
        <v>30</v>
      </c>
      <c r="AX195" s="10" t="s">
        <v>71</v>
      </c>
      <c r="AY195" s="156" t="s">
        <v>130</v>
      </c>
    </row>
    <row r="196" spans="2:51" s="11" customFormat="1" ht="16.5" customHeight="1">
      <c r="B196" s="157"/>
      <c r="C196" s="158"/>
      <c r="D196" s="158"/>
      <c r="E196" s="159" t="s">
        <v>5</v>
      </c>
      <c r="F196" s="241" t="s">
        <v>857</v>
      </c>
      <c r="G196" s="242"/>
      <c r="H196" s="242"/>
      <c r="I196" s="242"/>
      <c r="J196" s="158"/>
      <c r="K196" s="160">
        <v>64.581</v>
      </c>
      <c r="L196" s="158"/>
      <c r="M196" s="158"/>
      <c r="N196" s="158"/>
      <c r="O196" s="158"/>
      <c r="P196" s="158"/>
      <c r="Q196" s="158"/>
      <c r="R196" s="161"/>
      <c r="T196" s="162"/>
      <c r="U196" s="158"/>
      <c r="V196" s="158"/>
      <c r="W196" s="158"/>
      <c r="X196" s="158"/>
      <c r="Y196" s="158"/>
      <c r="Z196" s="158"/>
      <c r="AA196" s="163"/>
      <c r="AT196" s="164" t="s">
        <v>138</v>
      </c>
      <c r="AU196" s="164" t="s">
        <v>92</v>
      </c>
      <c r="AV196" s="11" t="s">
        <v>92</v>
      </c>
      <c r="AW196" s="11" t="s">
        <v>30</v>
      </c>
      <c r="AX196" s="11" t="s">
        <v>79</v>
      </c>
      <c r="AY196" s="164" t="s">
        <v>130</v>
      </c>
    </row>
    <row r="197" spans="2:65" s="1" customFormat="1" ht="16.5" customHeight="1">
      <c r="B197" s="123"/>
      <c r="C197" s="173" t="s">
        <v>287</v>
      </c>
      <c r="D197" s="173" t="s">
        <v>304</v>
      </c>
      <c r="E197" s="174" t="s">
        <v>305</v>
      </c>
      <c r="F197" s="247" t="s">
        <v>306</v>
      </c>
      <c r="G197" s="247"/>
      <c r="H197" s="247"/>
      <c r="I197" s="247"/>
      <c r="J197" s="175" t="s">
        <v>294</v>
      </c>
      <c r="K197" s="176">
        <v>116.246</v>
      </c>
      <c r="L197" s="248">
        <v>0</v>
      </c>
      <c r="M197" s="248"/>
      <c r="N197" s="249">
        <f>ROUND(L197*K197,2)</f>
        <v>0</v>
      </c>
      <c r="O197" s="228"/>
      <c r="P197" s="228"/>
      <c r="Q197" s="228"/>
      <c r="R197" s="124"/>
      <c r="T197" s="147" t="s">
        <v>5</v>
      </c>
      <c r="U197" s="46" t="s">
        <v>36</v>
      </c>
      <c r="V197" s="38"/>
      <c r="W197" s="148">
        <f>V197*K197</f>
        <v>0</v>
      </c>
      <c r="X197" s="148">
        <v>1</v>
      </c>
      <c r="Y197" s="148">
        <f>X197*K197</f>
        <v>116.246</v>
      </c>
      <c r="Z197" s="148">
        <v>0</v>
      </c>
      <c r="AA197" s="149">
        <f>Z197*K197</f>
        <v>0</v>
      </c>
      <c r="AR197" s="21" t="s">
        <v>174</v>
      </c>
      <c r="AT197" s="21" t="s">
        <v>304</v>
      </c>
      <c r="AU197" s="21" t="s">
        <v>92</v>
      </c>
      <c r="AY197" s="21" t="s">
        <v>130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21" t="s">
        <v>79</v>
      </c>
      <c r="BK197" s="105">
        <f>ROUND(L197*K197,2)</f>
        <v>0</v>
      </c>
      <c r="BL197" s="21" t="s">
        <v>135</v>
      </c>
      <c r="BM197" s="21" t="s">
        <v>858</v>
      </c>
    </row>
    <row r="198" spans="2:51" s="11" customFormat="1" ht="16.5" customHeight="1">
      <c r="B198" s="157"/>
      <c r="C198" s="158"/>
      <c r="D198" s="158"/>
      <c r="E198" s="159" t="s">
        <v>5</v>
      </c>
      <c r="F198" s="250" t="s">
        <v>859</v>
      </c>
      <c r="G198" s="251"/>
      <c r="H198" s="251"/>
      <c r="I198" s="251"/>
      <c r="J198" s="158"/>
      <c r="K198" s="160">
        <v>116.246</v>
      </c>
      <c r="L198" s="158"/>
      <c r="M198" s="158"/>
      <c r="N198" s="158"/>
      <c r="O198" s="158"/>
      <c r="P198" s="158"/>
      <c r="Q198" s="158"/>
      <c r="R198" s="161"/>
      <c r="T198" s="162"/>
      <c r="U198" s="158"/>
      <c r="V198" s="158"/>
      <c r="W198" s="158"/>
      <c r="X198" s="158"/>
      <c r="Y198" s="158"/>
      <c r="Z198" s="158"/>
      <c r="AA198" s="163"/>
      <c r="AT198" s="164" t="s">
        <v>138</v>
      </c>
      <c r="AU198" s="164" t="s">
        <v>92</v>
      </c>
      <c r="AV198" s="11" t="s">
        <v>92</v>
      </c>
      <c r="AW198" s="11" t="s">
        <v>30</v>
      </c>
      <c r="AX198" s="11" t="s">
        <v>79</v>
      </c>
      <c r="AY198" s="164" t="s">
        <v>130</v>
      </c>
    </row>
    <row r="199" spans="2:65" s="1" customFormat="1" ht="25.5" customHeight="1">
      <c r="B199" s="123"/>
      <c r="C199" s="143" t="s">
        <v>291</v>
      </c>
      <c r="D199" s="143" t="s">
        <v>131</v>
      </c>
      <c r="E199" s="144" t="s">
        <v>310</v>
      </c>
      <c r="F199" s="226" t="s">
        <v>311</v>
      </c>
      <c r="G199" s="226"/>
      <c r="H199" s="226"/>
      <c r="I199" s="226"/>
      <c r="J199" s="145" t="s">
        <v>197</v>
      </c>
      <c r="K199" s="146">
        <v>28.948</v>
      </c>
      <c r="L199" s="227">
        <v>0</v>
      </c>
      <c r="M199" s="227"/>
      <c r="N199" s="228">
        <f>ROUND(L199*K199,2)</f>
        <v>0</v>
      </c>
      <c r="O199" s="228"/>
      <c r="P199" s="228"/>
      <c r="Q199" s="228"/>
      <c r="R199" s="124"/>
      <c r="T199" s="147" t="s">
        <v>5</v>
      </c>
      <c r="U199" s="46" t="s">
        <v>36</v>
      </c>
      <c r="V199" s="38"/>
      <c r="W199" s="148">
        <f>V199*K199</f>
        <v>0</v>
      </c>
      <c r="X199" s="148">
        <v>0</v>
      </c>
      <c r="Y199" s="148">
        <f>X199*K199</f>
        <v>0</v>
      </c>
      <c r="Z199" s="148">
        <v>0</v>
      </c>
      <c r="AA199" s="149">
        <f>Z199*K199</f>
        <v>0</v>
      </c>
      <c r="AR199" s="21" t="s">
        <v>135</v>
      </c>
      <c r="AT199" s="21" t="s">
        <v>131</v>
      </c>
      <c r="AU199" s="21" t="s">
        <v>92</v>
      </c>
      <c r="AY199" s="21" t="s">
        <v>130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21" t="s">
        <v>79</v>
      </c>
      <c r="BK199" s="105">
        <f>ROUND(L199*K199,2)</f>
        <v>0</v>
      </c>
      <c r="BL199" s="21" t="s">
        <v>135</v>
      </c>
      <c r="BM199" s="21" t="s">
        <v>860</v>
      </c>
    </row>
    <row r="200" spans="2:51" s="10" customFormat="1" ht="16.5" customHeight="1">
      <c r="B200" s="150"/>
      <c r="C200" s="151"/>
      <c r="D200" s="151"/>
      <c r="E200" s="152" t="s">
        <v>5</v>
      </c>
      <c r="F200" s="239" t="s">
        <v>266</v>
      </c>
      <c r="G200" s="240"/>
      <c r="H200" s="240"/>
      <c r="I200" s="240"/>
      <c r="J200" s="151"/>
      <c r="K200" s="152" t="s">
        <v>5</v>
      </c>
      <c r="L200" s="151"/>
      <c r="M200" s="151"/>
      <c r="N200" s="151"/>
      <c r="O200" s="151"/>
      <c r="P200" s="151"/>
      <c r="Q200" s="151"/>
      <c r="R200" s="153"/>
      <c r="T200" s="154"/>
      <c r="U200" s="151"/>
      <c r="V200" s="151"/>
      <c r="W200" s="151"/>
      <c r="X200" s="151"/>
      <c r="Y200" s="151"/>
      <c r="Z200" s="151"/>
      <c r="AA200" s="155"/>
      <c r="AT200" s="156" t="s">
        <v>138</v>
      </c>
      <c r="AU200" s="156" t="s">
        <v>92</v>
      </c>
      <c r="AV200" s="10" t="s">
        <v>79</v>
      </c>
      <c r="AW200" s="10" t="s">
        <v>30</v>
      </c>
      <c r="AX200" s="10" t="s">
        <v>71</v>
      </c>
      <c r="AY200" s="156" t="s">
        <v>130</v>
      </c>
    </row>
    <row r="201" spans="2:51" s="11" customFormat="1" ht="25.5" customHeight="1">
      <c r="B201" s="157"/>
      <c r="C201" s="158"/>
      <c r="D201" s="158"/>
      <c r="E201" s="159" t="s">
        <v>5</v>
      </c>
      <c r="F201" s="241" t="s">
        <v>861</v>
      </c>
      <c r="G201" s="242"/>
      <c r="H201" s="242"/>
      <c r="I201" s="242"/>
      <c r="J201" s="158"/>
      <c r="K201" s="160">
        <v>23.999</v>
      </c>
      <c r="L201" s="158"/>
      <c r="M201" s="158"/>
      <c r="N201" s="158"/>
      <c r="O201" s="158"/>
      <c r="P201" s="158"/>
      <c r="Q201" s="158"/>
      <c r="R201" s="161"/>
      <c r="T201" s="162"/>
      <c r="U201" s="158"/>
      <c r="V201" s="158"/>
      <c r="W201" s="158"/>
      <c r="X201" s="158"/>
      <c r="Y201" s="158"/>
      <c r="Z201" s="158"/>
      <c r="AA201" s="163"/>
      <c r="AT201" s="164" t="s">
        <v>138</v>
      </c>
      <c r="AU201" s="164" t="s">
        <v>92</v>
      </c>
      <c r="AV201" s="11" t="s">
        <v>92</v>
      </c>
      <c r="AW201" s="11" t="s">
        <v>30</v>
      </c>
      <c r="AX201" s="11" t="s">
        <v>71</v>
      </c>
      <c r="AY201" s="164" t="s">
        <v>130</v>
      </c>
    </row>
    <row r="202" spans="2:51" s="10" customFormat="1" ht="16.5" customHeight="1">
      <c r="B202" s="150"/>
      <c r="C202" s="151"/>
      <c r="D202" s="151"/>
      <c r="E202" s="152" t="s">
        <v>5</v>
      </c>
      <c r="F202" s="243" t="s">
        <v>268</v>
      </c>
      <c r="G202" s="244"/>
      <c r="H202" s="244"/>
      <c r="I202" s="244"/>
      <c r="J202" s="151"/>
      <c r="K202" s="152" t="s">
        <v>5</v>
      </c>
      <c r="L202" s="151"/>
      <c r="M202" s="151"/>
      <c r="N202" s="151"/>
      <c r="O202" s="151"/>
      <c r="P202" s="151"/>
      <c r="Q202" s="151"/>
      <c r="R202" s="153"/>
      <c r="T202" s="154"/>
      <c r="U202" s="151"/>
      <c r="V202" s="151"/>
      <c r="W202" s="151"/>
      <c r="X202" s="151"/>
      <c r="Y202" s="151"/>
      <c r="Z202" s="151"/>
      <c r="AA202" s="155"/>
      <c r="AT202" s="156" t="s">
        <v>138</v>
      </c>
      <c r="AU202" s="156" t="s">
        <v>92</v>
      </c>
      <c r="AV202" s="10" t="s">
        <v>79</v>
      </c>
      <c r="AW202" s="10" t="s">
        <v>30</v>
      </c>
      <c r="AX202" s="10" t="s">
        <v>71</v>
      </c>
      <c r="AY202" s="156" t="s">
        <v>130</v>
      </c>
    </row>
    <row r="203" spans="2:51" s="11" customFormat="1" ht="16.5" customHeight="1">
      <c r="B203" s="157"/>
      <c r="C203" s="158"/>
      <c r="D203" s="158"/>
      <c r="E203" s="159" t="s">
        <v>5</v>
      </c>
      <c r="F203" s="241" t="s">
        <v>862</v>
      </c>
      <c r="G203" s="242"/>
      <c r="H203" s="242"/>
      <c r="I203" s="242"/>
      <c r="J203" s="158"/>
      <c r="K203" s="160">
        <v>4.949</v>
      </c>
      <c r="L203" s="158"/>
      <c r="M203" s="158"/>
      <c r="N203" s="158"/>
      <c r="O203" s="158"/>
      <c r="P203" s="158"/>
      <c r="Q203" s="158"/>
      <c r="R203" s="161"/>
      <c r="T203" s="162"/>
      <c r="U203" s="158"/>
      <c r="V203" s="158"/>
      <c r="W203" s="158"/>
      <c r="X203" s="158"/>
      <c r="Y203" s="158"/>
      <c r="Z203" s="158"/>
      <c r="AA203" s="163"/>
      <c r="AT203" s="164" t="s">
        <v>138</v>
      </c>
      <c r="AU203" s="164" t="s">
        <v>92</v>
      </c>
      <c r="AV203" s="11" t="s">
        <v>92</v>
      </c>
      <c r="AW203" s="11" t="s">
        <v>30</v>
      </c>
      <c r="AX203" s="11" t="s">
        <v>71</v>
      </c>
      <c r="AY203" s="164" t="s">
        <v>130</v>
      </c>
    </row>
    <row r="204" spans="2:51" s="12" customFormat="1" ht="16.5" customHeight="1">
      <c r="B204" s="165"/>
      <c r="C204" s="166"/>
      <c r="D204" s="166"/>
      <c r="E204" s="167" t="s">
        <v>5</v>
      </c>
      <c r="F204" s="245" t="s">
        <v>143</v>
      </c>
      <c r="G204" s="246"/>
      <c r="H204" s="246"/>
      <c r="I204" s="246"/>
      <c r="J204" s="166"/>
      <c r="K204" s="168">
        <v>28.948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138</v>
      </c>
      <c r="AU204" s="172" t="s">
        <v>92</v>
      </c>
      <c r="AV204" s="12" t="s">
        <v>135</v>
      </c>
      <c r="AW204" s="12" t="s">
        <v>30</v>
      </c>
      <c r="AX204" s="12" t="s">
        <v>79</v>
      </c>
      <c r="AY204" s="172" t="s">
        <v>130</v>
      </c>
    </row>
    <row r="205" spans="2:65" s="1" customFormat="1" ht="16.5" customHeight="1">
      <c r="B205" s="123"/>
      <c r="C205" s="173" t="s">
        <v>297</v>
      </c>
      <c r="D205" s="173" t="s">
        <v>304</v>
      </c>
      <c r="E205" s="174" t="s">
        <v>317</v>
      </c>
      <c r="F205" s="247" t="s">
        <v>318</v>
      </c>
      <c r="G205" s="247"/>
      <c r="H205" s="247"/>
      <c r="I205" s="247"/>
      <c r="J205" s="175" t="s">
        <v>294</v>
      </c>
      <c r="K205" s="176">
        <v>57.896</v>
      </c>
      <c r="L205" s="248">
        <v>0</v>
      </c>
      <c r="M205" s="248"/>
      <c r="N205" s="249">
        <f>ROUND(L205*K205,2)</f>
        <v>0</v>
      </c>
      <c r="O205" s="228"/>
      <c r="P205" s="228"/>
      <c r="Q205" s="228"/>
      <c r="R205" s="124"/>
      <c r="T205" s="147" t="s">
        <v>5</v>
      </c>
      <c r="U205" s="46" t="s">
        <v>36</v>
      </c>
      <c r="V205" s="38"/>
      <c r="W205" s="148">
        <f>V205*K205</f>
        <v>0</v>
      </c>
      <c r="X205" s="148">
        <v>1</v>
      </c>
      <c r="Y205" s="148">
        <f>X205*K205</f>
        <v>57.896</v>
      </c>
      <c r="Z205" s="148">
        <v>0</v>
      </c>
      <c r="AA205" s="149">
        <f>Z205*K205</f>
        <v>0</v>
      </c>
      <c r="AR205" s="21" t="s">
        <v>174</v>
      </c>
      <c r="AT205" s="21" t="s">
        <v>304</v>
      </c>
      <c r="AU205" s="21" t="s">
        <v>92</v>
      </c>
      <c r="AY205" s="21" t="s">
        <v>130</v>
      </c>
      <c r="BE205" s="105">
        <f>IF(U205="základní",N205,0)</f>
        <v>0</v>
      </c>
      <c r="BF205" s="105">
        <f>IF(U205="snížená",N205,0)</f>
        <v>0</v>
      </c>
      <c r="BG205" s="105">
        <f>IF(U205="zákl. přenesená",N205,0)</f>
        <v>0</v>
      </c>
      <c r="BH205" s="105">
        <f>IF(U205="sníž. přenesená",N205,0)</f>
        <v>0</v>
      </c>
      <c r="BI205" s="105">
        <f>IF(U205="nulová",N205,0)</f>
        <v>0</v>
      </c>
      <c r="BJ205" s="21" t="s">
        <v>79</v>
      </c>
      <c r="BK205" s="105">
        <f>ROUND(L205*K205,2)</f>
        <v>0</v>
      </c>
      <c r="BL205" s="21" t="s">
        <v>135</v>
      </c>
      <c r="BM205" s="21" t="s">
        <v>863</v>
      </c>
    </row>
    <row r="206" spans="2:51" s="11" customFormat="1" ht="16.5" customHeight="1">
      <c r="B206" s="157"/>
      <c r="C206" s="158"/>
      <c r="D206" s="158"/>
      <c r="E206" s="159" t="s">
        <v>5</v>
      </c>
      <c r="F206" s="250" t="s">
        <v>864</v>
      </c>
      <c r="G206" s="251"/>
      <c r="H206" s="251"/>
      <c r="I206" s="251"/>
      <c r="J206" s="158"/>
      <c r="K206" s="160">
        <v>57.896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138</v>
      </c>
      <c r="AU206" s="164" t="s">
        <v>92</v>
      </c>
      <c r="AV206" s="11" t="s">
        <v>92</v>
      </c>
      <c r="AW206" s="11" t="s">
        <v>30</v>
      </c>
      <c r="AX206" s="11" t="s">
        <v>79</v>
      </c>
      <c r="AY206" s="164" t="s">
        <v>130</v>
      </c>
    </row>
    <row r="207" spans="2:65" s="1" customFormat="1" ht="38.25" customHeight="1">
      <c r="B207" s="123"/>
      <c r="C207" s="143" t="s">
        <v>303</v>
      </c>
      <c r="D207" s="143" t="s">
        <v>131</v>
      </c>
      <c r="E207" s="144" t="s">
        <v>322</v>
      </c>
      <c r="F207" s="226" t="s">
        <v>323</v>
      </c>
      <c r="G207" s="226"/>
      <c r="H207" s="226"/>
      <c r="I207" s="226"/>
      <c r="J207" s="145" t="s">
        <v>134</v>
      </c>
      <c r="K207" s="146">
        <v>53.56</v>
      </c>
      <c r="L207" s="227">
        <v>0</v>
      </c>
      <c r="M207" s="227"/>
      <c r="N207" s="228">
        <f>ROUND(L207*K207,2)</f>
        <v>0</v>
      </c>
      <c r="O207" s="228"/>
      <c r="P207" s="228"/>
      <c r="Q207" s="228"/>
      <c r="R207" s="124"/>
      <c r="T207" s="147" t="s">
        <v>5</v>
      </c>
      <c r="U207" s="46" t="s">
        <v>36</v>
      </c>
      <c r="V207" s="38"/>
      <c r="W207" s="148">
        <f>V207*K207</f>
        <v>0</v>
      </c>
      <c r="X207" s="148">
        <v>0</v>
      </c>
      <c r="Y207" s="148">
        <f>X207*K207</f>
        <v>0</v>
      </c>
      <c r="Z207" s="148">
        <v>0</v>
      </c>
      <c r="AA207" s="149">
        <f>Z207*K207</f>
        <v>0</v>
      </c>
      <c r="AR207" s="21" t="s">
        <v>135</v>
      </c>
      <c r="AT207" s="21" t="s">
        <v>131</v>
      </c>
      <c r="AU207" s="21" t="s">
        <v>92</v>
      </c>
      <c r="AY207" s="21" t="s">
        <v>130</v>
      </c>
      <c r="BE207" s="105">
        <f>IF(U207="základní",N207,0)</f>
        <v>0</v>
      </c>
      <c r="BF207" s="105">
        <f>IF(U207="snížená",N207,0)</f>
        <v>0</v>
      </c>
      <c r="BG207" s="105">
        <f>IF(U207="zákl. přenesená",N207,0)</f>
        <v>0</v>
      </c>
      <c r="BH207" s="105">
        <f>IF(U207="sníž. přenesená",N207,0)</f>
        <v>0</v>
      </c>
      <c r="BI207" s="105">
        <f>IF(U207="nulová",N207,0)</f>
        <v>0</v>
      </c>
      <c r="BJ207" s="21" t="s">
        <v>79</v>
      </c>
      <c r="BK207" s="105">
        <f>ROUND(L207*K207,2)</f>
        <v>0</v>
      </c>
      <c r="BL207" s="21" t="s">
        <v>135</v>
      </c>
      <c r="BM207" s="21" t="s">
        <v>865</v>
      </c>
    </row>
    <row r="208" spans="2:65" s="1" customFormat="1" ht="38.25" customHeight="1">
      <c r="B208" s="123"/>
      <c r="C208" s="143" t="s">
        <v>309</v>
      </c>
      <c r="D208" s="143" t="s">
        <v>131</v>
      </c>
      <c r="E208" s="144" t="s">
        <v>326</v>
      </c>
      <c r="F208" s="226" t="s">
        <v>327</v>
      </c>
      <c r="G208" s="226"/>
      <c r="H208" s="226"/>
      <c r="I208" s="226"/>
      <c r="J208" s="145" t="s">
        <v>134</v>
      </c>
      <c r="K208" s="146">
        <v>53.56</v>
      </c>
      <c r="L208" s="227">
        <v>0</v>
      </c>
      <c r="M208" s="227"/>
      <c r="N208" s="228">
        <f>ROUND(L208*K208,2)</f>
        <v>0</v>
      </c>
      <c r="O208" s="228"/>
      <c r="P208" s="228"/>
      <c r="Q208" s="228"/>
      <c r="R208" s="124"/>
      <c r="T208" s="147" t="s">
        <v>5</v>
      </c>
      <c r="U208" s="46" t="s">
        <v>36</v>
      </c>
      <c r="V208" s="38"/>
      <c r="W208" s="148">
        <f>V208*K208</f>
        <v>0</v>
      </c>
      <c r="X208" s="148">
        <v>0</v>
      </c>
      <c r="Y208" s="148">
        <f>X208*K208</f>
        <v>0</v>
      </c>
      <c r="Z208" s="148">
        <v>0</v>
      </c>
      <c r="AA208" s="149">
        <f>Z208*K208</f>
        <v>0</v>
      </c>
      <c r="AR208" s="21" t="s">
        <v>135</v>
      </c>
      <c r="AT208" s="21" t="s">
        <v>131</v>
      </c>
      <c r="AU208" s="21" t="s">
        <v>92</v>
      </c>
      <c r="AY208" s="21" t="s">
        <v>130</v>
      </c>
      <c r="BE208" s="105">
        <f>IF(U208="základní",N208,0)</f>
        <v>0</v>
      </c>
      <c r="BF208" s="105">
        <f>IF(U208="snížená",N208,0)</f>
        <v>0</v>
      </c>
      <c r="BG208" s="105">
        <f>IF(U208="zákl. přenesená",N208,0)</f>
        <v>0</v>
      </c>
      <c r="BH208" s="105">
        <f>IF(U208="sníž. přenesená",N208,0)</f>
        <v>0</v>
      </c>
      <c r="BI208" s="105">
        <f>IF(U208="nulová",N208,0)</f>
        <v>0</v>
      </c>
      <c r="BJ208" s="21" t="s">
        <v>79</v>
      </c>
      <c r="BK208" s="105">
        <f>ROUND(L208*K208,2)</f>
        <v>0</v>
      </c>
      <c r="BL208" s="21" t="s">
        <v>135</v>
      </c>
      <c r="BM208" s="21" t="s">
        <v>866</v>
      </c>
    </row>
    <row r="209" spans="2:65" s="1" customFormat="1" ht="16.5" customHeight="1">
      <c r="B209" s="123"/>
      <c r="C209" s="173" t="s">
        <v>316</v>
      </c>
      <c r="D209" s="173" t="s">
        <v>304</v>
      </c>
      <c r="E209" s="174" t="s">
        <v>330</v>
      </c>
      <c r="F209" s="247" t="s">
        <v>331</v>
      </c>
      <c r="G209" s="247"/>
      <c r="H209" s="247"/>
      <c r="I209" s="247"/>
      <c r="J209" s="175" t="s">
        <v>332</v>
      </c>
      <c r="K209" s="176">
        <v>0.803</v>
      </c>
      <c r="L209" s="248">
        <v>0</v>
      </c>
      <c r="M209" s="248"/>
      <c r="N209" s="249">
        <f>ROUND(L209*K209,2)</f>
        <v>0</v>
      </c>
      <c r="O209" s="228"/>
      <c r="P209" s="228"/>
      <c r="Q209" s="228"/>
      <c r="R209" s="124"/>
      <c r="T209" s="147" t="s">
        <v>5</v>
      </c>
      <c r="U209" s="46" t="s">
        <v>36</v>
      </c>
      <c r="V209" s="38"/>
      <c r="W209" s="148">
        <f>V209*K209</f>
        <v>0</v>
      </c>
      <c r="X209" s="148">
        <v>0.001</v>
      </c>
      <c r="Y209" s="148">
        <f>X209*K209</f>
        <v>0.0008030000000000001</v>
      </c>
      <c r="Z209" s="148">
        <v>0</v>
      </c>
      <c r="AA209" s="149">
        <f>Z209*K209</f>
        <v>0</v>
      </c>
      <c r="AR209" s="21" t="s">
        <v>174</v>
      </c>
      <c r="AT209" s="21" t="s">
        <v>304</v>
      </c>
      <c r="AU209" s="21" t="s">
        <v>92</v>
      </c>
      <c r="AY209" s="21" t="s">
        <v>130</v>
      </c>
      <c r="BE209" s="105">
        <f>IF(U209="základní",N209,0)</f>
        <v>0</v>
      </c>
      <c r="BF209" s="105">
        <f>IF(U209="snížená",N209,0)</f>
        <v>0</v>
      </c>
      <c r="BG209" s="105">
        <f>IF(U209="zákl. přenesená",N209,0)</f>
        <v>0</v>
      </c>
      <c r="BH209" s="105">
        <f>IF(U209="sníž. přenesená",N209,0)</f>
        <v>0</v>
      </c>
      <c r="BI209" s="105">
        <f>IF(U209="nulová",N209,0)</f>
        <v>0</v>
      </c>
      <c r="BJ209" s="21" t="s">
        <v>79</v>
      </c>
      <c r="BK209" s="105">
        <f>ROUND(L209*K209,2)</f>
        <v>0</v>
      </c>
      <c r="BL209" s="21" t="s">
        <v>135</v>
      </c>
      <c r="BM209" s="21" t="s">
        <v>867</v>
      </c>
    </row>
    <row r="210" spans="2:63" s="9" customFormat="1" ht="29.85" customHeight="1">
      <c r="B210" s="132"/>
      <c r="C210" s="133"/>
      <c r="D210" s="142" t="s">
        <v>104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235">
        <f>BK210</f>
        <v>0</v>
      </c>
      <c r="O210" s="236"/>
      <c r="P210" s="236"/>
      <c r="Q210" s="236"/>
      <c r="R210" s="135"/>
      <c r="T210" s="136"/>
      <c r="U210" s="133"/>
      <c r="V210" s="133"/>
      <c r="W210" s="137">
        <f>W211</f>
        <v>0</v>
      </c>
      <c r="X210" s="133"/>
      <c r="Y210" s="137">
        <f>Y211</f>
        <v>0</v>
      </c>
      <c r="Z210" s="133"/>
      <c r="AA210" s="138">
        <f>AA211</f>
        <v>0</v>
      </c>
      <c r="AR210" s="139" t="s">
        <v>79</v>
      </c>
      <c r="AT210" s="140" t="s">
        <v>70</v>
      </c>
      <c r="AU210" s="140" t="s">
        <v>79</v>
      </c>
      <c r="AY210" s="139" t="s">
        <v>130</v>
      </c>
      <c r="BK210" s="141">
        <f>BK211</f>
        <v>0</v>
      </c>
    </row>
    <row r="211" spans="2:65" s="1" customFormat="1" ht="25.5" customHeight="1">
      <c r="B211" s="123"/>
      <c r="C211" s="143" t="s">
        <v>321</v>
      </c>
      <c r="D211" s="143" t="s">
        <v>131</v>
      </c>
      <c r="E211" s="144" t="s">
        <v>335</v>
      </c>
      <c r="F211" s="226" t="s">
        <v>336</v>
      </c>
      <c r="G211" s="226"/>
      <c r="H211" s="226"/>
      <c r="I211" s="226"/>
      <c r="J211" s="145" t="s">
        <v>167</v>
      </c>
      <c r="K211" s="146">
        <v>34.5</v>
      </c>
      <c r="L211" s="227">
        <v>0</v>
      </c>
      <c r="M211" s="227"/>
      <c r="N211" s="228">
        <f>ROUND(L211*K211,2)</f>
        <v>0</v>
      </c>
      <c r="O211" s="228"/>
      <c r="P211" s="228"/>
      <c r="Q211" s="228"/>
      <c r="R211" s="124"/>
      <c r="T211" s="147" t="s">
        <v>5</v>
      </c>
      <c r="U211" s="46" t="s">
        <v>36</v>
      </c>
      <c r="V211" s="38"/>
      <c r="W211" s="148">
        <f>V211*K211</f>
        <v>0</v>
      </c>
      <c r="X211" s="148">
        <v>0</v>
      </c>
      <c r="Y211" s="148">
        <f>X211*K211</f>
        <v>0</v>
      </c>
      <c r="Z211" s="148">
        <v>0</v>
      </c>
      <c r="AA211" s="149">
        <f>Z211*K211</f>
        <v>0</v>
      </c>
      <c r="AR211" s="21" t="s">
        <v>135</v>
      </c>
      <c r="AT211" s="21" t="s">
        <v>131</v>
      </c>
      <c r="AU211" s="21" t="s">
        <v>92</v>
      </c>
      <c r="AY211" s="21" t="s">
        <v>130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21" t="s">
        <v>79</v>
      </c>
      <c r="BK211" s="105">
        <f>ROUND(L211*K211,2)</f>
        <v>0</v>
      </c>
      <c r="BL211" s="21" t="s">
        <v>135</v>
      </c>
      <c r="BM211" s="21" t="s">
        <v>868</v>
      </c>
    </row>
    <row r="212" spans="2:63" s="9" customFormat="1" ht="29.85" customHeight="1">
      <c r="B212" s="132"/>
      <c r="C212" s="133"/>
      <c r="D212" s="142" t="s">
        <v>105</v>
      </c>
      <c r="E212" s="142"/>
      <c r="F212" s="142"/>
      <c r="G212" s="142"/>
      <c r="H212" s="142"/>
      <c r="I212" s="142"/>
      <c r="J212" s="142"/>
      <c r="K212" s="142"/>
      <c r="L212" s="142"/>
      <c r="M212" s="142"/>
      <c r="N212" s="235">
        <f>BK212</f>
        <v>0</v>
      </c>
      <c r="O212" s="236"/>
      <c r="P212" s="236"/>
      <c r="Q212" s="236"/>
      <c r="R212" s="135"/>
      <c r="T212" s="136"/>
      <c r="U212" s="133"/>
      <c r="V212" s="133"/>
      <c r="W212" s="137">
        <f>SUM(W213:W225)</f>
        <v>0</v>
      </c>
      <c r="X212" s="133"/>
      <c r="Y212" s="137">
        <f>SUM(Y213:Y225)</f>
        <v>0.02</v>
      </c>
      <c r="Z212" s="133"/>
      <c r="AA212" s="138">
        <f>SUM(AA213:AA225)</f>
        <v>0</v>
      </c>
      <c r="AR212" s="139" t="s">
        <v>79</v>
      </c>
      <c r="AT212" s="140" t="s">
        <v>70</v>
      </c>
      <c r="AU212" s="140" t="s">
        <v>79</v>
      </c>
      <c r="AY212" s="139" t="s">
        <v>130</v>
      </c>
      <c r="BK212" s="141">
        <f>SUM(BK213:BK225)</f>
        <v>0</v>
      </c>
    </row>
    <row r="213" spans="2:65" s="1" customFormat="1" ht="25.5" customHeight="1">
      <c r="B213" s="123"/>
      <c r="C213" s="143" t="s">
        <v>325</v>
      </c>
      <c r="D213" s="143" t="s">
        <v>131</v>
      </c>
      <c r="E213" s="144" t="s">
        <v>356</v>
      </c>
      <c r="F213" s="226" t="s">
        <v>357</v>
      </c>
      <c r="G213" s="226"/>
      <c r="H213" s="226"/>
      <c r="I213" s="226"/>
      <c r="J213" s="145" t="s">
        <v>341</v>
      </c>
      <c r="K213" s="146">
        <v>2</v>
      </c>
      <c r="L213" s="227">
        <v>0</v>
      </c>
      <c r="M213" s="227"/>
      <c r="N213" s="228">
        <f>ROUND(L213*K213,2)</f>
        <v>0</v>
      </c>
      <c r="O213" s="228"/>
      <c r="P213" s="228"/>
      <c r="Q213" s="228"/>
      <c r="R213" s="124"/>
      <c r="T213" s="147" t="s">
        <v>5</v>
      </c>
      <c r="U213" s="46" t="s">
        <v>36</v>
      </c>
      <c r="V213" s="38"/>
      <c r="W213" s="148">
        <f>V213*K213</f>
        <v>0</v>
      </c>
      <c r="X213" s="148">
        <v>0.005</v>
      </c>
      <c r="Y213" s="148">
        <f>X213*K213</f>
        <v>0.01</v>
      </c>
      <c r="Z213" s="148">
        <v>0</v>
      </c>
      <c r="AA213" s="149">
        <f>Z213*K213</f>
        <v>0</v>
      </c>
      <c r="AR213" s="21" t="s">
        <v>135</v>
      </c>
      <c r="AT213" s="21" t="s">
        <v>131</v>
      </c>
      <c r="AU213" s="21" t="s">
        <v>92</v>
      </c>
      <c r="AY213" s="21" t="s">
        <v>130</v>
      </c>
      <c r="BE213" s="105">
        <f>IF(U213="základní",N213,0)</f>
        <v>0</v>
      </c>
      <c r="BF213" s="105">
        <f>IF(U213="snížená",N213,0)</f>
        <v>0</v>
      </c>
      <c r="BG213" s="105">
        <f>IF(U213="zákl. přenesená",N213,0)</f>
        <v>0</v>
      </c>
      <c r="BH213" s="105">
        <f>IF(U213="sníž. přenesená",N213,0)</f>
        <v>0</v>
      </c>
      <c r="BI213" s="105">
        <f>IF(U213="nulová",N213,0)</f>
        <v>0</v>
      </c>
      <c r="BJ213" s="21" t="s">
        <v>79</v>
      </c>
      <c r="BK213" s="105">
        <f>ROUND(L213*K213,2)</f>
        <v>0</v>
      </c>
      <c r="BL213" s="21" t="s">
        <v>135</v>
      </c>
      <c r="BM213" s="21" t="s">
        <v>869</v>
      </c>
    </row>
    <row r="214" spans="2:65" s="1" customFormat="1" ht="25.5" customHeight="1">
      <c r="B214" s="123"/>
      <c r="C214" s="143" t="s">
        <v>329</v>
      </c>
      <c r="D214" s="143" t="s">
        <v>131</v>
      </c>
      <c r="E214" s="144" t="s">
        <v>351</v>
      </c>
      <c r="F214" s="226" t="s">
        <v>352</v>
      </c>
      <c r="G214" s="226"/>
      <c r="H214" s="226"/>
      <c r="I214" s="226"/>
      <c r="J214" s="145" t="s">
        <v>167</v>
      </c>
      <c r="K214" s="146">
        <v>19</v>
      </c>
      <c r="L214" s="227">
        <v>0</v>
      </c>
      <c r="M214" s="227"/>
      <c r="N214" s="228">
        <f>ROUND(L214*K214,2)</f>
        <v>0</v>
      </c>
      <c r="O214" s="228"/>
      <c r="P214" s="228"/>
      <c r="Q214" s="228"/>
      <c r="R214" s="124"/>
      <c r="T214" s="147" t="s">
        <v>5</v>
      </c>
      <c r="U214" s="46" t="s">
        <v>36</v>
      </c>
      <c r="V214" s="38"/>
      <c r="W214" s="148">
        <f>V214*K214</f>
        <v>0</v>
      </c>
      <c r="X214" s="148">
        <v>0</v>
      </c>
      <c r="Y214" s="148">
        <f>X214*K214</f>
        <v>0</v>
      </c>
      <c r="Z214" s="148">
        <v>0</v>
      </c>
      <c r="AA214" s="149">
        <f>Z214*K214</f>
        <v>0</v>
      </c>
      <c r="AR214" s="21" t="s">
        <v>135</v>
      </c>
      <c r="AT214" s="21" t="s">
        <v>131</v>
      </c>
      <c r="AU214" s="21" t="s">
        <v>92</v>
      </c>
      <c r="AY214" s="21" t="s">
        <v>130</v>
      </c>
      <c r="BE214" s="105">
        <f>IF(U214="základní",N214,0)</f>
        <v>0</v>
      </c>
      <c r="BF214" s="105">
        <f>IF(U214="snížená",N214,0)</f>
        <v>0</v>
      </c>
      <c r="BG214" s="105">
        <f>IF(U214="zákl. přenesená",N214,0)</f>
        <v>0</v>
      </c>
      <c r="BH214" s="105">
        <f>IF(U214="sníž. přenesená",N214,0)</f>
        <v>0</v>
      </c>
      <c r="BI214" s="105">
        <f>IF(U214="nulová",N214,0)</f>
        <v>0</v>
      </c>
      <c r="BJ214" s="21" t="s">
        <v>79</v>
      </c>
      <c r="BK214" s="105">
        <f>ROUND(L214*K214,2)</f>
        <v>0</v>
      </c>
      <c r="BL214" s="21" t="s">
        <v>135</v>
      </c>
      <c r="BM214" s="21" t="s">
        <v>870</v>
      </c>
    </row>
    <row r="215" spans="2:47" s="1" customFormat="1" ht="6.75" customHeight="1">
      <c r="B215" s="37"/>
      <c r="C215" s="38"/>
      <c r="D215" s="38"/>
      <c r="E215" s="38"/>
      <c r="F215" s="237"/>
      <c r="G215" s="238"/>
      <c r="H215" s="238"/>
      <c r="I215" s="238"/>
      <c r="J215" s="38"/>
      <c r="K215" s="38"/>
      <c r="L215" s="38"/>
      <c r="M215" s="38"/>
      <c r="N215" s="38"/>
      <c r="O215" s="38"/>
      <c r="P215" s="38"/>
      <c r="Q215" s="38"/>
      <c r="R215" s="39"/>
      <c r="T215" s="177"/>
      <c r="U215" s="38"/>
      <c r="V215" s="38"/>
      <c r="W215" s="38"/>
      <c r="X215" s="38"/>
      <c r="Y215" s="38"/>
      <c r="Z215" s="38"/>
      <c r="AA215" s="76"/>
      <c r="AT215" s="21" t="s">
        <v>344</v>
      </c>
      <c r="AU215" s="21" t="s">
        <v>92</v>
      </c>
    </row>
    <row r="216" spans="2:65" s="1" customFormat="1" ht="16.5" customHeight="1">
      <c r="B216" s="123"/>
      <c r="C216" s="143" t="s">
        <v>334</v>
      </c>
      <c r="D216" s="143" t="s">
        <v>131</v>
      </c>
      <c r="E216" s="144" t="s">
        <v>339</v>
      </c>
      <c r="F216" s="226" t="s">
        <v>340</v>
      </c>
      <c r="G216" s="226"/>
      <c r="H216" s="226"/>
      <c r="I216" s="226"/>
      <c r="J216" s="145" t="s">
        <v>341</v>
      </c>
      <c r="K216" s="146">
        <v>2</v>
      </c>
      <c r="L216" s="227">
        <v>0</v>
      </c>
      <c r="M216" s="227"/>
      <c r="N216" s="228">
        <f>ROUND(L216*K216,2)</f>
        <v>0</v>
      </c>
      <c r="O216" s="228"/>
      <c r="P216" s="228"/>
      <c r="Q216" s="228"/>
      <c r="R216" s="124"/>
      <c r="T216" s="147" t="s">
        <v>5</v>
      </c>
      <c r="U216" s="46" t="s">
        <v>36</v>
      </c>
      <c r="V216" s="38"/>
      <c r="W216" s="148">
        <f>V216*K216</f>
        <v>0</v>
      </c>
      <c r="X216" s="148">
        <v>0</v>
      </c>
      <c r="Y216" s="148">
        <f>X216*K216</f>
        <v>0</v>
      </c>
      <c r="Z216" s="148">
        <v>0</v>
      </c>
      <c r="AA216" s="149">
        <f>Z216*K216</f>
        <v>0</v>
      </c>
      <c r="AR216" s="21" t="s">
        <v>135</v>
      </c>
      <c r="AT216" s="21" t="s">
        <v>131</v>
      </c>
      <c r="AU216" s="21" t="s">
        <v>92</v>
      </c>
      <c r="AY216" s="21" t="s">
        <v>130</v>
      </c>
      <c r="BE216" s="105">
        <f>IF(U216="základní",N216,0)</f>
        <v>0</v>
      </c>
      <c r="BF216" s="105">
        <f>IF(U216="snížená",N216,0)</f>
        <v>0</v>
      </c>
      <c r="BG216" s="105">
        <f>IF(U216="zákl. přenesená",N216,0)</f>
        <v>0</v>
      </c>
      <c r="BH216" s="105">
        <f>IF(U216="sníž. přenesená",N216,0)</f>
        <v>0</v>
      </c>
      <c r="BI216" s="105">
        <f>IF(U216="nulová",N216,0)</f>
        <v>0</v>
      </c>
      <c r="BJ216" s="21" t="s">
        <v>79</v>
      </c>
      <c r="BK216" s="105">
        <f>ROUND(L216*K216,2)</f>
        <v>0</v>
      </c>
      <c r="BL216" s="21" t="s">
        <v>135</v>
      </c>
      <c r="BM216" s="21" t="s">
        <v>871</v>
      </c>
    </row>
    <row r="217" spans="2:47" s="1" customFormat="1" ht="16.5" customHeight="1">
      <c r="B217" s="37"/>
      <c r="C217" s="38"/>
      <c r="D217" s="38"/>
      <c r="E217" s="38"/>
      <c r="F217" s="237" t="s">
        <v>343</v>
      </c>
      <c r="G217" s="238"/>
      <c r="H217" s="238"/>
      <c r="I217" s="238"/>
      <c r="J217" s="38"/>
      <c r="K217" s="38"/>
      <c r="L217" s="38"/>
      <c r="M217" s="38"/>
      <c r="N217" s="38"/>
      <c r="O217" s="38"/>
      <c r="P217" s="38"/>
      <c r="Q217" s="38"/>
      <c r="R217" s="39"/>
      <c r="T217" s="177"/>
      <c r="U217" s="38"/>
      <c r="V217" s="38"/>
      <c r="W217" s="38"/>
      <c r="X217" s="38"/>
      <c r="Y217" s="38"/>
      <c r="Z217" s="38"/>
      <c r="AA217" s="76"/>
      <c r="AT217" s="21" t="s">
        <v>344</v>
      </c>
      <c r="AU217" s="21" t="s">
        <v>92</v>
      </c>
    </row>
    <row r="218" spans="2:65" s="1" customFormat="1" ht="16.5" customHeight="1">
      <c r="B218" s="123"/>
      <c r="C218" s="143" t="s">
        <v>338</v>
      </c>
      <c r="D218" s="143" t="s">
        <v>131</v>
      </c>
      <c r="E218" s="144" t="s">
        <v>346</v>
      </c>
      <c r="F218" s="226" t="s">
        <v>347</v>
      </c>
      <c r="G218" s="226"/>
      <c r="H218" s="226"/>
      <c r="I218" s="226"/>
      <c r="J218" s="145" t="s">
        <v>167</v>
      </c>
      <c r="K218" s="146">
        <v>34.5</v>
      </c>
      <c r="L218" s="227">
        <v>0</v>
      </c>
      <c r="M218" s="227"/>
      <c r="N218" s="228">
        <f>ROUND(L218*K218,2)</f>
        <v>0</v>
      </c>
      <c r="O218" s="228"/>
      <c r="P218" s="228"/>
      <c r="Q218" s="228"/>
      <c r="R218" s="124"/>
      <c r="T218" s="147" t="s">
        <v>5</v>
      </c>
      <c r="U218" s="46" t="s">
        <v>36</v>
      </c>
      <c r="V218" s="38"/>
      <c r="W218" s="148">
        <f>V218*K218</f>
        <v>0</v>
      </c>
      <c r="X218" s="148">
        <v>0</v>
      </c>
      <c r="Y218" s="148">
        <f>X218*K218</f>
        <v>0</v>
      </c>
      <c r="Z218" s="148">
        <v>0</v>
      </c>
      <c r="AA218" s="149">
        <f>Z218*K218</f>
        <v>0</v>
      </c>
      <c r="AR218" s="21" t="s">
        <v>135</v>
      </c>
      <c r="AT218" s="21" t="s">
        <v>131</v>
      </c>
      <c r="AU218" s="21" t="s">
        <v>92</v>
      </c>
      <c r="AY218" s="21" t="s">
        <v>130</v>
      </c>
      <c r="BE218" s="105">
        <f>IF(U218="základní",N218,0)</f>
        <v>0</v>
      </c>
      <c r="BF218" s="105">
        <f>IF(U218="snížená",N218,0)</f>
        <v>0</v>
      </c>
      <c r="BG218" s="105">
        <f>IF(U218="zákl. přenesená",N218,0)</f>
        <v>0</v>
      </c>
      <c r="BH218" s="105">
        <f>IF(U218="sníž. přenesená",N218,0)</f>
        <v>0</v>
      </c>
      <c r="BI218" s="105">
        <f>IF(U218="nulová",N218,0)</f>
        <v>0</v>
      </c>
      <c r="BJ218" s="21" t="s">
        <v>79</v>
      </c>
      <c r="BK218" s="105">
        <f>ROUND(L218*K218,2)</f>
        <v>0</v>
      </c>
      <c r="BL218" s="21" t="s">
        <v>135</v>
      </c>
      <c r="BM218" s="21" t="s">
        <v>872</v>
      </c>
    </row>
    <row r="219" spans="2:47" s="1" customFormat="1" ht="24" customHeight="1">
      <c r="B219" s="37"/>
      <c r="C219" s="38"/>
      <c r="D219" s="38"/>
      <c r="E219" s="38"/>
      <c r="F219" s="237" t="s">
        <v>349</v>
      </c>
      <c r="G219" s="238"/>
      <c r="H219" s="238"/>
      <c r="I219" s="238"/>
      <c r="J219" s="38"/>
      <c r="K219" s="38"/>
      <c r="L219" s="38"/>
      <c r="M219" s="38"/>
      <c r="N219" s="38"/>
      <c r="O219" s="38"/>
      <c r="P219" s="38"/>
      <c r="Q219" s="38"/>
      <c r="R219" s="39"/>
      <c r="T219" s="177"/>
      <c r="U219" s="38"/>
      <c r="V219" s="38"/>
      <c r="W219" s="38"/>
      <c r="X219" s="38"/>
      <c r="Y219" s="38"/>
      <c r="Z219" s="38"/>
      <c r="AA219" s="76"/>
      <c r="AT219" s="21" t="s">
        <v>344</v>
      </c>
      <c r="AU219" s="21" t="s">
        <v>92</v>
      </c>
    </row>
    <row r="220" spans="2:65" s="1" customFormat="1" ht="25.5" customHeight="1">
      <c r="B220" s="123"/>
      <c r="C220" s="143" t="s">
        <v>345</v>
      </c>
      <c r="D220" s="143" t="s">
        <v>131</v>
      </c>
      <c r="E220" s="144" t="s">
        <v>360</v>
      </c>
      <c r="F220" s="226" t="s">
        <v>361</v>
      </c>
      <c r="G220" s="226"/>
      <c r="H220" s="226"/>
      <c r="I220" s="226"/>
      <c r="J220" s="145" t="s">
        <v>362</v>
      </c>
      <c r="K220" s="146">
        <v>1</v>
      </c>
      <c r="L220" s="227">
        <v>0</v>
      </c>
      <c r="M220" s="227"/>
      <c r="N220" s="228">
        <f>ROUND(L220*K220,2)</f>
        <v>0</v>
      </c>
      <c r="O220" s="228"/>
      <c r="P220" s="228"/>
      <c r="Q220" s="228"/>
      <c r="R220" s="124"/>
      <c r="T220" s="147" t="s">
        <v>5</v>
      </c>
      <c r="U220" s="46" t="s">
        <v>36</v>
      </c>
      <c r="V220" s="38"/>
      <c r="W220" s="148">
        <f>V220*K220</f>
        <v>0</v>
      </c>
      <c r="X220" s="148">
        <v>0.005</v>
      </c>
      <c r="Y220" s="148">
        <f>X220*K220</f>
        <v>0.005</v>
      </c>
      <c r="Z220" s="148">
        <v>0</v>
      </c>
      <c r="AA220" s="149">
        <f>Z220*K220</f>
        <v>0</v>
      </c>
      <c r="AR220" s="21" t="s">
        <v>135</v>
      </c>
      <c r="AT220" s="21" t="s">
        <v>131</v>
      </c>
      <c r="AU220" s="21" t="s">
        <v>92</v>
      </c>
      <c r="AY220" s="21" t="s">
        <v>130</v>
      </c>
      <c r="BE220" s="105">
        <f>IF(U220="základní",N220,0)</f>
        <v>0</v>
      </c>
      <c r="BF220" s="105">
        <f>IF(U220="snížená",N220,0)</f>
        <v>0</v>
      </c>
      <c r="BG220" s="105">
        <f>IF(U220="zákl. přenesená",N220,0)</f>
        <v>0</v>
      </c>
      <c r="BH220" s="105">
        <f>IF(U220="sníž. přenesená",N220,0)</f>
        <v>0</v>
      </c>
      <c r="BI220" s="105">
        <f>IF(U220="nulová",N220,0)</f>
        <v>0</v>
      </c>
      <c r="BJ220" s="21" t="s">
        <v>79</v>
      </c>
      <c r="BK220" s="105">
        <f>ROUND(L220*K220,2)</f>
        <v>0</v>
      </c>
      <c r="BL220" s="21" t="s">
        <v>135</v>
      </c>
      <c r="BM220" s="21" t="s">
        <v>873</v>
      </c>
    </row>
    <row r="221" spans="2:47" s="1" customFormat="1" ht="16.5" customHeight="1">
      <c r="B221" s="37"/>
      <c r="C221" s="38"/>
      <c r="D221" s="38"/>
      <c r="E221" s="38"/>
      <c r="F221" s="237" t="s">
        <v>364</v>
      </c>
      <c r="G221" s="238"/>
      <c r="H221" s="238"/>
      <c r="I221" s="238"/>
      <c r="J221" s="38"/>
      <c r="K221" s="38"/>
      <c r="L221" s="38"/>
      <c r="M221" s="38"/>
      <c r="N221" s="38"/>
      <c r="O221" s="38"/>
      <c r="P221" s="38"/>
      <c r="Q221" s="38"/>
      <c r="R221" s="39"/>
      <c r="T221" s="177"/>
      <c r="U221" s="38"/>
      <c r="V221" s="38"/>
      <c r="W221" s="38"/>
      <c r="X221" s="38"/>
      <c r="Y221" s="38"/>
      <c r="Z221" s="38"/>
      <c r="AA221" s="76"/>
      <c r="AT221" s="21" t="s">
        <v>344</v>
      </c>
      <c r="AU221" s="21" t="s">
        <v>92</v>
      </c>
    </row>
    <row r="222" spans="2:65" s="1" customFormat="1" ht="25.5" customHeight="1">
      <c r="B222" s="123"/>
      <c r="C222" s="143" t="s">
        <v>350</v>
      </c>
      <c r="D222" s="143" t="s">
        <v>131</v>
      </c>
      <c r="E222" s="144" t="s">
        <v>366</v>
      </c>
      <c r="F222" s="226" t="s">
        <v>874</v>
      </c>
      <c r="G222" s="226"/>
      <c r="H222" s="226"/>
      <c r="I222" s="226"/>
      <c r="J222" s="145" t="s">
        <v>362</v>
      </c>
      <c r="K222" s="146">
        <v>1</v>
      </c>
      <c r="L222" s="227">
        <v>0</v>
      </c>
      <c r="M222" s="227"/>
      <c r="N222" s="228">
        <f>ROUND(L222*K222,2)</f>
        <v>0</v>
      </c>
      <c r="O222" s="228"/>
      <c r="P222" s="228"/>
      <c r="Q222" s="228"/>
      <c r="R222" s="124"/>
      <c r="T222" s="147" t="s">
        <v>5</v>
      </c>
      <c r="U222" s="46" t="s">
        <v>36</v>
      </c>
      <c r="V222" s="38"/>
      <c r="W222" s="148">
        <f>V222*K222</f>
        <v>0</v>
      </c>
      <c r="X222" s="148">
        <v>0.005</v>
      </c>
      <c r="Y222" s="148">
        <f>X222*K222</f>
        <v>0.005</v>
      </c>
      <c r="Z222" s="148">
        <v>0</v>
      </c>
      <c r="AA222" s="149">
        <f>Z222*K222</f>
        <v>0</v>
      </c>
      <c r="AR222" s="21" t="s">
        <v>135</v>
      </c>
      <c r="AT222" s="21" t="s">
        <v>131</v>
      </c>
      <c r="AU222" s="21" t="s">
        <v>92</v>
      </c>
      <c r="AY222" s="21" t="s">
        <v>130</v>
      </c>
      <c r="BE222" s="105">
        <f>IF(U222="základní",N222,0)</f>
        <v>0</v>
      </c>
      <c r="BF222" s="105">
        <f>IF(U222="snížená",N222,0)</f>
        <v>0</v>
      </c>
      <c r="BG222" s="105">
        <f>IF(U222="zákl. přenesená",N222,0)</f>
        <v>0</v>
      </c>
      <c r="BH222" s="105">
        <f>IF(U222="sníž. přenesená",N222,0)</f>
        <v>0</v>
      </c>
      <c r="BI222" s="105">
        <f>IF(U222="nulová",N222,0)</f>
        <v>0</v>
      </c>
      <c r="BJ222" s="21" t="s">
        <v>79</v>
      </c>
      <c r="BK222" s="105">
        <f>ROUND(L222*K222,2)</f>
        <v>0</v>
      </c>
      <c r="BL222" s="21" t="s">
        <v>135</v>
      </c>
      <c r="BM222" s="21" t="s">
        <v>875</v>
      </c>
    </row>
    <row r="223" spans="2:47" s="1" customFormat="1" ht="16.5" customHeight="1">
      <c r="B223" s="37"/>
      <c r="C223" s="38"/>
      <c r="D223" s="38"/>
      <c r="E223" s="38"/>
      <c r="F223" s="237" t="s">
        <v>876</v>
      </c>
      <c r="G223" s="238"/>
      <c r="H223" s="238"/>
      <c r="I223" s="238"/>
      <c r="J223" s="38"/>
      <c r="K223" s="38"/>
      <c r="L223" s="38"/>
      <c r="M223" s="38"/>
      <c r="N223" s="38"/>
      <c r="O223" s="38"/>
      <c r="P223" s="38"/>
      <c r="Q223" s="38"/>
      <c r="R223" s="39"/>
      <c r="T223" s="177"/>
      <c r="U223" s="38"/>
      <c r="V223" s="38"/>
      <c r="W223" s="38"/>
      <c r="X223" s="38"/>
      <c r="Y223" s="38"/>
      <c r="Z223" s="38"/>
      <c r="AA223" s="76"/>
      <c r="AT223" s="21" t="s">
        <v>344</v>
      </c>
      <c r="AU223" s="21" t="s">
        <v>92</v>
      </c>
    </row>
    <row r="224" spans="2:65" s="1" customFormat="1" ht="25.5" customHeight="1">
      <c r="B224" s="123"/>
      <c r="C224" s="143" t="s">
        <v>355</v>
      </c>
      <c r="D224" s="143" t="s">
        <v>131</v>
      </c>
      <c r="E224" s="144" t="s">
        <v>375</v>
      </c>
      <c r="F224" s="226" t="s">
        <v>376</v>
      </c>
      <c r="G224" s="226"/>
      <c r="H224" s="226"/>
      <c r="I224" s="226"/>
      <c r="J224" s="145" t="s">
        <v>167</v>
      </c>
      <c r="K224" s="146">
        <v>34.5</v>
      </c>
      <c r="L224" s="227">
        <v>0</v>
      </c>
      <c r="M224" s="227"/>
      <c r="N224" s="228">
        <f>ROUND(L224*K224,2)</f>
        <v>0</v>
      </c>
      <c r="O224" s="228"/>
      <c r="P224" s="228"/>
      <c r="Q224" s="228"/>
      <c r="R224" s="124"/>
      <c r="T224" s="147" t="s">
        <v>5</v>
      </c>
      <c r="U224" s="46" t="s">
        <v>36</v>
      </c>
      <c r="V224" s="38"/>
      <c r="W224" s="148">
        <f>V224*K224</f>
        <v>0</v>
      </c>
      <c r="X224" s="148">
        <v>0</v>
      </c>
      <c r="Y224" s="148">
        <f>X224*K224</f>
        <v>0</v>
      </c>
      <c r="Z224" s="148">
        <v>0</v>
      </c>
      <c r="AA224" s="149">
        <f>Z224*K224</f>
        <v>0</v>
      </c>
      <c r="AR224" s="21" t="s">
        <v>135</v>
      </c>
      <c r="AT224" s="21" t="s">
        <v>131</v>
      </c>
      <c r="AU224" s="21" t="s">
        <v>92</v>
      </c>
      <c r="AY224" s="21" t="s">
        <v>130</v>
      </c>
      <c r="BE224" s="105">
        <f>IF(U224="základní",N224,0)</f>
        <v>0</v>
      </c>
      <c r="BF224" s="105">
        <f>IF(U224="snížená",N224,0)</f>
        <v>0</v>
      </c>
      <c r="BG224" s="105">
        <f>IF(U224="zákl. přenesená",N224,0)</f>
        <v>0</v>
      </c>
      <c r="BH224" s="105">
        <f>IF(U224="sníž. přenesená",N224,0)</f>
        <v>0</v>
      </c>
      <c r="BI224" s="105">
        <f>IF(U224="nulová",N224,0)</f>
        <v>0</v>
      </c>
      <c r="BJ224" s="21" t="s">
        <v>79</v>
      </c>
      <c r="BK224" s="105">
        <f>ROUND(L224*K224,2)</f>
        <v>0</v>
      </c>
      <c r="BL224" s="21" t="s">
        <v>135</v>
      </c>
      <c r="BM224" s="21" t="s">
        <v>877</v>
      </c>
    </row>
    <row r="225" spans="2:47" s="1" customFormat="1" ht="16.5" customHeight="1">
      <c r="B225" s="37"/>
      <c r="C225" s="38"/>
      <c r="D225" s="38"/>
      <c r="E225" s="38"/>
      <c r="F225" s="237" t="s">
        <v>378</v>
      </c>
      <c r="G225" s="238"/>
      <c r="H225" s="238"/>
      <c r="I225" s="238"/>
      <c r="J225" s="38"/>
      <c r="K225" s="38"/>
      <c r="L225" s="38"/>
      <c r="M225" s="38"/>
      <c r="N225" s="38"/>
      <c r="O225" s="38"/>
      <c r="P225" s="38"/>
      <c r="Q225" s="38"/>
      <c r="R225" s="39"/>
      <c r="T225" s="177"/>
      <c r="U225" s="38"/>
      <c r="V225" s="38"/>
      <c r="W225" s="38"/>
      <c r="X225" s="38"/>
      <c r="Y225" s="38"/>
      <c r="Z225" s="38"/>
      <c r="AA225" s="76"/>
      <c r="AT225" s="21" t="s">
        <v>344</v>
      </c>
      <c r="AU225" s="21" t="s">
        <v>92</v>
      </c>
    </row>
    <row r="226" spans="2:63" s="9" customFormat="1" ht="29.85" customHeight="1">
      <c r="B226" s="132"/>
      <c r="C226" s="133"/>
      <c r="D226" s="142" t="s">
        <v>106</v>
      </c>
      <c r="E226" s="142"/>
      <c r="F226" s="142"/>
      <c r="G226" s="142"/>
      <c r="H226" s="142"/>
      <c r="I226" s="142"/>
      <c r="J226" s="142"/>
      <c r="K226" s="142"/>
      <c r="L226" s="142"/>
      <c r="M226" s="142"/>
      <c r="N226" s="233">
        <f>BK226</f>
        <v>0</v>
      </c>
      <c r="O226" s="234"/>
      <c r="P226" s="234"/>
      <c r="Q226" s="234"/>
      <c r="R226" s="135"/>
      <c r="T226" s="136"/>
      <c r="U226" s="133"/>
      <c r="V226" s="133"/>
      <c r="W226" s="137">
        <f>SUM(W227:W239)</f>
        <v>0</v>
      </c>
      <c r="X226" s="133"/>
      <c r="Y226" s="137">
        <f>SUM(Y227:Y239)</f>
        <v>0.003792</v>
      </c>
      <c r="Z226" s="133"/>
      <c r="AA226" s="138">
        <f>SUM(AA227:AA239)</f>
        <v>0</v>
      </c>
      <c r="AR226" s="139" t="s">
        <v>79</v>
      </c>
      <c r="AT226" s="140" t="s">
        <v>70</v>
      </c>
      <c r="AU226" s="140" t="s">
        <v>79</v>
      </c>
      <c r="AY226" s="139" t="s">
        <v>130</v>
      </c>
      <c r="BK226" s="141">
        <f>SUM(BK227:BK239)</f>
        <v>0</v>
      </c>
    </row>
    <row r="227" spans="2:65" s="1" customFormat="1" ht="25.5" customHeight="1">
      <c r="B227" s="123"/>
      <c r="C227" s="143" t="s">
        <v>359</v>
      </c>
      <c r="D227" s="143" t="s">
        <v>131</v>
      </c>
      <c r="E227" s="144" t="s">
        <v>389</v>
      </c>
      <c r="F227" s="226" t="s">
        <v>390</v>
      </c>
      <c r="G227" s="226"/>
      <c r="H227" s="226"/>
      <c r="I227" s="226"/>
      <c r="J227" s="145" t="s">
        <v>197</v>
      </c>
      <c r="K227" s="146">
        <v>7.445</v>
      </c>
      <c r="L227" s="227">
        <v>0</v>
      </c>
      <c r="M227" s="227"/>
      <c r="N227" s="228">
        <f>ROUND(L227*K227,2)</f>
        <v>0</v>
      </c>
      <c r="O227" s="228"/>
      <c r="P227" s="228"/>
      <c r="Q227" s="228"/>
      <c r="R227" s="124"/>
      <c r="T227" s="147" t="s">
        <v>5</v>
      </c>
      <c r="U227" s="46" t="s">
        <v>36</v>
      </c>
      <c r="V227" s="38"/>
      <c r="W227" s="148">
        <f>V227*K227</f>
        <v>0</v>
      </c>
      <c r="X227" s="148">
        <v>0</v>
      </c>
      <c r="Y227" s="148">
        <f>X227*K227</f>
        <v>0</v>
      </c>
      <c r="Z227" s="148">
        <v>0</v>
      </c>
      <c r="AA227" s="149">
        <f>Z227*K227</f>
        <v>0</v>
      </c>
      <c r="AR227" s="21" t="s">
        <v>135</v>
      </c>
      <c r="AT227" s="21" t="s">
        <v>131</v>
      </c>
      <c r="AU227" s="21" t="s">
        <v>92</v>
      </c>
      <c r="AY227" s="21" t="s">
        <v>130</v>
      </c>
      <c r="BE227" s="105">
        <f>IF(U227="základní",N227,0)</f>
        <v>0</v>
      </c>
      <c r="BF227" s="105">
        <f>IF(U227="snížená",N227,0)</f>
        <v>0</v>
      </c>
      <c r="BG227" s="105">
        <f>IF(U227="zákl. přenesená",N227,0)</f>
        <v>0</v>
      </c>
      <c r="BH227" s="105">
        <f>IF(U227="sníž. přenesená",N227,0)</f>
        <v>0</v>
      </c>
      <c r="BI227" s="105">
        <f>IF(U227="nulová",N227,0)</f>
        <v>0</v>
      </c>
      <c r="BJ227" s="21" t="s">
        <v>79</v>
      </c>
      <c r="BK227" s="105">
        <f>ROUND(L227*K227,2)</f>
        <v>0</v>
      </c>
      <c r="BL227" s="21" t="s">
        <v>135</v>
      </c>
      <c r="BM227" s="21" t="s">
        <v>878</v>
      </c>
    </row>
    <row r="228" spans="2:51" s="10" customFormat="1" ht="16.5" customHeight="1">
      <c r="B228" s="150"/>
      <c r="C228" s="151"/>
      <c r="D228" s="151"/>
      <c r="E228" s="152" t="s">
        <v>5</v>
      </c>
      <c r="F228" s="239" t="s">
        <v>211</v>
      </c>
      <c r="G228" s="240"/>
      <c r="H228" s="240"/>
      <c r="I228" s="240"/>
      <c r="J228" s="151"/>
      <c r="K228" s="152" t="s">
        <v>5</v>
      </c>
      <c r="L228" s="151"/>
      <c r="M228" s="151"/>
      <c r="N228" s="151"/>
      <c r="O228" s="151"/>
      <c r="P228" s="151"/>
      <c r="Q228" s="151"/>
      <c r="R228" s="153"/>
      <c r="T228" s="154"/>
      <c r="U228" s="151"/>
      <c r="V228" s="151"/>
      <c r="W228" s="151"/>
      <c r="X228" s="151"/>
      <c r="Y228" s="151"/>
      <c r="Z228" s="151"/>
      <c r="AA228" s="155"/>
      <c r="AT228" s="156" t="s">
        <v>138</v>
      </c>
      <c r="AU228" s="156" t="s">
        <v>92</v>
      </c>
      <c r="AV228" s="10" t="s">
        <v>79</v>
      </c>
      <c r="AW228" s="10" t="s">
        <v>30</v>
      </c>
      <c r="AX228" s="10" t="s">
        <v>71</v>
      </c>
      <c r="AY228" s="156" t="s">
        <v>130</v>
      </c>
    </row>
    <row r="229" spans="2:51" s="11" customFormat="1" ht="16.5" customHeight="1">
      <c r="B229" s="157"/>
      <c r="C229" s="158"/>
      <c r="D229" s="158"/>
      <c r="E229" s="159" t="s">
        <v>5</v>
      </c>
      <c r="F229" s="241" t="s">
        <v>879</v>
      </c>
      <c r="G229" s="242"/>
      <c r="H229" s="242"/>
      <c r="I229" s="242"/>
      <c r="J229" s="158"/>
      <c r="K229" s="160">
        <v>5.493</v>
      </c>
      <c r="L229" s="158"/>
      <c r="M229" s="158"/>
      <c r="N229" s="158"/>
      <c r="O229" s="158"/>
      <c r="P229" s="158"/>
      <c r="Q229" s="158"/>
      <c r="R229" s="161"/>
      <c r="T229" s="162"/>
      <c r="U229" s="158"/>
      <c r="V229" s="158"/>
      <c r="W229" s="158"/>
      <c r="X229" s="158"/>
      <c r="Y229" s="158"/>
      <c r="Z229" s="158"/>
      <c r="AA229" s="163"/>
      <c r="AT229" s="164" t="s">
        <v>138</v>
      </c>
      <c r="AU229" s="164" t="s">
        <v>92</v>
      </c>
      <c r="AV229" s="11" t="s">
        <v>92</v>
      </c>
      <c r="AW229" s="11" t="s">
        <v>30</v>
      </c>
      <c r="AX229" s="11" t="s">
        <v>71</v>
      </c>
      <c r="AY229" s="164" t="s">
        <v>130</v>
      </c>
    </row>
    <row r="230" spans="2:51" s="10" customFormat="1" ht="16.5" customHeight="1">
      <c r="B230" s="150"/>
      <c r="C230" s="151"/>
      <c r="D230" s="151"/>
      <c r="E230" s="152" t="s">
        <v>5</v>
      </c>
      <c r="F230" s="243" t="s">
        <v>213</v>
      </c>
      <c r="G230" s="244"/>
      <c r="H230" s="244"/>
      <c r="I230" s="244"/>
      <c r="J230" s="151"/>
      <c r="K230" s="152" t="s">
        <v>5</v>
      </c>
      <c r="L230" s="151"/>
      <c r="M230" s="151"/>
      <c r="N230" s="151"/>
      <c r="O230" s="151"/>
      <c r="P230" s="151"/>
      <c r="Q230" s="151"/>
      <c r="R230" s="153"/>
      <c r="T230" s="154"/>
      <c r="U230" s="151"/>
      <c r="V230" s="151"/>
      <c r="W230" s="151"/>
      <c r="X230" s="151"/>
      <c r="Y230" s="151"/>
      <c r="Z230" s="151"/>
      <c r="AA230" s="155"/>
      <c r="AT230" s="156" t="s">
        <v>138</v>
      </c>
      <c r="AU230" s="156" t="s">
        <v>92</v>
      </c>
      <c r="AV230" s="10" t="s">
        <v>79</v>
      </c>
      <c r="AW230" s="10" t="s">
        <v>30</v>
      </c>
      <c r="AX230" s="10" t="s">
        <v>71</v>
      </c>
      <c r="AY230" s="156" t="s">
        <v>130</v>
      </c>
    </row>
    <row r="231" spans="2:51" s="11" customFormat="1" ht="16.5" customHeight="1">
      <c r="B231" s="157"/>
      <c r="C231" s="158"/>
      <c r="D231" s="158"/>
      <c r="E231" s="159" t="s">
        <v>5</v>
      </c>
      <c r="F231" s="241" t="s">
        <v>880</v>
      </c>
      <c r="G231" s="242"/>
      <c r="H231" s="242"/>
      <c r="I231" s="242"/>
      <c r="J231" s="158"/>
      <c r="K231" s="160">
        <v>1.352</v>
      </c>
      <c r="L231" s="158"/>
      <c r="M231" s="158"/>
      <c r="N231" s="158"/>
      <c r="O231" s="158"/>
      <c r="P231" s="158"/>
      <c r="Q231" s="158"/>
      <c r="R231" s="161"/>
      <c r="T231" s="162"/>
      <c r="U231" s="158"/>
      <c r="V231" s="158"/>
      <c r="W231" s="158"/>
      <c r="X231" s="158"/>
      <c r="Y231" s="158"/>
      <c r="Z231" s="158"/>
      <c r="AA231" s="163"/>
      <c r="AT231" s="164" t="s">
        <v>138</v>
      </c>
      <c r="AU231" s="164" t="s">
        <v>92</v>
      </c>
      <c r="AV231" s="11" t="s">
        <v>92</v>
      </c>
      <c r="AW231" s="11" t="s">
        <v>30</v>
      </c>
      <c r="AX231" s="11" t="s">
        <v>71</v>
      </c>
      <c r="AY231" s="164" t="s">
        <v>130</v>
      </c>
    </row>
    <row r="232" spans="2:51" s="10" customFormat="1" ht="16.5" customHeight="1">
      <c r="B232" s="150"/>
      <c r="C232" s="151"/>
      <c r="D232" s="151"/>
      <c r="E232" s="152" t="s">
        <v>5</v>
      </c>
      <c r="F232" s="243" t="s">
        <v>394</v>
      </c>
      <c r="G232" s="244"/>
      <c r="H232" s="244"/>
      <c r="I232" s="244"/>
      <c r="J232" s="151"/>
      <c r="K232" s="152" t="s">
        <v>5</v>
      </c>
      <c r="L232" s="151"/>
      <c r="M232" s="151"/>
      <c r="N232" s="151"/>
      <c r="O232" s="151"/>
      <c r="P232" s="151"/>
      <c r="Q232" s="151"/>
      <c r="R232" s="153"/>
      <c r="T232" s="154"/>
      <c r="U232" s="151"/>
      <c r="V232" s="151"/>
      <c r="W232" s="151"/>
      <c r="X232" s="151"/>
      <c r="Y232" s="151"/>
      <c r="Z232" s="151"/>
      <c r="AA232" s="155"/>
      <c r="AT232" s="156" t="s">
        <v>138</v>
      </c>
      <c r="AU232" s="156" t="s">
        <v>92</v>
      </c>
      <c r="AV232" s="10" t="s">
        <v>79</v>
      </c>
      <c r="AW232" s="10" t="s">
        <v>30</v>
      </c>
      <c r="AX232" s="10" t="s">
        <v>71</v>
      </c>
      <c r="AY232" s="156" t="s">
        <v>130</v>
      </c>
    </row>
    <row r="233" spans="2:51" s="11" customFormat="1" ht="16.5" customHeight="1">
      <c r="B233" s="157"/>
      <c r="C233" s="158"/>
      <c r="D233" s="158"/>
      <c r="E233" s="159" t="s">
        <v>5</v>
      </c>
      <c r="F233" s="241" t="s">
        <v>881</v>
      </c>
      <c r="G233" s="242"/>
      <c r="H233" s="242"/>
      <c r="I233" s="242"/>
      <c r="J233" s="158"/>
      <c r="K233" s="160">
        <v>0.6</v>
      </c>
      <c r="L233" s="158"/>
      <c r="M233" s="158"/>
      <c r="N233" s="158"/>
      <c r="O233" s="158"/>
      <c r="P233" s="158"/>
      <c r="Q233" s="158"/>
      <c r="R233" s="161"/>
      <c r="T233" s="162"/>
      <c r="U233" s="158"/>
      <c r="V233" s="158"/>
      <c r="W233" s="158"/>
      <c r="X233" s="158"/>
      <c r="Y233" s="158"/>
      <c r="Z233" s="158"/>
      <c r="AA233" s="163"/>
      <c r="AT233" s="164" t="s">
        <v>138</v>
      </c>
      <c r="AU233" s="164" t="s">
        <v>92</v>
      </c>
      <c r="AV233" s="11" t="s">
        <v>92</v>
      </c>
      <c r="AW233" s="11" t="s">
        <v>30</v>
      </c>
      <c r="AX233" s="11" t="s">
        <v>71</v>
      </c>
      <c r="AY233" s="164" t="s">
        <v>130</v>
      </c>
    </row>
    <row r="234" spans="2:51" s="12" customFormat="1" ht="16.5" customHeight="1">
      <c r="B234" s="165"/>
      <c r="C234" s="166"/>
      <c r="D234" s="166"/>
      <c r="E234" s="167" t="s">
        <v>5</v>
      </c>
      <c r="F234" s="245" t="s">
        <v>143</v>
      </c>
      <c r="G234" s="246"/>
      <c r="H234" s="246"/>
      <c r="I234" s="246"/>
      <c r="J234" s="166"/>
      <c r="K234" s="168">
        <v>7.445</v>
      </c>
      <c r="L234" s="166"/>
      <c r="M234" s="166"/>
      <c r="N234" s="166"/>
      <c r="O234" s="166"/>
      <c r="P234" s="166"/>
      <c r="Q234" s="166"/>
      <c r="R234" s="169"/>
      <c r="T234" s="170"/>
      <c r="U234" s="166"/>
      <c r="V234" s="166"/>
      <c r="W234" s="166"/>
      <c r="X234" s="166"/>
      <c r="Y234" s="166"/>
      <c r="Z234" s="166"/>
      <c r="AA234" s="171"/>
      <c r="AT234" s="172" t="s">
        <v>138</v>
      </c>
      <c r="AU234" s="172" t="s">
        <v>92</v>
      </c>
      <c r="AV234" s="12" t="s">
        <v>135</v>
      </c>
      <c r="AW234" s="12" t="s">
        <v>30</v>
      </c>
      <c r="AX234" s="12" t="s">
        <v>79</v>
      </c>
      <c r="AY234" s="172" t="s">
        <v>130</v>
      </c>
    </row>
    <row r="235" spans="2:65" s="1" customFormat="1" ht="25.5" customHeight="1">
      <c r="B235" s="123"/>
      <c r="C235" s="143" t="s">
        <v>365</v>
      </c>
      <c r="D235" s="143" t="s">
        <v>131</v>
      </c>
      <c r="E235" s="144" t="s">
        <v>397</v>
      </c>
      <c r="F235" s="226" t="s">
        <v>398</v>
      </c>
      <c r="G235" s="226"/>
      <c r="H235" s="226"/>
      <c r="I235" s="226"/>
      <c r="J235" s="145" t="s">
        <v>197</v>
      </c>
      <c r="K235" s="146">
        <v>0.225</v>
      </c>
      <c r="L235" s="227">
        <v>0</v>
      </c>
      <c r="M235" s="227"/>
      <c r="N235" s="228">
        <f>ROUND(L235*K235,2)</f>
        <v>0</v>
      </c>
      <c r="O235" s="228"/>
      <c r="P235" s="228"/>
      <c r="Q235" s="228"/>
      <c r="R235" s="124"/>
      <c r="T235" s="147" t="s">
        <v>5</v>
      </c>
      <c r="U235" s="46" t="s">
        <v>36</v>
      </c>
      <c r="V235" s="38"/>
      <c r="W235" s="148">
        <f>V235*K235</f>
        <v>0</v>
      </c>
      <c r="X235" s="148">
        <v>0</v>
      </c>
      <c r="Y235" s="148">
        <f>X235*K235</f>
        <v>0</v>
      </c>
      <c r="Z235" s="148">
        <v>0</v>
      </c>
      <c r="AA235" s="149">
        <f>Z235*K235</f>
        <v>0</v>
      </c>
      <c r="AR235" s="21" t="s">
        <v>135</v>
      </c>
      <c r="AT235" s="21" t="s">
        <v>131</v>
      </c>
      <c r="AU235" s="21" t="s">
        <v>92</v>
      </c>
      <c r="AY235" s="21" t="s">
        <v>130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21" t="s">
        <v>79</v>
      </c>
      <c r="BK235" s="105">
        <f>ROUND(L235*K235,2)</f>
        <v>0</v>
      </c>
      <c r="BL235" s="21" t="s">
        <v>135</v>
      </c>
      <c r="BM235" s="21" t="s">
        <v>882</v>
      </c>
    </row>
    <row r="236" spans="2:47" s="1" customFormat="1" ht="16.5" customHeight="1">
      <c r="B236" s="37"/>
      <c r="C236" s="38"/>
      <c r="D236" s="38"/>
      <c r="E236" s="38"/>
      <c r="F236" s="237" t="s">
        <v>400</v>
      </c>
      <c r="G236" s="238"/>
      <c r="H236" s="238"/>
      <c r="I236" s="238"/>
      <c r="J236" s="38"/>
      <c r="K236" s="38"/>
      <c r="L236" s="38"/>
      <c r="M236" s="38"/>
      <c r="N236" s="38"/>
      <c r="O236" s="38"/>
      <c r="P236" s="38"/>
      <c r="Q236" s="38"/>
      <c r="R236" s="39"/>
      <c r="T236" s="177"/>
      <c r="U236" s="38"/>
      <c r="V236" s="38"/>
      <c r="W236" s="38"/>
      <c r="X236" s="38"/>
      <c r="Y236" s="38"/>
      <c r="Z236" s="38"/>
      <c r="AA236" s="76"/>
      <c r="AT236" s="21" t="s">
        <v>344</v>
      </c>
      <c r="AU236" s="21" t="s">
        <v>92</v>
      </c>
    </row>
    <row r="237" spans="2:51" s="11" customFormat="1" ht="16.5" customHeight="1">
      <c r="B237" s="157"/>
      <c r="C237" s="158"/>
      <c r="D237" s="158"/>
      <c r="E237" s="159" t="s">
        <v>5</v>
      </c>
      <c r="F237" s="241" t="s">
        <v>883</v>
      </c>
      <c r="G237" s="242"/>
      <c r="H237" s="242"/>
      <c r="I237" s="242"/>
      <c r="J237" s="158"/>
      <c r="K237" s="160">
        <v>0.225</v>
      </c>
      <c r="L237" s="158"/>
      <c r="M237" s="158"/>
      <c r="N237" s="158"/>
      <c r="O237" s="158"/>
      <c r="P237" s="158"/>
      <c r="Q237" s="158"/>
      <c r="R237" s="161"/>
      <c r="T237" s="162"/>
      <c r="U237" s="158"/>
      <c r="V237" s="158"/>
      <c r="W237" s="158"/>
      <c r="X237" s="158"/>
      <c r="Y237" s="158"/>
      <c r="Z237" s="158"/>
      <c r="AA237" s="163"/>
      <c r="AT237" s="164" t="s">
        <v>138</v>
      </c>
      <c r="AU237" s="164" t="s">
        <v>92</v>
      </c>
      <c r="AV237" s="11" t="s">
        <v>92</v>
      </c>
      <c r="AW237" s="11" t="s">
        <v>30</v>
      </c>
      <c r="AX237" s="11" t="s">
        <v>79</v>
      </c>
      <c r="AY237" s="164" t="s">
        <v>130</v>
      </c>
    </row>
    <row r="238" spans="2:65" s="1" customFormat="1" ht="25.5" customHeight="1">
      <c r="B238" s="123"/>
      <c r="C238" s="143" t="s">
        <v>370</v>
      </c>
      <c r="D238" s="143" t="s">
        <v>131</v>
      </c>
      <c r="E238" s="144" t="s">
        <v>404</v>
      </c>
      <c r="F238" s="226" t="s">
        <v>405</v>
      </c>
      <c r="G238" s="226"/>
      <c r="H238" s="226"/>
      <c r="I238" s="226"/>
      <c r="J238" s="145" t="s">
        <v>134</v>
      </c>
      <c r="K238" s="146">
        <v>0.6</v>
      </c>
      <c r="L238" s="227">
        <v>0</v>
      </c>
      <c r="M238" s="227"/>
      <c r="N238" s="228">
        <f>ROUND(L238*K238,2)</f>
        <v>0</v>
      </c>
      <c r="O238" s="228"/>
      <c r="P238" s="228"/>
      <c r="Q238" s="228"/>
      <c r="R238" s="124"/>
      <c r="T238" s="147" t="s">
        <v>5</v>
      </c>
      <c r="U238" s="46" t="s">
        <v>36</v>
      </c>
      <c r="V238" s="38"/>
      <c r="W238" s="148">
        <f>V238*K238</f>
        <v>0</v>
      </c>
      <c r="X238" s="148">
        <v>0.00632</v>
      </c>
      <c r="Y238" s="148">
        <f>X238*K238</f>
        <v>0.003792</v>
      </c>
      <c r="Z238" s="148">
        <v>0</v>
      </c>
      <c r="AA238" s="149">
        <f>Z238*K238</f>
        <v>0</v>
      </c>
      <c r="AR238" s="21" t="s">
        <v>135</v>
      </c>
      <c r="AT238" s="21" t="s">
        <v>131</v>
      </c>
      <c r="AU238" s="21" t="s">
        <v>92</v>
      </c>
      <c r="AY238" s="21" t="s">
        <v>130</v>
      </c>
      <c r="BE238" s="105">
        <f>IF(U238="základní",N238,0)</f>
        <v>0</v>
      </c>
      <c r="BF238" s="105">
        <f>IF(U238="snížená",N238,0)</f>
        <v>0</v>
      </c>
      <c r="BG238" s="105">
        <f>IF(U238="zákl. přenesená",N238,0)</f>
        <v>0</v>
      </c>
      <c r="BH238" s="105">
        <f>IF(U238="sníž. přenesená",N238,0)</f>
        <v>0</v>
      </c>
      <c r="BI238" s="105">
        <f>IF(U238="nulová",N238,0)</f>
        <v>0</v>
      </c>
      <c r="BJ238" s="21" t="s">
        <v>79</v>
      </c>
      <c r="BK238" s="105">
        <f>ROUND(L238*K238,2)</f>
        <v>0</v>
      </c>
      <c r="BL238" s="21" t="s">
        <v>135</v>
      </c>
      <c r="BM238" s="21" t="s">
        <v>884</v>
      </c>
    </row>
    <row r="239" spans="2:51" s="11" customFormat="1" ht="16.5" customHeight="1">
      <c r="B239" s="157"/>
      <c r="C239" s="158"/>
      <c r="D239" s="158"/>
      <c r="E239" s="159" t="s">
        <v>5</v>
      </c>
      <c r="F239" s="250" t="s">
        <v>885</v>
      </c>
      <c r="G239" s="251"/>
      <c r="H239" s="251"/>
      <c r="I239" s="251"/>
      <c r="J239" s="158"/>
      <c r="K239" s="160">
        <v>0.6</v>
      </c>
      <c r="L239" s="158"/>
      <c r="M239" s="158"/>
      <c r="N239" s="158"/>
      <c r="O239" s="158"/>
      <c r="P239" s="158"/>
      <c r="Q239" s="158"/>
      <c r="R239" s="161"/>
      <c r="T239" s="162"/>
      <c r="U239" s="158"/>
      <c r="V239" s="158"/>
      <c r="W239" s="158"/>
      <c r="X239" s="158"/>
      <c r="Y239" s="158"/>
      <c r="Z239" s="158"/>
      <c r="AA239" s="163"/>
      <c r="AT239" s="164" t="s">
        <v>138</v>
      </c>
      <c r="AU239" s="164" t="s">
        <v>92</v>
      </c>
      <c r="AV239" s="11" t="s">
        <v>92</v>
      </c>
      <c r="AW239" s="11" t="s">
        <v>30</v>
      </c>
      <c r="AX239" s="11" t="s">
        <v>79</v>
      </c>
      <c r="AY239" s="164" t="s">
        <v>130</v>
      </c>
    </row>
    <row r="240" spans="2:63" s="9" customFormat="1" ht="29.85" customHeight="1">
      <c r="B240" s="132"/>
      <c r="C240" s="133"/>
      <c r="D240" s="142" t="s">
        <v>107</v>
      </c>
      <c r="E240" s="142"/>
      <c r="F240" s="142"/>
      <c r="G240" s="142"/>
      <c r="H240" s="142"/>
      <c r="I240" s="142"/>
      <c r="J240" s="142"/>
      <c r="K240" s="142"/>
      <c r="L240" s="142"/>
      <c r="M240" s="142"/>
      <c r="N240" s="233">
        <f>BK240</f>
        <v>0</v>
      </c>
      <c r="O240" s="234"/>
      <c r="P240" s="234"/>
      <c r="Q240" s="234"/>
      <c r="R240" s="135"/>
      <c r="T240" s="136"/>
      <c r="U240" s="133"/>
      <c r="V240" s="133"/>
      <c r="W240" s="137">
        <f>SUM(W241:W248)</f>
        <v>0</v>
      </c>
      <c r="X240" s="133"/>
      <c r="Y240" s="137">
        <f>SUM(Y241:Y248)</f>
        <v>5.883258</v>
      </c>
      <c r="Z240" s="133"/>
      <c r="AA240" s="138">
        <f>SUM(AA241:AA248)</f>
        <v>0</v>
      </c>
      <c r="AR240" s="139" t="s">
        <v>79</v>
      </c>
      <c r="AT240" s="140" t="s">
        <v>70</v>
      </c>
      <c r="AU240" s="140" t="s">
        <v>79</v>
      </c>
      <c r="AY240" s="139" t="s">
        <v>130</v>
      </c>
      <c r="BK240" s="141">
        <f>SUM(BK241:BK248)</f>
        <v>0</v>
      </c>
    </row>
    <row r="241" spans="2:65" s="1" customFormat="1" ht="25.5" customHeight="1">
      <c r="B241" s="123"/>
      <c r="C241" s="143" t="s">
        <v>374</v>
      </c>
      <c r="D241" s="143" t="s">
        <v>131</v>
      </c>
      <c r="E241" s="144" t="s">
        <v>410</v>
      </c>
      <c r="F241" s="226" t="s">
        <v>411</v>
      </c>
      <c r="G241" s="226"/>
      <c r="H241" s="226"/>
      <c r="I241" s="226"/>
      <c r="J241" s="145" t="s">
        <v>134</v>
      </c>
      <c r="K241" s="146">
        <v>13.6</v>
      </c>
      <c r="L241" s="227">
        <v>0</v>
      </c>
      <c r="M241" s="227"/>
      <c r="N241" s="228">
        <f>ROUND(L241*K241,2)</f>
        <v>0</v>
      </c>
      <c r="O241" s="228"/>
      <c r="P241" s="228"/>
      <c r="Q241" s="228"/>
      <c r="R241" s="124"/>
      <c r="T241" s="147" t="s">
        <v>5</v>
      </c>
      <c r="U241" s="46" t="s">
        <v>36</v>
      </c>
      <c r="V241" s="38"/>
      <c r="W241" s="148">
        <f>V241*K241</f>
        <v>0</v>
      </c>
      <c r="X241" s="148">
        <v>0</v>
      </c>
      <c r="Y241" s="148">
        <f>X241*K241</f>
        <v>0</v>
      </c>
      <c r="Z241" s="148">
        <v>0</v>
      </c>
      <c r="AA241" s="149">
        <f>Z241*K241</f>
        <v>0</v>
      </c>
      <c r="AR241" s="21" t="s">
        <v>135</v>
      </c>
      <c r="AT241" s="21" t="s">
        <v>131</v>
      </c>
      <c r="AU241" s="21" t="s">
        <v>92</v>
      </c>
      <c r="AY241" s="21" t="s">
        <v>130</v>
      </c>
      <c r="BE241" s="105">
        <f>IF(U241="základní",N241,0)</f>
        <v>0</v>
      </c>
      <c r="BF241" s="105">
        <f>IF(U241="snížená",N241,0)</f>
        <v>0</v>
      </c>
      <c r="BG241" s="105">
        <f>IF(U241="zákl. přenesená",N241,0)</f>
        <v>0</v>
      </c>
      <c r="BH241" s="105">
        <f>IF(U241="sníž. přenesená",N241,0)</f>
        <v>0</v>
      </c>
      <c r="BI241" s="105">
        <f>IF(U241="nulová",N241,0)</f>
        <v>0</v>
      </c>
      <c r="BJ241" s="21" t="s">
        <v>79</v>
      </c>
      <c r="BK241" s="105">
        <f>ROUND(L241*K241,2)</f>
        <v>0</v>
      </c>
      <c r="BL241" s="21" t="s">
        <v>135</v>
      </c>
      <c r="BM241" s="21" t="s">
        <v>886</v>
      </c>
    </row>
    <row r="242" spans="2:65" s="1" customFormat="1" ht="16.5" customHeight="1">
      <c r="B242" s="123"/>
      <c r="C242" s="143" t="s">
        <v>379</v>
      </c>
      <c r="D242" s="143" t="s">
        <v>131</v>
      </c>
      <c r="E242" s="144" t="s">
        <v>414</v>
      </c>
      <c r="F242" s="226" t="s">
        <v>415</v>
      </c>
      <c r="G242" s="226"/>
      <c r="H242" s="226"/>
      <c r="I242" s="226"/>
      <c r="J242" s="145" t="s">
        <v>134</v>
      </c>
      <c r="K242" s="146">
        <v>13.6</v>
      </c>
      <c r="L242" s="227">
        <v>0</v>
      </c>
      <c r="M242" s="227"/>
      <c r="N242" s="228">
        <f>ROUND(L242*K242,2)</f>
        <v>0</v>
      </c>
      <c r="O242" s="228"/>
      <c r="P242" s="228"/>
      <c r="Q242" s="228"/>
      <c r="R242" s="124"/>
      <c r="T242" s="147" t="s">
        <v>5</v>
      </c>
      <c r="U242" s="46" t="s">
        <v>36</v>
      </c>
      <c r="V242" s="38"/>
      <c r="W242" s="148">
        <f>V242*K242</f>
        <v>0</v>
      </c>
      <c r="X242" s="148">
        <v>0</v>
      </c>
      <c r="Y242" s="148">
        <f>X242*K242</f>
        <v>0</v>
      </c>
      <c r="Z242" s="148">
        <v>0</v>
      </c>
      <c r="AA242" s="149">
        <f>Z242*K242</f>
        <v>0</v>
      </c>
      <c r="AR242" s="21" t="s">
        <v>135</v>
      </c>
      <c r="AT242" s="21" t="s">
        <v>131</v>
      </c>
      <c r="AU242" s="21" t="s">
        <v>92</v>
      </c>
      <c r="AY242" s="21" t="s">
        <v>130</v>
      </c>
      <c r="BE242" s="105">
        <f>IF(U242="základní",N242,0)</f>
        <v>0</v>
      </c>
      <c r="BF242" s="105">
        <f>IF(U242="snížená",N242,0)</f>
        <v>0</v>
      </c>
      <c r="BG242" s="105">
        <f>IF(U242="zákl. přenesená",N242,0)</f>
        <v>0</v>
      </c>
      <c r="BH242" s="105">
        <f>IF(U242="sníž. přenesená",N242,0)</f>
        <v>0</v>
      </c>
      <c r="BI242" s="105">
        <f>IF(U242="nulová",N242,0)</f>
        <v>0</v>
      </c>
      <c r="BJ242" s="21" t="s">
        <v>79</v>
      </c>
      <c r="BK242" s="105">
        <f>ROUND(L242*K242,2)</f>
        <v>0</v>
      </c>
      <c r="BL242" s="21" t="s">
        <v>135</v>
      </c>
      <c r="BM242" s="21" t="s">
        <v>887</v>
      </c>
    </row>
    <row r="243" spans="2:65" s="1" customFormat="1" ht="16.5" customHeight="1">
      <c r="B243" s="123"/>
      <c r="C243" s="143" t="s">
        <v>383</v>
      </c>
      <c r="D243" s="143" t="s">
        <v>131</v>
      </c>
      <c r="E243" s="144" t="s">
        <v>426</v>
      </c>
      <c r="F243" s="226" t="s">
        <v>427</v>
      </c>
      <c r="G243" s="226"/>
      <c r="H243" s="226"/>
      <c r="I243" s="226"/>
      <c r="J243" s="145" t="s">
        <v>134</v>
      </c>
      <c r="K243" s="146">
        <v>2.856</v>
      </c>
      <c r="L243" s="227">
        <v>0</v>
      </c>
      <c r="M243" s="227"/>
      <c r="N243" s="228">
        <f>ROUND(L243*K243,2)</f>
        <v>0</v>
      </c>
      <c r="O243" s="228"/>
      <c r="P243" s="228"/>
      <c r="Q243" s="228"/>
      <c r="R243" s="124"/>
      <c r="T243" s="147" t="s">
        <v>5</v>
      </c>
      <c r="U243" s="46" t="s">
        <v>36</v>
      </c>
      <c r="V243" s="38"/>
      <c r="W243" s="148">
        <f>V243*K243</f>
        <v>0</v>
      </c>
      <c r="X243" s="148">
        <v>0</v>
      </c>
      <c r="Y243" s="148">
        <f>X243*K243</f>
        <v>0</v>
      </c>
      <c r="Z243" s="148">
        <v>0</v>
      </c>
      <c r="AA243" s="149">
        <f>Z243*K243</f>
        <v>0</v>
      </c>
      <c r="AR243" s="21" t="s">
        <v>135</v>
      </c>
      <c r="AT243" s="21" t="s">
        <v>131</v>
      </c>
      <c r="AU243" s="21" t="s">
        <v>92</v>
      </c>
      <c r="AY243" s="21" t="s">
        <v>130</v>
      </c>
      <c r="BE243" s="105">
        <f>IF(U243="základní",N243,0)</f>
        <v>0</v>
      </c>
      <c r="BF243" s="105">
        <f>IF(U243="snížená",N243,0)</f>
        <v>0</v>
      </c>
      <c r="BG243" s="105">
        <f>IF(U243="zákl. přenesená",N243,0)</f>
        <v>0</v>
      </c>
      <c r="BH243" s="105">
        <f>IF(U243="sníž. přenesená",N243,0)</f>
        <v>0</v>
      </c>
      <c r="BI243" s="105">
        <f>IF(U243="nulová",N243,0)</f>
        <v>0</v>
      </c>
      <c r="BJ243" s="21" t="s">
        <v>79</v>
      </c>
      <c r="BK243" s="105">
        <f>ROUND(L243*K243,2)</f>
        <v>0</v>
      </c>
      <c r="BL243" s="21" t="s">
        <v>135</v>
      </c>
      <c r="BM243" s="21" t="s">
        <v>888</v>
      </c>
    </row>
    <row r="244" spans="2:51" s="10" customFormat="1" ht="16.5" customHeight="1">
      <c r="B244" s="150"/>
      <c r="C244" s="151"/>
      <c r="D244" s="151"/>
      <c r="E244" s="152" t="s">
        <v>5</v>
      </c>
      <c r="F244" s="239" t="s">
        <v>153</v>
      </c>
      <c r="G244" s="240"/>
      <c r="H244" s="240"/>
      <c r="I244" s="240"/>
      <c r="J244" s="151"/>
      <c r="K244" s="152" t="s">
        <v>5</v>
      </c>
      <c r="L244" s="151"/>
      <c r="M244" s="151"/>
      <c r="N244" s="151"/>
      <c r="O244" s="151"/>
      <c r="P244" s="151"/>
      <c r="Q244" s="151"/>
      <c r="R244" s="153"/>
      <c r="T244" s="154"/>
      <c r="U244" s="151"/>
      <c r="V244" s="151"/>
      <c r="W244" s="151"/>
      <c r="X244" s="151"/>
      <c r="Y244" s="151"/>
      <c r="Z244" s="151"/>
      <c r="AA244" s="155"/>
      <c r="AT244" s="156" t="s">
        <v>138</v>
      </c>
      <c r="AU244" s="156" t="s">
        <v>92</v>
      </c>
      <c r="AV244" s="10" t="s">
        <v>79</v>
      </c>
      <c r="AW244" s="10" t="s">
        <v>30</v>
      </c>
      <c r="AX244" s="10" t="s">
        <v>71</v>
      </c>
      <c r="AY244" s="156" t="s">
        <v>130</v>
      </c>
    </row>
    <row r="245" spans="2:51" s="11" customFormat="1" ht="16.5" customHeight="1">
      <c r="B245" s="157"/>
      <c r="C245" s="158"/>
      <c r="D245" s="158"/>
      <c r="E245" s="159" t="s">
        <v>5</v>
      </c>
      <c r="F245" s="241" t="s">
        <v>889</v>
      </c>
      <c r="G245" s="242"/>
      <c r="H245" s="242"/>
      <c r="I245" s="242"/>
      <c r="J245" s="158"/>
      <c r="K245" s="160">
        <v>2.856</v>
      </c>
      <c r="L245" s="158"/>
      <c r="M245" s="158"/>
      <c r="N245" s="158"/>
      <c r="O245" s="158"/>
      <c r="P245" s="158"/>
      <c r="Q245" s="158"/>
      <c r="R245" s="161"/>
      <c r="T245" s="162"/>
      <c r="U245" s="158"/>
      <c r="V245" s="158"/>
      <c r="W245" s="158"/>
      <c r="X245" s="158"/>
      <c r="Y245" s="158"/>
      <c r="Z245" s="158"/>
      <c r="AA245" s="163"/>
      <c r="AT245" s="164" t="s">
        <v>138</v>
      </c>
      <c r="AU245" s="164" t="s">
        <v>92</v>
      </c>
      <c r="AV245" s="11" t="s">
        <v>92</v>
      </c>
      <c r="AW245" s="11" t="s">
        <v>30</v>
      </c>
      <c r="AX245" s="11" t="s">
        <v>79</v>
      </c>
      <c r="AY245" s="164" t="s">
        <v>130</v>
      </c>
    </row>
    <row r="246" spans="2:65" s="1" customFormat="1" ht="38.25" customHeight="1">
      <c r="B246" s="123"/>
      <c r="C246" s="143" t="s">
        <v>388</v>
      </c>
      <c r="D246" s="143" t="s">
        <v>131</v>
      </c>
      <c r="E246" s="144" t="s">
        <v>422</v>
      </c>
      <c r="F246" s="226" t="s">
        <v>423</v>
      </c>
      <c r="G246" s="226"/>
      <c r="H246" s="226"/>
      <c r="I246" s="226"/>
      <c r="J246" s="145" t="s">
        <v>134</v>
      </c>
      <c r="K246" s="146">
        <v>13.6</v>
      </c>
      <c r="L246" s="227">
        <v>0</v>
      </c>
      <c r="M246" s="227"/>
      <c r="N246" s="228">
        <f>ROUND(L246*K246,2)</f>
        <v>0</v>
      </c>
      <c r="O246" s="228"/>
      <c r="P246" s="228"/>
      <c r="Q246" s="228"/>
      <c r="R246" s="124"/>
      <c r="T246" s="147" t="s">
        <v>5</v>
      </c>
      <c r="U246" s="46" t="s">
        <v>36</v>
      </c>
      <c r="V246" s="38"/>
      <c r="W246" s="148">
        <f>V246*K246</f>
        <v>0</v>
      </c>
      <c r="X246" s="148">
        <v>0.20745</v>
      </c>
      <c r="Y246" s="148">
        <f>X246*K246</f>
        <v>2.82132</v>
      </c>
      <c r="Z246" s="148">
        <v>0</v>
      </c>
      <c r="AA246" s="149">
        <f>Z246*K246</f>
        <v>0</v>
      </c>
      <c r="AR246" s="21" t="s">
        <v>135</v>
      </c>
      <c r="AT246" s="21" t="s">
        <v>131</v>
      </c>
      <c r="AU246" s="21" t="s">
        <v>92</v>
      </c>
      <c r="AY246" s="21" t="s">
        <v>130</v>
      </c>
      <c r="BE246" s="105">
        <f>IF(U246="základní",N246,0)</f>
        <v>0</v>
      </c>
      <c r="BF246" s="105">
        <f>IF(U246="snížená",N246,0)</f>
        <v>0</v>
      </c>
      <c r="BG246" s="105">
        <f>IF(U246="zákl. přenesená",N246,0)</f>
        <v>0</v>
      </c>
      <c r="BH246" s="105">
        <f>IF(U246="sníž. přenesená",N246,0)</f>
        <v>0</v>
      </c>
      <c r="BI246" s="105">
        <f>IF(U246="nulová",N246,0)</f>
        <v>0</v>
      </c>
      <c r="BJ246" s="21" t="s">
        <v>79</v>
      </c>
      <c r="BK246" s="105">
        <f>ROUND(L246*K246,2)</f>
        <v>0</v>
      </c>
      <c r="BL246" s="21" t="s">
        <v>135</v>
      </c>
      <c r="BM246" s="21" t="s">
        <v>890</v>
      </c>
    </row>
    <row r="247" spans="2:65" s="1" customFormat="1" ht="38.25" customHeight="1">
      <c r="B247" s="123"/>
      <c r="C247" s="143" t="s">
        <v>396</v>
      </c>
      <c r="D247" s="143" t="s">
        <v>131</v>
      </c>
      <c r="E247" s="144" t="s">
        <v>418</v>
      </c>
      <c r="F247" s="226" t="s">
        <v>419</v>
      </c>
      <c r="G247" s="226"/>
      <c r="H247" s="226"/>
      <c r="I247" s="226"/>
      <c r="J247" s="145" t="s">
        <v>134</v>
      </c>
      <c r="K247" s="146">
        <v>13.6</v>
      </c>
      <c r="L247" s="227">
        <v>0</v>
      </c>
      <c r="M247" s="227"/>
      <c r="N247" s="228">
        <f>ROUND(L247*K247,2)</f>
        <v>0</v>
      </c>
      <c r="O247" s="228"/>
      <c r="P247" s="228"/>
      <c r="Q247" s="228"/>
      <c r="R247" s="124"/>
      <c r="T247" s="147" t="s">
        <v>5</v>
      </c>
      <c r="U247" s="46" t="s">
        <v>36</v>
      </c>
      <c r="V247" s="38"/>
      <c r="W247" s="148">
        <f>V247*K247</f>
        <v>0</v>
      </c>
      <c r="X247" s="148">
        <v>0.20745</v>
      </c>
      <c r="Y247" s="148">
        <f>X247*K247</f>
        <v>2.82132</v>
      </c>
      <c r="Z247" s="148">
        <v>0</v>
      </c>
      <c r="AA247" s="149">
        <f>Z247*K247</f>
        <v>0</v>
      </c>
      <c r="AR247" s="21" t="s">
        <v>135</v>
      </c>
      <c r="AT247" s="21" t="s">
        <v>131</v>
      </c>
      <c r="AU247" s="21" t="s">
        <v>92</v>
      </c>
      <c r="AY247" s="21" t="s">
        <v>130</v>
      </c>
      <c r="BE247" s="105">
        <f>IF(U247="základní",N247,0)</f>
        <v>0</v>
      </c>
      <c r="BF247" s="105">
        <f>IF(U247="snížená",N247,0)</f>
        <v>0</v>
      </c>
      <c r="BG247" s="105">
        <f>IF(U247="zákl. přenesená",N247,0)</f>
        <v>0</v>
      </c>
      <c r="BH247" s="105">
        <f>IF(U247="sníž. přenesená",N247,0)</f>
        <v>0</v>
      </c>
      <c r="BI247" s="105">
        <f>IF(U247="nulová",N247,0)</f>
        <v>0</v>
      </c>
      <c r="BJ247" s="21" t="s">
        <v>79</v>
      </c>
      <c r="BK247" s="105">
        <f>ROUND(L247*K247,2)</f>
        <v>0</v>
      </c>
      <c r="BL247" s="21" t="s">
        <v>135</v>
      </c>
      <c r="BM247" s="21" t="s">
        <v>891</v>
      </c>
    </row>
    <row r="248" spans="2:65" s="1" customFormat="1" ht="25.5" customHeight="1">
      <c r="B248" s="123"/>
      <c r="C248" s="143" t="s">
        <v>403</v>
      </c>
      <c r="D248" s="143" t="s">
        <v>131</v>
      </c>
      <c r="E248" s="144" t="s">
        <v>430</v>
      </c>
      <c r="F248" s="226" t="s">
        <v>431</v>
      </c>
      <c r="G248" s="226"/>
      <c r="H248" s="226"/>
      <c r="I248" s="226"/>
      <c r="J248" s="145" t="s">
        <v>134</v>
      </c>
      <c r="K248" s="146">
        <v>2.856</v>
      </c>
      <c r="L248" s="227">
        <v>0</v>
      </c>
      <c r="M248" s="227"/>
      <c r="N248" s="228">
        <f>ROUND(L248*K248,2)</f>
        <v>0</v>
      </c>
      <c r="O248" s="228"/>
      <c r="P248" s="228"/>
      <c r="Q248" s="228"/>
      <c r="R248" s="124"/>
      <c r="T248" s="147" t="s">
        <v>5</v>
      </c>
      <c r="U248" s="46" t="s">
        <v>36</v>
      </c>
      <c r="V248" s="38"/>
      <c r="W248" s="148">
        <f>V248*K248</f>
        <v>0</v>
      </c>
      <c r="X248" s="148">
        <v>0.08425</v>
      </c>
      <c r="Y248" s="148">
        <f>X248*K248</f>
        <v>0.240618</v>
      </c>
      <c r="Z248" s="148">
        <v>0</v>
      </c>
      <c r="AA248" s="149">
        <f>Z248*K248</f>
        <v>0</v>
      </c>
      <c r="AR248" s="21" t="s">
        <v>135</v>
      </c>
      <c r="AT248" s="21" t="s">
        <v>131</v>
      </c>
      <c r="AU248" s="21" t="s">
        <v>92</v>
      </c>
      <c r="AY248" s="21" t="s">
        <v>130</v>
      </c>
      <c r="BE248" s="105">
        <f>IF(U248="základní",N248,0)</f>
        <v>0</v>
      </c>
      <c r="BF248" s="105">
        <f>IF(U248="snížená",N248,0)</f>
        <v>0</v>
      </c>
      <c r="BG248" s="105">
        <f>IF(U248="zákl. přenesená",N248,0)</f>
        <v>0</v>
      </c>
      <c r="BH248" s="105">
        <f>IF(U248="sníž. přenesená",N248,0)</f>
        <v>0</v>
      </c>
      <c r="BI248" s="105">
        <f>IF(U248="nulová",N248,0)</f>
        <v>0</v>
      </c>
      <c r="BJ248" s="21" t="s">
        <v>79</v>
      </c>
      <c r="BK248" s="105">
        <f>ROUND(L248*K248,2)</f>
        <v>0</v>
      </c>
      <c r="BL248" s="21" t="s">
        <v>135</v>
      </c>
      <c r="BM248" s="21" t="s">
        <v>892</v>
      </c>
    </row>
    <row r="249" spans="2:63" s="9" customFormat="1" ht="29.85" customHeight="1">
      <c r="B249" s="132"/>
      <c r="C249" s="133"/>
      <c r="D249" s="142" t="s">
        <v>108</v>
      </c>
      <c r="E249" s="142"/>
      <c r="F249" s="142"/>
      <c r="G249" s="142"/>
      <c r="H249" s="142"/>
      <c r="I249" s="142"/>
      <c r="J249" s="142"/>
      <c r="K249" s="142"/>
      <c r="L249" s="142"/>
      <c r="M249" s="142"/>
      <c r="N249" s="235">
        <f>BK249</f>
        <v>0</v>
      </c>
      <c r="O249" s="236"/>
      <c r="P249" s="236"/>
      <c r="Q249" s="236"/>
      <c r="R249" s="135"/>
      <c r="T249" s="136"/>
      <c r="U249" s="133"/>
      <c r="V249" s="133"/>
      <c r="W249" s="137">
        <f>SUM(W250:W267)</f>
        <v>0</v>
      </c>
      <c r="X249" s="133"/>
      <c r="Y249" s="137">
        <f>SUM(Y250:Y267)</f>
        <v>5.6111658</v>
      </c>
      <c r="Z249" s="133"/>
      <c r="AA249" s="138">
        <f>SUM(AA250:AA267)</f>
        <v>0</v>
      </c>
      <c r="AR249" s="139" t="s">
        <v>79</v>
      </c>
      <c r="AT249" s="140" t="s">
        <v>70</v>
      </c>
      <c r="AU249" s="140" t="s">
        <v>79</v>
      </c>
      <c r="AY249" s="139" t="s">
        <v>130</v>
      </c>
      <c r="BK249" s="141">
        <f>SUM(BK250:BK267)</f>
        <v>0</v>
      </c>
    </row>
    <row r="250" spans="2:65" s="1" customFormat="1" ht="38.25" customHeight="1">
      <c r="B250" s="123"/>
      <c r="C250" s="143" t="s">
        <v>409</v>
      </c>
      <c r="D250" s="143" t="s">
        <v>131</v>
      </c>
      <c r="E250" s="144" t="s">
        <v>442</v>
      </c>
      <c r="F250" s="226" t="s">
        <v>443</v>
      </c>
      <c r="G250" s="226"/>
      <c r="H250" s="226"/>
      <c r="I250" s="226"/>
      <c r="J250" s="145" t="s">
        <v>167</v>
      </c>
      <c r="K250" s="146">
        <v>8</v>
      </c>
      <c r="L250" s="227">
        <v>0</v>
      </c>
      <c r="M250" s="227"/>
      <c r="N250" s="228">
        <f aca="true" t="shared" si="0" ref="N250:N267">ROUND(L250*K250,2)</f>
        <v>0</v>
      </c>
      <c r="O250" s="228"/>
      <c r="P250" s="228"/>
      <c r="Q250" s="228"/>
      <c r="R250" s="124"/>
      <c r="T250" s="147" t="s">
        <v>5</v>
      </c>
      <c r="U250" s="46" t="s">
        <v>36</v>
      </c>
      <c r="V250" s="38"/>
      <c r="W250" s="148">
        <f aca="true" t="shared" si="1" ref="W250:W267">V250*K250</f>
        <v>0</v>
      </c>
      <c r="X250" s="148">
        <v>1E-05</v>
      </c>
      <c r="Y250" s="148">
        <f aca="true" t="shared" si="2" ref="Y250:Y267">X250*K250</f>
        <v>8E-05</v>
      </c>
      <c r="Z250" s="148">
        <v>0</v>
      </c>
      <c r="AA250" s="149">
        <f aca="true" t="shared" si="3" ref="AA250:AA267">Z250*K250</f>
        <v>0</v>
      </c>
      <c r="AR250" s="21" t="s">
        <v>135</v>
      </c>
      <c r="AT250" s="21" t="s">
        <v>131</v>
      </c>
      <c r="AU250" s="21" t="s">
        <v>92</v>
      </c>
      <c r="AY250" s="21" t="s">
        <v>130</v>
      </c>
      <c r="BE250" s="105">
        <f aca="true" t="shared" si="4" ref="BE250:BE267">IF(U250="základní",N250,0)</f>
        <v>0</v>
      </c>
      <c r="BF250" s="105">
        <f aca="true" t="shared" si="5" ref="BF250:BF267">IF(U250="snížená",N250,0)</f>
        <v>0</v>
      </c>
      <c r="BG250" s="105">
        <f aca="true" t="shared" si="6" ref="BG250:BG267">IF(U250="zákl. přenesená",N250,0)</f>
        <v>0</v>
      </c>
      <c r="BH250" s="105">
        <f aca="true" t="shared" si="7" ref="BH250:BH267">IF(U250="sníž. přenesená",N250,0)</f>
        <v>0</v>
      </c>
      <c r="BI250" s="105">
        <f aca="true" t="shared" si="8" ref="BI250:BI267">IF(U250="nulová",N250,0)</f>
        <v>0</v>
      </c>
      <c r="BJ250" s="21" t="s">
        <v>79</v>
      </c>
      <c r="BK250" s="105">
        <f aca="true" t="shared" si="9" ref="BK250:BK267">ROUND(L250*K250,2)</f>
        <v>0</v>
      </c>
      <c r="BL250" s="21" t="s">
        <v>135</v>
      </c>
      <c r="BM250" s="21" t="s">
        <v>893</v>
      </c>
    </row>
    <row r="251" spans="2:65" s="1" customFormat="1" ht="25.5" customHeight="1">
      <c r="B251" s="123"/>
      <c r="C251" s="173" t="s">
        <v>413</v>
      </c>
      <c r="D251" s="173" t="s">
        <v>304</v>
      </c>
      <c r="E251" s="174" t="s">
        <v>449</v>
      </c>
      <c r="F251" s="247" t="s">
        <v>450</v>
      </c>
      <c r="G251" s="247"/>
      <c r="H251" s="247"/>
      <c r="I251" s="247"/>
      <c r="J251" s="175" t="s">
        <v>167</v>
      </c>
      <c r="K251" s="176">
        <v>8.16</v>
      </c>
      <c r="L251" s="248">
        <v>0</v>
      </c>
      <c r="M251" s="248"/>
      <c r="N251" s="249">
        <f t="shared" si="0"/>
        <v>0</v>
      </c>
      <c r="O251" s="228"/>
      <c r="P251" s="228"/>
      <c r="Q251" s="228"/>
      <c r="R251" s="124"/>
      <c r="T251" s="147" t="s">
        <v>5</v>
      </c>
      <c r="U251" s="46" t="s">
        <v>36</v>
      </c>
      <c r="V251" s="38"/>
      <c r="W251" s="148">
        <f t="shared" si="1"/>
        <v>0</v>
      </c>
      <c r="X251" s="148">
        <v>0.0046</v>
      </c>
      <c r="Y251" s="148">
        <f t="shared" si="2"/>
        <v>0.037536</v>
      </c>
      <c r="Z251" s="148">
        <v>0</v>
      </c>
      <c r="AA251" s="149">
        <f t="shared" si="3"/>
        <v>0</v>
      </c>
      <c r="AR251" s="21" t="s">
        <v>174</v>
      </c>
      <c r="AT251" s="21" t="s">
        <v>304</v>
      </c>
      <c r="AU251" s="21" t="s">
        <v>92</v>
      </c>
      <c r="AY251" s="21" t="s">
        <v>130</v>
      </c>
      <c r="BE251" s="105">
        <f t="shared" si="4"/>
        <v>0</v>
      </c>
      <c r="BF251" s="105">
        <f t="shared" si="5"/>
        <v>0</v>
      </c>
      <c r="BG251" s="105">
        <f t="shared" si="6"/>
        <v>0</v>
      </c>
      <c r="BH251" s="105">
        <f t="shared" si="7"/>
        <v>0</v>
      </c>
      <c r="BI251" s="105">
        <f t="shared" si="8"/>
        <v>0</v>
      </c>
      <c r="BJ251" s="21" t="s">
        <v>79</v>
      </c>
      <c r="BK251" s="105">
        <f t="shared" si="9"/>
        <v>0</v>
      </c>
      <c r="BL251" s="21" t="s">
        <v>135</v>
      </c>
      <c r="BM251" s="21" t="s">
        <v>894</v>
      </c>
    </row>
    <row r="252" spans="2:65" s="1" customFormat="1" ht="38.25" customHeight="1">
      <c r="B252" s="123"/>
      <c r="C252" s="143" t="s">
        <v>417</v>
      </c>
      <c r="D252" s="143" t="s">
        <v>131</v>
      </c>
      <c r="E252" s="144" t="s">
        <v>453</v>
      </c>
      <c r="F252" s="226" t="s">
        <v>454</v>
      </c>
      <c r="G252" s="226"/>
      <c r="H252" s="226"/>
      <c r="I252" s="226"/>
      <c r="J252" s="145" t="s">
        <v>167</v>
      </c>
      <c r="K252" s="146">
        <v>34.5</v>
      </c>
      <c r="L252" s="227">
        <v>0</v>
      </c>
      <c r="M252" s="227"/>
      <c r="N252" s="228">
        <f t="shared" si="0"/>
        <v>0</v>
      </c>
      <c r="O252" s="228"/>
      <c r="P252" s="228"/>
      <c r="Q252" s="228"/>
      <c r="R252" s="124"/>
      <c r="T252" s="147" t="s">
        <v>5</v>
      </c>
      <c r="U252" s="46" t="s">
        <v>36</v>
      </c>
      <c r="V252" s="38"/>
      <c r="W252" s="148">
        <f t="shared" si="1"/>
        <v>0</v>
      </c>
      <c r="X252" s="148">
        <v>2E-05</v>
      </c>
      <c r="Y252" s="148">
        <f t="shared" si="2"/>
        <v>0.0006900000000000001</v>
      </c>
      <c r="Z252" s="148">
        <v>0</v>
      </c>
      <c r="AA252" s="149">
        <f t="shared" si="3"/>
        <v>0</v>
      </c>
      <c r="AR252" s="21" t="s">
        <v>135</v>
      </c>
      <c r="AT252" s="21" t="s">
        <v>131</v>
      </c>
      <c r="AU252" s="21" t="s">
        <v>92</v>
      </c>
      <c r="AY252" s="21" t="s">
        <v>130</v>
      </c>
      <c r="BE252" s="105">
        <f t="shared" si="4"/>
        <v>0</v>
      </c>
      <c r="BF252" s="105">
        <f t="shared" si="5"/>
        <v>0</v>
      </c>
      <c r="BG252" s="105">
        <f t="shared" si="6"/>
        <v>0</v>
      </c>
      <c r="BH252" s="105">
        <f t="shared" si="7"/>
        <v>0</v>
      </c>
      <c r="BI252" s="105">
        <f t="shared" si="8"/>
        <v>0</v>
      </c>
      <c r="BJ252" s="21" t="s">
        <v>79</v>
      </c>
      <c r="BK252" s="105">
        <f t="shared" si="9"/>
        <v>0</v>
      </c>
      <c r="BL252" s="21" t="s">
        <v>135</v>
      </c>
      <c r="BM252" s="21" t="s">
        <v>895</v>
      </c>
    </row>
    <row r="253" spans="2:65" s="1" customFormat="1" ht="25.5" customHeight="1">
      <c r="B253" s="123"/>
      <c r="C253" s="173" t="s">
        <v>421</v>
      </c>
      <c r="D253" s="173" t="s">
        <v>304</v>
      </c>
      <c r="E253" s="174" t="s">
        <v>457</v>
      </c>
      <c r="F253" s="247" t="s">
        <v>458</v>
      </c>
      <c r="G253" s="247"/>
      <c r="H253" s="247"/>
      <c r="I253" s="247"/>
      <c r="J253" s="175" t="s">
        <v>167</v>
      </c>
      <c r="K253" s="176">
        <v>35.19</v>
      </c>
      <c r="L253" s="248">
        <v>0</v>
      </c>
      <c r="M253" s="248"/>
      <c r="N253" s="249">
        <f t="shared" si="0"/>
        <v>0</v>
      </c>
      <c r="O253" s="228"/>
      <c r="P253" s="228"/>
      <c r="Q253" s="228"/>
      <c r="R253" s="124"/>
      <c r="T253" s="147" t="s">
        <v>5</v>
      </c>
      <c r="U253" s="46" t="s">
        <v>36</v>
      </c>
      <c r="V253" s="38"/>
      <c r="W253" s="148">
        <f t="shared" si="1"/>
        <v>0</v>
      </c>
      <c r="X253" s="148">
        <v>0.01142</v>
      </c>
      <c r="Y253" s="148">
        <f t="shared" si="2"/>
        <v>0.40186979999999994</v>
      </c>
      <c r="Z253" s="148">
        <v>0</v>
      </c>
      <c r="AA253" s="149">
        <f t="shared" si="3"/>
        <v>0</v>
      </c>
      <c r="AR253" s="21" t="s">
        <v>174</v>
      </c>
      <c r="AT253" s="21" t="s">
        <v>304</v>
      </c>
      <c r="AU253" s="21" t="s">
        <v>92</v>
      </c>
      <c r="AY253" s="21" t="s">
        <v>130</v>
      </c>
      <c r="BE253" s="105">
        <f t="shared" si="4"/>
        <v>0</v>
      </c>
      <c r="BF253" s="105">
        <f t="shared" si="5"/>
        <v>0</v>
      </c>
      <c r="BG253" s="105">
        <f t="shared" si="6"/>
        <v>0</v>
      </c>
      <c r="BH253" s="105">
        <f t="shared" si="7"/>
        <v>0</v>
      </c>
      <c r="BI253" s="105">
        <f t="shared" si="8"/>
        <v>0</v>
      </c>
      <c r="BJ253" s="21" t="s">
        <v>79</v>
      </c>
      <c r="BK253" s="105">
        <f t="shared" si="9"/>
        <v>0</v>
      </c>
      <c r="BL253" s="21" t="s">
        <v>135</v>
      </c>
      <c r="BM253" s="21" t="s">
        <v>896</v>
      </c>
    </row>
    <row r="254" spans="2:65" s="1" customFormat="1" ht="25.5" customHeight="1">
      <c r="B254" s="123"/>
      <c r="C254" s="143" t="s">
        <v>425</v>
      </c>
      <c r="D254" s="143" t="s">
        <v>131</v>
      </c>
      <c r="E254" s="144" t="s">
        <v>461</v>
      </c>
      <c r="F254" s="226" t="s">
        <v>462</v>
      </c>
      <c r="G254" s="226"/>
      <c r="H254" s="226"/>
      <c r="I254" s="226"/>
      <c r="J254" s="145" t="s">
        <v>341</v>
      </c>
      <c r="K254" s="146">
        <v>2</v>
      </c>
      <c r="L254" s="227">
        <v>0</v>
      </c>
      <c r="M254" s="227"/>
      <c r="N254" s="228">
        <f t="shared" si="0"/>
        <v>0</v>
      </c>
      <c r="O254" s="228"/>
      <c r="P254" s="228"/>
      <c r="Q254" s="228"/>
      <c r="R254" s="124"/>
      <c r="T254" s="147" t="s">
        <v>5</v>
      </c>
      <c r="U254" s="46" t="s">
        <v>36</v>
      </c>
      <c r="V254" s="38"/>
      <c r="W254" s="148">
        <f t="shared" si="1"/>
        <v>0</v>
      </c>
      <c r="X254" s="148">
        <v>0</v>
      </c>
      <c r="Y254" s="148">
        <f t="shared" si="2"/>
        <v>0</v>
      </c>
      <c r="Z254" s="148">
        <v>0</v>
      </c>
      <c r="AA254" s="149">
        <f t="shared" si="3"/>
        <v>0</v>
      </c>
      <c r="AR254" s="21" t="s">
        <v>135</v>
      </c>
      <c r="AT254" s="21" t="s">
        <v>131</v>
      </c>
      <c r="AU254" s="21" t="s">
        <v>92</v>
      </c>
      <c r="AY254" s="21" t="s">
        <v>130</v>
      </c>
      <c r="BE254" s="105">
        <f t="shared" si="4"/>
        <v>0</v>
      </c>
      <c r="BF254" s="105">
        <f t="shared" si="5"/>
        <v>0</v>
      </c>
      <c r="BG254" s="105">
        <f t="shared" si="6"/>
        <v>0</v>
      </c>
      <c r="BH254" s="105">
        <f t="shared" si="7"/>
        <v>0</v>
      </c>
      <c r="BI254" s="105">
        <f t="shared" si="8"/>
        <v>0</v>
      </c>
      <c r="BJ254" s="21" t="s">
        <v>79</v>
      </c>
      <c r="BK254" s="105">
        <f t="shared" si="9"/>
        <v>0</v>
      </c>
      <c r="BL254" s="21" t="s">
        <v>135</v>
      </c>
      <c r="BM254" s="21" t="s">
        <v>897</v>
      </c>
    </row>
    <row r="255" spans="2:65" s="1" customFormat="1" ht="25.5" customHeight="1">
      <c r="B255" s="123"/>
      <c r="C255" s="173" t="s">
        <v>429</v>
      </c>
      <c r="D255" s="173" t="s">
        <v>304</v>
      </c>
      <c r="E255" s="174" t="s">
        <v>465</v>
      </c>
      <c r="F255" s="247" t="s">
        <v>466</v>
      </c>
      <c r="G255" s="247"/>
      <c r="H255" s="247"/>
      <c r="I255" s="247"/>
      <c r="J255" s="175" t="s">
        <v>341</v>
      </c>
      <c r="K255" s="176">
        <v>1</v>
      </c>
      <c r="L255" s="248">
        <v>0</v>
      </c>
      <c r="M255" s="248"/>
      <c r="N255" s="249">
        <f t="shared" si="0"/>
        <v>0</v>
      </c>
      <c r="O255" s="228"/>
      <c r="P255" s="228"/>
      <c r="Q255" s="228"/>
      <c r="R255" s="124"/>
      <c r="T255" s="147" t="s">
        <v>5</v>
      </c>
      <c r="U255" s="46" t="s">
        <v>36</v>
      </c>
      <c r="V255" s="38"/>
      <c r="W255" s="148">
        <f t="shared" si="1"/>
        <v>0</v>
      </c>
      <c r="X255" s="148">
        <v>0.0012</v>
      </c>
      <c r="Y255" s="148">
        <f t="shared" si="2"/>
        <v>0.0012</v>
      </c>
      <c r="Z255" s="148">
        <v>0</v>
      </c>
      <c r="AA255" s="149">
        <f t="shared" si="3"/>
        <v>0</v>
      </c>
      <c r="AR255" s="21" t="s">
        <v>174</v>
      </c>
      <c r="AT255" s="21" t="s">
        <v>304</v>
      </c>
      <c r="AU255" s="21" t="s">
        <v>92</v>
      </c>
      <c r="AY255" s="21" t="s">
        <v>130</v>
      </c>
      <c r="BE255" s="105">
        <f t="shared" si="4"/>
        <v>0</v>
      </c>
      <c r="BF255" s="105">
        <f t="shared" si="5"/>
        <v>0</v>
      </c>
      <c r="BG255" s="105">
        <f t="shared" si="6"/>
        <v>0</v>
      </c>
      <c r="BH255" s="105">
        <f t="shared" si="7"/>
        <v>0</v>
      </c>
      <c r="BI255" s="105">
        <f t="shared" si="8"/>
        <v>0</v>
      </c>
      <c r="BJ255" s="21" t="s">
        <v>79</v>
      </c>
      <c r="BK255" s="105">
        <f t="shared" si="9"/>
        <v>0</v>
      </c>
      <c r="BL255" s="21" t="s">
        <v>135</v>
      </c>
      <c r="BM255" s="21" t="s">
        <v>898</v>
      </c>
    </row>
    <row r="256" spans="2:65" s="1" customFormat="1" ht="25.5" customHeight="1">
      <c r="B256" s="123"/>
      <c r="C256" s="173" t="s">
        <v>433</v>
      </c>
      <c r="D256" s="173" t="s">
        <v>304</v>
      </c>
      <c r="E256" s="174" t="s">
        <v>469</v>
      </c>
      <c r="F256" s="247" t="s">
        <v>470</v>
      </c>
      <c r="G256" s="247"/>
      <c r="H256" s="247"/>
      <c r="I256" s="247"/>
      <c r="J256" s="175" t="s">
        <v>341</v>
      </c>
      <c r="K256" s="176">
        <v>1</v>
      </c>
      <c r="L256" s="248">
        <v>0</v>
      </c>
      <c r="M256" s="248"/>
      <c r="N256" s="249">
        <f t="shared" si="0"/>
        <v>0</v>
      </c>
      <c r="O256" s="228"/>
      <c r="P256" s="228"/>
      <c r="Q256" s="228"/>
      <c r="R256" s="124"/>
      <c r="T256" s="147" t="s">
        <v>5</v>
      </c>
      <c r="U256" s="46" t="s">
        <v>36</v>
      </c>
      <c r="V256" s="38"/>
      <c r="W256" s="148">
        <f t="shared" si="1"/>
        <v>0</v>
      </c>
      <c r="X256" s="148">
        <v>0.0012</v>
      </c>
      <c r="Y256" s="148">
        <f t="shared" si="2"/>
        <v>0.0012</v>
      </c>
      <c r="Z256" s="148">
        <v>0</v>
      </c>
      <c r="AA256" s="149">
        <f t="shared" si="3"/>
        <v>0</v>
      </c>
      <c r="AR256" s="21" t="s">
        <v>174</v>
      </c>
      <c r="AT256" s="21" t="s">
        <v>304</v>
      </c>
      <c r="AU256" s="21" t="s">
        <v>92</v>
      </c>
      <c r="AY256" s="21" t="s">
        <v>130</v>
      </c>
      <c r="BE256" s="105">
        <f t="shared" si="4"/>
        <v>0</v>
      </c>
      <c r="BF256" s="105">
        <f t="shared" si="5"/>
        <v>0</v>
      </c>
      <c r="BG256" s="105">
        <f t="shared" si="6"/>
        <v>0</v>
      </c>
      <c r="BH256" s="105">
        <f t="shared" si="7"/>
        <v>0</v>
      </c>
      <c r="BI256" s="105">
        <f t="shared" si="8"/>
        <v>0</v>
      </c>
      <c r="BJ256" s="21" t="s">
        <v>79</v>
      </c>
      <c r="BK256" s="105">
        <f t="shared" si="9"/>
        <v>0</v>
      </c>
      <c r="BL256" s="21" t="s">
        <v>135</v>
      </c>
      <c r="BM256" s="21" t="s">
        <v>899</v>
      </c>
    </row>
    <row r="257" spans="2:65" s="1" customFormat="1" ht="25.5" customHeight="1">
      <c r="B257" s="123"/>
      <c r="C257" s="143" t="s">
        <v>437</v>
      </c>
      <c r="D257" s="143" t="s">
        <v>131</v>
      </c>
      <c r="E257" s="144" t="s">
        <v>473</v>
      </c>
      <c r="F257" s="226" t="s">
        <v>474</v>
      </c>
      <c r="G257" s="226"/>
      <c r="H257" s="226"/>
      <c r="I257" s="226"/>
      <c r="J257" s="145" t="s">
        <v>341</v>
      </c>
      <c r="K257" s="146">
        <v>1</v>
      </c>
      <c r="L257" s="227">
        <v>0</v>
      </c>
      <c r="M257" s="227"/>
      <c r="N257" s="228">
        <f t="shared" si="0"/>
        <v>0</v>
      </c>
      <c r="O257" s="228"/>
      <c r="P257" s="228"/>
      <c r="Q257" s="228"/>
      <c r="R257" s="124"/>
      <c r="T257" s="147" t="s">
        <v>5</v>
      </c>
      <c r="U257" s="46" t="s">
        <v>36</v>
      </c>
      <c r="V257" s="38"/>
      <c r="W257" s="148">
        <f t="shared" si="1"/>
        <v>0</v>
      </c>
      <c r="X257" s="148">
        <v>0</v>
      </c>
      <c r="Y257" s="148">
        <f t="shared" si="2"/>
        <v>0</v>
      </c>
      <c r="Z257" s="148">
        <v>0</v>
      </c>
      <c r="AA257" s="149">
        <f t="shared" si="3"/>
        <v>0</v>
      </c>
      <c r="AR257" s="21" t="s">
        <v>135</v>
      </c>
      <c r="AT257" s="21" t="s">
        <v>131</v>
      </c>
      <c r="AU257" s="21" t="s">
        <v>92</v>
      </c>
      <c r="AY257" s="21" t="s">
        <v>130</v>
      </c>
      <c r="BE257" s="105">
        <f t="shared" si="4"/>
        <v>0</v>
      </c>
      <c r="BF257" s="105">
        <f t="shared" si="5"/>
        <v>0</v>
      </c>
      <c r="BG257" s="105">
        <f t="shared" si="6"/>
        <v>0</v>
      </c>
      <c r="BH257" s="105">
        <f t="shared" si="7"/>
        <v>0</v>
      </c>
      <c r="BI257" s="105">
        <f t="shared" si="8"/>
        <v>0</v>
      </c>
      <c r="BJ257" s="21" t="s">
        <v>79</v>
      </c>
      <c r="BK257" s="105">
        <f t="shared" si="9"/>
        <v>0</v>
      </c>
      <c r="BL257" s="21" t="s">
        <v>135</v>
      </c>
      <c r="BM257" s="21" t="s">
        <v>900</v>
      </c>
    </row>
    <row r="258" spans="2:65" s="1" customFormat="1" ht="25.5" customHeight="1">
      <c r="B258" s="123"/>
      <c r="C258" s="173" t="s">
        <v>441</v>
      </c>
      <c r="D258" s="173" t="s">
        <v>304</v>
      </c>
      <c r="E258" s="174" t="s">
        <v>477</v>
      </c>
      <c r="F258" s="247" t="s">
        <v>478</v>
      </c>
      <c r="G258" s="247"/>
      <c r="H258" s="247"/>
      <c r="I258" s="247"/>
      <c r="J258" s="175" t="s">
        <v>341</v>
      </c>
      <c r="K258" s="176">
        <v>1</v>
      </c>
      <c r="L258" s="248">
        <v>0</v>
      </c>
      <c r="M258" s="248"/>
      <c r="N258" s="249">
        <f t="shared" si="0"/>
        <v>0</v>
      </c>
      <c r="O258" s="228"/>
      <c r="P258" s="228"/>
      <c r="Q258" s="228"/>
      <c r="R258" s="124"/>
      <c r="T258" s="147" t="s">
        <v>5</v>
      </c>
      <c r="U258" s="46" t="s">
        <v>36</v>
      </c>
      <c r="V258" s="38"/>
      <c r="W258" s="148">
        <f t="shared" si="1"/>
        <v>0</v>
      </c>
      <c r="X258" s="148">
        <v>0.0092</v>
      </c>
      <c r="Y258" s="148">
        <f t="shared" si="2"/>
        <v>0.0092</v>
      </c>
      <c r="Z258" s="148">
        <v>0</v>
      </c>
      <c r="AA258" s="149">
        <f t="shared" si="3"/>
        <v>0</v>
      </c>
      <c r="AR258" s="21" t="s">
        <v>174</v>
      </c>
      <c r="AT258" s="21" t="s">
        <v>304</v>
      </c>
      <c r="AU258" s="21" t="s">
        <v>92</v>
      </c>
      <c r="AY258" s="21" t="s">
        <v>130</v>
      </c>
      <c r="BE258" s="105">
        <f t="shared" si="4"/>
        <v>0</v>
      </c>
      <c r="BF258" s="105">
        <f t="shared" si="5"/>
        <v>0</v>
      </c>
      <c r="BG258" s="105">
        <f t="shared" si="6"/>
        <v>0</v>
      </c>
      <c r="BH258" s="105">
        <f t="shared" si="7"/>
        <v>0</v>
      </c>
      <c r="BI258" s="105">
        <f t="shared" si="8"/>
        <v>0</v>
      </c>
      <c r="BJ258" s="21" t="s">
        <v>79</v>
      </c>
      <c r="BK258" s="105">
        <f t="shared" si="9"/>
        <v>0</v>
      </c>
      <c r="BL258" s="21" t="s">
        <v>135</v>
      </c>
      <c r="BM258" s="21" t="s">
        <v>901</v>
      </c>
    </row>
    <row r="259" spans="2:65" s="1" customFormat="1" ht="25.5" customHeight="1">
      <c r="B259" s="123"/>
      <c r="C259" s="143" t="s">
        <v>448</v>
      </c>
      <c r="D259" s="143" t="s">
        <v>131</v>
      </c>
      <c r="E259" s="144" t="s">
        <v>481</v>
      </c>
      <c r="F259" s="226" t="s">
        <v>482</v>
      </c>
      <c r="G259" s="226"/>
      <c r="H259" s="226"/>
      <c r="I259" s="226"/>
      <c r="J259" s="145" t="s">
        <v>483</v>
      </c>
      <c r="K259" s="146">
        <v>1</v>
      </c>
      <c r="L259" s="227">
        <v>0</v>
      </c>
      <c r="M259" s="227"/>
      <c r="N259" s="228">
        <f t="shared" si="0"/>
        <v>0</v>
      </c>
      <c r="O259" s="228"/>
      <c r="P259" s="228"/>
      <c r="Q259" s="228"/>
      <c r="R259" s="124"/>
      <c r="T259" s="147" t="s">
        <v>5</v>
      </c>
      <c r="U259" s="46" t="s">
        <v>36</v>
      </c>
      <c r="V259" s="38"/>
      <c r="W259" s="148">
        <f t="shared" si="1"/>
        <v>0</v>
      </c>
      <c r="X259" s="148">
        <v>0.00031</v>
      </c>
      <c r="Y259" s="148">
        <f t="shared" si="2"/>
        <v>0.00031</v>
      </c>
      <c r="Z259" s="148">
        <v>0</v>
      </c>
      <c r="AA259" s="149">
        <f t="shared" si="3"/>
        <v>0</v>
      </c>
      <c r="AR259" s="21" t="s">
        <v>135</v>
      </c>
      <c r="AT259" s="21" t="s">
        <v>131</v>
      </c>
      <c r="AU259" s="21" t="s">
        <v>92</v>
      </c>
      <c r="AY259" s="21" t="s">
        <v>130</v>
      </c>
      <c r="BE259" s="105">
        <f t="shared" si="4"/>
        <v>0</v>
      </c>
      <c r="BF259" s="105">
        <f t="shared" si="5"/>
        <v>0</v>
      </c>
      <c r="BG259" s="105">
        <f t="shared" si="6"/>
        <v>0</v>
      </c>
      <c r="BH259" s="105">
        <f t="shared" si="7"/>
        <v>0</v>
      </c>
      <c r="BI259" s="105">
        <f t="shared" si="8"/>
        <v>0</v>
      </c>
      <c r="BJ259" s="21" t="s">
        <v>79</v>
      </c>
      <c r="BK259" s="105">
        <f t="shared" si="9"/>
        <v>0</v>
      </c>
      <c r="BL259" s="21" t="s">
        <v>135</v>
      </c>
      <c r="BM259" s="21" t="s">
        <v>902</v>
      </c>
    </row>
    <row r="260" spans="2:65" s="1" customFormat="1" ht="25.5" customHeight="1">
      <c r="B260" s="123"/>
      <c r="C260" s="143" t="s">
        <v>452</v>
      </c>
      <c r="D260" s="143" t="s">
        <v>131</v>
      </c>
      <c r="E260" s="144" t="s">
        <v>486</v>
      </c>
      <c r="F260" s="226" t="s">
        <v>487</v>
      </c>
      <c r="G260" s="226"/>
      <c r="H260" s="226"/>
      <c r="I260" s="226"/>
      <c r="J260" s="145" t="s">
        <v>341</v>
      </c>
      <c r="K260" s="146">
        <v>1</v>
      </c>
      <c r="L260" s="227">
        <v>0</v>
      </c>
      <c r="M260" s="227"/>
      <c r="N260" s="228">
        <f t="shared" si="0"/>
        <v>0</v>
      </c>
      <c r="O260" s="228"/>
      <c r="P260" s="228"/>
      <c r="Q260" s="228"/>
      <c r="R260" s="124"/>
      <c r="T260" s="147" t="s">
        <v>5</v>
      </c>
      <c r="U260" s="46" t="s">
        <v>36</v>
      </c>
      <c r="V260" s="38"/>
      <c r="W260" s="148">
        <f t="shared" si="1"/>
        <v>0</v>
      </c>
      <c r="X260" s="148">
        <v>2.35574</v>
      </c>
      <c r="Y260" s="148">
        <f t="shared" si="2"/>
        <v>2.35574</v>
      </c>
      <c r="Z260" s="148">
        <v>0</v>
      </c>
      <c r="AA260" s="149">
        <f t="shared" si="3"/>
        <v>0</v>
      </c>
      <c r="AR260" s="21" t="s">
        <v>135</v>
      </c>
      <c r="AT260" s="21" t="s">
        <v>131</v>
      </c>
      <c r="AU260" s="21" t="s">
        <v>92</v>
      </c>
      <c r="AY260" s="21" t="s">
        <v>130</v>
      </c>
      <c r="BE260" s="105">
        <f t="shared" si="4"/>
        <v>0</v>
      </c>
      <c r="BF260" s="105">
        <f t="shared" si="5"/>
        <v>0</v>
      </c>
      <c r="BG260" s="105">
        <f t="shared" si="6"/>
        <v>0</v>
      </c>
      <c r="BH260" s="105">
        <f t="shared" si="7"/>
        <v>0</v>
      </c>
      <c r="BI260" s="105">
        <f t="shared" si="8"/>
        <v>0</v>
      </c>
      <c r="BJ260" s="21" t="s">
        <v>79</v>
      </c>
      <c r="BK260" s="105">
        <f t="shared" si="9"/>
        <v>0</v>
      </c>
      <c r="BL260" s="21" t="s">
        <v>135</v>
      </c>
      <c r="BM260" s="21" t="s">
        <v>903</v>
      </c>
    </row>
    <row r="261" spans="2:65" s="1" customFormat="1" ht="25.5" customHeight="1">
      <c r="B261" s="123"/>
      <c r="C261" s="173" t="s">
        <v>456</v>
      </c>
      <c r="D261" s="173" t="s">
        <v>304</v>
      </c>
      <c r="E261" s="174" t="s">
        <v>494</v>
      </c>
      <c r="F261" s="247" t="s">
        <v>495</v>
      </c>
      <c r="G261" s="247"/>
      <c r="H261" s="247"/>
      <c r="I261" s="247"/>
      <c r="J261" s="175" t="s">
        <v>341</v>
      </c>
      <c r="K261" s="176">
        <v>1</v>
      </c>
      <c r="L261" s="248">
        <v>0</v>
      </c>
      <c r="M261" s="248"/>
      <c r="N261" s="249">
        <f t="shared" si="0"/>
        <v>0</v>
      </c>
      <c r="O261" s="228"/>
      <c r="P261" s="228"/>
      <c r="Q261" s="228"/>
      <c r="R261" s="124"/>
      <c r="T261" s="147" t="s">
        <v>5</v>
      </c>
      <c r="U261" s="46" t="s">
        <v>36</v>
      </c>
      <c r="V261" s="38"/>
      <c r="W261" s="148">
        <f t="shared" si="1"/>
        <v>0</v>
      </c>
      <c r="X261" s="148">
        <v>1.614</v>
      </c>
      <c r="Y261" s="148">
        <f t="shared" si="2"/>
        <v>1.614</v>
      </c>
      <c r="Z261" s="148">
        <v>0</v>
      </c>
      <c r="AA261" s="149">
        <f t="shared" si="3"/>
        <v>0</v>
      </c>
      <c r="AR261" s="21" t="s">
        <v>174</v>
      </c>
      <c r="AT261" s="21" t="s">
        <v>304</v>
      </c>
      <c r="AU261" s="21" t="s">
        <v>92</v>
      </c>
      <c r="AY261" s="21" t="s">
        <v>130</v>
      </c>
      <c r="BE261" s="105">
        <f t="shared" si="4"/>
        <v>0</v>
      </c>
      <c r="BF261" s="105">
        <f t="shared" si="5"/>
        <v>0</v>
      </c>
      <c r="BG261" s="105">
        <f t="shared" si="6"/>
        <v>0</v>
      </c>
      <c r="BH261" s="105">
        <f t="shared" si="7"/>
        <v>0</v>
      </c>
      <c r="BI261" s="105">
        <f t="shared" si="8"/>
        <v>0</v>
      </c>
      <c r="BJ261" s="21" t="s">
        <v>79</v>
      </c>
      <c r="BK261" s="105">
        <f t="shared" si="9"/>
        <v>0</v>
      </c>
      <c r="BL261" s="21" t="s">
        <v>135</v>
      </c>
      <c r="BM261" s="21" t="s">
        <v>904</v>
      </c>
    </row>
    <row r="262" spans="2:65" s="1" customFormat="1" ht="25.5" customHeight="1">
      <c r="B262" s="123"/>
      <c r="C262" s="173" t="s">
        <v>460</v>
      </c>
      <c r="D262" s="173" t="s">
        <v>304</v>
      </c>
      <c r="E262" s="174" t="s">
        <v>515</v>
      </c>
      <c r="F262" s="247" t="s">
        <v>516</v>
      </c>
      <c r="G262" s="247"/>
      <c r="H262" s="247"/>
      <c r="I262" s="247"/>
      <c r="J262" s="175" t="s">
        <v>341</v>
      </c>
      <c r="K262" s="176">
        <v>1</v>
      </c>
      <c r="L262" s="248">
        <v>0</v>
      </c>
      <c r="M262" s="248"/>
      <c r="N262" s="249">
        <f t="shared" si="0"/>
        <v>0</v>
      </c>
      <c r="O262" s="228"/>
      <c r="P262" s="228"/>
      <c r="Q262" s="228"/>
      <c r="R262" s="124"/>
      <c r="T262" s="147" t="s">
        <v>5</v>
      </c>
      <c r="U262" s="46" t="s">
        <v>36</v>
      </c>
      <c r="V262" s="38"/>
      <c r="W262" s="148">
        <f t="shared" si="1"/>
        <v>0</v>
      </c>
      <c r="X262" s="148">
        <v>0.254</v>
      </c>
      <c r="Y262" s="148">
        <f t="shared" si="2"/>
        <v>0.254</v>
      </c>
      <c r="Z262" s="148">
        <v>0</v>
      </c>
      <c r="AA262" s="149">
        <f t="shared" si="3"/>
        <v>0</v>
      </c>
      <c r="AR262" s="21" t="s">
        <v>174</v>
      </c>
      <c r="AT262" s="21" t="s">
        <v>304</v>
      </c>
      <c r="AU262" s="21" t="s">
        <v>92</v>
      </c>
      <c r="AY262" s="21" t="s">
        <v>130</v>
      </c>
      <c r="BE262" s="105">
        <f t="shared" si="4"/>
        <v>0</v>
      </c>
      <c r="BF262" s="105">
        <f t="shared" si="5"/>
        <v>0</v>
      </c>
      <c r="BG262" s="105">
        <f t="shared" si="6"/>
        <v>0</v>
      </c>
      <c r="BH262" s="105">
        <f t="shared" si="7"/>
        <v>0</v>
      </c>
      <c r="BI262" s="105">
        <f t="shared" si="8"/>
        <v>0</v>
      </c>
      <c r="BJ262" s="21" t="s">
        <v>79</v>
      </c>
      <c r="BK262" s="105">
        <f t="shared" si="9"/>
        <v>0</v>
      </c>
      <c r="BL262" s="21" t="s">
        <v>135</v>
      </c>
      <c r="BM262" s="21" t="s">
        <v>905</v>
      </c>
    </row>
    <row r="263" spans="2:65" s="1" customFormat="1" ht="25.5" customHeight="1">
      <c r="B263" s="123"/>
      <c r="C263" s="173" t="s">
        <v>464</v>
      </c>
      <c r="D263" s="173" t="s">
        <v>304</v>
      </c>
      <c r="E263" s="174" t="s">
        <v>523</v>
      </c>
      <c r="F263" s="247" t="s">
        <v>524</v>
      </c>
      <c r="G263" s="247"/>
      <c r="H263" s="247"/>
      <c r="I263" s="247"/>
      <c r="J263" s="175" t="s">
        <v>341</v>
      </c>
      <c r="K263" s="176">
        <v>1</v>
      </c>
      <c r="L263" s="248">
        <v>0</v>
      </c>
      <c r="M263" s="248"/>
      <c r="N263" s="249">
        <f t="shared" si="0"/>
        <v>0</v>
      </c>
      <c r="O263" s="228"/>
      <c r="P263" s="228"/>
      <c r="Q263" s="228"/>
      <c r="R263" s="124"/>
      <c r="T263" s="147" t="s">
        <v>5</v>
      </c>
      <c r="U263" s="46" t="s">
        <v>36</v>
      </c>
      <c r="V263" s="38"/>
      <c r="W263" s="148">
        <f t="shared" si="1"/>
        <v>0</v>
      </c>
      <c r="X263" s="148">
        <v>0.449</v>
      </c>
      <c r="Y263" s="148">
        <f t="shared" si="2"/>
        <v>0.449</v>
      </c>
      <c r="Z263" s="148">
        <v>0</v>
      </c>
      <c r="AA263" s="149">
        <f t="shared" si="3"/>
        <v>0</v>
      </c>
      <c r="AR263" s="21" t="s">
        <v>174</v>
      </c>
      <c r="AT263" s="21" t="s">
        <v>304</v>
      </c>
      <c r="AU263" s="21" t="s">
        <v>92</v>
      </c>
      <c r="AY263" s="21" t="s">
        <v>130</v>
      </c>
      <c r="BE263" s="105">
        <f t="shared" si="4"/>
        <v>0</v>
      </c>
      <c r="BF263" s="105">
        <f t="shared" si="5"/>
        <v>0</v>
      </c>
      <c r="BG263" s="105">
        <f t="shared" si="6"/>
        <v>0</v>
      </c>
      <c r="BH263" s="105">
        <f t="shared" si="7"/>
        <v>0</v>
      </c>
      <c r="BI263" s="105">
        <f t="shared" si="8"/>
        <v>0</v>
      </c>
      <c r="BJ263" s="21" t="s">
        <v>79</v>
      </c>
      <c r="BK263" s="105">
        <f t="shared" si="9"/>
        <v>0</v>
      </c>
      <c r="BL263" s="21" t="s">
        <v>135</v>
      </c>
      <c r="BM263" s="21" t="s">
        <v>906</v>
      </c>
    </row>
    <row r="264" spans="2:65" s="1" customFormat="1" ht="16.5" customHeight="1">
      <c r="B264" s="123"/>
      <c r="C264" s="173" t="s">
        <v>468</v>
      </c>
      <c r="D264" s="173" t="s">
        <v>304</v>
      </c>
      <c r="E264" s="174" t="s">
        <v>527</v>
      </c>
      <c r="F264" s="247" t="s">
        <v>528</v>
      </c>
      <c r="G264" s="247"/>
      <c r="H264" s="247"/>
      <c r="I264" s="247"/>
      <c r="J264" s="175" t="s">
        <v>341</v>
      </c>
      <c r="K264" s="176">
        <v>1</v>
      </c>
      <c r="L264" s="248">
        <v>0</v>
      </c>
      <c r="M264" s="248"/>
      <c r="N264" s="249">
        <f t="shared" si="0"/>
        <v>0</v>
      </c>
      <c r="O264" s="228"/>
      <c r="P264" s="228"/>
      <c r="Q264" s="228"/>
      <c r="R264" s="124"/>
      <c r="T264" s="147" t="s">
        <v>5</v>
      </c>
      <c r="U264" s="46" t="s">
        <v>36</v>
      </c>
      <c r="V264" s="38"/>
      <c r="W264" s="148">
        <f t="shared" si="1"/>
        <v>0</v>
      </c>
      <c r="X264" s="148">
        <v>0.032</v>
      </c>
      <c r="Y264" s="148">
        <f t="shared" si="2"/>
        <v>0.032</v>
      </c>
      <c r="Z264" s="148">
        <v>0</v>
      </c>
      <c r="AA264" s="149">
        <f t="shared" si="3"/>
        <v>0</v>
      </c>
      <c r="AR264" s="21" t="s">
        <v>174</v>
      </c>
      <c r="AT264" s="21" t="s">
        <v>304</v>
      </c>
      <c r="AU264" s="21" t="s">
        <v>92</v>
      </c>
      <c r="AY264" s="21" t="s">
        <v>130</v>
      </c>
      <c r="BE264" s="105">
        <f t="shared" si="4"/>
        <v>0</v>
      </c>
      <c r="BF264" s="105">
        <f t="shared" si="5"/>
        <v>0</v>
      </c>
      <c r="BG264" s="105">
        <f t="shared" si="6"/>
        <v>0</v>
      </c>
      <c r="BH264" s="105">
        <f t="shared" si="7"/>
        <v>0</v>
      </c>
      <c r="BI264" s="105">
        <f t="shared" si="8"/>
        <v>0</v>
      </c>
      <c r="BJ264" s="21" t="s">
        <v>79</v>
      </c>
      <c r="BK264" s="105">
        <f t="shared" si="9"/>
        <v>0</v>
      </c>
      <c r="BL264" s="21" t="s">
        <v>135</v>
      </c>
      <c r="BM264" s="21" t="s">
        <v>907</v>
      </c>
    </row>
    <row r="265" spans="2:65" s="1" customFormat="1" ht="16.5" customHeight="1">
      <c r="B265" s="123"/>
      <c r="C265" s="173" t="s">
        <v>472</v>
      </c>
      <c r="D265" s="173" t="s">
        <v>304</v>
      </c>
      <c r="E265" s="174" t="s">
        <v>531</v>
      </c>
      <c r="F265" s="247" t="s">
        <v>532</v>
      </c>
      <c r="G265" s="247"/>
      <c r="H265" s="247"/>
      <c r="I265" s="247"/>
      <c r="J265" s="175" t="s">
        <v>341</v>
      </c>
      <c r="K265" s="176">
        <v>1</v>
      </c>
      <c r="L265" s="248">
        <v>0</v>
      </c>
      <c r="M265" s="248"/>
      <c r="N265" s="249">
        <f t="shared" si="0"/>
        <v>0</v>
      </c>
      <c r="O265" s="228"/>
      <c r="P265" s="228"/>
      <c r="Q265" s="228"/>
      <c r="R265" s="124"/>
      <c r="T265" s="147" t="s">
        <v>5</v>
      </c>
      <c r="U265" s="46" t="s">
        <v>36</v>
      </c>
      <c r="V265" s="38"/>
      <c r="W265" s="148">
        <f t="shared" si="1"/>
        <v>0</v>
      </c>
      <c r="X265" s="148">
        <v>0.041</v>
      </c>
      <c r="Y265" s="148">
        <f t="shared" si="2"/>
        <v>0.041</v>
      </c>
      <c r="Z265" s="148">
        <v>0</v>
      </c>
      <c r="AA265" s="149">
        <f t="shared" si="3"/>
        <v>0</v>
      </c>
      <c r="AR265" s="21" t="s">
        <v>174</v>
      </c>
      <c r="AT265" s="21" t="s">
        <v>304</v>
      </c>
      <c r="AU265" s="21" t="s">
        <v>92</v>
      </c>
      <c r="AY265" s="21" t="s">
        <v>130</v>
      </c>
      <c r="BE265" s="105">
        <f t="shared" si="4"/>
        <v>0</v>
      </c>
      <c r="BF265" s="105">
        <f t="shared" si="5"/>
        <v>0</v>
      </c>
      <c r="BG265" s="105">
        <f t="shared" si="6"/>
        <v>0</v>
      </c>
      <c r="BH265" s="105">
        <f t="shared" si="7"/>
        <v>0</v>
      </c>
      <c r="BI265" s="105">
        <f t="shared" si="8"/>
        <v>0</v>
      </c>
      <c r="BJ265" s="21" t="s">
        <v>79</v>
      </c>
      <c r="BK265" s="105">
        <f t="shared" si="9"/>
        <v>0</v>
      </c>
      <c r="BL265" s="21" t="s">
        <v>135</v>
      </c>
      <c r="BM265" s="21" t="s">
        <v>908</v>
      </c>
    </row>
    <row r="266" spans="2:65" s="1" customFormat="1" ht="38.25" customHeight="1">
      <c r="B266" s="123"/>
      <c r="C266" s="143" t="s">
        <v>476</v>
      </c>
      <c r="D266" s="143" t="s">
        <v>131</v>
      </c>
      <c r="E266" s="144" t="s">
        <v>555</v>
      </c>
      <c r="F266" s="226" t="s">
        <v>556</v>
      </c>
      <c r="G266" s="226"/>
      <c r="H266" s="226"/>
      <c r="I266" s="226"/>
      <c r="J266" s="145" t="s">
        <v>341</v>
      </c>
      <c r="K266" s="146">
        <v>1</v>
      </c>
      <c r="L266" s="227">
        <v>0</v>
      </c>
      <c r="M266" s="227"/>
      <c r="N266" s="228">
        <f t="shared" si="0"/>
        <v>0</v>
      </c>
      <c r="O266" s="228"/>
      <c r="P266" s="228"/>
      <c r="Q266" s="228"/>
      <c r="R266" s="124"/>
      <c r="T266" s="147" t="s">
        <v>5</v>
      </c>
      <c r="U266" s="46" t="s">
        <v>36</v>
      </c>
      <c r="V266" s="38"/>
      <c r="W266" s="148">
        <f t="shared" si="1"/>
        <v>0</v>
      </c>
      <c r="X266" s="148">
        <v>0.21734</v>
      </c>
      <c r="Y266" s="148">
        <f t="shared" si="2"/>
        <v>0.21734</v>
      </c>
      <c r="Z266" s="148">
        <v>0</v>
      </c>
      <c r="AA266" s="149">
        <f t="shared" si="3"/>
        <v>0</v>
      </c>
      <c r="AR266" s="21" t="s">
        <v>135</v>
      </c>
      <c r="AT266" s="21" t="s">
        <v>131</v>
      </c>
      <c r="AU266" s="21" t="s">
        <v>92</v>
      </c>
      <c r="AY266" s="21" t="s">
        <v>130</v>
      </c>
      <c r="BE266" s="105">
        <f t="shared" si="4"/>
        <v>0</v>
      </c>
      <c r="BF266" s="105">
        <f t="shared" si="5"/>
        <v>0</v>
      </c>
      <c r="BG266" s="105">
        <f t="shared" si="6"/>
        <v>0</v>
      </c>
      <c r="BH266" s="105">
        <f t="shared" si="7"/>
        <v>0</v>
      </c>
      <c r="BI266" s="105">
        <f t="shared" si="8"/>
        <v>0</v>
      </c>
      <c r="BJ266" s="21" t="s">
        <v>79</v>
      </c>
      <c r="BK266" s="105">
        <f t="shared" si="9"/>
        <v>0</v>
      </c>
      <c r="BL266" s="21" t="s">
        <v>135</v>
      </c>
      <c r="BM266" s="21" t="s">
        <v>909</v>
      </c>
    </row>
    <row r="267" spans="2:65" s="1" customFormat="1" ht="25.5" customHeight="1">
      <c r="B267" s="123"/>
      <c r="C267" s="173" t="s">
        <v>480</v>
      </c>
      <c r="D267" s="173" t="s">
        <v>304</v>
      </c>
      <c r="E267" s="174" t="s">
        <v>567</v>
      </c>
      <c r="F267" s="247" t="s">
        <v>568</v>
      </c>
      <c r="G267" s="247"/>
      <c r="H267" s="247"/>
      <c r="I267" s="247"/>
      <c r="J267" s="175" t="s">
        <v>341</v>
      </c>
      <c r="K267" s="176">
        <v>1</v>
      </c>
      <c r="L267" s="248">
        <v>0</v>
      </c>
      <c r="M267" s="248"/>
      <c r="N267" s="249">
        <f t="shared" si="0"/>
        <v>0</v>
      </c>
      <c r="O267" s="228"/>
      <c r="P267" s="228"/>
      <c r="Q267" s="228"/>
      <c r="R267" s="124"/>
      <c r="T267" s="147" t="s">
        <v>5</v>
      </c>
      <c r="U267" s="46" t="s">
        <v>36</v>
      </c>
      <c r="V267" s="38"/>
      <c r="W267" s="148">
        <f t="shared" si="1"/>
        <v>0</v>
      </c>
      <c r="X267" s="148">
        <v>0.196</v>
      </c>
      <c r="Y267" s="148">
        <f t="shared" si="2"/>
        <v>0.196</v>
      </c>
      <c r="Z267" s="148">
        <v>0</v>
      </c>
      <c r="AA267" s="149">
        <f t="shared" si="3"/>
        <v>0</v>
      </c>
      <c r="AR267" s="21" t="s">
        <v>174</v>
      </c>
      <c r="AT267" s="21" t="s">
        <v>304</v>
      </c>
      <c r="AU267" s="21" t="s">
        <v>92</v>
      </c>
      <c r="AY267" s="21" t="s">
        <v>130</v>
      </c>
      <c r="BE267" s="105">
        <f t="shared" si="4"/>
        <v>0</v>
      </c>
      <c r="BF267" s="105">
        <f t="shared" si="5"/>
        <v>0</v>
      </c>
      <c r="BG267" s="105">
        <f t="shared" si="6"/>
        <v>0</v>
      </c>
      <c r="BH267" s="105">
        <f t="shared" si="7"/>
        <v>0</v>
      </c>
      <c r="BI267" s="105">
        <f t="shared" si="8"/>
        <v>0</v>
      </c>
      <c r="BJ267" s="21" t="s">
        <v>79</v>
      </c>
      <c r="BK267" s="105">
        <f t="shared" si="9"/>
        <v>0</v>
      </c>
      <c r="BL267" s="21" t="s">
        <v>135</v>
      </c>
      <c r="BM267" s="21" t="s">
        <v>910</v>
      </c>
    </row>
    <row r="268" spans="2:63" s="9" customFormat="1" ht="29.85" customHeight="1">
      <c r="B268" s="132"/>
      <c r="C268" s="133"/>
      <c r="D268" s="142" t="s">
        <v>109</v>
      </c>
      <c r="E268" s="142"/>
      <c r="F268" s="142"/>
      <c r="G268" s="142"/>
      <c r="H268" s="142"/>
      <c r="I268" s="142"/>
      <c r="J268" s="142"/>
      <c r="K268" s="142"/>
      <c r="L268" s="142"/>
      <c r="M268" s="142"/>
      <c r="N268" s="235">
        <f>BK268</f>
        <v>0</v>
      </c>
      <c r="O268" s="236"/>
      <c r="P268" s="236"/>
      <c r="Q268" s="236"/>
      <c r="R268" s="135"/>
      <c r="T268" s="136"/>
      <c r="U268" s="133"/>
      <c r="V268" s="133"/>
      <c r="W268" s="137">
        <f>SUM(W269:W271)</f>
        <v>0</v>
      </c>
      <c r="X268" s="133"/>
      <c r="Y268" s="137">
        <f>SUM(Y269:Y271)</f>
        <v>0.00272</v>
      </c>
      <c r="Z268" s="133"/>
      <c r="AA268" s="138">
        <f>SUM(AA269:AA271)</f>
        <v>0</v>
      </c>
      <c r="AR268" s="139" t="s">
        <v>79</v>
      </c>
      <c r="AT268" s="140" t="s">
        <v>70</v>
      </c>
      <c r="AU268" s="140" t="s">
        <v>79</v>
      </c>
      <c r="AY268" s="139" t="s">
        <v>130</v>
      </c>
      <c r="BK268" s="141">
        <f>SUM(BK269:BK271)</f>
        <v>0</v>
      </c>
    </row>
    <row r="269" spans="2:65" s="1" customFormat="1" ht="16.5" customHeight="1">
      <c r="B269" s="123"/>
      <c r="C269" s="143" t="s">
        <v>485</v>
      </c>
      <c r="D269" s="143" t="s">
        <v>131</v>
      </c>
      <c r="E269" s="144" t="s">
        <v>579</v>
      </c>
      <c r="F269" s="226" t="s">
        <v>580</v>
      </c>
      <c r="G269" s="226"/>
      <c r="H269" s="226"/>
      <c r="I269" s="226"/>
      <c r="J269" s="145" t="s">
        <v>167</v>
      </c>
      <c r="K269" s="146">
        <v>16</v>
      </c>
      <c r="L269" s="227">
        <v>0</v>
      </c>
      <c r="M269" s="227"/>
      <c r="N269" s="228">
        <f>ROUND(L269*K269,2)</f>
        <v>0</v>
      </c>
      <c r="O269" s="228"/>
      <c r="P269" s="228"/>
      <c r="Q269" s="228"/>
      <c r="R269" s="124"/>
      <c r="T269" s="147" t="s">
        <v>5</v>
      </c>
      <c r="U269" s="46" t="s">
        <v>36</v>
      </c>
      <c r="V269" s="38"/>
      <c r="W269" s="148">
        <f>V269*K269</f>
        <v>0</v>
      </c>
      <c r="X269" s="148">
        <v>0.00017</v>
      </c>
      <c r="Y269" s="148">
        <f>X269*K269</f>
        <v>0.00272</v>
      </c>
      <c r="Z269" s="148">
        <v>0</v>
      </c>
      <c r="AA269" s="149">
        <f>Z269*K269</f>
        <v>0</v>
      </c>
      <c r="AR269" s="21" t="s">
        <v>135</v>
      </c>
      <c r="AT269" s="21" t="s">
        <v>131</v>
      </c>
      <c r="AU269" s="21" t="s">
        <v>92</v>
      </c>
      <c r="AY269" s="21" t="s">
        <v>130</v>
      </c>
      <c r="BE269" s="105">
        <f>IF(U269="základní",N269,0)</f>
        <v>0</v>
      </c>
      <c r="BF269" s="105">
        <f>IF(U269="snížená",N269,0)</f>
        <v>0</v>
      </c>
      <c r="BG269" s="105">
        <f>IF(U269="zákl. přenesená",N269,0)</f>
        <v>0</v>
      </c>
      <c r="BH269" s="105">
        <f>IF(U269="sníž. přenesená",N269,0)</f>
        <v>0</v>
      </c>
      <c r="BI269" s="105">
        <f>IF(U269="nulová",N269,0)</f>
        <v>0</v>
      </c>
      <c r="BJ269" s="21" t="s">
        <v>79</v>
      </c>
      <c r="BK269" s="105">
        <f>ROUND(L269*K269,2)</f>
        <v>0</v>
      </c>
      <c r="BL269" s="21" t="s">
        <v>135</v>
      </c>
      <c r="BM269" s="21" t="s">
        <v>911</v>
      </c>
    </row>
    <row r="270" spans="2:65" s="1" customFormat="1" ht="25.5" customHeight="1">
      <c r="B270" s="123"/>
      <c r="C270" s="143" t="s">
        <v>489</v>
      </c>
      <c r="D270" s="143" t="s">
        <v>131</v>
      </c>
      <c r="E270" s="144" t="s">
        <v>583</v>
      </c>
      <c r="F270" s="226" t="s">
        <v>584</v>
      </c>
      <c r="G270" s="226"/>
      <c r="H270" s="226"/>
      <c r="I270" s="226"/>
      <c r="J270" s="145" t="s">
        <v>167</v>
      </c>
      <c r="K270" s="146">
        <v>16</v>
      </c>
      <c r="L270" s="227">
        <v>0</v>
      </c>
      <c r="M270" s="227"/>
      <c r="N270" s="228">
        <f>ROUND(L270*K270,2)</f>
        <v>0</v>
      </c>
      <c r="O270" s="228"/>
      <c r="P270" s="228"/>
      <c r="Q270" s="228"/>
      <c r="R270" s="124"/>
      <c r="T270" s="147" t="s">
        <v>5</v>
      </c>
      <c r="U270" s="46" t="s">
        <v>36</v>
      </c>
      <c r="V270" s="38"/>
      <c r="W270" s="148">
        <f>V270*K270</f>
        <v>0</v>
      </c>
      <c r="X270" s="148">
        <v>0</v>
      </c>
      <c r="Y270" s="148">
        <f>X270*K270</f>
        <v>0</v>
      </c>
      <c r="Z270" s="148">
        <v>0</v>
      </c>
      <c r="AA270" s="149">
        <f>Z270*K270</f>
        <v>0</v>
      </c>
      <c r="AR270" s="21" t="s">
        <v>135</v>
      </c>
      <c r="AT270" s="21" t="s">
        <v>131</v>
      </c>
      <c r="AU270" s="21" t="s">
        <v>92</v>
      </c>
      <c r="AY270" s="21" t="s">
        <v>130</v>
      </c>
      <c r="BE270" s="105">
        <f>IF(U270="základní",N270,0)</f>
        <v>0</v>
      </c>
      <c r="BF270" s="105">
        <f>IF(U270="snížená",N270,0)</f>
        <v>0</v>
      </c>
      <c r="BG270" s="105">
        <f>IF(U270="zákl. přenesená",N270,0)</f>
        <v>0</v>
      </c>
      <c r="BH270" s="105">
        <f>IF(U270="sníž. přenesená",N270,0)</f>
        <v>0</v>
      </c>
      <c r="BI270" s="105">
        <f>IF(U270="nulová",N270,0)</f>
        <v>0</v>
      </c>
      <c r="BJ270" s="21" t="s">
        <v>79</v>
      </c>
      <c r="BK270" s="105">
        <f>ROUND(L270*K270,2)</f>
        <v>0</v>
      </c>
      <c r="BL270" s="21" t="s">
        <v>135</v>
      </c>
      <c r="BM270" s="21" t="s">
        <v>912</v>
      </c>
    </row>
    <row r="271" spans="2:65" s="1" customFormat="1" ht="38.25" customHeight="1">
      <c r="B271" s="123"/>
      <c r="C271" s="143" t="s">
        <v>493</v>
      </c>
      <c r="D271" s="143" t="s">
        <v>131</v>
      </c>
      <c r="E271" s="144" t="s">
        <v>587</v>
      </c>
      <c r="F271" s="226" t="s">
        <v>588</v>
      </c>
      <c r="G271" s="226"/>
      <c r="H271" s="226"/>
      <c r="I271" s="226"/>
      <c r="J271" s="145" t="s">
        <v>134</v>
      </c>
      <c r="K271" s="146">
        <v>2.856</v>
      </c>
      <c r="L271" s="227">
        <v>0</v>
      </c>
      <c r="M271" s="227"/>
      <c r="N271" s="228">
        <f>ROUND(L271*K271,2)</f>
        <v>0</v>
      </c>
      <c r="O271" s="228"/>
      <c r="P271" s="228"/>
      <c r="Q271" s="228"/>
      <c r="R271" s="124"/>
      <c r="T271" s="147" t="s">
        <v>5</v>
      </c>
      <c r="U271" s="46" t="s">
        <v>36</v>
      </c>
      <c r="V271" s="38"/>
      <c r="W271" s="148">
        <f>V271*K271</f>
        <v>0</v>
      </c>
      <c r="X271" s="148">
        <v>0</v>
      </c>
      <c r="Y271" s="148">
        <f>X271*K271</f>
        <v>0</v>
      </c>
      <c r="Z271" s="148">
        <v>0</v>
      </c>
      <c r="AA271" s="149">
        <f>Z271*K271</f>
        <v>0</v>
      </c>
      <c r="AR271" s="21" t="s">
        <v>135</v>
      </c>
      <c r="AT271" s="21" t="s">
        <v>131</v>
      </c>
      <c r="AU271" s="21" t="s">
        <v>92</v>
      </c>
      <c r="AY271" s="21" t="s">
        <v>130</v>
      </c>
      <c r="BE271" s="105">
        <f>IF(U271="základní",N271,0)</f>
        <v>0</v>
      </c>
      <c r="BF271" s="105">
        <f>IF(U271="snížená",N271,0)</f>
        <v>0</v>
      </c>
      <c r="BG271" s="105">
        <f>IF(U271="zákl. přenesená",N271,0)</f>
        <v>0</v>
      </c>
      <c r="BH271" s="105">
        <f>IF(U271="sníž. přenesená",N271,0)</f>
        <v>0</v>
      </c>
      <c r="BI271" s="105">
        <f>IF(U271="nulová",N271,0)</f>
        <v>0</v>
      </c>
      <c r="BJ271" s="21" t="s">
        <v>79</v>
      </c>
      <c r="BK271" s="105">
        <f>ROUND(L271*K271,2)</f>
        <v>0</v>
      </c>
      <c r="BL271" s="21" t="s">
        <v>135</v>
      </c>
      <c r="BM271" s="21" t="s">
        <v>913</v>
      </c>
    </row>
    <row r="272" spans="2:63" s="9" customFormat="1" ht="29.85" customHeight="1">
      <c r="B272" s="132"/>
      <c r="C272" s="133"/>
      <c r="D272" s="142" t="s">
        <v>110</v>
      </c>
      <c r="E272" s="142"/>
      <c r="F272" s="142"/>
      <c r="G272" s="142"/>
      <c r="H272" s="142"/>
      <c r="I272" s="142"/>
      <c r="J272" s="142"/>
      <c r="K272" s="142"/>
      <c r="L272" s="142"/>
      <c r="M272" s="142"/>
      <c r="N272" s="235">
        <f>BK272</f>
        <v>0</v>
      </c>
      <c r="O272" s="236"/>
      <c r="P272" s="236"/>
      <c r="Q272" s="236"/>
      <c r="R272" s="135"/>
      <c r="T272" s="136"/>
      <c r="U272" s="133"/>
      <c r="V272" s="133"/>
      <c r="W272" s="137">
        <f>SUM(W273:W278)</f>
        <v>0</v>
      </c>
      <c r="X272" s="133"/>
      <c r="Y272" s="137">
        <f>SUM(Y273:Y278)</f>
        <v>0</v>
      </c>
      <c r="Z272" s="133"/>
      <c r="AA272" s="138">
        <f>SUM(AA273:AA278)</f>
        <v>0</v>
      </c>
      <c r="AR272" s="139" t="s">
        <v>79</v>
      </c>
      <c r="AT272" s="140" t="s">
        <v>70</v>
      </c>
      <c r="AU272" s="140" t="s">
        <v>79</v>
      </c>
      <c r="AY272" s="139" t="s">
        <v>130</v>
      </c>
      <c r="BK272" s="141">
        <f>SUM(BK273:BK278)</f>
        <v>0</v>
      </c>
    </row>
    <row r="273" spans="2:65" s="1" customFormat="1" ht="25.5" customHeight="1">
      <c r="B273" s="123"/>
      <c r="C273" s="143" t="s">
        <v>497</v>
      </c>
      <c r="D273" s="143" t="s">
        <v>131</v>
      </c>
      <c r="E273" s="144" t="s">
        <v>591</v>
      </c>
      <c r="F273" s="226" t="s">
        <v>592</v>
      </c>
      <c r="G273" s="226"/>
      <c r="H273" s="226"/>
      <c r="I273" s="226"/>
      <c r="J273" s="145" t="s">
        <v>294</v>
      </c>
      <c r="K273" s="146">
        <v>13.014</v>
      </c>
      <c r="L273" s="227">
        <v>0</v>
      </c>
      <c r="M273" s="227"/>
      <c r="N273" s="228">
        <f aca="true" t="shared" si="10" ref="N273:N278">ROUND(L273*K273,2)</f>
        <v>0</v>
      </c>
      <c r="O273" s="228"/>
      <c r="P273" s="228"/>
      <c r="Q273" s="228"/>
      <c r="R273" s="124"/>
      <c r="T273" s="147" t="s">
        <v>5</v>
      </c>
      <c r="U273" s="46" t="s">
        <v>36</v>
      </c>
      <c r="V273" s="38"/>
      <c r="W273" s="148">
        <f aca="true" t="shared" si="11" ref="W273:W278">V273*K273</f>
        <v>0</v>
      </c>
      <c r="X273" s="148">
        <v>0</v>
      </c>
      <c r="Y273" s="148">
        <f aca="true" t="shared" si="12" ref="Y273:Y278">X273*K273</f>
        <v>0</v>
      </c>
      <c r="Z273" s="148">
        <v>0</v>
      </c>
      <c r="AA273" s="149">
        <f aca="true" t="shared" si="13" ref="AA273:AA278">Z273*K273</f>
        <v>0</v>
      </c>
      <c r="AR273" s="21" t="s">
        <v>135</v>
      </c>
      <c r="AT273" s="21" t="s">
        <v>131</v>
      </c>
      <c r="AU273" s="21" t="s">
        <v>92</v>
      </c>
      <c r="AY273" s="21" t="s">
        <v>130</v>
      </c>
      <c r="BE273" s="105">
        <f aca="true" t="shared" si="14" ref="BE273:BE278">IF(U273="základní",N273,0)</f>
        <v>0</v>
      </c>
      <c r="BF273" s="105">
        <f aca="true" t="shared" si="15" ref="BF273:BF278">IF(U273="snížená",N273,0)</f>
        <v>0</v>
      </c>
      <c r="BG273" s="105">
        <f aca="true" t="shared" si="16" ref="BG273:BG278">IF(U273="zákl. přenesená",N273,0)</f>
        <v>0</v>
      </c>
      <c r="BH273" s="105">
        <f aca="true" t="shared" si="17" ref="BH273:BH278">IF(U273="sníž. přenesená",N273,0)</f>
        <v>0</v>
      </c>
      <c r="BI273" s="105">
        <f aca="true" t="shared" si="18" ref="BI273:BI278">IF(U273="nulová",N273,0)</f>
        <v>0</v>
      </c>
      <c r="BJ273" s="21" t="s">
        <v>79</v>
      </c>
      <c r="BK273" s="105">
        <f aca="true" t="shared" si="19" ref="BK273:BK278">ROUND(L273*K273,2)</f>
        <v>0</v>
      </c>
      <c r="BL273" s="21" t="s">
        <v>135</v>
      </c>
      <c r="BM273" s="21" t="s">
        <v>914</v>
      </c>
    </row>
    <row r="274" spans="2:65" s="1" customFormat="1" ht="25.5" customHeight="1">
      <c r="B274" s="123"/>
      <c r="C274" s="143" t="s">
        <v>502</v>
      </c>
      <c r="D274" s="143" t="s">
        <v>131</v>
      </c>
      <c r="E274" s="144" t="s">
        <v>595</v>
      </c>
      <c r="F274" s="226" t="s">
        <v>596</v>
      </c>
      <c r="G274" s="226"/>
      <c r="H274" s="226"/>
      <c r="I274" s="226"/>
      <c r="J274" s="145" t="s">
        <v>294</v>
      </c>
      <c r="K274" s="146">
        <v>117.126</v>
      </c>
      <c r="L274" s="227">
        <v>0</v>
      </c>
      <c r="M274" s="227"/>
      <c r="N274" s="228">
        <f t="shared" si="10"/>
        <v>0</v>
      </c>
      <c r="O274" s="228"/>
      <c r="P274" s="228"/>
      <c r="Q274" s="228"/>
      <c r="R274" s="124"/>
      <c r="T274" s="147" t="s">
        <v>5</v>
      </c>
      <c r="U274" s="46" t="s">
        <v>36</v>
      </c>
      <c r="V274" s="38"/>
      <c r="W274" s="148">
        <f t="shared" si="11"/>
        <v>0</v>
      </c>
      <c r="X274" s="148">
        <v>0</v>
      </c>
      <c r="Y274" s="148">
        <f t="shared" si="12"/>
        <v>0</v>
      </c>
      <c r="Z274" s="148">
        <v>0</v>
      </c>
      <c r="AA274" s="149">
        <f t="shared" si="13"/>
        <v>0</v>
      </c>
      <c r="AR274" s="21" t="s">
        <v>135</v>
      </c>
      <c r="AT274" s="21" t="s">
        <v>131</v>
      </c>
      <c r="AU274" s="21" t="s">
        <v>92</v>
      </c>
      <c r="AY274" s="21" t="s">
        <v>130</v>
      </c>
      <c r="BE274" s="105">
        <f t="shared" si="14"/>
        <v>0</v>
      </c>
      <c r="BF274" s="105">
        <f t="shared" si="15"/>
        <v>0</v>
      </c>
      <c r="BG274" s="105">
        <f t="shared" si="16"/>
        <v>0</v>
      </c>
      <c r="BH274" s="105">
        <f t="shared" si="17"/>
        <v>0</v>
      </c>
      <c r="BI274" s="105">
        <f t="shared" si="18"/>
        <v>0</v>
      </c>
      <c r="BJ274" s="21" t="s">
        <v>79</v>
      </c>
      <c r="BK274" s="105">
        <f t="shared" si="19"/>
        <v>0</v>
      </c>
      <c r="BL274" s="21" t="s">
        <v>135</v>
      </c>
      <c r="BM274" s="21" t="s">
        <v>915</v>
      </c>
    </row>
    <row r="275" spans="2:65" s="1" customFormat="1" ht="25.5" customHeight="1">
      <c r="B275" s="123"/>
      <c r="C275" s="143" t="s">
        <v>506</v>
      </c>
      <c r="D275" s="143" t="s">
        <v>131</v>
      </c>
      <c r="E275" s="144" t="s">
        <v>916</v>
      </c>
      <c r="F275" s="226" t="s">
        <v>917</v>
      </c>
      <c r="G275" s="226"/>
      <c r="H275" s="226"/>
      <c r="I275" s="226"/>
      <c r="J275" s="145" t="s">
        <v>294</v>
      </c>
      <c r="K275" s="146">
        <v>13.014</v>
      </c>
      <c r="L275" s="227">
        <v>0</v>
      </c>
      <c r="M275" s="227"/>
      <c r="N275" s="228">
        <f t="shared" si="10"/>
        <v>0</v>
      </c>
      <c r="O275" s="228"/>
      <c r="P275" s="228"/>
      <c r="Q275" s="228"/>
      <c r="R275" s="124"/>
      <c r="T275" s="147" t="s">
        <v>5</v>
      </c>
      <c r="U275" s="46" t="s">
        <v>36</v>
      </c>
      <c r="V275" s="38"/>
      <c r="W275" s="148">
        <f t="shared" si="11"/>
        <v>0</v>
      </c>
      <c r="X275" s="148">
        <v>0</v>
      </c>
      <c r="Y275" s="148">
        <f t="shared" si="12"/>
        <v>0</v>
      </c>
      <c r="Z275" s="148">
        <v>0</v>
      </c>
      <c r="AA275" s="149">
        <f t="shared" si="13"/>
        <v>0</v>
      </c>
      <c r="AR275" s="21" t="s">
        <v>135</v>
      </c>
      <c r="AT275" s="21" t="s">
        <v>131</v>
      </c>
      <c r="AU275" s="21" t="s">
        <v>92</v>
      </c>
      <c r="AY275" s="21" t="s">
        <v>130</v>
      </c>
      <c r="BE275" s="105">
        <f t="shared" si="14"/>
        <v>0</v>
      </c>
      <c r="BF275" s="105">
        <f t="shared" si="15"/>
        <v>0</v>
      </c>
      <c r="BG275" s="105">
        <f t="shared" si="16"/>
        <v>0</v>
      </c>
      <c r="BH275" s="105">
        <f t="shared" si="17"/>
        <v>0</v>
      </c>
      <c r="BI275" s="105">
        <f t="shared" si="18"/>
        <v>0</v>
      </c>
      <c r="BJ275" s="21" t="s">
        <v>79</v>
      </c>
      <c r="BK275" s="105">
        <f t="shared" si="19"/>
        <v>0</v>
      </c>
      <c r="BL275" s="21" t="s">
        <v>135</v>
      </c>
      <c r="BM275" s="21" t="s">
        <v>918</v>
      </c>
    </row>
    <row r="276" spans="2:65" s="1" customFormat="1" ht="25.5" customHeight="1">
      <c r="B276" s="123"/>
      <c r="C276" s="143" t="s">
        <v>510</v>
      </c>
      <c r="D276" s="143" t="s">
        <v>131</v>
      </c>
      <c r="E276" s="144" t="s">
        <v>599</v>
      </c>
      <c r="F276" s="226" t="s">
        <v>600</v>
      </c>
      <c r="G276" s="226"/>
      <c r="H276" s="226"/>
      <c r="I276" s="226"/>
      <c r="J276" s="145" t="s">
        <v>294</v>
      </c>
      <c r="K276" s="146">
        <v>13.014</v>
      </c>
      <c r="L276" s="227">
        <v>0</v>
      </c>
      <c r="M276" s="227"/>
      <c r="N276" s="228">
        <f t="shared" si="10"/>
        <v>0</v>
      </c>
      <c r="O276" s="228"/>
      <c r="P276" s="228"/>
      <c r="Q276" s="228"/>
      <c r="R276" s="124"/>
      <c r="T276" s="147" t="s">
        <v>5</v>
      </c>
      <c r="U276" s="46" t="s">
        <v>36</v>
      </c>
      <c r="V276" s="38"/>
      <c r="W276" s="148">
        <f t="shared" si="11"/>
        <v>0</v>
      </c>
      <c r="X276" s="148">
        <v>0</v>
      </c>
      <c r="Y276" s="148">
        <f t="shared" si="12"/>
        <v>0</v>
      </c>
      <c r="Z276" s="148">
        <v>0</v>
      </c>
      <c r="AA276" s="149">
        <f t="shared" si="13"/>
        <v>0</v>
      </c>
      <c r="AR276" s="21" t="s">
        <v>135</v>
      </c>
      <c r="AT276" s="21" t="s">
        <v>131</v>
      </c>
      <c r="AU276" s="21" t="s">
        <v>92</v>
      </c>
      <c r="AY276" s="21" t="s">
        <v>130</v>
      </c>
      <c r="BE276" s="105">
        <f t="shared" si="14"/>
        <v>0</v>
      </c>
      <c r="BF276" s="105">
        <f t="shared" si="15"/>
        <v>0</v>
      </c>
      <c r="BG276" s="105">
        <f t="shared" si="16"/>
        <v>0</v>
      </c>
      <c r="BH276" s="105">
        <f t="shared" si="17"/>
        <v>0</v>
      </c>
      <c r="BI276" s="105">
        <f t="shared" si="18"/>
        <v>0</v>
      </c>
      <c r="BJ276" s="21" t="s">
        <v>79</v>
      </c>
      <c r="BK276" s="105">
        <f t="shared" si="19"/>
        <v>0</v>
      </c>
      <c r="BL276" s="21" t="s">
        <v>135</v>
      </c>
      <c r="BM276" s="21" t="s">
        <v>919</v>
      </c>
    </row>
    <row r="277" spans="2:65" s="1" customFormat="1" ht="38.25" customHeight="1">
      <c r="B277" s="123"/>
      <c r="C277" s="143" t="s">
        <v>514</v>
      </c>
      <c r="D277" s="143" t="s">
        <v>131</v>
      </c>
      <c r="E277" s="144" t="s">
        <v>607</v>
      </c>
      <c r="F277" s="226" t="s">
        <v>608</v>
      </c>
      <c r="G277" s="226"/>
      <c r="H277" s="226"/>
      <c r="I277" s="226"/>
      <c r="J277" s="145" t="s">
        <v>294</v>
      </c>
      <c r="K277" s="146">
        <v>4.298</v>
      </c>
      <c r="L277" s="227">
        <v>0</v>
      </c>
      <c r="M277" s="227"/>
      <c r="N277" s="228">
        <f t="shared" si="10"/>
        <v>0</v>
      </c>
      <c r="O277" s="228"/>
      <c r="P277" s="228"/>
      <c r="Q277" s="228"/>
      <c r="R277" s="124"/>
      <c r="T277" s="147" t="s">
        <v>5</v>
      </c>
      <c r="U277" s="46" t="s">
        <v>36</v>
      </c>
      <c r="V277" s="38"/>
      <c r="W277" s="148">
        <f t="shared" si="11"/>
        <v>0</v>
      </c>
      <c r="X277" s="148">
        <v>0</v>
      </c>
      <c r="Y277" s="148">
        <f t="shared" si="12"/>
        <v>0</v>
      </c>
      <c r="Z277" s="148">
        <v>0</v>
      </c>
      <c r="AA277" s="149">
        <f t="shared" si="13"/>
        <v>0</v>
      </c>
      <c r="AR277" s="21" t="s">
        <v>135</v>
      </c>
      <c r="AT277" s="21" t="s">
        <v>131</v>
      </c>
      <c r="AU277" s="21" t="s">
        <v>92</v>
      </c>
      <c r="AY277" s="21" t="s">
        <v>130</v>
      </c>
      <c r="BE277" s="105">
        <f t="shared" si="14"/>
        <v>0</v>
      </c>
      <c r="BF277" s="105">
        <f t="shared" si="15"/>
        <v>0</v>
      </c>
      <c r="BG277" s="105">
        <f t="shared" si="16"/>
        <v>0</v>
      </c>
      <c r="BH277" s="105">
        <f t="shared" si="17"/>
        <v>0</v>
      </c>
      <c r="BI277" s="105">
        <f t="shared" si="18"/>
        <v>0</v>
      </c>
      <c r="BJ277" s="21" t="s">
        <v>79</v>
      </c>
      <c r="BK277" s="105">
        <f t="shared" si="19"/>
        <v>0</v>
      </c>
      <c r="BL277" s="21" t="s">
        <v>135</v>
      </c>
      <c r="BM277" s="21" t="s">
        <v>920</v>
      </c>
    </row>
    <row r="278" spans="2:65" s="1" customFormat="1" ht="38.25" customHeight="1">
      <c r="B278" s="123"/>
      <c r="C278" s="143" t="s">
        <v>518</v>
      </c>
      <c r="D278" s="143" t="s">
        <v>131</v>
      </c>
      <c r="E278" s="144" t="s">
        <v>611</v>
      </c>
      <c r="F278" s="226" t="s">
        <v>612</v>
      </c>
      <c r="G278" s="226"/>
      <c r="H278" s="226"/>
      <c r="I278" s="226"/>
      <c r="J278" s="145" t="s">
        <v>294</v>
      </c>
      <c r="K278" s="146">
        <v>8.716</v>
      </c>
      <c r="L278" s="227">
        <v>0</v>
      </c>
      <c r="M278" s="227"/>
      <c r="N278" s="228">
        <f t="shared" si="10"/>
        <v>0</v>
      </c>
      <c r="O278" s="228"/>
      <c r="P278" s="228"/>
      <c r="Q278" s="228"/>
      <c r="R278" s="124"/>
      <c r="T278" s="147" t="s">
        <v>5</v>
      </c>
      <c r="U278" s="46" t="s">
        <v>36</v>
      </c>
      <c r="V278" s="38"/>
      <c r="W278" s="148">
        <f t="shared" si="11"/>
        <v>0</v>
      </c>
      <c r="X278" s="148">
        <v>0</v>
      </c>
      <c r="Y278" s="148">
        <f t="shared" si="12"/>
        <v>0</v>
      </c>
      <c r="Z278" s="148">
        <v>0</v>
      </c>
      <c r="AA278" s="149">
        <f t="shared" si="13"/>
        <v>0</v>
      </c>
      <c r="AR278" s="21" t="s">
        <v>135</v>
      </c>
      <c r="AT278" s="21" t="s">
        <v>131</v>
      </c>
      <c r="AU278" s="21" t="s">
        <v>92</v>
      </c>
      <c r="AY278" s="21" t="s">
        <v>130</v>
      </c>
      <c r="BE278" s="105">
        <f t="shared" si="14"/>
        <v>0</v>
      </c>
      <c r="BF278" s="105">
        <f t="shared" si="15"/>
        <v>0</v>
      </c>
      <c r="BG278" s="105">
        <f t="shared" si="16"/>
        <v>0</v>
      </c>
      <c r="BH278" s="105">
        <f t="shared" si="17"/>
        <v>0</v>
      </c>
      <c r="BI278" s="105">
        <f t="shared" si="18"/>
        <v>0</v>
      </c>
      <c r="BJ278" s="21" t="s">
        <v>79</v>
      </c>
      <c r="BK278" s="105">
        <f t="shared" si="19"/>
        <v>0</v>
      </c>
      <c r="BL278" s="21" t="s">
        <v>135</v>
      </c>
      <c r="BM278" s="21" t="s">
        <v>921</v>
      </c>
    </row>
    <row r="279" spans="2:63" s="9" customFormat="1" ht="29.85" customHeight="1">
      <c r="B279" s="132"/>
      <c r="C279" s="133"/>
      <c r="D279" s="142" t="s">
        <v>111</v>
      </c>
      <c r="E279" s="142"/>
      <c r="F279" s="142"/>
      <c r="G279" s="142"/>
      <c r="H279" s="142"/>
      <c r="I279" s="142"/>
      <c r="J279" s="142"/>
      <c r="K279" s="142"/>
      <c r="L279" s="142"/>
      <c r="M279" s="142"/>
      <c r="N279" s="235">
        <f>BK279</f>
        <v>0</v>
      </c>
      <c r="O279" s="236"/>
      <c r="P279" s="236"/>
      <c r="Q279" s="236"/>
      <c r="R279" s="135"/>
      <c r="T279" s="136"/>
      <c r="U279" s="133"/>
      <c r="V279" s="133"/>
      <c r="W279" s="137">
        <f>W280</f>
        <v>0</v>
      </c>
      <c r="X279" s="133"/>
      <c r="Y279" s="137">
        <f>Y280</f>
        <v>0</v>
      </c>
      <c r="Z279" s="133"/>
      <c r="AA279" s="138">
        <f>AA280</f>
        <v>0</v>
      </c>
      <c r="AR279" s="139" t="s">
        <v>79</v>
      </c>
      <c r="AT279" s="140" t="s">
        <v>70</v>
      </c>
      <c r="AU279" s="140" t="s">
        <v>79</v>
      </c>
      <c r="AY279" s="139" t="s">
        <v>130</v>
      </c>
      <c r="BK279" s="141">
        <f>BK280</f>
        <v>0</v>
      </c>
    </row>
    <row r="280" spans="2:65" s="1" customFormat="1" ht="25.5" customHeight="1">
      <c r="B280" s="123"/>
      <c r="C280" s="143" t="s">
        <v>522</v>
      </c>
      <c r="D280" s="143" t="s">
        <v>131</v>
      </c>
      <c r="E280" s="144" t="s">
        <v>615</v>
      </c>
      <c r="F280" s="226" t="s">
        <v>616</v>
      </c>
      <c r="G280" s="226"/>
      <c r="H280" s="226"/>
      <c r="I280" s="226"/>
      <c r="J280" s="145" t="s">
        <v>294</v>
      </c>
      <c r="K280" s="146">
        <v>185.932</v>
      </c>
      <c r="L280" s="227">
        <v>0</v>
      </c>
      <c r="M280" s="227"/>
      <c r="N280" s="228">
        <f>ROUND(L280*K280,2)</f>
        <v>0</v>
      </c>
      <c r="O280" s="228"/>
      <c r="P280" s="228"/>
      <c r="Q280" s="228"/>
      <c r="R280" s="124"/>
      <c r="T280" s="147" t="s">
        <v>5</v>
      </c>
      <c r="U280" s="46" t="s">
        <v>36</v>
      </c>
      <c r="V280" s="38"/>
      <c r="W280" s="148">
        <f>V280*K280</f>
        <v>0</v>
      </c>
      <c r="X280" s="148">
        <v>0</v>
      </c>
      <c r="Y280" s="148">
        <f>X280*K280</f>
        <v>0</v>
      </c>
      <c r="Z280" s="148">
        <v>0</v>
      </c>
      <c r="AA280" s="149">
        <f>Z280*K280</f>
        <v>0</v>
      </c>
      <c r="AR280" s="21" t="s">
        <v>135</v>
      </c>
      <c r="AT280" s="21" t="s">
        <v>131</v>
      </c>
      <c r="AU280" s="21" t="s">
        <v>92</v>
      </c>
      <c r="AY280" s="21" t="s">
        <v>130</v>
      </c>
      <c r="BE280" s="105">
        <f>IF(U280="základní",N280,0)</f>
        <v>0</v>
      </c>
      <c r="BF280" s="105">
        <f>IF(U280="snížená",N280,0)</f>
        <v>0</v>
      </c>
      <c r="BG280" s="105">
        <f>IF(U280="zákl. přenesená",N280,0)</f>
        <v>0</v>
      </c>
      <c r="BH280" s="105">
        <f>IF(U280="sníž. přenesená",N280,0)</f>
        <v>0</v>
      </c>
      <c r="BI280" s="105">
        <f>IF(U280="nulová",N280,0)</f>
        <v>0</v>
      </c>
      <c r="BJ280" s="21" t="s">
        <v>79</v>
      </c>
      <c r="BK280" s="105">
        <f>ROUND(L280*K280,2)</f>
        <v>0</v>
      </c>
      <c r="BL280" s="21" t="s">
        <v>135</v>
      </c>
      <c r="BM280" s="21" t="s">
        <v>922</v>
      </c>
    </row>
    <row r="281" spans="2:63" s="9" customFormat="1" ht="29.85" customHeight="1">
      <c r="B281" s="132"/>
      <c r="C281" s="133"/>
      <c r="D281" s="142" t="s">
        <v>112</v>
      </c>
      <c r="E281" s="142"/>
      <c r="F281" s="142"/>
      <c r="G281" s="142"/>
      <c r="H281" s="142"/>
      <c r="I281" s="142"/>
      <c r="J281" s="142"/>
      <c r="K281" s="142"/>
      <c r="L281" s="142"/>
      <c r="M281" s="142"/>
      <c r="N281" s="235">
        <f>BK281</f>
        <v>0</v>
      </c>
      <c r="O281" s="236"/>
      <c r="P281" s="236"/>
      <c r="Q281" s="236"/>
      <c r="R281" s="135"/>
      <c r="T281" s="136"/>
      <c r="U281" s="133"/>
      <c r="V281" s="133"/>
      <c r="W281" s="137">
        <f>SUM(W282:W284)</f>
        <v>0</v>
      </c>
      <c r="X281" s="133"/>
      <c r="Y281" s="137">
        <f>SUM(Y282:Y284)</f>
        <v>0</v>
      </c>
      <c r="Z281" s="133"/>
      <c r="AA281" s="138">
        <f>SUM(AA282:AA284)</f>
        <v>0</v>
      </c>
      <c r="AR281" s="139" t="s">
        <v>158</v>
      </c>
      <c r="AT281" s="140" t="s">
        <v>70</v>
      </c>
      <c r="AU281" s="140" t="s">
        <v>79</v>
      </c>
      <c r="AY281" s="139" t="s">
        <v>130</v>
      </c>
      <c r="BK281" s="141">
        <f>SUM(BK282:BK284)</f>
        <v>0</v>
      </c>
    </row>
    <row r="282" spans="2:65" s="1" customFormat="1" ht="16.5" customHeight="1">
      <c r="B282" s="123"/>
      <c r="C282" s="143" t="s">
        <v>526</v>
      </c>
      <c r="D282" s="143" t="s">
        <v>131</v>
      </c>
      <c r="E282" s="144" t="s">
        <v>624</v>
      </c>
      <c r="F282" s="226" t="s">
        <v>625</v>
      </c>
      <c r="G282" s="226"/>
      <c r="H282" s="226"/>
      <c r="I282" s="226"/>
      <c r="J282" s="145" t="s">
        <v>362</v>
      </c>
      <c r="K282" s="146">
        <v>1</v>
      </c>
      <c r="L282" s="227">
        <v>0</v>
      </c>
      <c r="M282" s="227"/>
      <c r="N282" s="228">
        <f>ROUND(L282*K282,2)</f>
        <v>0</v>
      </c>
      <c r="O282" s="228"/>
      <c r="P282" s="228"/>
      <c r="Q282" s="228"/>
      <c r="R282" s="124"/>
      <c r="T282" s="147" t="s">
        <v>5</v>
      </c>
      <c r="U282" s="46" t="s">
        <v>36</v>
      </c>
      <c r="V282" s="38"/>
      <c r="W282" s="148">
        <f>V282*K282</f>
        <v>0</v>
      </c>
      <c r="X282" s="148">
        <v>0</v>
      </c>
      <c r="Y282" s="148">
        <f>X282*K282</f>
        <v>0</v>
      </c>
      <c r="Z282" s="148">
        <v>0</v>
      </c>
      <c r="AA282" s="149">
        <f>Z282*K282</f>
        <v>0</v>
      </c>
      <c r="AR282" s="21" t="s">
        <v>621</v>
      </c>
      <c r="AT282" s="21" t="s">
        <v>131</v>
      </c>
      <c r="AU282" s="21" t="s">
        <v>92</v>
      </c>
      <c r="AY282" s="21" t="s">
        <v>130</v>
      </c>
      <c r="BE282" s="105">
        <f>IF(U282="základní",N282,0)</f>
        <v>0</v>
      </c>
      <c r="BF282" s="105">
        <f>IF(U282="snížená",N282,0)</f>
        <v>0</v>
      </c>
      <c r="BG282" s="105">
        <f>IF(U282="zákl. přenesená",N282,0)</f>
        <v>0</v>
      </c>
      <c r="BH282" s="105">
        <f>IF(U282="sníž. přenesená",N282,0)</f>
        <v>0</v>
      </c>
      <c r="BI282" s="105">
        <f>IF(U282="nulová",N282,0)</f>
        <v>0</v>
      </c>
      <c r="BJ282" s="21" t="s">
        <v>79</v>
      </c>
      <c r="BK282" s="105">
        <f>ROUND(L282*K282,2)</f>
        <v>0</v>
      </c>
      <c r="BL282" s="21" t="s">
        <v>621</v>
      </c>
      <c r="BM282" s="21" t="s">
        <v>923</v>
      </c>
    </row>
    <row r="283" spans="2:47" s="1" customFormat="1" ht="16.5" customHeight="1">
      <c r="B283" s="37"/>
      <c r="C283" s="38"/>
      <c r="D283" s="38"/>
      <c r="E283" s="38"/>
      <c r="F283" s="237" t="s">
        <v>627</v>
      </c>
      <c r="G283" s="238"/>
      <c r="H283" s="238"/>
      <c r="I283" s="238"/>
      <c r="J283" s="38"/>
      <c r="K283" s="38"/>
      <c r="L283" s="38"/>
      <c r="M283" s="38"/>
      <c r="N283" s="38"/>
      <c r="O283" s="38"/>
      <c r="P283" s="38"/>
      <c r="Q283" s="38"/>
      <c r="R283" s="39"/>
      <c r="T283" s="177"/>
      <c r="U283" s="38"/>
      <c r="V283" s="38"/>
      <c r="W283" s="38"/>
      <c r="X283" s="38"/>
      <c r="Y283" s="38"/>
      <c r="Z283" s="38"/>
      <c r="AA283" s="76"/>
      <c r="AT283" s="21" t="s">
        <v>344</v>
      </c>
      <c r="AU283" s="21" t="s">
        <v>92</v>
      </c>
    </row>
    <row r="284" spans="2:65" s="1" customFormat="1" ht="25.5" customHeight="1">
      <c r="B284" s="123"/>
      <c r="C284" s="143" t="s">
        <v>530</v>
      </c>
      <c r="D284" s="143" t="s">
        <v>131</v>
      </c>
      <c r="E284" s="144" t="s">
        <v>619</v>
      </c>
      <c r="F284" s="226" t="s">
        <v>620</v>
      </c>
      <c r="G284" s="226"/>
      <c r="H284" s="226"/>
      <c r="I284" s="226"/>
      <c r="J284" s="145" t="s">
        <v>362</v>
      </c>
      <c r="K284" s="146">
        <v>1</v>
      </c>
      <c r="L284" s="227">
        <v>0</v>
      </c>
      <c r="M284" s="227"/>
      <c r="N284" s="228">
        <f>ROUND(L284*K284,2)</f>
        <v>0</v>
      </c>
      <c r="O284" s="228"/>
      <c r="P284" s="228"/>
      <c r="Q284" s="228"/>
      <c r="R284" s="124"/>
      <c r="T284" s="147" t="s">
        <v>5</v>
      </c>
      <c r="U284" s="46" t="s">
        <v>36</v>
      </c>
      <c r="V284" s="38"/>
      <c r="W284" s="148">
        <f>V284*K284</f>
        <v>0</v>
      </c>
      <c r="X284" s="148">
        <v>0</v>
      </c>
      <c r="Y284" s="148">
        <f>X284*K284</f>
        <v>0</v>
      </c>
      <c r="Z284" s="148">
        <v>0</v>
      </c>
      <c r="AA284" s="149">
        <f>Z284*K284</f>
        <v>0</v>
      </c>
      <c r="AR284" s="21" t="s">
        <v>621</v>
      </c>
      <c r="AT284" s="21" t="s">
        <v>131</v>
      </c>
      <c r="AU284" s="21" t="s">
        <v>92</v>
      </c>
      <c r="AY284" s="21" t="s">
        <v>130</v>
      </c>
      <c r="BE284" s="105">
        <f>IF(U284="základní",N284,0)</f>
        <v>0</v>
      </c>
      <c r="BF284" s="105">
        <f>IF(U284="snížená",N284,0)</f>
        <v>0</v>
      </c>
      <c r="BG284" s="105">
        <f>IF(U284="zákl. přenesená",N284,0)</f>
        <v>0</v>
      </c>
      <c r="BH284" s="105">
        <f>IF(U284="sníž. přenesená",N284,0)</f>
        <v>0</v>
      </c>
      <c r="BI284" s="105">
        <f>IF(U284="nulová",N284,0)</f>
        <v>0</v>
      </c>
      <c r="BJ284" s="21" t="s">
        <v>79</v>
      </c>
      <c r="BK284" s="105">
        <f>ROUND(L284*K284,2)</f>
        <v>0</v>
      </c>
      <c r="BL284" s="21" t="s">
        <v>621</v>
      </c>
      <c r="BM284" s="21" t="s">
        <v>924</v>
      </c>
    </row>
    <row r="285" spans="2:63" s="9" customFormat="1" ht="29.85" customHeight="1">
      <c r="B285" s="132"/>
      <c r="C285" s="133"/>
      <c r="D285" s="142" t="s">
        <v>113</v>
      </c>
      <c r="E285" s="142"/>
      <c r="F285" s="142"/>
      <c r="G285" s="142"/>
      <c r="H285" s="142"/>
      <c r="I285" s="142"/>
      <c r="J285" s="142"/>
      <c r="K285" s="142"/>
      <c r="L285" s="142"/>
      <c r="M285" s="142"/>
      <c r="N285" s="235">
        <f>BK285</f>
        <v>0</v>
      </c>
      <c r="O285" s="236"/>
      <c r="P285" s="236"/>
      <c r="Q285" s="236"/>
      <c r="R285" s="135"/>
      <c r="T285" s="136"/>
      <c r="U285" s="133"/>
      <c r="V285" s="133"/>
      <c r="W285" s="137">
        <f>W286</f>
        <v>0</v>
      </c>
      <c r="X285" s="133"/>
      <c r="Y285" s="137">
        <f>Y286</f>
        <v>0</v>
      </c>
      <c r="Z285" s="133"/>
      <c r="AA285" s="138">
        <f>AA286</f>
        <v>0</v>
      </c>
      <c r="AR285" s="139" t="s">
        <v>158</v>
      </c>
      <c r="AT285" s="140" t="s">
        <v>70</v>
      </c>
      <c r="AU285" s="140" t="s">
        <v>79</v>
      </c>
      <c r="AY285" s="139" t="s">
        <v>130</v>
      </c>
      <c r="BK285" s="141">
        <f>BK286</f>
        <v>0</v>
      </c>
    </row>
    <row r="286" spans="2:65" s="1" customFormat="1" ht="16.5" customHeight="1">
      <c r="B286" s="123"/>
      <c r="C286" s="143" t="s">
        <v>534</v>
      </c>
      <c r="D286" s="143" t="s">
        <v>131</v>
      </c>
      <c r="E286" s="144" t="s">
        <v>629</v>
      </c>
      <c r="F286" s="226" t="s">
        <v>115</v>
      </c>
      <c r="G286" s="226"/>
      <c r="H286" s="226"/>
      <c r="I286" s="226"/>
      <c r="J286" s="145" t="s">
        <v>362</v>
      </c>
      <c r="K286" s="146">
        <v>1</v>
      </c>
      <c r="L286" s="227">
        <v>0</v>
      </c>
      <c r="M286" s="227"/>
      <c r="N286" s="228">
        <f>ROUND(L286*K286,2)</f>
        <v>0</v>
      </c>
      <c r="O286" s="228"/>
      <c r="P286" s="228"/>
      <c r="Q286" s="228"/>
      <c r="R286" s="124"/>
      <c r="T286" s="147" t="s">
        <v>5</v>
      </c>
      <c r="U286" s="46" t="s">
        <v>36</v>
      </c>
      <c r="V286" s="38"/>
      <c r="W286" s="148">
        <f>V286*K286</f>
        <v>0</v>
      </c>
      <c r="X286" s="148">
        <v>0</v>
      </c>
      <c r="Y286" s="148">
        <f>X286*K286</f>
        <v>0</v>
      </c>
      <c r="Z286" s="148">
        <v>0</v>
      </c>
      <c r="AA286" s="149">
        <f>Z286*K286</f>
        <v>0</v>
      </c>
      <c r="AR286" s="21" t="s">
        <v>621</v>
      </c>
      <c r="AT286" s="21" t="s">
        <v>131</v>
      </c>
      <c r="AU286" s="21" t="s">
        <v>92</v>
      </c>
      <c r="AY286" s="21" t="s">
        <v>130</v>
      </c>
      <c r="BE286" s="105">
        <f>IF(U286="základní",N286,0)</f>
        <v>0</v>
      </c>
      <c r="BF286" s="105">
        <f>IF(U286="snížená",N286,0)</f>
        <v>0</v>
      </c>
      <c r="BG286" s="105">
        <f>IF(U286="zákl. přenesená",N286,0)</f>
        <v>0</v>
      </c>
      <c r="BH286" s="105">
        <f>IF(U286="sníž. přenesená",N286,0)</f>
        <v>0</v>
      </c>
      <c r="BI286" s="105">
        <f>IF(U286="nulová",N286,0)</f>
        <v>0</v>
      </c>
      <c r="BJ286" s="21" t="s">
        <v>79</v>
      </c>
      <c r="BK286" s="105">
        <f>ROUND(L286*K286,2)</f>
        <v>0</v>
      </c>
      <c r="BL286" s="21" t="s">
        <v>621</v>
      </c>
      <c r="BM286" s="21" t="s">
        <v>925</v>
      </c>
    </row>
    <row r="287" spans="2:63" s="9" customFormat="1" ht="29.85" customHeight="1">
      <c r="B287" s="132"/>
      <c r="C287" s="133"/>
      <c r="D287" s="142" t="s">
        <v>114</v>
      </c>
      <c r="E287" s="142"/>
      <c r="F287" s="142"/>
      <c r="G287" s="142"/>
      <c r="H287" s="142"/>
      <c r="I287" s="142"/>
      <c r="J287" s="142"/>
      <c r="K287" s="142"/>
      <c r="L287" s="142"/>
      <c r="M287" s="142"/>
      <c r="N287" s="235">
        <f>BK287</f>
        <v>0</v>
      </c>
      <c r="O287" s="236"/>
      <c r="P287" s="236"/>
      <c r="Q287" s="236"/>
      <c r="R287" s="135"/>
      <c r="T287" s="136"/>
      <c r="U287" s="133"/>
      <c r="V287" s="133"/>
      <c r="W287" s="137">
        <f>SUM(W288:W293)</f>
        <v>0</v>
      </c>
      <c r="X287" s="133"/>
      <c r="Y287" s="137">
        <f>SUM(Y288:Y293)</f>
        <v>0</v>
      </c>
      <c r="Z287" s="133"/>
      <c r="AA287" s="138">
        <f>SUM(AA288:AA293)</f>
        <v>0</v>
      </c>
      <c r="AR287" s="139" t="s">
        <v>158</v>
      </c>
      <c r="AT287" s="140" t="s">
        <v>70</v>
      </c>
      <c r="AU287" s="140" t="s">
        <v>79</v>
      </c>
      <c r="AY287" s="139" t="s">
        <v>130</v>
      </c>
      <c r="BK287" s="141">
        <f>SUM(BK288:BK293)</f>
        <v>0</v>
      </c>
    </row>
    <row r="288" spans="2:65" s="1" customFormat="1" ht="16.5" customHeight="1">
      <c r="B288" s="123"/>
      <c r="C288" s="143" t="s">
        <v>538</v>
      </c>
      <c r="D288" s="143" t="s">
        <v>131</v>
      </c>
      <c r="E288" s="144" t="s">
        <v>632</v>
      </c>
      <c r="F288" s="226" t="s">
        <v>633</v>
      </c>
      <c r="G288" s="226"/>
      <c r="H288" s="226"/>
      <c r="I288" s="226"/>
      <c r="J288" s="145" t="s">
        <v>362</v>
      </c>
      <c r="K288" s="146">
        <v>1</v>
      </c>
      <c r="L288" s="227">
        <v>0</v>
      </c>
      <c r="M288" s="227"/>
      <c r="N288" s="228">
        <f aca="true" t="shared" si="20" ref="N288:N293">ROUND(L288*K288,2)</f>
        <v>0</v>
      </c>
      <c r="O288" s="228"/>
      <c r="P288" s="228"/>
      <c r="Q288" s="228"/>
      <c r="R288" s="124"/>
      <c r="T288" s="147" t="s">
        <v>5</v>
      </c>
      <c r="U288" s="46" t="s">
        <v>36</v>
      </c>
      <c r="V288" s="38"/>
      <c r="W288" s="148">
        <f aca="true" t="shared" si="21" ref="W288:W293">V288*K288</f>
        <v>0</v>
      </c>
      <c r="X288" s="148">
        <v>0</v>
      </c>
      <c r="Y288" s="148">
        <f aca="true" t="shared" si="22" ref="Y288:Y293">X288*K288</f>
        <v>0</v>
      </c>
      <c r="Z288" s="148">
        <v>0</v>
      </c>
      <c r="AA288" s="149">
        <f aca="true" t="shared" si="23" ref="AA288:AA293">Z288*K288</f>
        <v>0</v>
      </c>
      <c r="AR288" s="21" t="s">
        <v>621</v>
      </c>
      <c r="AT288" s="21" t="s">
        <v>131</v>
      </c>
      <c r="AU288" s="21" t="s">
        <v>92</v>
      </c>
      <c r="AY288" s="21" t="s">
        <v>130</v>
      </c>
      <c r="BE288" s="105">
        <f aca="true" t="shared" si="24" ref="BE288:BE293">IF(U288="základní",N288,0)</f>
        <v>0</v>
      </c>
      <c r="BF288" s="105">
        <f aca="true" t="shared" si="25" ref="BF288:BF293">IF(U288="snížená",N288,0)</f>
        <v>0</v>
      </c>
      <c r="BG288" s="105">
        <f aca="true" t="shared" si="26" ref="BG288:BG293">IF(U288="zákl. přenesená",N288,0)</f>
        <v>0</v>
      </c>
      <c r="BH288" s="105">
        <f aca="true" t="shared" si="27" ref="BH288:BH293">IF(U288="sníž. přenesená",N288,0)</f>
        <v>0</v>
      </c>
      <c r="BI288" s="105">
        <f aca="true" t="shared" si="28" ref="BI288:BI293">IF(U288="nulová",N288,0)</f>
        <v>0</v>
      </c>
      <c r="BJ288" s="21" t="s">
        <v>79</v>
      </c>
      <c r="BK288" s="105">
        <f aca="true" t="shared" si="29" ref="BK288:BK293">ROUND(L288*K288,2)</f>
        <v>0</v>
      </c>
      <c r="BL288" s="21" t="s">
        <v>621</v>
      </c>
      <c r="BM288" s="21" t="s">
        <v>926</v>
      </c>
    </row>
    <row r="289" spans="2:65" s="1" customFormat="1" ht="16.5" customHeight="1">
      <c r="B289" s="123"/>
      <c r="C289" s="143" t="s">
        <v>542</v>
      </c>
      <c r="D289" s="143" t="s">
        <v>131</v>
      </c>
      <c r="E289" s="144" t="s">
        <v>636</v>
      </c>
      <c r="F289" s="226" t="s">
        <v>637</v>
      </c>
      <c r="G289" s="226"/>
      <c r="H289" s="226"/>
      <c r="I289" s="226"/>
      <c r="J289" s="145" t="s">
        <v>362</v>
      </c>
      <c r="K289" s="146">
        <v>1</v>
      </c>
      <c r="L289" s="227">
        <v>0</v>
      </c>
      <c r="M289" s="227"/>
      <c r="N289" s="228">
        <f t="shared" si="20"/>
        <v>0</v>
      </c>
      <c r="O289" s="228"/>
      <c r="P289" s="228"/>
      <c r="Q289" s="228"/>
      <c r="R289" s="124"/>
      <c r="T289" s="147" t="s">
        <v>5</v>
      </c>
      <c r="U289" s="46" t="s">
        <v>36</v>
      </c>
      <c r="V289" s="38"/>
      <c r="W289" s="148">
        <f t="shared" si="21"/>
        <v>0</v>
      </c>
      <c r="X289" s="148">
        <v>0</v>
      </c>
      <c r="Y289" s="148">
        <f t="shared" si="22"/>
        <v>0</v>
      </c>
      <c r="Z289" s="148">
        <v>0</v>
      </c>
      <c r="AA289" s="149">
        <f t="shared" si="23"/>
        <v>0</v>
      </c>
      <c r="AR289" s="21" t="s">
        <v>621</v>
      </c>
      <c r="AT289" s="21" t="s">
        <v>131</v>
      </c>
      <c r="AU289" s="21" t="s">
        <v>92</v>
      </c>
      <c r="AY289" s="21" t="s">
        <v>130</v>
      </c>
      <c r="BE289" s="105">
        <f t="shared" si="24"/>
        <v>0</v>
      </c>
      <c r="BF289" s="105">
        <f t="shared" si="25"/>
        <v>0</v>
      </c>
      <c r="BG289" s="105">
        <f t="shared" si="26"/>
        <v>0</v>
      </c>
      <c r="BH289" s="105">
        <f t="shared" si="27"/>
        <v>0</v>
      </c>
      <c r="BI289" s="105">
        <f t="shared" si="28"/>
        <v>0</v>
      </c>
      <c r="BJ289" s="21" t="s">
        <v>79</v>
      </c>
      <c r="BK289" s="105">
        <f t="shared" si="29"/>
        <v>0</v>
      </c>
      <c r="BL289" s="21" t="s">
        <v>621</v>
      </c>
      <c r="BM289" s="21" t="s">
        <v>927</v>
      </c>
    </row>
    <row r="290" spans="2:65" s="1" customFormat="1" ht="16.5" customHeight="1">
      <c r="B290" s="123"/>
      <c r="C290" s="143" t="s">
        <v>546</v>
      </c>
      <c r="D290" s="143" t="s">
        <v>131</v>
      </c>
      <c r="E290" s="144" t="s">
        <v>640</v>
      </c>
      <c r="F290" s="226" t="s">
        <v>641</v>
      </c>
      <c r="G290" s="226"/>
      <c r="H290" s="226"/>
      <c r="I290" s="226"/>
      <c r="J290" s="145" t="s">
        <v>362</v>
      </c>
      <c r="K290" s="146">
        <v>1</v>
      </c>
      <c r="L290" s="227">
        <v>0</v>
      </c>
      <c r="M290" s="227"/>
      <c r="N290" s="228">
        <f t="shared" si="20"/>
        <v>0</v>
      </c>
      <c r="O290" s="228"/>
      <c r="P290" s="228"/>
      <c r="Q290" s="228"/>
      <c r="R290" s="124"/>
      <c r="T290" s="147" t="s">
        <v>5</v>
      </c>
      <c r="U290" s="46" t="s">
        <v>36</v>
      </c>
      <c r="V290" s="38"/>
      <c r="W290" s="148">
        <f t="shared" si="21"/>
        <v>0</v>
      </c>
      <c r="X290" s="148">
        <v>0</v>
      </c>
      <c r="Y290" s="148">
        <f t="shared" si="22"/>
        <v>0</v>
      </c>
      <c r="Z290" s="148">
        <v>0</v>
      </c>
      <c r="AA290" s="149">
        <f t="shared" si="23"/>
        <v>0</v>
      </c>
      <c r="AR290" s="21" t="s">
        <v>621</v>
      </c>
      <c r="AT290" s="21" t="s">
        <v>131</v>
      </c>
      <c r="AU290" s="21" t="s">
        <v>92</v>
      </c>
      <c r="AY290" s="21" t="s">
        <v>130</v>
      </c>
      <c r="BE290" s="105">
        <f t="shared" si="24"/>
        <v>0</v>
      </c>
      <c r="BF290" s="105">
        <f t="shared" si="25"/>
        <v>0</v>
      </c>
      <c r="BG290" s="105">
        <f t="shared" si="26"/>
        <v>0</v>
      </c>
      <c r="BH290" s="105">
        <f t="shared" si="27"/>
        <v>0</v>
      </c>
      <c r="BI290" s="105">
        <f t="shared" si="28"/>
        <v>0</v>
      </c>
      <c r="BJ290" s="21" t="s">
        <v>79</v>
      </c>
      <c r="BK290" s="105">
        <f t="shared" si="29"/>
        <v>0</v>
      </c>
      <c r="BL290" s="21" t="s">
        <v>621</v>
      </c>
      <c r="BM290" s="21" t="s">
        <v>928</v>
      </c>
    </row>
    <row r="291" spans="2:65" s="1" customFormat="1" ht="16.5" customHeight="1">
      <c r="B291" s="123"/>
      <c r="C291" s="143" t="s">
        <v>550</v>
      </c>
      <c r="D291" s="143" t="s">
        <v>131</v>
      </c>
      <c r="E291" s="144" t="s">
        <v>644</v>
      </c>
      <c r="F291" s="226" t="s">
        <v>645</v>
      </c>
      <c r="G291" s="226"/>
      <c r="H291" s="226"/>
      <c r="I291" s="226"/>
      <c r="J291" s="145" t="s">
        <v>362</v>
      </c>
      <c r="K291" s="146">
        <v>1</v>
      </c>
      <c r="L291" s="227">
        <v>0</v>
      </c>
      <c r="M291" s="227"/>
      <c r="N291" s="228">
        <f t="shared" si="20"/>
        <v>0</v>
      </c>
      <c r="O291" s="228"/>
      <c r="P291" s="228"/>
      <c r="Q291" s="228"/>
      <c r="R291" s="124"/>
      <c r="T291" s="147" t="s">
        <v>5</v>
      </c>
      <c r="U291" s="46" t="s">
        <v>36</v>
      </c>
      <c r="V291" s="38"/>
      <c r="W291" s="148">
        <f t="shared" si="21"/>
        <v>0</v>
      </c>
      <c r="X291" s="148">
        <v>0</v>
      </c>
      <c r="Y291" s="148">
        <f t="shared" si="22"/>
        <v>0</v>
      </c>
      <c r="Z291" s="148">
        <v>0</v>
      </c>
      <c r="AA291" s="149">
        <f t="shared" si="23"/>
        <v>0</v>
      </c>
      <c r="AR291" s="21" t="s">
        <v>621</v>
      </c>
      <c r="AT291" s="21" t="s">
        <v>131</v>
      </c>
      <c r="AU291" s="21" t="s">
        <v>92</v>
      </c>
      <c r="AY291" s="21" t="s">
        <v>130</v>
      </c>
      <c r="BE291" s="105">
        <f t="shared" si="24"/>
        <v>0</v>
      </c>
      <c r="BF291" s="105">
        <f t="shared" si="25"/>
        <v>0</v>
      </c>
      <c r="BG291" s="105">
        <f t="shared" si="26"/>
        <v>0</v>
      </c>
      <c r="BH291" s="105">
        <f t="shared" si="27"/>
        <v>0</v>
      </c>
      <c r="BI291" s="105">
        <f t="shared" si="28"/>
        <v>0</v>
      </c>
      <c r="BJ291" s="21" t="s">
        <v>79</v>
      </c>
      <c r="BK291" s="105">
        <f t="shared" si="29"/>
        <v>0</v>
      </c>
      <c r="BL291" s="21" t="s">
        <v>621</v>
      </c>
      <c r="BM291" s="21" t="s">
        <v>929</v>
      </c>
    </row>
    <row r="292" spans="2:65" s="1" customFormat="1" ht="16.5" customHeight="1">
      <c r="B292" s="123"/>
      <c r="C292" s="143" t="s">
        <v>554</v>
      </c>
      <c r="D292" s="143" t="s">
        <v>131</v>
      </c>
      <c r="E292" s="144" t="s">
        <v>648</v>
      </c>
      <c r="F292" s="226" t="s">
        <v>649</v>
      </c>
      <c r="G292" s="226"/>
      <c r="H292" s="226"/>
      <c r="I292" s="226"/>
      <c r="J292" s="145" t="s">
        <v>362</v>
      </c>
      <c r="K292" s="146">
        <v>1</v>
      </c>
      <c r="L292" s="227">
        <v>0</v>
      </c>
      <c r="M292" s="227"/>
      <c r="N292" s="228">
        <f t="shared" si="20"/>
        <v>0</v>
      </c>
      <c r="O292" s="228"/>
      <c r="P292" s="228"/>
      <c r="Q292" s="228"/>
      <c r="R292" s="124"/>
      <c r="T292" s="147" t="s">
        <v>5</v>
      </c>
      <c r="U292" s="46" t="s">
        <v>36</v>
      </c>
      <c r="V292" s="38"/>
      <c r="W292" s="148">
        <f t="shared" si="21"/>
        <v>0</v>
      </c>
      <c r="X292" s="148">
        <v>0</v>
      </c>
      <c r="Y292" s="148">
        <f t="shared" si="22"/>
        <v>0</v>
      </c>
      <c r="Z292" s="148">
        <v>0</v>
      </c>
      <c r="AA292" s="149">
        <f t="shared" si="23"/>
        <v>0</v>
      </c>
      <c r="AR292" s="21" t="s">
        <v>621</v>
      </c>
      <c r="AT292" s="21" t="s">
        <v>131</v>
      </c>
      <c r="AU292" s="21" t="s">
        <v>92</v>
      </c>
      <c r="AY292" s="21" t="s">
        <v>130</v>
      </c>
      <c r="BE292" s="105">
        <f t="shared" si="24"/>
        <v>0</v>
      </c>
      <c r="BF292" s="105">
        <f t="shared" si="25"/>
        <v>0</v>
      </c>
      <c r="BG292" s="105">
        <f t="shared" si="26"/>
        <v>0</v>
      </c>
      <c r="BH292" s="105">
        <f t="shared" si="27"/>
        <v>0</v>
      </c>
      <c r="BI292" s="105">
        <f t="shared" si="28"/>
        <v>0</v>
      </c>
      <c r="BJ292" s="21" t="s">
        <v>79</v>
      </c>
      <c r="BK292" s="105">
        <f t="shared" si="29"/>
        <v>0</v>
      </c>
      <c r="BL292" s="21" t="s">
        <v>621</v>
      </c>
      <c r="BM292" s="21" t="s">
        <v>930</v>
      </c>
    </row>
    <row r="293" spans="2:65" s="1" customFormat="1" ht="16.5" customHeight="1">
      <c r="B293" s="123"/>
      <c r="C293" s="143" t="s">
        <v>558</v>
      </c>
      <c r="D293" s="143" t="s">
        <v>131</v>
      </c>
      <c r="E293" s="144" t="s">
        <v>652</v>
      </c>
      <c r="F293" s="226" t="s">
        <v>653</v>
      </c>
      <c r="G293" s="226"/>
      <c r="H293" s="226"/>
      <c r="I293" s="226"/>
      <c r="J293" s="145" t="s">
        <v>362</v>
      </c>
      <c r="K293" s="146">
        <v>1</v>
      </c>
      <c r="L293" s="227">
        <v>0</v>
      </c>
      <c r="M293" s="227"/>
      <c r="N293" s="228">
        <f t="shared" si="20"/>
        <v>0</v>
      </c>
      <c r="O293" s="228"/>
      <c r="P293" s="228"/>
      <c r="Q293" s="228"/>
      <c r="R293" s="124"/>
      <c r="T293" s="147" t="s">
        <v>5</v>
      </c>
      <c r="U293" s="46" t="s">
        <v>36</v>
      </c>
      <c r="V293" s="38"/>
      <c r="W293" s="148">
        <f t="shared" si="21"/>
        <v>0</v>
      </c>
      <c r="X293" s="148">
        <v>0</v>
      </c>
      <c r="Y293" s="148">
        <f t="shared" si="22"/>
        <v>0</v>
      </c>
      <c r="Z293" s="148">
        <v>0</v>
      </c>
      <c r="AA293" s="149">
        <f t="shared" si="23"/>
        <v>0</v>
      </c>
      <c r="AR293" s="21" t="s">
        <v>621</v>
      </c>
      <c r="AT293" s="21" t="s">
        <v>131</v>
      </c>
      <c r="AU293" s="21" t="s">
        <v>92</v>
      </c>
      <c r="AY293" s="21" t="s">
        <v>130</v>
      </c>
      <c r="BE293" s="105">
        <f t="shared" si="24"/>
        <v>0</v>
      </c>
      <c r="BF293" s="105">
        <f t="shared" si="25"/>
        <v>0</v>
      </c>
      <c r="BG293" s="105">
        <f t="shared" si="26"/>
        <v>0</v>
      </c>
      <c r="BH293" s="105">
        <f t="shared" si="27"/>
        <v>0</v>
      </c>
      <c r="BI293" s="105">
        <f t="shared" si="28"/>
        <v>0</v>
      </c>
      <c r="BJ293" s="21" t="s">
        <v>79</v>
      </c>
      <c r="BK293" s="105">
        <f t="shared" si="29"/>
        <v>0</v>
      </c>
      <c r="BL293" s="21" t="s">
        <v>621</v>
      </c>
      <c r="BM293" s="21" t="s">
        <v>931</v>
      </c>
    </row>
    <row r="294" spans="2:63" s="1" customFormat="1" ht="9" customHeight="1">
      <c r="B294" s="37"/>
      <c r="C294" s="38"/>
      <c r="D294" s="134"/>
      <c r="E294" s="38"/>
      <c r="F294" s="38"/>
      <c r="G294" s="38"/>
      <c r="H294" s="38"/>
      <c r="I294" s="38"/>
      <c r="J294" s="38"/>
      <c r="K294" s="38"/>
      <c r="L294" s="38"/>
      <c r="M294" s="38"/>
      <c r="N294" s="223"/>
      <c r="O294" s="224"/>
      <c r="P294" s="224"/>
      <c r="Q294" s="224"/>
      <c r="R294" s="39"/>
      <c r="T294" s="178"/>
      <c r="U294" s="58"/>
      <c r="V294" s="58"/>
      <c r="W294" s="58"/>
      <c r="X294" s="58"/>
      <c r="Y294" s="58"/>
      <c r="Z294" s="58"/>
      <c r="AA294" s="60"/>
      <c r="AT294" s="21" t="s">
        <v>70</v>
      </c>
      <c r="AU294" s="21" t="s">
        <v>71</v>
      </c>
      <c r="AY294" s="21" t="s">
        <v>655</v>
      </c>
      <c r="BK294" s="105">
        <v>0</v>
      </c>
    </row>
    <row r="295" spans="2:18" s="1" customFormat="1" ht="6.95" customHeight="1"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3"/>
    </row>
  </sheetData>
  <mergeCells count="40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104:Q104"/>
    <mergeCell ref="C110:Q110"/>
    <mergeCell ref="N98:Q98"/>
    <mergeCell ref="N99:Q99"/>
    <mergeCell ref="N100:Q100"/>
    <mergeCell ref="N101:Q101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39:I23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80:I280"/>
    <mergeCell ref="L280:M280"/>
    <mergeCell ref="N280:Q280"/>
    <mergeCell ref="F282:I282"/>
    <mergeCell ref="L282:M282"/>
    <mergeCell ref="N282:Q282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3:I283"/>
    <mergeCell ref="F284:I284"/>
    <mergeCell ref="L284:M284"/>
    <mergeCell ref="N284:Q284"/>
    <mergeCell ref="F286:I286"/>
    <mergeCell ref="L286:M286"/>
    <mergeCell ref="N286:Q286"/>
    <mergeCell ref="F288:I288"/>
    <mergeCell ref="L288:M288"/>
    <mergeCell ref="N288:Q288"/>
    <mergeCell ref="N294:Q294"/>
    <mergeCell ref="H1:K1"/>
    <mergeCell ref="S2:AC2"/>
    <mergeCell ref="F292:I292"/>
    <mergeCell ref="L292:M292"/>
    <mergeCell ref="N292:Q292"/>
    <mergeCell ref="F293:I293"/>
    <mergeCell ref="L293:M293"/>
    <mergeCell ref="N293:Q293"/>
    <mergeCell ref="N121:Q121"/>
    <mergeCell ref="N122:Q122"/>
    <mergeCell ref="N123:Q123"/>
    <mergeCell ref="N210:Q210"/>
    <mergeCell ref="N212:Q212"/>
    <mergeCell ref="N226:Q226"/>
    <mergeCell ref="N240:Q240"/>
    <mergeCell ref="N249:Q249"/>
    <mergeCell ref="N268:Q268"/>
    <mergeCell ref="N272:Q272"/>
    <mergeCell ref="N279:Q279"/>
    <mergeCell ref="N281:Q281"/>
    <mergeCell ref="N285:Q285"/>
    <mergeCell ref="N287:Q287"/>
    <mergeCell ref="F289:I289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Patočka, Ing. MBA</dc:creator>
  <cp:keywords/>
  <dc:description/>
  <cp:lastModifiedBy>Jiřina Bílková</cp:lastModifiedBy>
  <dcterms:created xsi:type="dcterms:W3CDTF">2022-06-07T19:33:50Z</dcterms:created>
  <dcterms:modified xsi:type="dcterms:W3CDTF">2022-09-01T06:38:24Z</dcterms:modified>
  <cp:category/>
  <cp:version/>
  <cp:contentType/>
  <cp:contentStatus/>
</cp:coreProperties>
</file>