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<sst xmlns="http://schemas.openxmlformats.org/spreadsheetml/2006/main" count="585" uniqueCount="245">
  <si>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</si>
  <si>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</si>
  <si>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</si>
  <si>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</si>
  <si>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</si>
  <si>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</si>
  <si>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</si>
  <si>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</si>
  <si>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</si>
  <si>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</si>
  <si>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</si>
  <si>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</si>
  <si>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</si>
  <si>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</si>
  <si>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</si>
  <si>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</si>
  <si>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</si>
  <si>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</si>
  <si>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</si>
  <si>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</si>
  <si>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</si>
  <si>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</si>
  <si>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</si>
  <si>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</si>
  <si>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</si>
  <si>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</si>
  <si>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</si>
  <si>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</si>
  <si>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</si>
  <si>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</si>
  <si>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</si>
  <si>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</si>
  <si>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</si>
  <si>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</si>
  <si>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</si>
  <si>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</si>
  <si>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</si>
  <si>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</si>
  <si>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</si>
  <si>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</si>
  <si>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</si>
  <si>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</si>
  <si>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</si>
  <si>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</si>
  <si>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</si>
  <si>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</si>
  <si>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</si>
  <si>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</si>
  <si>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</si>
  <si>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</si>
  <si>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</si>
  <si>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</si>
  <si>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</si>
  <si>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</si>
  <si>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</si>
  <si>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</si>
  <si>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70888337/CZ70888337</t>
  </si>
  <si>
    <t>67611591/CZ7303074053</t>
  </si>
  <si>
    <t>36</t>
  </si>
  <si>
    <t>0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</si>
  <si>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</si>
  <si>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</si>
  <si>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</si>
  <si>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</si>
  <si>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</si>
  <si>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</si>
  <si>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</si>
  <si>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</si>
  <si>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</si>
  <si>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</si>
  <si>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</si>
  <si>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</si>
  <si>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</si>
  <si>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</si>
  <si>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</si>
  <si>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</si>
  <si>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</si>
  <si>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</si>
  <si>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</si>
  <si>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</si>
  <si>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</si>
  <si>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</si>
  <si>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</si>
  <si>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</si>
  <si>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</si>
  <si>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</si>
  <si>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</si>
  <si>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</si>
  <si>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</si>
  <si>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</si>
  <si>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</si>
  <si>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</si>
  <si>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</si>
  <si>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</si>
  <si>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</si>
  <si>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</si>
  <si>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</si>
  <si>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</si>
  <si>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Kód</t>
  </si>
  <si>
    <t>112VD</t>
  </si>
  <si>
    <t>11215-1314VD</t>
  </si>
  <si>
    <t>162301412R00</t>
  </si>
  <si>
    <t>122VD</t>
  </si>
  <si>
    <t>11225-1211VD</t>
  </si>
  <si>
    <t>12291-1111VD</t>
  </si>
  <si>
    <t>17411-1111VD</t>
  </si>
  <si>
    <t>H23</t>
  </si>
  <si>
    <t>998231311R00</t>
  </si>
  <si>
    <t>10364200</t>
  </si>
  <si>
    <t>184VD</t>
  </si>
  <si>
    <t>184805315VD</t>
  </si>
  <si>
    <t>1119VD</t>
  </si>
  <si>
    <t>183101114R00</t>
  </si>
  <si>
    <t>184102113R00</t>
  </si>
  <si>
    <t>184215411VD</t>
  </si>
  <si>
    <t>184202111R00</t>
  </si>
  <si>
    <t>185804312R00</t>
  </si>
  <si>
    <t>185851111R00</t>
  </si>
  <si>
    <t>111_102VD</t>
  </si>
  <si>
    <t>111_16VD</t>
  </si>
  <si>
    <t>1113VD</t>
  </si>
  <si>
    <t>1112VD</t>
  </si>
  <si>
    <t>1114VD</t>
  </si>
  <si>
    <t>08231320</t>
  </si>
  <si>
    <t>111_30VD</t>
  </si>
  <si>
    <t>111_34VD</t>
  </si>
  <si>
    <t>003VD</t>
  </si>
  <si>
    <t>185804213R00</t>
  </si>
  <si>
    <t>185802114R00</t>
  </si>
  <si>
    <t>184921093R00</t>
  </si>
  <si>
    <t>002VD</t>
  </si>
  <si>
    <t>001VD</t>
  </si>
  <si>
    <t>10391100</t>
  </si>
  <si>
    <t>Regenerace a obnova krajinných prvků v Archeologickém parku</t>
  </si>
  <si>
    <t>Asanace dřevin, ošetření dřevin</t>
  </si>
  <si>
    <t>Mikulčice</t>
  </si>
  <si>
    <t>Zkrácený popis</t>
  </si>
  <si>
    <t>Rozměry</t>
  </si>
  <si>
    <t>Asanace dřevin</t>
  </si>
  <si>
    <t>Odstranění dřevin</t>
  </si>
  <si>
    <t>Pokácení stromu postupné prům. kmene 400-500mm</t>
  </si>
  <si>
    <t>Vod.přemístění kmenů listnatých, D 50cm  do 5000 m</t>
  </si>
  <si>
    <t>větve budou poštěpkovány a použity jako mulč k nově vysazeným stromům, započítelte do ceny</t>
  </si>
  <si>
    <t>Odstranění dřevní hmoty</t>
  </si>
  <si>
    <t>Odstranění pařezu odfrézováním nebo odvrtáním hloubky do 200 mm, v rovině nebo na svahu 1:5</t>
  </si>
  <si>
    <t>Odstranění vyfrézované dřevní hmoty hloubky do 200 mm, v rovině nebo na svahu do 1:5</t>
  </si>
  <si>
    <t>Zásyp jam po vyfrézovaných pařezech hloubky do 200 mm, v rovině nebo na svahu 1:5</t>
  </si>
  <si>
    <t>Plochy a úpravy území</t>
  </si>
  <si>
    <t>Přesun hmot pro sadovnické a krajin. úpravy do 5km</t>
  </si>
  <si>
    <t>Ornice pro pozemkové úpravy -  zásyp jam po pařezech</t>
  </si>
  <si>
    <t>Ošetření dřevin</t>
  </si>
  <si>
    <t>Řez stromů</t>
  </si>
  <si>
    <t>Ošetření stromů - viz příloha včetně štěpkování dřevní hmoty</t>
  </si>
  <si>
    <t>(soupis stromů pro ošetření - viz inventarizační tabulka)
 řez zdravotní, řez výchovný, řez bezpečnostní, obvodová redukce, lokální redukce, odstranění výmladků</t>
  </si>
  <si>
    <t>Odvoz a likvidace materiálu po ošetření dřevin</t>
  </si>
  <si>
    <t>Výsadba stomů 10-12</t>
  </si>
  <si>
    <t>Povrchové úpravy terénu</t>
  </si>
  <si>
    <t>Hloub. jamek bez výměny půdy do 0,125 m3, sv.1:5</t>
  </si>
  <si>
    <t>Výsadba dřevin s balem D do 40 cm, v rovině</t>
  </si>
  <si>
    <t>Zhotovení závlahové mísy o průměru kmene do 0,5m (mocnost mulče 10 cm)</t>
  </si>
  <si>
    <t>použita štěpka z ošetřovaných stromů</t>
  </si>
  <si>
    <t>Ukotvení dřeviny kůly D do 10 cm, dl. do 2 m</t>
  </si>
  <si>
    <t>Zalití rostlin vodou (2 x 50 l/strom)</t>
  </si>
  <si>
    <t>Dovoz vody pro zálivku rostlin do 4 km (2 x 50 l/strom)</t>
  </si>
  <si>
    <t>Zhotovení obalu kmene z rákosové rohože</t>
  </si>
  <si>
    <t>Zásobní tabletové hnojivo (tabl.12x10g/strom), vč. aplikace</t>
  </si>
  <si>
    <t>Kůl (průměr 6cm, frézovaný s fazetou a špicí, impregnovaný, 2 m, 3 ks/1strom)</t>
  </si>
  <si>
    <t>Popruh-úvazek, 3 ks k jednomu stromu</t>
  </si>
  <si>
    <t>Příčka z půlené frézované kulatiny pr. 9cm, délka 60cm, 3ks/1strom</t>
  </si>
  <si>
    <t>Voda pro zálivku</t>
  </si>
  <si>
    <t>Rákosová rohož, vázací materiál</t>
  </si>
  <si>
    <t>Quercus robur, 10/12, ZB</t>
  </si>
  <si>
    <t>Salix alba 10/12, ZB</t>
  </si>
  <si>
    <t>Ulmus leavis 10/12, ZB</t>
  </si>
  <si>
    <t>Následná péče o stromy 3 roky</t>
  </si>
  <si>
    <t>Výchovný řez (2.rok po výsadbě) - STROM</t>
  </si>
  <si>
    <t>Vypletí dřevin solitérních v rovině (3x/rok x 15 m2 x 3 roky)</t>
  </si>
  <si>
    <t>Hnojení umělým hnojivem k rostlinám v rovině (1x/rok x 15 ks x 100g/ks x 3 roky) - STROM</t>
  </si>
  <si>
    <t>Mulčování rostlin tl. do 0,1 m rovina, mocnost 4cm (doplnění mulče 1 x za 3 roky)</t>
  </si>
  <si>
    <t>Zalití rostlin vodou plochy nad 20 m2 (10x/rok x 15 ks x 50l/ks x 3 roky) - STROMY</t>
  </si>
  <si>
    <t>Kontrola kotvení a znovuuvázání dřevin, vč. materiálu k doplnění (1x/rok x 15 ks-cca 10% x 3 roky)</t>
  </si>
  <si>
    <t>Minerální hnojivo (NPK, Cererit, tabletovaný Silvamix apod.), ( 15 ksx 100g/ks x 3 roky)-STROM</t>
  </si>
  <si>
    <t>Kůra mulčovací VL</t>
  </si>
  <si>
    <t>Doba výstavby:</t>
  </si>
  <si>
    <t>Zpracováno dne:</t>
  </si>
  <si>
    <t>21.09.2021</t>
  </si>
  <si>
    <t>MJ</t>
  </si>
  <si>
    <t>kus</t>
  </si>
  <si>
    <t>m2</t>
  </si>
  <si>
    <t>t</t>
  </si>
  <si>
    <t>m3</t>
  </si>
  <si>
    <t>soubor</t>
  </si>
  <si>
    <t>ks</t>
  </si>
  <si>
    <t>kg</t>
  </si>
  <si>
    <t>Množství</t>
  </si>
  <si>
    <t>Cena/MJ</t>
  </si>
  <si>
    <t>(Kč)</t>
  </si>
  <si>
    <t>Jihomoravský kraj, Žerotínovo náměstí 449/3, 601 8</t>
  </si>
  <si>
    <t>Ing. Přemysl Krejčiřík, Ph.D.</t>
  </si>
  <si>
    <t> </t>
  </si>
  <si>
    <t>Ing. Aneta Dalajková</t>
  </si>
  <si>
    <t>Náklady (Kč)</t>
  </si>
  <si>
    <t>Dodávka</t>
  </si>
  <si>
    <t>Celkem: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</si>
  <si>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</si>
  <si>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</si>
  <si>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</si>
  <si>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</si>
  <si>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</si>
  <si>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</si>
  <si>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</si>
  <si>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</si>
  <si>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</si>
  <si>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</si>
  <si>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01</t>
  </si>
  <si>
    <t>02</t>
  </si>
  <si>
    <t>03</t>
  </si>
  <si>
    <t>04</t>
  </si>
  <si>
    <t>112VD_</t>
  </si>
  <si>
    <t>122VD_</t>
  </si>
  <si>
    <t>H23_</t>
  </si>
  <si>
    <t>Z99999_</t>
  </si>
  <si>
    <t>184VD_</t>
  </si>
  <si>
    <t>18_</t>
  </si>
  <si>
    <t>01_1_</t>
  </si>
  <si>
    <t>01_9_</t>
  </si>
  <si>
    <t>01_Z_</t>
  </si>
  <si>
    <t>02_1_</t>
  </si>
  <si>
    <t>03_1_</t>
  </si>
  <si>
    <t>03_9_</t>
  </si>
  <si>
    <t>03_Z_</t>
  </si>
  <si>
    <t>04_1_</t>
  </si>
  <si>
    <t>04_9_</t>
  </si>
  <si>
    <t>04_Z_</t>
  </si>
  <si>
    <t>01_</t>
  </si>
  <si>
    <t>02_</t>
  </si>
  <si>
    <t>03_</t>
  </si>
  <si>
    <t>04_</t>
  </si>
  <si>
    <t>MAT</t>
  </si>
  <si>
    <t>WORK</t>
  </si>
  <si>
    <t>CELK</t>
  </si>
  <si>
    <t>ISWORK</t>
  </si>
  <si>
    <t>P</t>
  </si>
  <si>
    <t>M</t>
  </si>
  <si>
    <t>GROUPCODE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</si>
</sst>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2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4" fillId="33" borderId="25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0" fillId="34" borderId="28" xfId="0" applyNumberFormat="1" applyFont="1" applyFill="1" applyBorder="1" applyAlignment="1" applyProtection="1">
      <alignment horizontal="left" vertical="center"/>
      <protection/>
    </xf>
    <xf numFmtId="49" fontId="11" fillId="35" borderId="23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0" fillId="34" borderId="2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14" fillId="34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49" fontId="4" fillId="33" borderId="22" xfId="0" applyNumberFormat="1" applyFont="1" applyFill="1" applyBorder="1" applyAlignment="1" applyProtection="1">
      <alignment horizontal="left" vertical="center"/>
      <protection/>
    </xf>
    <xf numFmtId="0" fontId="4" fillId="33" borderId="37" xfId="0" applyNumberFormat="1" applyFont="1" applyFill="1" applyBorder="1" applyAlignment="1" applyProtection="1">
      <alignment horizontal="left" vertical="center"/>
      <protection/>
    </xf>
    <xf numFmtId="49" fontId="5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49" fontId="5" fillId="0" borderId="41" xfId="0" applyNumberFormat="1" applyFont="1" applyFill="1" applyBorder="1" applyAlignment="1" applyProtection="1">
      <alignment horizontal="left" vertical="center"/>
      <protection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80800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5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1"/>
      <c r="B1" s="1"/>
      <c r="C1" s="62" t="s">
        <v>22</v>
      </c>
      <c r="D1" s="63"/>
      <c r="E1" s="63"/>
      <c r="F1" s="63"/>
      <c r="G1" s="63"/>
      <c r="H1" s="63"/>
      <c r="I1" s="63"/>
    </row>
    <row r="2" spans="1:10" ht="12.75">
      <c r="A2" s="64" t="s">
        <v>0</v>
      </c>
      <c r="B2" s="65"/>
      <c r="C2" s="68" t="str">
        <f>'Stavební rozpočet'!C2</f>
        <v>Regenerace a obnova krajinných prvků v Archeologickém parku</v>
      </c>
      <c r="D2" s="69"/>
      <c r="E2" s="71" t="s">
        <v>32</v>
      </c>
      <c r="F2" s="71" t="str">
        <f>'Stavební rozpočet'!J2</f>
        <v>Jihomoravský kraj, Žerotínovo náměstí 449/3, 601 8</v>
      </c>
      <c r="G2" s="65"/>
      <c r="H2" s="71" t="s">
        <v>52</v>
      </c>
      <c r="I2" s="72" t="s">
        <v>56</v>
      </c>
      <c r="J2" s="18"/>
    </row>
    <row r="3" spans="1:10" ht="12.75">
      <c r="A3" s="66"/>
      <c r="B3" s="67"/>
      <c r="C3" s="70"/>
      <c r="D3" s="70"/>
      <c r="E3" s="67"/>
      <c r="F3" s="67"/>
      <c r="G3" s="67"/>
      <c r="H3" s="67"/>
      <c r="I3" s="73"/>
      <c r="J3" s="18"/>
    </row>
    <row r="4" spans="1:10" ht="12.75">
      <c r="A4" s="74" t="s">
        <v>1</v>
      </c>
      <c r="B4" s="67"/>
      <c r="C4" s="75" t="str">
        <f>'Stavební rozpočet'!C4</f>
        <v>Asanace dřevin, ošetření dřevin</v>
      </c>
      <c r="D4" s="67"/>
      <c r="E4" s="75" t="s">
        <v>33</v>
      </c>
      <c r="F4" s="75" t="str">
        <f>'Stavební rozpočet'!J4</f>
        <v>Ing. Přemysl Krejčiřík, Ph.D.</v>
      </c>
      <c r="G4" s="67"/>
      <c r="H4" s="75" t="s">
        <v>52</v>
      </c>
      <c r="I4" s="76" t="s">
        <v>57</v>
      </c>
      <c r="J4" s="18"/>
    </row>
    <row r="5" spans="1:10" ht="12.75">
      <c r="A5" s="66"/>
      <c r="B5" s="67"/>
      <c r="C5" s="67"/>
      <c r="D5" s="67"/>
      <c r="E5" s="67"/>
      <c r="F5" s="67"/>
      <c r="G5" s="67"/>
      <c r="H5" s="67"/>
      <c r="I5" s="73"/>
      <c r="J5" s="18"/>
    </row>
    <row r="6" spans="1:10" ht="12.75">
      <c r="A6" s="74" t="s">
        <v>2</v>
      </c>
      <c r="B6" s="67"/>
      <c r="C6" s="75" t="str">
        <f>'Stavební rozpočet'!C6</f>
        <v>Mikulčice</v>
      </c>
      <c r="D6" s="67"/>
      <c r="E6" s="75" t="s">
        <v>34</v>
      </c>
      <c r="F6" s="75" t="str">
        <f>'Stavební rozpočet'!J6</f>
        <v> </v>
      </c>
      <c r="G6" s="67"/>
      <c r="H6" s="75" t="s">
        <v>52</v>
      </c>
      <c r="I6" s="76"/>
      <c r="J6" s="18"/>
    </row>
    <row r="7" spans="1:10" ht="12.75">
      <c r="A7" s="66"/>
      <c r="B7" s="67"/>
      <c r="C7" s="67"/>
      <c r="D7" s="67"/>
      <c r="E7" s="67"/>
      <c r="F7" s="67"/>
      <c r="G7" s="67"/>
      <c r="H7" s="67"/>
      <c r="I7" s="73"/>
      <c r="J7" s="18"/>
    </row>
    <row r="8" spans="1:10" ht="12.75">
      <c r="A8" s="74" t="s">
        <v>3</v>
      </c>
      <c r="B8" s="67"/>
      <c r="C8" s="75" t="str">
        <f>'Stavební rozpočet'!G4</f>
        <v> </v>
      </c>
      <c r="D8" s="67"/>
      <c r="E8" s="75" t="s">
        <v>35</v>
      </c>
      <c r="F8" s="75" t="str">
        <f>'Stavební rozpočet'!G6</f>
        <v> </v>
      </c>
      <c r="G8" s="67"/>
      <c r="H8" s="77" t="s">
        <v>53</v>
      </c>
      <c r="I8" s="76" t="s">
        <v>58</v>
      </c>
      <c r="J8" s="18"/>
    </row>
    <row r="9" spans="1:10" ht="12.75">
      <c r="A9" s="66"/>
      <c r="B9" s="67"/>
      <c r="C9" s="67"/>
      <c r="D9" s="67"/>
      <c r="E9" s="67"/>
      <c r="F9" s="67"/>
      <c r="G9" s="67"/>
      <c r="H9" s="67"/>
      <c r="I9" s="73"/>
      <c r="J9" s="18"/>
    </row>
    <row r="10" spans="1:10" ht="12.75">
      <c r="A10" s="74" t="s">
        <v>4</v>
      </c>
      <c r="B10" s="67"/>
      <c r="C10" s="75" t="str">
        <f>'Stavební rozpočet'!C8</f>
        <v> </v>
      </c>
      <c r="D10" s="67"/>
      <c r="E10" s="75" t="s">
        <v>36</v>
      </c>
      <c r="F10" s="75" t="str">
        <f>'Stavební rozpočet'!J8</f>
        <v>Ing. Aneta Dalajková</v>
      </c>
      <c r="G10" s="67"/>
      <c r="H10" s="77" t="s">
        <v>54</v>
      </c>
      <c r="I10" s="80" t="str">
        <f>'Stavební rozpočet'!G8</f>
        <v>21.09.2021</v>
      </c>
      <c r="J10" s="18"/>
    </row>
    <row r="11" spans="1:10" ht="12.75">
      <c r="A11" s="78"/>
      <c r="B11" s="79"/>
      <c r="C11" s="79"/>
      <c r="D11" s="79"/>
      <c r="E11" s="79"/>
      <c r="F11" s="79"/>
      <c r="G11" s="79"/>
      <c r="H11" s="79"/>
      <c r="I11" s="81"/>
      <c r="J11" s="18"/>
    </row>
    <row r="12" spans="1:9" ht="23.25" customHeight="1">
      <c r="A12" s="82" t="s">
        <v>5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2" t="s">
        <v>6</v>
      </c>
      <c r="B13" s="84" t="s">
        <v>19</v>
      </c>
      <c r="C13" s="85"/>
      <c r="D13" s="2" t="s">
        <v>23</v>
      </c>
      <c r="E13" s="84" t="s">
        <v>37</v>
      </c>
      <c r="F13" s="85"/>
      <c r="G13" s="2" t="s">
        <v>38</v>
      </c>
      <c r="H13" s="84" t="s">
        <v>55</v>
      </c>
      <c r="I13" s="85"/>
      <c r="J13" s="18"/>
    </row>
    <row r="14" spans="1:10" ht="15" customHeight="1">
      <c r="A14" s="3" t="s">
        <v>7</v>
      </c>
      <c r="B14" s="8" t="s">
        <v>20</v>
      </c>
      <c r="C14" s="12">
        <f>SUM('Stavební rozpočet'!AA12:AA65)</f>
        <v>0</v>
      </c>
      <c r="D14" s="86" t="s">
        <v>24</v>
      </c>
      <c r="E14" s="87"/>
      <c r="F14" s="12">
        <v>0</v>
      </c>
      <c r="G14" s="86" t="s">
        <v>39</v>
      </c>
      <c r="H14" s="87"/>
      <c r="I14" s="13" t="s">
        <v>59</v>
      </c>
      <c r="J14" s="18"/>
    </row>
    <row r="15" spans="1:10" ht="15" customHeight="1">
      <c r="A15" s="4"/>
      <c r="B15" s="8" t="s">
        <v>21</v>
      </c>
      <c r="C15" s="12">
        <f>SUM('Stavební rozpočet'!AB12:AB65)</f>
        <v>0</v>
      </c>
      <c r="D15" s="86" t="s">
        <v>25</v>
      </c>
      <c r="E15" s="87"/>
      <c r="F15" s="12">
        <v>0</v>
      </c>
      <c r="G15" s="86" t="s">
        <v>40</v>
      </c>
      <c r="H15" s="87"/>
      <c r="I15" s="13" t="s">
        <v>59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rozpočet'!AC12:AC65)</f>
        <v>0</v>
      </c>
      <c r="D16" s="86" t="s">
        <v>26</v>
      </c>
      <c r="E16" s="87"/>
      <c r="F16" s="12">
        <v>0</v>
      </c>
      <c r="G16" s="86" t="s">
        <v>41</v>
      </c>
      <c r="H16" s="87"/>
      <c r="I16" s="13" t="s">
        <v>59</v>
      </c>
      <c r="J16" s="18"/>
    </row>
    <row r="17" spans="1:10" ht="15" customHeight="1">
      <c r="A17" s="4"/>
      <c r="B17" s="8" t="s">
        <v>21</v>
      </c>
      <c r="C17" s="12">
        <f>SUM('Stavební rozpočet'!AD12:AD65)</f>
        <v>0</v>
      </c>
      <c r="D17" s="86"/>
      <c r="E17" s="87"/>
      <c r="F17" s="13"/>
      <c r="G17" s="86" t="s">
        <v>42</v>
      </c>
      <c r="H17" s="87"/>
      <c r="I17" s="13" t="s">
        <v>59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rozpočet'!AE12:AE65)</f>
        <v>0</v>
      </c>
      <c r="D18" s="86"/>
      <c r="E18" s="87"/>
      <c r="F18" s="13"/>
      <c r="G18" s="86" t="s">
        <v>43</v>
      </c>
      <c r="H18" s="87"/>
      <c r="I18" s="13" t="s">
        <v>59</v>
      </c>
      <c r="J18" s="18"/>
    </row>
    <row r="19" spans="1:10" ht="15" customHeight="1">
      <c r="A19" s="4"/>
      <c r="B19" s="8" t="s">
        <v>21</v>
      </c>
      <c r="C19" s="12">
        <f>SUM('Stavební rozpočet'!AF12:AF65)</f>
        <v>0</v>
      </c>
      <c r="D19" s="86"/>
      <c r="E19" s="87"/>
      <c r="F19" s="13"/>
      <c r="G19" s="86" t="s">
        <v>44</v>
      </c>
      <c r="H19" s="87"/>
      <c r="I19" s="13" t="s">
        <v>59</v>
      </c>
      <c r="J19" s="18"/>
    </row>
    <row r="20" spans="1:10" ht="15" customHeight="1">
      <c r="A20" s="88" t="s">
        <v>10</v>
      </c>
      <c r="B20" s="89"/>
      <c r="C20" s="12">
        <f>SUM('Stavební rozpočet'!AG12:AG65)</f>
        <v>0</v>
      </c>
      <c r="D20" s="86"/>
      <c r="E20" s="87"/>
      <c r="F20" s="13"/>
      <c r="G20" s="86"/>
      <c r="H20" s="87"/>
      <c r="I20" s="13"/>
      <c r="J20" s="18"/>
    </row>
    <row r="21" spans="1:10" ht="15" customHeight="1">
      <c r="A21" s="88" t="s">
        <v>11</v>
      </c>
      <c r="B21" s="89"/>
      <c r="C21" s="12">
        <f>SUM('Stavební rozpočet'!Y12:Y65)</f>
        <v>0</v>
      </c>
      <c r="D21" s="86"/>
      <c r="E21" s="87"/>
      <c r="F21" s="13"/>
      <c r="G21" s="86"/>
      <c r="H21" s="87"/>
      <c r="I21" s="13"/>
      <c r="J21" s="18"/>
    </row>
    <row r="22" spans="1:10" ht="16.5" customHeight="1">
      <c r="A22" s="88" t="s">
        <v>12</v>
      </c>
      <c r="B22" s="89"/>
      <c r="C22" s="12">
        <f>SUM(C14:C21)</f>
        <v>0</v>
      </c>
      <c r="D22" s="88" t="s">
        <v>27</v>
      </c>
      <c r="E22" s="89"/>
      <c r="F22" s="12">
        <f>SUM(F14:F21)</f>
        <v>0</v>
      </c>
      <c r="G22" s="88" t="s">
        <v>45</v>
      </c>
      <c r="H22" s="89"/>
      <c r="I22" s="12">
        <f>SUM(I14:I21)</f>
        <v>0</v>
      </c>
      <c r="J22" s="18"/>
    </row>
    <row r="23" spans="1:10" ht="15" customHeight="1">
      <c r="A23" s="5"/>
      <c r="B23" s="5"/>
      <c r="C23" s="10"/>
      <c r="D23" s="88" t="s">
        <v>28</v>
      </c>
      <c r="E23" s="89"/>
      <c r="F23" s="14">
        <v>0</v>
      </c>
      <c r="G23" s="88" t="s">
        <v>46</v>
      </c>
      <c r="H23" s="89"/>
      <c r="I23" s="12">
        <v>0</v>
      </c>
      <c r="J23" s="18"/>
    </row>
    <row r="24" spans="4:9" ht="15" customHeight="1">
      <c r="D24" s="5"/>
      <c r="E24" s="5"/>
      <c r="F24" s="15"/>
      <c r="G24" s="88" t="s">
        <v>47</v>
      </c>
      <c r="H24" s="89"/>
      <c r="I24" s="17"/>
    </row>
    <row r="25" spans="6:10" ht="15" customHeight="1">
      <c r="F25" s="16"/>
      <c r="G25" s="88" t="s">
        <v>48</v>
      </c>
      <c r="H25" s="89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90" t="s">
        <v>13</v>
      </c>
      <c r="B27" s="91"/>
      <c r="C27" s="20">
        <f>SUM('Stavební rozpočet'!AI12:AI65)</f>
        <v>0</v>
      </c>
      <c r="D27" s="11"/>
      <c r="E27" s="1"/>
      <c r="F27" s="1"/>
      <c r="G27" s="1"/>
      <c r="H27" s="1"/>
      <c r="I27" s="1"/>
    </row>
    <row r="28" spans="1:10" ht="15" customHeight="1">
      <c r="A28" s="90" t="s">
        <v>14</v>
      </c>
      <c r="B28" s="91"/>
      <c r="C28" s="20">
        <f>SUM('Stavební rozpočet'!AJ12:AJ65)</f>
        <v>0</v>
      </c>
      <c r="D28" s="90" t="s">
        <v>29</v>
      </c>
      <c r="E28" s="91"/>
      <c r="F28" s="20">
        <f>ROUND(C28*(15/100),2)</f>
        <v>0</v>
      </c>
      <c r="G28" s="90" t="s">
        <v>49</v>
      </c>
      <c r="H28" s="91"/>
      <c r="I28" s="20">
        <f>SUM(C27:C29)</f>
        <v>0</v>
      </c>
      <c r="J28" s="18"/>
    </row>
    <row r="29" spans="1:10" ht="15" customHeight="1">
      <c r="A29" s="90" t="s">
        <v>15</v>
      </c>
      <c r="B29" s="91"/>
      <c r="C29" s="20">
        <f>SUM('Stavební rozpočet'!AK12:AK65)+(F22+I22+F23+I23+I24+I25)</f>
        <v>0</v>
      </c>
      <c r="D29" s="90" t="s">
        <v>30</v>
      </c>
      <c r="E29" s="91"/>
      <c r="F29" s="20">
        <f>ROUND(C29*(21/100),2)</f>
        <v>0</v>
      </c>
      <c r="G29" s="90" t="s">
        <v>50</v>
      </c>
      <c r="H29" s="91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92" t="s">
        <v>16</v>
      </c>
      <c r="B31" s="93"/>
      <c r="C31" s="94"/>
      <c r="D31" s="92" t="s">
        <v>31</v>
      </c>
      <c r="E31" s="93"/>
      <c r="F31" s="94"/>
      <c r="G31" s="92" t="s">
        <v>51</v>
      </c>
      <c r="H31" s="93"/>
      <c r="I31" s="94"/>
      <c r="J31" s="19"/>
    </row>
    <row r="32" spans="1:10" ht="14.25" customHeight="1">
      <c r="A32" s="95"/>
      <c r="B32" s="96"/>
      <c r="C32" s="97"/>
      <c r="D32" s="95"/>
      <c r="E32" s="96"/>
      <c r="F32" s="97"/>
      <c r="G32" s="95"/>
      <c r="H32" s="96"/>
      <c r="I32" s="97"/>
      <c r="J32" s="19"/>
    </row>
    <row r="33" spans="1:10" ht="14.25" customHeight="1">
      <c r="A33" s="95"/>
      <c r="B33" s="96"/>
      <c r="C33" s="97"/>
      <c r="D33" s="95"/>
      <c r="E33" s="96"/>
      <c r="F33" s="97"/>
      <c r="G33" s="95"/>
      <c r="H33" s="96"/>
      <c r="I33" s="97"/>
      <c r="J33" s="19"/>
    </row>
    <row r="34" spans="1:10" ht="14.25" customHeight="1">
      <c r="A34" s="95"/>
      <c r="B34" s="96"/>
      <c r="C34" s="97"/>
      <c r="D34" s="95"/>
      <c r="E34" s="96"/>
      <c r="F34" s="97"/>
      <c r="G34" s="95"/>
      <c r="H34" s="96"/>
      <c r="I34" s="97"/>
      <c r="J34" s="19"/>
    </row>
    <row r="35" spans="1:10" ht="14.25" customHeight="1">
      <c r="A35" s="98" t="s">
        <v>17</v>
      </c>
      <c r="B35" s="99"/>
      <c r="C35" s="100"/>
      <c r="D35" s="98" t="s">
        <v>17</v>
      </c>
      <c r="E35" s="99"/>
      <c r="F35" s="100"/>
      <c r="G35" s="98" t="s">
        <v>17</v>
      </c>
      <c r="H35" s="99"/>
      <c r="I35" s="100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75"/>
      <c r="B37" s="67"/>
      <c r="C37" s="67"/>
      <c r="D37" s="67"/>
      <c r="E37" s="67"/>
      <c r="F37" s="67"/>
      <c r="G37" s="67"/>
      <c r="H37" s="67"/>
      <c r="I37" s="6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8"/>
  <sheetViews>
    <sheetView tabSelected="1" zoomScalePageLayoutView="0" workbookViewId="0" topLeftCell="A1">
      <pane ySplit="11" topLeftCell="A28" activePane="bottomLeft" state="frozen"/>
      <selection pane="topLeft" activeCell="A1" sqref="A1"/>
      <selection pane="bottomLeft" activeCell="N4" sqref="N4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.421875" style="0" customWidth="1"/>
    <col min="4" max="4" width="80.140625" style="0" customWidth="1"/>
    <col min="5" max="6" width="11.57421875" style="0" customWidth="1"/>
    <col min="7" max="7" width="6.421875" style="0" customWidth="1"/>
    <col min="8" max="8" width="12.8515625" style="0" customWidth="1"/>
    <col min="9" max="9" width="12.00390625" style="0" customWidth="1"/>
    <col min="10" max="12" width="14.28125" style="0" customWidth="1"/>
    <col min="13" max="23" width="11.57421875" style="0" customWidth="1"/>
    <col min="24" max="63" width="12.140625" style="0" hidden="1" customWidth="1"/>
  </cols>
  <sheetData>
    <row r="1" spans="1:12" ht="72.75" customHeight="1">
      <c r="A1" s="101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3" ht="12.75">
      <c r="A2" s="64" t="s">
        <v>0</v>
      </c>
      <c r="B2" s="65"/>
      <c r="C2" s="68" t="s">
        <v>133</v>
      </c>
      <c r="D2" s="69"/>
      <c r="E2" s="102" t="s">
        <v>183</v>
      </c>
      <c r="F2" s="65"/>
      <c r="G2" s="102" t="s">
        <v>62</v>
      </c>
      <c r="H2" s="65"/>
      <c r="I2" s="71" t="s">
        <v>32</v>
      </c>
      <c r="J2" s="71" t="s">
        <v>197</v>
      </c>
      <c r="K2" s="65"/>
      <c r="L2" s="65"/>
      <c r="M2" s="18"/>
    </row>
    <row r="3" spans="1:13" ht="12.75">
      <c r="A3" s="66"/>
      <c r="B3" s="67"/>
      <c r="C3" s="70"/>
      <c r="D3" s="70"/>
      <c r="E3" s="67"/>
      <c r="F3" s="67"/>
      <c r="G3" s="67"/>
      <c r="H3" s="67"/>
      <c r="I3" s="67"/>
      <c r="J3" s="67"/>
      <c r="K3" s="67"/>
      <c r="L3" s="67"/>
      <c r="M3" s="18"/>
    </row>
    <row r="4" spans="1:13" ht="12.75">
      <c r="A4" s="74" t="s">
        <v>1</v>
      </c>
      <c r="B4" s="67"/>
      <c r="C4" s="75" t="s">
        <v>134</v>
      </c>
      <c r="D4" s="67"/>
      <c r="E4" s="77" t="s">
        <v>3</v>
      </c>
      <c r="F4" s="67"/>
      <c r="G4" s="77" t="s">
        <v>62</v>
      </c>
      <c r="H4" s="67"/>
      <c r="I4" s="75" t="s">
        <v>33</v>
      </c>
      <c r="J4" s="75" t="s">
        <v>198</v>
      </c>
      <c r="K4" s="67"/>
      <c r="L4" s="67"/>
      <c r="M4" s="18"/>
    </row>
    <row r="5" spans="1:13" ht="12.7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18"/>
    </row>
    <row r="6" spans="1:13" ht="12.75">
      <c r="A6" s="74" t="s">
        <v>2</v>
      </c>
      <c r="B6" s="67"/>
      <c r="C6" s="75" t="s">
        <v>135</v>
      </c>
      <c r="D6" s="67"/>
      <c r="E6" s="77" t="s">
        <v>35</v>
      </c>
      <c r="F6" s="67"/>
      <c r="G6" s="77" t="s">
        <v>62</v>
      </c>
      <c r="H6" s="67"/>
      <c r="I6" s="75" t="s">
        <v>34</v>
      </c>
      <c r="J6" s="77" t="s">
        <v>199</v>
      </c>
      <c r="K6" s="67"/>
      <c r="L6" s="67"/>
      <c r="M6" s="18"/>
    </row>
    <row r="7" spans="1:13" ht="12.7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18"/>
    </row>
    <row r="8" spans="1:13" ht="12.75">
      <c r="A8" s="74" t="s">
        <v>4</v>
      </c>
      <c r="B8" s="67"/>
      <c r="C8" s="75" t="s">
        <v>62</v>
      </c>
      <c r="D8" s="67"/>
      <c r="E8" s="77" t="s">
        <v>184</v>
      </c>
      <c r="F8" s="67"/>
      <c r="G8" s="77" t="s">
        <v>185</v>
      </c>
      <c r="H8" s="67"/>
      <c r="I8" s="75" t="s">
        <v>36</v>
      </c>
      <c r="J8" s="75" t="s">
        <v>200</v>
      </c>
      <c r="K8" s="67"/>
      <c r="L8" s="67"/>
      <c r="M8" s="18"/>
    </row>
    <row r="9" spans="1:13" ht="12.7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8"/>
    </row>
    <row r="10" spans="1:63" ht="12.75">
      <c r="A10" s="21" t="s">
        <v>61</v>
      </c>
      <c r="B10" s="30" t="s">
        <v>98</v>
      </c>
      <c r="C10" s="105" t="s">
        <v>136</v>
      </c>
      <c r="D10" s="106"/>
      <c r="E10" s="106"/>
      <c r="F10" s="107"/>
      <c r="G10" s="30" t="s">
        <v>186</v>
      </c>
      <c r="H10" s="42" t="s">
        <v>194</v>
      </c>
      <c r="I10" s="46" t="s">
        <v>195</v>
      </c>
      <c r="J10" s="108" t="s">
        <v>201</v>
      </c>
      <c r="K10" s="109"/>
      <c r="L10" s="110"/>
      <c r="M10" s="19"/>
      <c r="BJ10" s="51" t="s">
        <v>241</v>
      </c>
      <c r="BK10" s="56" t="s">
        <v>244</v>
      </c>
    </row>
    <row r="11" spans="1:61" ht="12.75">
      <c r="A11" s="22" t="s">
        <v>62</v>
      </c>
      <c r="B11" s="31" t="s">
        <v>62</v>
      </c>
      <c r="C11" s="111" t="s">
        <v>137</v>
      </c>
      <c r="D11" s="112"/>
      <c r="E11" s="112"/>
      <c r="F11" s="113"/>
      <c r="G11" s="31" t="s">
        <v>62</v>
      </c>
      <c r="H11" s="31" t="s">
        <v>62</v>
      </c>
      <c r="I11" s="47" t="s">
        <v>196</v>
      </c>
      <c r="J11" s="48" t="s">
        <v>202</v>
      </c>
      <c r="K11" s="49" t="s">
        <v>21</v>
      </c>
      <c r="L11" s="50" t="s">
        <v>204</v>
      </c>
      <c r="M11" s="19"/>
      <c r="Y11" s="51" t="s">
        <v>205</v>
      </c>
      <c r="Z11" s="51" t="s">
        <v>206</v>
      </c>
      <c r="AA11" s="51" t="s">
        <v>207</v>
      </c>
      <c r="AB11" s="51" t="s">
        <v>208</v>
      </c>
      <c r="AC11" s="51" t="s">
        <v>209</v>
      </c>
      <c r="AD11" s="51" t="s">
        <v>210</v>
      </c>
      <c r="AE11" s="51" t="s">
        <v>211</v>
      </c>
      <c r="AF11" s="51" t="s">
        <v>212</v>
      </c>
      <c r="AG11" s="51" t="s">
        <v>213</v>
      </c>
      <c r="BG11" s="51" t="s">
        <v>238</v>
      </c>
      <c r="BH11" s="51" t="s">
        <v>239</v>
      </c>
      <c r="BI11" s="51" t="s">
        <v>240</v>
      </c>
    </row>
    <row r="12" spans="1:13" ht="12.75">
      <c r="A12" s="23"/>
      <c r="B12" s="32"/>
      <c r="C12" s="114" t="s">
        <v>138</v>
      </c>
      <c r="D12" s="115"/>
      <c r="E12" s="115"/>
      <c r="F12" s="115"/>
      <c r="G12" s="39" t="s">
        <v>62</v>
      </c>
      <c r="H12" s="39" t="s">
        <v>62</v>
      </c>
      <c r="I12" s="39" t="s">
        <v>62</v>
      </c>
      <c r="J12" s="57">
        <f>J13+J17+J21+J23</f>
        <v>0</v>
      </c>
      <c r="K12" s="57">
        <f>K13+K17+K21+K23</f>
        <v>0</v>
      </c>
      <c r="L12" s="57">
        <f>L13+L17+L21+L23</f>
        <v>0</v>
      </c>
      <c r="M12" s="18"/>
    </row>
    <row r="13" spans="1:46" ht="12.75">
      <c r="A13" s="24"/>
      <c r="B13" s="33" t="s">
        <v>99</v>
      </c>
      <c r="C13" s="116" t="s">
        <v>139</v>
      </c>
      <c r="D13" s="117"/>
      <c r="E13" s="117"/>
      <c r="F13" s="117"/>
      <c r="G13" s="40" t="s">
        <v>62</v>
      </c>
      <c r="H13" s="40" t="s">
        <v>62</v>
      </c>
      <c r="I13" s="40" t="s">
        <v>62</v>
      </c>
      <c r="J13" s="58">
        <f>SUM(J14:J15)</f>
        <v>0</v>
      </c>
      <c r="K13" s="58">
        <f>SUM(K14:K15)</f>
        <v>0</v>
      </c>
      <c r="L13" s="58">
        <f>SUM(L14:L15)</f>
        <v>0</v>
      </c>
      <c r="M13" s="18"/>
      <c r="AH13" s="51" t="s">
        <v>214</v>
      </c>
      <c r="AR13" s="58">
        <f>SUM(AI14:AI15)</f>
        <v>0</v>
      </c>
      <c r="AS13" s="58">
        <f>SUM(AJ14:AJ15)</f>
        <v>0</v>
      </c>
      <c r="AT13" s="58">
        <f>SUM(AK14:AK15)</f>
        <v>0</v>
      </c>
    </row>
    <row r="14" spans="1:63" ht="12.75">
      <c r="A14" s="25" t="s">
        <v>63</v>
      </c>
      <c r="B14" s="34" t="s">
        <v>100</v>
      </c>
      <c r="C14" s="118" t="s">
        <v>140</v>
      </c>
      <c r="D14" s="119"/>
      <c r="E14" s="119"/>
      <c r="F14" s="119"/>
      <c r="G14" s="34" t="s">
        <v>187</v>
      </c>
      <c r="H14" s="43">
        <v>1</v>
      </c>
      <c r="I14" s="43">
        <v>0</v>
      </c>
      <c r="J14" s="43">
        <f>H14*AN14</f>
        <v>0</v>
      </c>
      <c r="K14" s="43">
        <f>H14*AO14</f>
        <v>0</v>
      </c>
      <c r="L14" s="43">
        <f>H14*I14</f>
        <v>0</v>
      </c>
      <c r="M14" s="18"/>
      <c r="Y14" s="52">
        <f>IF(AP14="5",BI14,0)</f>
        <v>0</v>
      </c>
      <c r="AA14" s="52">
        <f>IF(AP14="1",BG14,0)</f>
        <v>0</v>
      </c>
      <c r="AB14" s="52">
        <f>IF(AP14="1",BH14,0)</f>
        <v>0</v>
      </c>
      <c r="AC14" s="52">
        <f>IF(AP14="7",BG14,0)</f>
        <v>0</v>
      </c>
      <c r="AD14" s="52">
        <f>IF(AP14="7",BH14,0)</f>
        <v>0</v>
      </c>
      <c r="AE14" s="52">
        <f>IF(AP14="2",BG14,0)</f>
        <v>0</v>
      </c>
      <c r="AF14" s="52">
        <f>IF(AP14="2",BH14,0)</f>
        <v>0</v>
      </c>
      <c r="AG14" s="52">
        <f>IF(AP14="0",BI14,0)</f>
        <v>0</v>
      </c>
      <c r="AH14" s="51" t="s">
        <v>214</v>
      </c>
      <c r="AI14" s="43">
        <f>IF(AM14=0,L14,0)</f>
        <v>0</v>
      </c>
      <c r="AJ14" s="43">
        <f>IF(AM14=15,L14,0)</f>
        <v>0</v>
      </c>
      <c r="AK14" s="43">
        <f>IF(AM14=21,L14,0)</f>
        <v>0</v>
      </c>
      <c r="AM14" s="52">
        <v>21</v>
      </c>
      <c r="AN14" s="52">
        <f>I14*0</f>
        <v>0</v>
      </c>
      <c r="AO14" s="52">
        <f>I14*(1-0)</f>
        <v>0</v>
      </c>
      <c r="AP14" s="53" t="s">
        <v>63</v>
      </c>
      <c r="AU14" s="52">
        <f>AV14+AW14</f>
        <v>0</v>
      </c>
      <c r="AV14" s="52">
        <f>H14*AN14</f>
        <v>0</v>
      </c>
      <c r="AW14" s="52">
        <f>H14*AO14</f>
        <v>0</v>
      </c>
      <c r="AX14" s="55" t="s">
        <v>218</v>
      </c>
      <c r="AY14" s="55" t="s">
        <v>224</v>
      </c>
      <c r="AZ14" s="51" t="s">
        <v>234</v>
      </c>
      <c r="BB14" s="52">
        <f>AV14+AW14</f>
        <v>0</v>
      </c>
      <c r="BC14" s="52">
        <f>I14/(100-BD14)*100</f>
        <v>0</v>
      </c>
      <c r="BD14" s="52">
        <v>0</v>
      </c>
      <c r="BE14" s="52">
        <f>14</f>
        <v>14</v>
      </c>
      <c r="BG14" s="43">
        <f>H14*AN14</f>
        <v>0</v>
      </c>
      <c r="BH14" s="43">
        <f>H14*AO14</f>
        <v>0</v>
      </c>
      <c r="BI14" s="43">
        <f>H14*I14</f>
        <v>0</v>
      </c>
      <c r="BJ14" s="43" t="s">
        <v>242</v>
      </c>
      <c r="BK14" s="52" t="s">
        <v>99</v>
      </c>
    </row>
    <row r="15" spans="1:63" ht="12.75">
      <c r="A15" s="25" t="s">
        <v>64</v>
      </c>
      <c r="B15" s="34" t="s">
        <v>101</v>
      </c>
      <c r="C15" s="118" t="s">
        <v>141</v>
      </c>
      <c r="D15" s="119"/>
      <c r="E15" s="119"/>
      <c r="F15" s="119"/>
      <c r="G15" s="34" t="s">
        <v>187</v>
      </c>
      <c r="H15" s="43">
        <v>1</v>
      </c>
      <c r="I15" s="43">
        <v>0</v>
      </c>
      <c r="J15" s="43">
        <f>H15*AN15</f>
        <v>0</v>
      </c>
      <c r="K15" s="43">
        <f>H15*AO15</f>
        <v>0</v>
      </c>
      <c r="L15" s="43">
        <f>H15*I15</f>
        <v>0</v>
      </c>
      <c r="M15" s="18"/>
      <c r="Y15" s="52">
        <f>IF(AP15="5",BI15,0)</f>
        <v>0</v>
      </c>
      <c r="AA15" s="52">
        <f>IF(AP15="1",BG15,0)</f>
        <v>0</v>
      </c>
      <c r="AB15" s="52">
        <f>IF(AP15="1",BH15,0)</f>
        <v>0</v>
      </c>
      <c r="AC15" s="52">
        <f>IF(AP15="7",BG15,0)</f>
        <v>0</v>
      </c>
      <c r="AD15" s="52">
        <f>IF(AP15="7",BH15,0)</f>
        <v>0</v>
      </c>
      <c r="AE15" s="52">
        <f>IF(AP15="2",BG15,0)</f>
        <v>0</v>
      </c>
      <c r="AF15" s="52">
        <f>IF(AP15="2",BH15,0)</f>
        <v>0</v>
      </c>
      <c r="AG15" s="52">
        <f>IF(AP15="0",BI15,0)</f>
        <v>0</v>
      </c>
      <c r="AH15" s="51" t="s">
        <v>214</v>
      </c>
      <c r="AI15" s="43">
        <f>IF(AM15=0,L15,0)</f>
        <v>0</v>
      </c>
      <c r="AJ15" s="43">
        <f>IF(AM15=15,L15,0)</f>
        <v>0</v>
      </c>
      <c r="AK15" s="43">
        <f>IF(AM15=21,L15,0)</f>
        <v>0</v>
      </c>
      <c r="AM15" s="52">
        <v>21</v>
      </c>
      <c r="AN15" s="52">
        <f>I15*0</f>
        <v>0</v>
      </c>
      <c r="AO15" s="52">
        <f>I15*(1-0)</f>
        <v>0</v>
      </c>
      <c r="AP15" s="53" t="s">
        <v>63</v>
      </c>
      <c r="AU15" s="52">
        <f>AV15+AW15</f>
        <v>0</v>
      </c>
      <c r="AV15" s="52">
        <f>H15*AN15</f>
        <v>0</v>
      </c>
      <c r="AW15" s="52">
        <f>H15*AO15</f>
        <v>0</v>
      </c>
      <c r="AX15" s="55" t="s">
        <v>218</v>
      </c>
      <c r="AY15" s="55" t="s">
        <v>224</v>
      </c>
      <c r="AZ15" s="51" t="s">
        <v>234</v>
      </c>
      <c r="BB15" s="52">
        <f>AV15+AW15</f>
        <v>0</v>
      </c>
      <c r="BC15" s="52">
        <f>I15/(100-BD15)*100</f>
        <v>0</v>
      </c>
      <c r="BD15" s="52">
        <v>0</v>
      </c>
      <c r="BE15" s="52">
        <f>15</f>
        <v>15</v>
      </c>
      <c r="BG15" s="43">
        <f>H15*AN15</f>
        <v>0</v>
      </c>
      <c r="BH15" s="43">
        <f>H15*AO15</f>
        <v>0</v>
      </c>
      <c r="BI15" s="43">
        <f>H15*I15</f>
        <v>0</v>
      </c>
      <c r="BJ15" s="43" t="s">
        <v>242</v>
      </c>
      <c r="BK15" s="52" t="s">
        <v>99</v>
      </c>
    </row>
    <row r="16" spans="1:13" ht="12.75">
      <c r="A16" s="18"/>
      <c r="B16" s="35" t="s">
        <v>18</v>
      </c>
      <c r="C16" s="120" t="s">
        <v>142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8"/>
    </row>
    <row r="17" spans="1:46" ht="12.75">
      <c r="A17" s="24"/>
      <c r="B17" s="33" t="s">
        <v>102</v>
      </c>
      <c r="C17" s="116" t="s">
        <v>143</v>
      </c>
      <c r="D17" s="117"/>
      <c r="E17" s="117"/>
      <c r="F17" s="117"/>
      <c r="G17" s="40" t="s">
        <v>62</v>
      </c>
      <c r="H17" s="40" t="s">
        <v>62</v>
      </c>
      <c r="I17" s="40" t="s">
        <v>62</v>
      </c>
      <c r="J17" s="58">
        <f>SUM(J18:J20)</f>
        <v>0</v>
      </c>
      <c r="K17" s="58">
        <f>SUM(K18:K20)</f>
        <v>0</v>
      </c>
      <c r="L17" s="58">
        <f>SUM(L18:L20)</f>
        <v>0</v>
      </c>
      <c r="M17" s="18"/>
      <c r="AH17" s="51" t="s">
        <v>214</v>
      </c>
      <c r="AR17" s="58">
        <f>SUM(AI18:AI20)</f>
        <v>0</v>
      </c>
      <c r="AS17" s="58">
        <f>SUM(AJ18:AJ20)</f>
        <v>0</v>
      </c>
      <c r="AT17" s="58">
        <f>SUM(AK18:AK20)</f>
        <v>0</v>
      </c>
    </row>
    <row r="18" spans="1:63" ht="12.75">
      <c r="A18" s="25" t="s">
        <v>65</v>
      </c>
      <c r="B18" s="34" t="s">
        <v>103</v>
      </c>
      <c r="C18" s="118" t="s">
        <v>144</v>
      </c>
      <c r="D18" s="119"/>
      <c r="E18" s="119"/>
      <c r="F18" s="119"/>
      <c r="G18" s="34" t="s">
        <v>188</v>
      </c>
      <c r="H18" s="43">
        <v>0.2</v>
      </c>
      <c r="I18" s="43">
        <v>0</v>
      </c>
      <c r="J18" s="43">
        <f>H18*AN18</f>
        <v>0</v>
      </c>
      <c r="K18" s="43">
        <f>H18*AO18</f>
        <v>0</v>
      </c>
      <c r="L18" s="43">
        <f>H18*I18</f>
        <v>0</v>
      </c>
      <c r="M18" s="18"/>
      <c r="Y18" s="52">
        <f>IF(AP18="5",BI18,0)</f>
        <v>0</v>
      </c>
      <c r="AA18" s="52">
        <f>IF(AP18="1",BG18,0)</f>
        <v>0</v>
      </c>
      <c r="AB18" s="52">
        <f>IF(AP18="1",BH18,0)</f>
        <v>0</v>
      </c>
      <c r="AC18" s="52">
        <f>IF(AP18="7",BG18,0)</f>
        <v>0</v>
      </c>
      <c r="AD18" s="52">
        <f>IF(AP18="7",BH18,0)</f>
        <v>0</v>
      </c>
      <c r="AE18" s="52">
        <f>IF(AP18="2",BG18,0)</f>
        <v>0</v>
      </c>
      <c r="AF18" s="52">
        <f>IF(AP18="2",BH18,0)</f>
        <v>0</v>
      </c>
      <c r="AG18" s="52">
        <f>IF(AP18="0",BI18,0)</f>
        <v>0</v>
      </c>
      <c r="AH18" s="51" t="s">
        <v>214</v>
      </c>
      <c r="AI18" s="43">
        <f>IF(AM18=0,L18,0)</f>
        <v>0</v>
      </c>
      <c r="AJ18" s="43">
        <f>IF(AM18=15,L18,0)</f>
        <v>0</v>
      </c>
      <c r="AK18" s="43">
        <f>IF(AM18=21,L18,0)</f>
        <v>0</v>
      </c>
      <c r="AM18" s="52">
        <v>21</v>
      </c>
      <c r="AN18" s="52">
        <f>I18*0</f>
        <v>0</v>
      </c>
      <c r="AO18" s="52">
        <f>I18*(1-0)</f>
        <v>0</v>
      </c>
      <c r="AP18" s="53" t="s">
        <v>63</v>
      </c>
      <c r="AU18" s="52">
        <f>AV18+AW18</f>
        <v>0</v>
      </c>
      <c r="AV18" s="52">
        <f>H18*AN18</f>
        <v>0</v>
      </c>
      <c r="AW18" s="52">
        <f>H18*AO18</f>
        <v>0</v>
      </c>
      <c r="AX18" s="55" t="s">
        <v>219</v>
      </c>
      <c r="AY18" s="55" t="s">
        <v>224</v>
      </c>
      <c r="AZ18" s="51" t="s">
        <v>234</v>
      </c>
      <c r="BB18" s="52">
        <f>AV18+AW18</f>
        <v>0</v>
      </c>
      <c r="BC18" s="52">
        <f>I18/(100-BD18)*100</f>
        <v>0</v>
      </c>
      <c r="BD18" s="52">
        <v>0</v>
      </c>
      <c r="BE18" s="52">
        <f>18</f>
        <v>18</v>
      </c>
      <c r="BG18" s="43">
        <f>H18*AN18</f>
        <v>0</v>
      </c>
      <c r="BH18" s="43">
        <f>H18*AO18</f>
        <v>0</v>
      </c>
      <c r="BI18" s="43">
        <f>H18*I18</f>
        <v>0</v>
      </c>
      <c r="BJ18" s="43" t="s">
        <v>242</v>
      </c>
      <c r="BK18" s="52" t="s">
        <v>102</v>
      </c>
    </row>
    <row r="19" spans="1:63" ht="12.75">
      <c r="A19" s="25" t="s">
        <v>66</v>
      </c>
      <c r="B19" s="34" t="s">
        <v>104</v>
      </c>
      <c r="C19" s="118" t="s">
        <v>145</v>
      </c>
      <c r="D19" s="119"/>
      <c r="E19" s="119"/>
      <c r="F19" s="119"/>
      <c r="G19" s="34" t="s">
        <v>188</v>
      </c>
      <c r="H19" s="43">
        <v>0.2</v>
      </c>
      <c r="I19" s="43">
        <v>0</v>
      </c>
      <c r="J19" s="43">
        <f>H19*AN19</f>
        <v>0</v>
      </c>
      <c r="K19" s="43">
        <f>H19*AO19</f>
        <v>0</v>
      </c>
      <c r="L19" s="43">
        <f>H19*I19</f>
        <v>0</v>
      </c>
      <c r="M19" s="18"/>
      <c r="Y19" s="52">
        <f>IF(AP19="5",BI19,0)</f>
        <v>0</v>
      </c>
      <c r="AA19" s="52">
        <f>IF(AP19="1",BG19,0)</f>
        <v>0</v>
      </c>
      <c r="AB19" s="52">
        <f>IF(AP19="1",BH19,0)</f>
        <v>0</v>
      </c>
      <c r="AC19" s="52">
        <f>IF(AP19="7",BG19,0)</f>
        <v>0</v>
      </c>
      <c r="AD19" s="52">
        <f>IF(AP19="7",BH19,0)</f>
        <v>0</v>
      </c>
      <c r="AE19" s="52">
        <f>IF(AP19="2",BG19,0)</f>
        <v>0</v>
      </c>
      <c r="AF19" s="52">
        <f>IF(AP19="2",BH19,0)</f>
        <v>0</v>
      </c>
      <c r="AG19" s="52">
        <f>IF(AP19="0",BI19,0)</f>
        <v>0</v>
      </c>
      <c r="AH19" s="51" t="s">
        <v>214</v>
      </c>
      <c r="AI19" s="43">
        <f>IF(AM19=0,L19,0)</f>
        <v>0</v>
      </c>
      <c r="AJ19" s="43">
        <f>IF(AM19=15,L19,0)</f>
        <v>0</v>
      </c>
      <c r="AK19" s="43">
        <f>IF(AM19=21,L19,0)</f>
        <v>0</v>
      </c>
      <c r="AM19" s="52">
        <v>21</v>
      </c>
      <c r="AN19" s="52">
        <f>I19*0</f>
        <v>0</v>
      </c>
      <c r="AO19" s="52">
        <f>I19*(1-0)</f>
        <v>0</v>
      </c>
      <c r="AP19" s="53" t="s">
        <v>63</v>
      </c>
      <c r="AU19" s="52">
        <f>AV19+AW19</f>
        <v>0</v>
      </c>
      <c r="AV19" s="52">
        <f>H19*AN19</f>
        <v>0</v>
      </c>
      <c r="AW19" s="52">
        <f>H19*AO19</f>
        <v>0</v>
      </c>
      <c r="AX19" s="55" t="s">
        <v>219</v>
      </c>
      <c r="AY19" s="55" t="s">
        <v>224</v>
      </c>
      <c r="AZ19" s="51" t="s">
        <v>234</v>
      </c>
      <c r="BB19" s="52">
        <f>AV19+AW19</f>
        <v>0</v>
      </c>
      <c r="BC19" s="52">
        <f>I19/(100-BD19)*100</f>
        <v>0</v>
      </c>
      <c r="BD19" s="52">
        <v>0</v>
      </c>
      <c r="BE19" s="52">
        <f>19</f>
        <v>19</v>
      </c>
      <c r="BG19" s="43">
        <f>H19*AN19</f>
        <v>0</v>
      </c>
      <c r="BH19" s="43">
        <f>H19*AO19</f>
        <v>0</v>
      </c>
      <c r="BI19" s="43">
        <f>H19*I19</f>
        <v>0</v>
      </c>
      <c r="BJ19" s="43" t="s">
        <v>242</v>
      </c>
      <c r="BK19" s="52" t="s">
        <v>102</v>
      </c>
    </row>
    <row r="20" spans="1:63" ht="12.75">
      <c r="A20" s="25" t="s">
        <v>67</v>
      </c>
      <c r="B20" s="34" t="s">
        <v>105</v>
      </c>
      <c r="C20" s="118" t="s">
        <v>146</v>
      </c>
      <c r="D20" s="119"/>
      <c r="E20" s="119"/>
      <c r="F20" s="119"/>
      <c r="G20" s="34" t="s">
        <v>188</v>
      </c>
      <c r="H20" s="43">
        <v>0.2</v>
      </c>
      <c r="I20" s="43">
        <v>0</v>
      </c>
      <c r="J20" s="43">
        <f>H20*AN20</f>
        <v>0</v>
      </c>
      <c r="K20" s="43">
        <f>H20*AO20</f>
        <v>0</v>
      </c>
      <c r="L20" s="43">
        <f>H20*I20</f>
        <v>0</v>
      </c>
      <c r="M20" s="18"/>
      <c r="Y20" s="52">
        <f>IF(AP20="5",BI20,0)</f>
        <v>0</v>
      </c>
      <c r="AA20" s="52">
        <f>IF(AP20="1",BG20,0)</f>
        <v>0</v>
      </c>
      <c r="AB20" s="52">
        <f>IF(AP20="1",BH20,0)</f>
        <v>0</v>
      </c>
      <c r="AC20" s="52">
        <f>IF(AP20="7",BG20,0)</f>
        <v>0</v>
      </c>
      <c r="AD20" s="52">
        <f>IF(AP20="7",BH20,0)</f>
        <v>0</v>
      </c>
      <c r="AE20" s="52">
        <f>IF(AP20="2",BG20,0)</f>
        <v>0</v>
      </c>
      <c r="AF20" s="52">
        <f>IF(AP20="2",BH20,0)</f>
        <v>0</v>
      </c>
      <c r="AG20" s="52">
        <f>IF(AP20="0",BI20,0)</f>
        <v>0</v>
      </c>
      <c r="AH20" s="51" t="s">
        <v>214</v>
      </c>
      <c r="AI20" s="43">
        <f>IF(AM20=0,L20,0)</f>
        <v>0</v>
      </c>
      <c r="AJ20" s="43">
        <f>IF(AM20=15,L20,0)</f>
        <v>0</v>
      </c>
      <c r="AK20" s="43">
        <f>IF(AM20=21,L20,0)</f>
        <v>0</v>
      </c>
      <c r="AM20" s="52">
        <v>21</v>
      </c>
      <c r="AN20" s="52">
        <f>I20*0</f>
        <v>0</v>
      </c>
      <c r="AO20" s="52">
        <f>I20*(1-0)</f>
        <v>0</v>
      </c>
      <c r="AP20" s="53" t="s">
        <v>63</v>
      </c>
      <c r="AU20" s="52">
        <f>AV20+AW20</f>
        <v>0</v>
      </c>
      <c r="AV20" s="52">
        <f>H20*AN20</f>
        <v>0</v>
      </c>
      <c r="AW20" s="52">
        <f>H20*AO20</f>
        <v>0</v>
      </c>
      <c r="AX20" s="55" t="s">
        <v>219</v>
      </c>
      <c r="AY20" s="55" t="s">
        <v>224</v>
      </c>
      <c r="AZ20" s="51" t="s">
        <v>234</v>
      </c>
      <c r="BB20" s="52">
        <f>AV20+AW20</f>
        <v>0</v>
      </c>
      <c r="BC20" s="52">
        <f>I20/(100-BD20)*100</f>
        <v>0</v>
      </c>
      <c r="BD20" s="52">
        <v>0</v>
      </c>
      <c r="BE20" s="52">
        <f>20</f>
        <v>20</v>
      </c>
      <c r="BG20" s="43">
        <f>H20*AN20</f>
        <v>0</v>
      </c>
      <c r="BH20" s="43">
        <f>H20*AO20</f>
        <v>0</v>
      </c>
      <c r="BI20" s="43">
        <f>H20*I20</f>
        <v>0</v>
      </c>
      <c r="BJ20" s="43" t="s">
        <v>242</v>
      </c>
      <c r="BK20" s="52" t="s">
        <v>102</v>
      </c>
    </row>
    <row r="21" spans="1:46" ht="12.75">
      <c r="A21" s="24"/>
      <c r="B21" s="33" t="s">
        <v>106</v>
      </c>
      <c r="C21" s="116" t="s">
        <v>147</v>
      </c>
      <c r="D21" s="117"/>
      <c r="E21" s="117"/>
      <c r="F21" s="117"/>
      <c r="G21" s="40" t="s">
        <v>62</v>
      </c>
      <c r="H21" s="40" t="s">
        <v>62</v>
      </c>
      <c r="I21" s="40" t="s">
        <v>62</v>
      </c>
      <c r="J21" s="58">
        <f>SUM(J22:J22)</f>
        <v>0</v>
      </c>
      <c r="K21" s="58">
        <f>SUM(K22:K22)</f>
        <v>0</v>
      </c>
      <c r="L21" s="58">
        <f>SUM(L22:L22)</f>
        <v>0</v>
      </c>
      <c r="M21" s="18"/>
      <c r="AH21" s="51" t="s">
        <v>214</v>
      </c>
      <c r="AR21" s="58">
        <f>SUM(AI22:AI22)</f>
        <v>0</v>
      </c>
      <c r="AS21" s="58">
        <f>SUM(AJ22:AJ22)</f>
        <v>0</v>
      </c>
      <c r="AT21" s="58">
        <f>SUM(AK22:AK22)</f>
        <v>0</v>
      </c>
    </row>
    <row r="22" spans="1:63" ht="12.75">
      <c r="A22" s="25" t="s">
        <v>68</v>
      </c>
      <c r="B22" s="34" t="s">
        <v>107</v>
      </c>
      <c r="C22" s="118" t="s">
        <v>148</v>
      </c>
      <c r="D22" s="119"/>
      <c r="E22" s="119"/>
      <c r="F22" s="119"/>
      <c r="G22" s="34" t="s">
        <v>189</v>
      </c>
      <c r="H22" s="43">
        <v>0.07</v>
      </c>
      <c r="I22" s="43">
        <v>0</v>
      </c>
      <c r="J22" s="43">
        <f>H22*AN22</f>
        <v>0</v>
      </c>
      <c r="K22" s="43">
        <f>H22*AO22</f>
        <v>0</v>
      </c>
      <c r="L22" s="43">
        <f>H22*I22</f>
        <v>0</v>
      </c>
      <c r="M22" s="18"/>
      <c r="Y22" s="52">
        <f>IF(AP22="5",BI22,0)</f>
        <v>0</v>
      </c>
      <c r="AA22" s="52">
        <f>IF(AP22="1",BG22,0)</f>
        <v>0</v>
      </c>
      <c r="AB22" s="52">
        <f>IF(AP22="1",BH22,0)</f>
        <v>0</v>
      </c>
      <c r="AC22" s="52">
        <f>IF(AP22="7",BG22,0)</f>
        <v>0</v>
      </c>
      <c r="AD22" s="52">
        <f>IF(AP22="7",BH22,0)</f>
        <v>0</v>
      </c>
      <c r="AE22" s="52">
        <f>IF(AP22="2",BG22,0)</f>
        <v>0</v>
      </c>
      <c r="AF22" s="52">
        <f>IF(AP22="2",BH22,0)</f>
        <v>0</v>
      </c>
      <c r="AG22" s="52">
        <f>IF(AP22="0",BI22,0)</f>
        <v>0</v>
      </c>
      <c r="AH22" s="51" t="s">
        <v>214</v>
      </c>
      <c r="AI22" s="43">
        <f>IF(AM22=0,L22,0)</f>
        <v>0</v>
      </c>
      <c r="AJ22" s="43">
        <f>IF(AM22=15,L22,0)</f>
        <v>0</v>
      </c>
      <c r="AK22" s="43">
        <f>IF(AM22=21,L22,0)</f>
        <v>0</v>
      </c>
      <c r="AM22" s="52">
        <v>21</v>
      </c>
      <c r="AN22" s="52">
        <f>I22*0</f>
        <v>0</v>
      </c>
      <c r="AO22" s="52">
        <f>I22*(1-0)</f>
        <v>0</v>
      </c>
      <c r="AP22" s="53" t="s">
        <v>67</v>
      </c>
      <c r="AU22" s="52">
        <f>AV22+AW22</f>
        <v>0</v>
      </c>
      <c r="AV22" s="52">
        <f>H22*AN22</f>
        <v>0</v>
      </c>
      <c r="AW22" s="52">
        <f>H22*AO22</f>
        <v>0</v>
      </c>
      <c r="AX22" s="55" t="s">
        <v>220</v>
      </c>
      <c r="AY22" s="55" t="s">
        <v>225</v>
      </c>
      <c r="AZ22" s="51" t="s">
        <v>234</v>
      </c>
      <c r="BB22" s="52">
        <f>AV22+AW22</f>
        <v>0</v>
      </c>
      <c r="BC22" s="52">
        <f>I22/(100-BD22)*100</f>
        <v>0</v>
      </c>
      <c r="BD22" s="52">
        <v>0</v>
      </c>
      <c r="BE22" s="52">
        <f>22</f>
        <v>22</v>
      </c>
      <c r="BG22" s="43">
        <f>H22*AN22</f>
        <v>0</v>
      </c>
      <c r="BH22" s="43">
        <f>H22*AO22</f>
        <v>0</v>
      </c>
      <c r="BI22" s="43">
        <f>H22*I22</f>
        <v>0</v>
      </c>
      <c r="BJ22" s="43" t="s">
        <v>242</v>
      </c>
      <c r="BK22" s="52" t="s">
        <v>106</v>
      </c>
    </row>
    <row r="23" spans="1:46" ht="12.75">
      <c r="A23" s="24"/>
      <c r="B23" s="33"/>
      <c r="C23" s="116" t="s">
        <v>10</v>
      </c>
      <c r="D23" s="117"/>
      <c r="E23" s="117"/>
      <c r="F23" s="117"/>
      <c r="G23" s="40" t="s">
        <v>62</v>
      </c>
      <c r="H23" s="40" t="s">
        <v>62</v>
      </c>
      <c r="I23" s="40" t="s">
        <v>62</v>
      </c>
      <c r="J23" s="58">
        <f>SUM(J24:J24)</f>
        <v>0</v>
      </c>
      <c r="K23" s="58">
        <f>SUM(K24:K24)</f>
        <v>0</v>
      </c>
      <c r="L23" s="58">
        <f>SUM(L24:L24)</f>
        <v>0</v>
      </c>
      <c r="M23" s="18"/>
      <c r="AH23" s="51" t="s">
        <v>214</v>
      </c>
      <c r="AR23" s="58">
        <f>SUM(AI24:AI24)</f>
        <v>0</v>
      </c>
      <c r="AS23" s="58">
        <f>SUM(AJ24:AJ24)</f>
        <v>0</v>
      </c>
      <c r="AT23" s="58">
        <f>SUM(AK24:AK24)</f>
        <v>0</v>
      </c>
    </row>
    <row r="24" spans="1:63" ht="12.75">
      <c r="A24" s="26" t="s">
        <v>69</v>
      </c>
      <c r="B24" s="36" t="s">
        <v>108</v>
      </c>
      <c r="C24" s="122" t="s">
        <v>149</v>
      </c>
      <c r="D24" s="123"/>
      <c r="E24" s="123"/>
      <c r="F24" s="123"/>
      <c r="G24" s="36" t="s">
        <v>190</v>
      </c>
      <c r="H24" s="44">
        <v>0.04</v>
      </c>
      <c r="I24" s="44">
        <v>0</v>
      </c>
      <c r="J24" s="44">
        <f>H24*AN24</f>
        <v>0</v>
      </c>
      <c r="K24" s="44">
        <f>H24*AO24</f>
        <v>0</v>
      </c>
      <c r="L24" s="44">
        <f>H24*I24</f>
        <v>0</v>
      </c>
      <c r="M24" s="18"/>
      <c r="Y24" s="52">
        <f>IF(AP24="5",BI24,0)</f>
        <v>0</v>
      </c>
      <c r="AA24" s="52">
        <f>IF(AP24="1",BG24,0)</f>
        <v>0</v>
      </c>
      <c r="AB24" s="52">
        <f>IF(AP24="1",BH24,0)</f>
        <v>0</v>
      </c>
      <c r="AC24" s="52">
        <f>IF(AP24="7",BG24,0)</f>
        <v>0</v>
      </c>
      <c r="AD24" s="52">
        <f>IF(AP24="7",BH24,0)</f>
        <v>0</v>
      </c>
      <c r="AE24" s="52">
        <f>IF(AP24="2",BG24,0)</f>
        <v>0</v>
      </c>
      <c r="AF24" s="52">
        <f>IF(AP24="2",BH24,0)</f>
        <v>0</v>
      </c>
      <c r="AG24" s="52">
        <f>IF(AP24="0",BI24,0)</f>
        <v>0</v>
      </c>
      <c r="AH24" s="51" t="s">
        <v>214</v>
      </c>
      <c r="AI24" s="44">
        <f>IF(AM24=0,L24,0)</f>
        <v>0</v>
      </c>
      <c r="AJ24" s="44">
        <f>IF(AM24=15,L24,0)</f>
        <v>0</v>
      </c>
      <c r="AK24" s="44">
        <f>IF(AM24=21,L24,0)</f>
        <v>0</v>
      </c>
      <c r="AM24" s="52">
        <v>21</v>
      </c>
      <c r="AN24" s="52">
        <f>I24*1</f>
        <v>0</v>
      </c>
      <c r="AO24" s="52">
        <f>I24*(1-1)</f>
        <v>0</v>
      </c>
      <c r="AP24" s="54" t="s">
        <v>59</v>
      </c>
      <c r="AU24" s="52">
        <f>AV24+AW24</f>
        <v>0</v>
      </c>
      <c r="AV24" s="52">
        <f>H24*AN24</f>
        <v>0</v>
      </c>
      <c r="AW24" s="52">
        <f>H24*AO24</f>
        <v>0</v>
      </c>
      <c r="AX24" s="55" t="s">
        <v>221</v>
      </c>
      <c r="AY24" s="55" t="s">
        <v>226</v>
      </c>
      <c r="AZ24" s="51" t="s">
        <v>234</v>
      </c>
      <c r="BB24" s="52">
        <f>AV24+AW24</f>
        <v>0</v>
      </c>
      <c r="BC24" s="52">
        <f>I24/(100-BD24)*100</f>
        <v>0</v>
      </c>
      <c r="BD24" s="52">
        <v>0</v>
      </c>
      <c r="BE24" s="52">
        <f>24</f>
        <v>24</v>
      </c>
      <c r="BG24" s="44">
        <f>H24*AN24</f>
        <v>0</v>
      </c>
      <c r="BH24" s="44">
        <f>H24*AO24</f>
        <v>0</v>
      </c>
      <c r="BI24" s="44">
        <f>H24*I24</f>
        <v>0</v>
      </c>
      <c r="BJ24" s="44" t="s">
        <v>243</v>
      </c>
      <c r="BK24" s="52"/>
    </row>
    <row r="25" spans="1:13" ht="12.75">
      <c r="A25" s="27"/>
      <c r="B25" s="37"/>
      <c r="C25" s="124" t="s">
        <v>150</v>
      </c>
      <c r="D25" s="125"/>
      <c r="E25" s="125"/>
      <c r="F25" s="125"/>
      <c r="G25" s="41" t="s">
        <v>62</v>
      </c>
      <c r="H25" s="41" t="s">
        <v>62</v>
      </c>
      <c r="I25" s="41" t="s">
        <v>62</v>
      </c>
      <c r="J25" s="59">
        <f>J26</f>
        <v>0</v>
      </c>
      <c r="K25" s="59">
        <f>K26</f>
        <v>0</v>
      </c>
      <c r="L25" s="59">
        <f>L26</f>
        <v>0</v>
      </c>
      <c r="M25" s="18"/>
    </row>
    <row r="26" spans="1:46" ht="12.75">
      <c r="A26" s="24"/>
      <c r="B26" s="33" t="s">
        <v>109</v>
      </c>
      <c r="C26" s="116" t="s">
        <v>151</v>
      </c>
      <c r="D26" s="117"/>
      <c r="E26" s="117"/>
      <c r="F26" s="117"/>
      <c r="G26" s="40" t="s">
        <v>62</v>
      </c>
      <c r="H26" s="40" t="s">
        <v>62</v>
      </c>
      <c r="I26" s="40" t="s">
        <v>62</v>
      </c>
      <c r="J26" s="58">
        <f>SUM(J27:J29)</f>
        <v>0</v>
      </c>
      <c r="K26" s="58">
        <f>SUM(K27:K29)</f>
        <v>0</v>
      </c>
      <c r="L26" s="58">
        <f>SUM(L27:L29)</f>
        <v>0</v>
      </c>
      <c r="M26" s="18"/>
      <c r="AH26" s="51" t="s">
        <v>215</v>
      </c>
      <c r="AR26" s="58">
        <f>SUM(AI27:AI29)</f>
        <v>0</v>
      </c>
      <c r="AS26" s="58">
        <f>SUM(AJ27:AJ29)</f>
        <v>0</v>
      </c>
      <c r="AT26" s="58">
        <f>SUM(AK27:AK29)</f>
        <v>0</v>
      </c>
    </row>
    <row r="27" spans="1:63" ht="12.75">
      <c r="A27" s="25" t="s">
        <v>70</v>
      </c>
      <c r="B27" s="34" t="s">
        <v>110</v>
      </c>
      <c r="C27" s="118" t="s">
        <v>152</v>
      </c>
      <c r="D27" s="119"/>
      <c r="E27" s="119"/>
      <c r="F27" s="119"/>
      <c r="G27" s="34" t="s">
        <v>191</v>
      </c>
      <c r="H27" s="43">
        <v>1</v>
      </c>
      <c r="I27" s="43">
        <v>0</v>
      </c>
      <c r="J27" s="43">
        <f>H27*AN27</f>
        <v>0</v>
      </c>
      <c r="K27" s="43">
        <f>H27*AO27</f>
        <v>0</v>
      </c>
      <c r="L27" s="43">
        <f>H27*I27</f>
        <v>0</v>
      </c>
      <c r="M27" s="18"/>
      <c r="Y27" s="52">
        <f>IF(AP27="5",BI27,0)</f>
        <v>0</v>
      </c>
      <c r="AA27" s="52">
        <f>IF(AP27="1",BG27,0)</f>
        <v>0</v>
      </c>
      <c r="AB27" s="52">
        <f>IF(AP27="1",BH27,0)</f>
        <v>0</v>
      </c>
      <c r="AC27" s="52">
        <f>IF(AP27="7",BG27,0)</f>
        <v>0</v>
      </c>
      <c r="AD27" s="52">
        <f>IF(AP27="7",BH27,0)</f>
        <v>0</v>
      </c>
      <c r="AE27" s="52">
        <f>IF(AP27="2",BG27,0)</f>
        <v>0</v>
      </c>
      <c r="AF27" s="52">
        <f>IF(AP27="2",BH27,0)</f>
        <v>0</v>
      </c>
      <c r="AG27" s="52">
        <f>IF(AP27="0",BI27,0)</f>
        <v>0</v>
      </c>
      <c r="AH27" s="51" t="s">
        <v>215</v>
      </c>
      <c r="AI27" s="43">
        <f>IF(AM27=0,L27,0)</f>
        <v>0</v>
      </c>
      <c r="AJ27" s="43">
        <f>IF(AM27=15,L27,0)</f>
        <v>0</v>
      </c>
      <c r="AK27" s="43">
        <f>IF(AM27=21,L27,0)</f>
        <v>0</v>
      </c>
      <c r="AM27" s="52">
        <v>21</v>
      </c>
      <c r="AN27" s="52">
        <f>I27*0</f>
        <v>0</v>
      </c>
      <c r="AO27" s="52">
        <f>I27*(1-0)</f>
        <v>0</v>
      </c>
      <c r="AP27" s="53" t="s">
        <v>63</v>
      </c>
      <c r="AU27" s="52">
        <f>AV27+AW27</f>
        <v>0</v>
      </c>
      <c r="AV27" s="52">
        <f>H27*AN27</f>
        <v>0</v>
      </c>
      <c r="AW27" s="52">
        <f>H27*AO27</f>
        <v>0</v>
      </c>
      <c r="AX27" s="55" t="s">
        <v>222</v>
      </c>
      <c r="AY27" s="55" t="s">
        <v>227</v>
      </c>
      <c r="AZ27" s="51" t="s">
        <v>235</v>
      </c>
      <c r="BB27" s="52">
        <f>AV27+AW27</f>
        <v>0</v>
      </c>
      <c r="BC27" s="52">
        <f>I27/(100-BD27)*100</f>
        <v>0</v>
      </c>
      <c r="BD27" s="52">
        <v>0</v>
      </c>
      <c r="BE27" s="52">
        <f>27</f>
        <v>27</v>
      </c>
      <c r="BG27" s="43">
        <f>H27*AN27</f>
        <v>0</v>
      </c>
      <c r="BH27" s="43">
        <f>H27*AO27</f>
        <v>0</v>
      </c>
      <c r="BI27" s="43">
        <f>H27*I27</f>
        <v>0</v>
      </c>
      <c r="BJ27" s="43" t="s">
        <v>242</v>
      </c>
      <c r="BK27" s="52" t="s">
        <v>109</v>
      </c>
    </row>
    <row r="28" spans="1:13" ht="25.5" customHeight="1">
      <c r="A28" s="18"/>
      <c r="B28" s="35" t="s">
        <v>18</v>
      </c>
      <c r="C28" s="120" t="s">
        <v>153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8"/>
    </row>
    <row r="29" spans="1:63" ht="12.75">
      <c r="A29" s="25" t="s">
        <v>71</v>
      </c>
      <c r="B29" s="34" t="s">
        <v>111</v>
      </c>
      <c r="C29" s="118" t="s">
        <v>154</v>
      </c>
      <c r="D29" s="119"/>
      <c r="E29" s="119"/>
      <c r="F29" s="119"/>
      <c r="G29" s="34" t="s">
        <v>191</v>
      </c>
      <c r="H29" s="43">
        <v>1</v>
      </c>
      <c r="I29" s="43">
        <v>0</v>
      </c>
      <c r="J29" s="43">
        <f>H29*AN29</f>
        <v>0</v>
      </c>
      <c r="K29" s="43">
        <f>H29*AO29</f>
        <v>0</v>
      </c>
      <c r="L29" s="43">
        <f>H29*I29</f>
        <v>0</v>
      </c>
      <c r="M29" s="18"/>
      <c r="Y29" s="52">
        <f>IF(AP29="5",BI29,0)</f>
        <v>0</v>
      </c>
      <c r="AA29" s="52">
        <f>IF(AP29="1",BG29,0)</f>
        <v>0</v>
      </c>
      <c r="AB29" s="52">
        <f>IF(AP29="1",BH29,0)</f>
        <v>0</v>
      </c>
      <c r="AC29" s="52">
        <f>IF(AP29="7",BG29,0)</f>
        <v>0</v>
      </c>
      <c r="AD29" s="52">
        <f>IF(AP29="7",BH29,0)</f>
        <v>0</v>
      </c>
      <c r="AE29" s="52">
        <f>IF(AP29="2",BG29,0)</f>
        <v>0</v>
      </c>
      <c r="AF29" s="52">
        <f>IF(AP29="2",BH29,0)</f>
        <v>0</v>
      </c>
      <c r="AG29" s="52">
        <f>IF(AP29="0",BI29,0)</f>
        <v>0</v>
      </c>
      <c r="AH29" s="51" t="s">
        <v>215</v>
      </c>
      <c r="AI29" s="43">
        <f>IF(AM29=0,L29,0)</f>
        <v>0</v>
      </c>
      <c r="AJ29" s="43">
        <f>IF(AM29=15,L29,0)</f>
        <v>0</v>
      </c>
      <c r="AK29" s="43">
        <f>IF(AM29=21,L29,0)</f>
        <v>0</v>
      </c>
      <c r="AM29" s="52">
        <v>21</v>
      </c>
      <c r="AN29" s="52">
        <f>I29*0</f>
        <v>0</v>
      </c>
      <c r="AO29" s="52">
        <f>I29*(1-0)</f>
        <v>0</v>
      </c>
      <c r="AP29" s="53" t="s">
        <v>63</v>
      </c>
      <c r="AU29" s="52">
        <f>AV29+AW29</f>
        <v>0</v>
      </c>
      <c r="AV29" s="52">
        <f>H29*AN29</f>
        <v>0</v>
      </c>
      <c r="AW29" s="52">
        <f>H29*AO29</f>
        <v>0</v>
      </c>
      <c r="AX29" s="55" t="s">
        <v>222</v>
      </c>
      <c r="AY29" s="55" t="s">
        <v>227</v>
      </c>
      <c r="AZ29" s="51" t="s">
        <v>235</v>
      </c>
      <c r="BB29" s="52">
        <f>AV29+AW29</f>
        <v>0</v>
      </c>
      <c r="BC29" s="52">
        <f>I29/(100-BD29)*100</f>
        <v>0</v>
      </c>
      <c r="BD29" s="52">
        <v>0</v>
      </c>
      <c r="BE29" s="52">
        <f>29</f>
        <v>29</v>
      </c>
      <c r="BG29" s="43">
        <f>H29*AN29</f>
        <v>0</v>
      </c>
      <c r="BH29" s="43">
        <f>H29*AO29</f>
        <v>0</v>
      </c>
      <c r="BI29" s="43">
        <f>H29*I29</f>
        <v>0</v>
      </c>
      <c r="BJ29" s="43" t="s">
        <v>242</v>
      </c>
      <c r="BK29" s="52" t="s">
        <v>109</v>
      </c>
    </row>
    <row r="30" spans="1:13" ht="12.75">
      <c r="A30" s="27"/>
      <c r="B30" s="37"/>
      <c r="C30" s="124" t="s">
        <v>155</v>
      </c>
      <c r="D30" s="125"/>
      <c r="E30" s="125"/>
      <c r="F30" s="125"/>
      <c r="G30" s="41" t="s">
        <v>62</v>
      </c>
      <c r="H30" s="41" t="s">
        <v>62</v>
      </c>
      <c r="I30" s="41" t="s">
        <v>62</v>
      </c>
      <c r="J30" s="59">
        <f>J31+J40+J42</f>
        <v>0</v>
      </c>
      <c r="K30" s="59">
        <f>K31+K40+K42</f>
        <v>0</v>
      </c>
      <c r="L30" s="59">
        <f>L31+L40+L42</f>
        <v>0</v>
      </c>
      <c r="M30" s="18"/>
    </row>
    <row r="31" spans="1:46" ht="12.75">
      <c r="A31" s="24"/>
      <c r="B31" s="33" t="s">
        <v>80</v>
      </c>
      <c r="C31" s="116" t="s">
        <v>156</v>
      </c>
      <c r="D31" s="117"/>
      <c r="E31" s="117"/>
      <c r="F31" s="117"/>
      <c r="G31" s="40" t="s">
        <v>62</v>
      </c>
      <c r="H31" s="40" t="s">
        <v>62</v>
      </c>
      <c r="I31" s="40" t="s">
        <v>62</v>
      </c>
      <c r="J31" s="58">
        <f>SUM(J32:J39)</f>
        <v>0</v>
      </c>
      <c r="K31" s="58">
        <f>SUM(K32:K39)</f>
        <v>0</v>
      </c>
      <c r="L31" s="58">
        <f>SUM(L32:L39)</f>
        <v>0</v>
      </c>
      <c r="M31" s="18"/>
      <c r="AH31" s="51" t="s">
        <v>216</v>
      </c>
      <c r="AR31" s="58">
        <f>SUM(AI32:AI39)</f>
        <v>0</v>
      </c>
      <c r="AS31" s="58">
        <f>SUM(AJ32:AJ39)</f>
        <v>0</v>
      </c>
      <c r="AT31" s="58">
        <f>SUM(AK32:AK39)</f>
        <v>0</v>
      </c>
    </row>
    <row r="32" spans="1:63" ht="12.75">
      <c r="A32" s="25" t="s">
        <v>72</v>
      </c>
      <c r="B32" s="34" t="s">
        <v>112</v>
      </c>
      <c r="C32" s="118" t="s">
        <v>157</v>
      </c>
      <c r="D32" s="119"/>
      <c r="E32" s="119"/>
      <c r="F32" s="119"/>
      <c r="G32" s="34" t="s">
        <v>187</v>
      </c>
      <c r="H32" s="43">
        <v>15</v>
      </c>
      <c r="I32" s="43">
        <v>0</v>
      </c>
      <c r="J32" s="43">
        <f>H32*AN32</f>
        <v>0</v>
      </c>
      <c r="K32" s="43">
        <f>H32*AO32</f>
        <v>0</v>
      </c>
      <c r="L32" s="43">
        <f>H32*I32</f>
        <v>0</v>
      </c>
      <c r="M32" s="18"/>
      <c r="Y32" s="52">
        <f>IF(AP32="5",BI32,0)</f>
        <v>0</v>
      </c>
      <c r="AA32" s="52">
        <f>IF(AP32="1",BG32,0)</f>
        <v>0</v>
      </c>
      <c r="AB32" s="52">
        <f>IF(AP32="1",BH32,0)</f>
        <v>0</v>
      </c>
      <c r="AC32" s="52">
        <f>IF(AP32="7",BG32,0)</f>
        <v>0</v>
      </c>
      <c r="AD32" s="52">
        <f>IF(AP32="7",BH32,0)</f>
        <v>0</v>
      </c>
      <c r="AE32" s="52">
        <f>IF(AP32="2",BG32,0)</f>
        <v>0</v>
      </c>
      <c r="AF32" s="52">
        <f>IF(AP32="2",BH32,0)</f>
        <v>0</v>
      </c>
      <c r="AG32" s="52">
        <f>IF(AP32="0",BI32,0)</f>
        <v>0</v>
      </c>
      <c r="AH32" s="51" t="s">
        <v>216</v>
      </c>
      <c r="AI32" s="43">
        <f>IF(AM32=0,L32,0)</f>
        <v>0</v>
      </c>
      <c r="AJ32" s="43">
        <f>IF(AM32=15,L32,0)</f>
        <v>0</v>
      </c>
      <c r="AK32" s="43">
        <f>IF(AM32=21,L32,0)</f>
        <v>0</v>
      </c>
      <c r="AM32" s="52">
        <v>21</v>
      </c>
      <c r="AN32" s="52">
        <f>I32*0</f>
        <v>0</v>
      </c>
      <c r="AO32" s="52">
        <f>I32*(1-0)</f>
        <v>0</v>
      </c>
      <c r="AP32" s="53" t="s">
        <v>63</v>
      </c>
      <c r="AU32" s="52">
        <f>AV32+AW32</f>
        <v>0</v>
      </c>
      <c r="AV32" s="52">
        <f>H32*AN32</f>
        <v>0</v>
      </c>
      <c r="AW32" s="52">
        <f>H32*AO32</f>
        <v>0</v>
      </c>
      <c r="AX32" s="55" t="s">
        <v>223</v>
      </c>
      <c r="AY32" s="55" t="s">
        <v>228</v>
      </c>
      <c r="AZ32" s="51" t="s">
        <v>236</v>
      </c>
      <c r="BB32" s="52">
        <f>AV32+AW32</f>
        <v>0</v>
      </c>
      <c r="BC32" s="52">
        <f>I32/(100-BD32)*100</f>
        <v>0</v>
      </c>
      <c r="BD32" s="52">
        <v>0</v>
      </c>
      <c r="BE32" s="52">
        <f>32</f>
        <v>32</v>
      </c>
      <c r="BG32" s="43">
        <f>H32*AN32</f>
        <v>0</v>
      </c>
      <c r="BH32" s="43">
        <f>H32*AO32</f>
        <v>0</v>
      </c>
      <c r="BI32" s="43">
        <f>H32*I32</f>
        <v>0</v>
      </c>
      <c r="BJ32" s="43" t="s">
        <v>242</v>
      </c>
      <c r="BK32" s="52">
        <v>18</v>
      </c>
    </row>
    <row r="33" spans="1:63" ht="12.75">
      <c r="A33" s="25" t="s">
        <v>73</v>
      </c>
      <c r="B33" s="34" t="s">
        <v>113</v>
      </c>
      <c r="C33" s="118" t="s">
        <v>158</v>
      </c>
      <c r="D33" s="119"/>
      <c r="E33" s="119"/>
      <c r="F33" s="119"/>
      <c r="G33" s="34" t="s">
        <v>187</v>
      </c>
      <c r="H33" s="43">
        <v>15</v>
      </c>
      <c r="I33" s="43">
        <v>0</v>
      </c>
      <c r="J33" s="43">
        <f>H33*AN33</f>
        <v>0</v>
      </c>
      <c r="K33" s="43">
        <f>H33*AO33</f>
        <v>0</v>
      </c>
      <c r="L33" s="43">
        <f>H33*I33</f>
        <v>0</v>
      </c>
      <c r="M33" s="18"/>
      <c r="Y33" s="52">
        <f>IF(AP33="5",BI33,0)</f>
        <v>0</v>
      </c>
      <c r="AA33" s="52">
        <f>IF(AP33="1",BG33,0)</f>
        <v>0</v>
      </c>
      <c r="AB33" s="52">
        <f>IF(AP33="1",BH33,0)</f>
        <v>0</v>
      </c>
      <c r="AC33" s="52">
        <f>IF(AP33="7",BG33,0)</f>
        <v>0</v>
      </c>
      <c r="AD33" s="52">
        <f>IF(AP33="7",BH33,0)</f>
        <v>0</v>
      </c>
      <c r="AE33" s="52">
        <f>IF(AP33="2",BG33,0)</f>
        <v>0</v>
      </c>
      <c r="AF33" s="52">
        <f>IF(AP33="2",BH33,0)</f>
        <v>0</v>
      </c>
      <c r="AG33" s="52">
        <f>IF(AP33="0",BI33,0)</f>
        <v>0</v>
      </c>
      <c r="AH33" s="51" t="s">
        <v>216</v>
      </c>
      <c r="AI33" s="43">
        <f>IF(AM33=0,L33,0)</f>
        <v>0</v>
      </c>
      <c r="AJ33" s="43">
        <f>IF(AM33=15,L33,0)</f>
        <v>0</v>
      </c>
      <c r="AK33" s="43">
        <f>IF(AM33=21,L33,0)</f>
        <v>0</v>
      </c>
      <c r="AM33" s="52">
        <v>21</v>
      </c>
      <c r="AN33" s="52">
        <f>I33*0.00788990825688073</f>
        <v>0</v>
      </c>
      <c r="AO33" s="52">
        <f>I33*(1-0.00788990825688073)</f>
        <v>0</v>
      </c>
      <c r="AP33" s="53" t="s">
        <v>63</v>
      </c>
      <c r="AU33" s="52">
        <f>AV33+AW33</f>
        <v>0</v>
      </c>
      <c r="AV33" s="52">
        <f>H33*AN33</f>
        <v>0</v>
      </c>
      <c r="AW33" s="52">
        <f>H33*AO33</f>
        <v>0</v>
      </c>
      <c r="AX33" s="55" t="s">
        <v>223</v>
      </c>
      <c r="AY33" s="55" t="s">
        <v>228</v>
      </c>
      <c r="AZ33" s="51" t="s">
        <v>236</v>
      </c>
      <c r="BB33" s="52">
        <f>AV33+AW33</f>
        <v>0</v>
      </c>
      <c r="BC33" s="52">
        <f>I33/(100-BD33)*100</f>
        <v>0</v>
      </c>
      <c r="BD33" s="52">
        <v>0</v>
      </c>
      <c r="BE33" s="52">
        <f>33</f>
        <v>33</v>
      </c>
      <c r="BG33" s="43">
        <f>H33*AN33</f>
        <v>0</v>
      </c>
      <c r="BH33" s="43">
        <f>H33*AO33</f>
        <v>0</v>
      </c>
      <c r="BI33" s="43">
        <f>H33*I33</f>
        <v>0</v>
      </c>
      <c r="BJ33" s="43" t="s">
        <v>242</v>
      </c>
      <c r="BK33" s="52">
        <v>18</v>
      </c>
    </row>
    <row r="34" spans="1:63" ht="12.75">
      <c r="A34" s="25" t="s">
        <v>74</v>
      </c>
      <c r="B34" s="34" t="s">
        <v>114</v>
      </c>
      <c r="C34" s="118" t="s">
        <v>159</v>
      </c>
      <c r="D34" s="119"/>
      <c r="E34" s="119"/>
      <c r="F34" s="119"/>
      <c r="G34" s="34" t="s">
        <v>187</v>
      </c>
      <c r="H34" s="43">
        <v>15</v>
      </c>
      <c r="I34" s="43">
        <v>0</v>
      </c>
      <c r="J34" s="43">
        <f>H34*AN34</f>
        <v>0</v>
      </c>
      <c r="K34" s="43">
        <f>H34*AO34</f>
        <v>0</v>
      </c>
      <c r="L34" s="43">
        <f>H34*I34</f>
        <v>0</v>
      </c>
      <c r="M34" s="18"/>
      <c r="Y34" s="52">
        <f>IF(AP34="5",BI34,0)</f>
        <v>0</v>
      </c>
      <c r="AA34" s="52">
        <f>IF(AP34="1",BG34,0)</f>
        <v>0</v>
      </c>
      <c r="AB34" s="52">
        <f>IF(AP34="1",BH34,0)</f>
        <v>0</v>
      </c>
      <c r="AC34" s="52">
        <f>IF(AP34="7",BG34,0)</f>
        <v>0</v>
      </c>
      <c r="AD34" s="52">
        <f>IF(AP34="7",BH34,0)</f>
        <v>0</v>
      </c>
      <c r="AE34" s="52">
        <f>IF(AP34="2",BG34,0)</f>
        <v>0</v>
      </c>
      <c r="AF34" s="52">
        <f>IF(AP34="2",BH34,0)</f>
        <v>0</v>
      </c>
      <c r="AG34" s="52">
        <f>IF(AP34="0",BI34,0)</f>
        <v>0</v>
      </c>
      <c r="AH34" s="51" t="s">
        <v>216</v>
      </c>
      <c r="AI34" s="43">
        <f>IF(AM34=0,L34,0)</f>
        <v>0</v>
      </c>
      <c r="AJ34" s="43">
        <f>IF(AM34=15,L34,0)</f>
        <v>0</v>
      </c>
      <c r="AK34" s="43">
        <f>IF(AM34=21,L34,0)</f>
        <v>0</v>
      </c>
      <c r="AM34" s="52">
        <v>21</v>
      </c>
      <c r="AN34" s="52">
        <f>I34*0</f>
        <v>0</v>
      </c>
      <c r="AO34" s="52">
        <f>I34*(1-0)</f>
        <v>0</v>
      </c>
      <c r="AP34" s="53" t="s">
        <v>63</v>
      </c>
      <c r="AU34" s="52">
        <f>AV34+AW34</f>
        <v>0</v>
      </c>
      <c r="AV34" s="52">
        <f>H34*AN34</f>
        <v>0</v>
      </c>
      <c r="AW34" s="52">
        <f>H34*AO34</f>
        <v>0</v>
      </c>
      <c r="AX34" s="55" t="s">
        <v>223</v>
      </c>
      <c r="AY34" s="55" t="s">
        <v>228</v>
      </c>
      <c r="AZ34" s="51" t="s">
        <v>236</v>
      </c>
      <c r="BB34" s="52">
        <f>AV34+AW34</f>
        <v>0</v>
      </c>
      <c r="BC34" s="52">
        <f>I34/(100-BD34)*100</f>
        <v>0</v>
      </c>
      <c r="BD34" s="52">
        <v>0</v>
      </c>
      <c r="BE34" s="52">
        <f>34</f>
        <v>34</v>
      </c>
      <c r="BG34" s="43">
        <f>H34*AN34</f>
        <v>0</v>
      </c>
      <c r="BH34" s="43">
        <f>H34*AO34</f>
        <v>0</v>
      </c>
      <c r="BI34" s="43">
        <f>H34*I34</f>
        <v>0</v>
      </c>
      <c r="BJ34" s="43" t="s">
        <v>242</v>
      </c>
      <c r="BK34" s="52">
        <v>18</v>
      </c>
    </row>
    <row r="35" spans="1:13" ht="12.75">
      <c r="A35" s="18"/>
      <c r="B35" s="35" t="s">
        <v>18</v>
      </c>
      <c r="C35" s="120" t="s">
        <v>160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8"/>
    </row>
    <row r="36" spans="1:63" ht="12.75">
      <c r="A36" s="25" t="s">
        <v>75</v>
      </c>
      <c r="B36" s="34" t="s">
        <v>115</v>
      </c>
      <c r="C36" s="118" t="s">
        <v>161</v>
      </c>
      <c r="D36" s="119"/>
      <c r="E36" s="119"/>
      <c r="F36" s="119"/>
      <c r="G36" s="34" t="s">
        <v>187</v>
      </c>
      <c r="H36" s="43">
        <v>15</v>
      </c>
      <c r="I36" s="43">
        <v>0</v>
      </c>
      <c r="J36" s="43">
        <f>H36*AN36</f>
        <v>0</v>
      </c>
      <c r="K36" s="43">
        <f>H36*AO36</f>
        <v>0</v>
      </c>
      <c r="L36" s="43">
        <f>H36*I36</f>
        <v>0</v>
      </c>
      <c r="M36" s="18"/>
      <c r="Y36" s="52">
        <f>IF(AP36="5",BI36,0)</f>
        <v>0</v>
      </c>
      <c r="AA36" s="52">
        <f>IF(AP36="1",BG36,0)</f>
        <v>0</v>
      </c>
      <c r="AB36" s="52">
        <f>IF(AP36="1",BH36,0)</f>
        <v>0</v>
      </c>
      <c r="AC36" s="52">
        <f>IF(AP36="7",BG36,0)</f>
        <v>0</v>
      </c>
      <c r="AD36" s="52">
        <f>IF(AP36="7",BH36,0)</f>
        <v>0</v>
      </c>
      <c r="AE36" s="52">
        <f>IF(AP36="2",BG36,0)</f>
        <v>0</v>
      </c>
      <c r="AF36" s="52">
        <f>IF(AP36="2",BH36,0)</f>
        <v>0</v>
      </c>
      <c r="AG36" s="52">
        <f>IF(AP36="0",BI36,0)</f>
        <v>0</v>
      </c>
      <c r="AH36" s="51" t="s">
        <v>216</v>
      </c>
      <c r="AI36" s="43">
        <f>IF(AM36=0,L36,0)</f>
        <v>0</v>
      </c>
      <c r="AJ36" s="43">
        <f>IF(AM36=15,L36,0)</f>
        <v>0</v>
      </c>
      <c r="AK36" s="43">
        <f>IF(AM36=21,L36,0)</f>
        <v>0</v>
      </c>
      <c r="AM36" s="52">
        <v>21</v>
      </c>
      <c r="AN36" s="52">
        <f>I36*0.123271375464684</f>
        <v>0</v>
      </c>
      <c r="AO36" s="52">
        <f>I36*(1-0.123271375464684)</f>
        <v>0</v>
      </c>
      <c r="AP36" s="53" t="s">
        <v>63</v>
      </c>
      <c r="AU36" s="52">
        <f>AV36+AW36</f>
        <v>0</v>
      </c>
      <c r="AV36" s="52">
        <f>H36*AN36</f>
        <v>0</v>
      </c>
      <c r="AW36" s="52">
        <f>H36*AO36</f>
        <v>0</v>
      </c>
      <c r="AX36" s="55" t="s">
        <v>223</v>
      </c>
      <c r="AY36" s="55" t="s">
        <v>228</v>
      </c>
      <c r="AZ36" s="51" t="s">
        <v>236</v>
      </c>
      <c r="BB36" s="52">
        <f>AV36+AW36</f>
        <v>0</v>
      </c>
      <c r="BC36" s="52">
        <f>I36/(100-BD36)*100</f>
        <v>0</v>
      </c>
      <c r="BD36" s="52">
        <v>0</v>
      </c>
      <c r="BE36" s="52">
        <f>36</f>
        <v>36</v>
      </c>
      <c r="BG36" s="43">
        <f>H36*AN36</f>
        <v>0</v>
      </c>
      <c r="BH36" s="43">
        <f>H36*AO36</f>
        <v>0</v>
      </c>
      <c r="BI36" s="43">
        <f>H36*I36</f>
        <v>0</v>
      </c>
      <c r="BJ36" s="43" t="s">
        <v>242</v>
      </c>
      <c r="BK36" s="52">
        <v>18</v>
      </c>
    </row>
    <row r="37" spans="1:63" ht="12.75">
      <c r="A37" s="25" t="s">
        <v>76</v>
      </c>
      <c r="B37" s="34" t="s">
        <v>116</v>
      </c>
      <c r="C37" s="118" t="s">
        <v>162</v>
      </c>
      <c r="D37" s="119"/>
      <c r="E37" s="119"/>
      <c r="F37" s="119"/>
      <c r="G37" s="34" t="s">
        <v>190</v>
      </c>
      <c r="H37" s="43">
        <v>0.8</v>
      </c>
      <c r="I37" s="43">
        <v>0</v>
      </c>
      <c r="J37" s="43">
        <f>H37*AN37</f>
        <v>0</v>
      </c>
      <c r="K37" s="43">
        <f>H37*AO37</f>
        <v>0</v>
      </c>
      <c r="L37" s="43">
        <f>H37*I37</f>
        <v>0</v>
      </c>
      <c r="M37" s="18"/>
      <c r="Y37" s="52">
        <f>IF(AP37="5",BI37,0)</f>
        <v>0</v>
      </c>
      <c r="AA37" s="52">
        <f>IF(AP37="1",BG37,0)</f>
        <v>0</v>
      </c>
      <c r="AB37" s="52">
        <f>IF(AP37="1",BH37,0)</f>
        <v>0</v>
      </c>
      <c r="AC37" s="52">
        <f>IF(AP37="7",BG37,0)</f>
        <v>0</v>
      </c>
      <c r="AD37" s="52">
        <f>IF(AP37="7",BH37,0)</f>
        <v>0</v>
      </c>
      <c r="AE37" s="52">
        <f>IF(AP37="2",BG37,0)</f>
        <v>0</v>
      </c>
      <c r="AF37" s="52">
        <f>IF(AP37="2",BH37,0)</f>
        <v>0</v>
      </c>
      <c r="AG37" s="52">
        <f>IF(AP37="0",BI37,0)</f>
        <v>0</v>
      </c>
      <c r="AH37" s="51" t="s">
        <v>216</v>
      </c>
      <c r="AI37" s="43">
        <f>IF(AM37=0,L37,0)</f>
        <v>0</v>
      </c>
      <c r="AJ37" s="43">
        <f>IF(AM37=15,L37,0)</f>
        <v>0</v>
      </c>
      <c r="AK37" s="43">
        <f>IF(AM37=21,L37,0)</f>
        <v>0</v>
      </c>
      <c r="AM37" s="52">
        <v>21</v>
      </c>
      <c r="AN37" s="52">
        <f>I37*0.310469314079422</f>
        <v>0</v>
      </c>
      <c r="AO37" s="52">
        <f>I37*(1-0.310469314079422)</f>
        <v>0</v>
      </c>
      <c r="AP37" s="53" t="s">
        <v>63</v>
      </c>
      <c r="AU37" s="52">
        <f>AV37+AW37</f>
        <v>0</v>
      </c>
      <c r="AV37" s="52">
        <f>H37*AN37</f>
        <v>0</v>
      </c>
      <c r="AW37" s="52">
        <f>H37*AO37</f>
        <v>0</v>
      </c>
      <c r="AX37" s="55" t="s">
        <v>223</v>
      </c>
      <c r="AY37" s="55" t="s">
        <v>228</v>
      </c>
      <c r="AZ37" s="51" t="s">
        <v>236</v>
      </c>
      <c r="BB37" s="52">
        <f>AV37+AW37</f>
        <v>0</v>
      </c>
      <c r="BC37" s="52">
        <f>I37/(100-BD37)*100</f>
        <v>0</v>
      </c>
      <c r="BD37" s="52">
        <v>0</v>
      </c>
      <c r="BE37" s="52">
        <f>37</f>
        <v>37</v>
      </c>
      <c r="BG37" s="43">
        <f>H37*AN37</f>
        <v>0</v>
      </c>
      <c r="BH37" s="43">
        <f>H37*AO37</f>
        <v>0</v>
      </c>
      <c r="BI37" s="43">
        <f>H37*I37</f>
        <v>0</v>
      </c>
      <c r="BJ37" s="43" t="s">
        <v>242</v>
      </c>
      <c r="BK37" s="52">
        <v>18</v>
      </c>
    </row>
    <row r="38" spans="1:63" ht="12.75">
      <c r="A38" s="25" t="s">
        <v>77</v>
      </c>
      <c r="B38" s="34" t="s">
        <v>117</v>
      </c>
      <c r="C38" s="118" t="s">
        <v>163</v>
      </c>
      <c r="D38" s="119"/>
      <c r="E38" s="119"/>
      <c r="F38" s="119"/>
      <c r="G38" s="34" t="s">
        <v>190</v>
      </c>
      <c r="H38" s="43">
        <v>0.8</v>
      </c>
      <c r="I38" s="43">
        <v>0</v>
      </c>
      <c r="J38" s="43">
        <f>H38*AN38</f>
        <v>0</v>
      </c>
      <c r="K38" s="43">
        <f>H38*AO38</f>
        <v>0</v>
      </c>
      <c r="L38" s="43">
        <f>H38*I38</f>
        <v>0</v>
      </c>
      <c r="M38" s="18"/>
      <c r="Y38" s="52">
        <f>IF(AP38="5",BI38,0)</f>
        <v>0</v>
      </c>
      <c r="AA38" s="52">
        <f>IF(AP38="1",BG38,0)</f>
        <v>0</v>
      </c>
      <c r="AB38" s="52">
        <f>IF(AP38="1",BH38,0)</f>
        <v>0</v>
      </c>
      <c r="AC38" s="52">
        <f>IF(AP38="7",BG38,0)</f>
        <v>0</v>
      </c>
      <c r="AD38" s="52">
        <f>IF(AP38="7",BH38,0)</f>
        <v>0</v>
      </c>
      <c r="AE38" s="52">
        <f>IF(AP38="2",BG38,0)</f>
        <v>0</v>
      </c>
      <c r="AF38" s="52">
        <f>IF(AP38="2",BH38,0)</f>
        <v>0</v>
      </c>
      <c r="AG38" s="52">
        <f>IF(AP38="0",BI38,0)</f>
        <v>0</v>
      </c>
      <c r="AH38" s="51" t="s">
        <v>216</v>
      </c>
      <c r="AI38" s="43">
        <f>IF(AM38=0,L38,0)</f>
        <v>0</v>
      </c>
      <c r="AJ38" s="43">
        <f>IF(AM38=15,L38,0)</f>
        <v>0</v>
      </c>
      <c r="AK38" s="43">
        <f>IF(AM38=21,L38,0)</f>
        <v>0</v>
      </c>
      <c r="AM38" s="52">
        <v>21</v>
      </c>
      <c r="AN38" s="52">
        <f>I38*0</f>
        <v>0</v>
      </c>
      <c r="AO38" s="52">
        <f>I38*(1-0)</f>
        <v>0</v>
      </c>
      <c r="AP38" s="53" t="s">
        <v>63</v>
      </c>
      <c r="AU38" s="52">
        <f>AV38+AW38</f>
        <v>0</v>
      </c>
      <c r="AV38" s="52">
        <f>H38*AN38</f>
        <v>0</v>
      </c>
      <c r="AW38" s="52">
        <f>H38*AO38</f>
        <v>0</v>
      </c>
      <c r="AX38" s="55" t="s">
        <v>223</v>
      </c>
      <c r="AY38" s="55" t="s">
        <v>228</v>
      </c>
      <c r="AZ38" s="51" t="s">
        <v>236</v>
      </c>
      <c r="BB38" s="52">
        <f>AV38+AW38</f>
        <v>0</v>
      </c>
      <c r="BC38" s="52">
        <f>I38/(100-BD38)*100</f>
        <v>0</v>
      </c>
      <c r="BD38" s="52">
        <v>0</v>
      </c>
      <c r="BE38" s="52">
        <f>38</f>
        <v>38</v>
      </c>
      <c r="BG38" s="43">
        <f>H38*AN38</f>
        <v>0</v>
      </c>
      <c r="BH38" s="43">
        <f>H38*AO38</f>
        <v>0</v>
      </c>
      <c r="BI38" s="43">
        <f>H38*I38</f>
        <v>0</v>
      </c>
      <c r="BJ38" s="43" t="s">
        <v>242</v>
      </c>
      <c r="BK38" s="52">
        <v>18</v>
      </c>
    </row>
    <row r="39" spans="1:63" ht="12.75">
      <c r="A39" s="25" t="s">
        <v>78</v>
      </c>
      <c r="B39" s="34" t="s">
        <v>118</v>
      </c>
      <c r="C39" s="118" t="s">
        <v>164</v>
      </c>
      <c r="D39" s="119"/>
      <c r="E39" s="119"/>
      <c r="F39" s="119"/>
      <c r="G39" s="34" t="s">
        <v>192</v>
      </c>
      <c r="H39" s="43">
        <v>15</v>
      </c>
      <c r="I39" s="43">
        <v>0</v>
      </c>
      <c r="J39" s="43">
        <f>H39*AN39</f>
        <v>0</v>
      </c>
      <c r="K39" s="43">
        <f>H39*AO39</f>
        <v>0</v>
      </c>
      <c r="L39" s="43">
        <f>H39*I39</f>
        <v>0</v>
      </c>
      <c r="M39" s="18"/>
      <c r="Y39" s="52">
        <f>IF(AP39="5",BI39,0)</f>
        <v>0</v>
      </c>
      <c r="AA39" s="52">
        <f>IF(AP39="1",BG39,0)</f>
        <v>0</v>
      </c>
      <c r="AB39" s="52">
        <f>IF(AP39="1",BH39,0)</f>
        <v>0</v>
      </c>
      <c r="AC39" s="52">
        <f>IF(AP39="7",BG39,0)</f>
        <v>0</v>
      </c>
      <c r="AD39" s="52">
        <f>IF(AP39="7",BH39,0)</f>
        <v>0</v>
      </c>
      <c r="AE39" s="52">
        <f>IF(AP39="2",BG39,0)</f>
        <v>0</v>
      </c>
      <c r="AF39" s="52">
        <f>IF(AP39="2",BH39,0)</f>
        <v>0</v>
      </c>
      <c r="AG39" s="52">
        <f>IF(AP39="0",BI39,0)</f>
        <v>0</v>
      </c>
      <c r="AH39" s="51" t="s">
        <v>216</v>
      </c>
      <c r="AI39" s="43">
        <f>IF(AM39=0,L39,0)</f>
        <v>0</v>
      </c>
      <c r="AJ39" s="43">
        <f>IF(AM39=15,L39,0)</f>
        <v>0</v>
      </c>
      <c r="AK39" s="43">
        <f>IF(AM39=21,L39,0)</f>
        <v>0</v>
      </c>
      <c r="AM39" s="52">
        <v>21</v>
      </c>
      <c r="AN39" s="52">
        <f>I39*0</f>
        <v>0</v>
      </c>
      <c r="AO39" s="52">
        <f>I39*(1-0)</f>
        <v>0</v>
      </c>
      <c r="AP39" s="53" t="s">
        <v>63</v>
      </c>
      <c r="AU39" s="52">
        <f>AV39+AW39</f>
        <v>0</v>
      </c>
      <c r="AV39" s="52">
        <f>H39*AN39</f>
        <v>0</v>
      </c>
      <c r="AW39" s="52">
        <f>H39*AO39</f>
        <v>0</v>
      </c>
      <c r="AX39" s="55" t="s">
        <v>223</v>
      </c>
      <c r="AY39" s="55" t="s">
        <v>228</v>
      </c>
      <c r="AZ39" s="51" t="s">
        <v>236</v>
      </c>
      <c r="BB39" s="52">
        <f>AV39+AW39</f>
        <v>0</v>
      </c>
      <c r="BC39" s="52">
        <f>I39/(100-BD39)*100</f>
        <v>0</v>
      </c>
      <c r="BD39" s="52">
        <v>0</v>
      </c>
      <c r="BE39" s="52">
        <f>39</f>
        <v>39</v>
      </c>
      <c r="BG39" s="43">
        <f>H39*AN39</f>
        <v>0</v>
      </c>
      <c r="BH39" s="43">
        <f>H39*AO39</f>
        <v>0</v>
      </c>
      <c r="BI39" s="43">
        <f>H39*I39</f>
        <v>0</v>
      </c>
      <c r="BJ39" s="43" t="s">
        <v>242</v>
      </c>
      <c r="BK39" s="52">
        <v>18</v>
      </c>
    </row>
    <row r="40" spans="1:46" ht="12.75">
      <c r="A40" s="24"/>
      <c r="B40" s="33" t="s">
        <v>106</v>
      </c>
      <c r="C40" s="116" t="s">
        <v>147</v>
      </c>
      <c r="D40" s="117"/>
      <c r="E40" s="117"/>
      <c r="F40" s="117"/>
      <c r="G40" s="40" t="s">
        <v>62</v>
      </c>
      <c r="H40" s="40" t="s">
        <v>62</v>
      </c>
      <c r="I40" s="40" t="s">
        <v>62</v>
      </c>
      <c r="J40" s="58">
        <f>SUM(J41:J41)</f>
        <v>0</v>
      </c>
      <c r="K40" s="58">
        <f>SUM(K41:K41)</f>
        <v>0</v>
      </c>
      <c r="L40" s="58">
        <f>SUM(L41:L41)</f>
        <v>0</v>
      </c>
      <c r="M40" s="18"/>
      <c r="AH40" s="51" t="s">
        <v>216</v>
      </c>
      <c r="AR40" s="58">
        <f>SUM(AI41:AI41)</f>
        <v>0</v>
      </c>
      <c r="AS40" s="58">
        <f>SUM(AJ41:AJ41)</f>
        <v>0</v>
      </c>
      <c r="AT40" s="58">
        <f>SUM(AK41:AK41)</f>
        <v>0</v>
      </c>
    </row>
    <row r="41" spans="1:63" ht="12.75">
      <c r="A41" s="25" t="s">
        <v>79</v>
      </c>
      <c r="B41" s="34" t="s">
        <v>107</v>
      </c>
      <c r="C41" s="118" t="s">
        <v>148</v>
      </c>
      <c r="D41" s="119"/>
      <c r="E41" s="119"/>
      <c r="F41" s="119"/>
      <c r="G41" s="34" t="s">
        <v>189</v>
      </c>
      <c r="H41" s="43">
        <v>0.75</v>
      </c>
      <c r="I41" s="43">
        <v>0</v>
      </c>
      <c r="J41" s="43">
        <f>H41*AN41</f>
        <v>0</v>
      </c>
      <c r="K41" s="43">
        <f>H41*AO41</f>
        <v>0</v>
      </c>
      <c r="L41" s="43">
        <f>H41*I41</f>
        <v>0</v>
      </c>
      <c r="M41" s="18"/>
      <c r="Y41" s="52">
        <f>IF(AP41="5",BI41,0)</f>
        <v>0</v>
      </c>
      <c r="AA41" s="52">
        <f>IF(AP41="1",BG41,0)</f>
        <v>0</v>
      </c>
      <c r="AB41" s="52">
        <f>IF(AP41="1",BH41,0)</f>
        <v>0</v>
      </c>
      <c r="AC41" s="52">
        <f>IF(AP41="7",BG41,0)</f>
        <v>0</v>
      </c>
      <c r="AD41" s="52">
        <f>IF(AP41="7",BH41,0)</f>
        <v>0</v>
      </c>
      <c r="AE41" s="52">
        <f>IF(AP41="2",BG41,0)</f>
        <v>0</v>
      </c>
      <c r="AF41" s="52">
        <f>IF(AP41="2",BH41,0)</f>
        <v>0</v>
      </c>
      <c r="AG41" s="52">
        <f>IF(AP41="0",BI41,0)</f>
        <v>0</v>
      </c>
      <c r="AH41" s="51" t="s">
        <v>216</v>
      </c>
      <c r="AI41" s="43">
        <f>IF(AM41=0,L41,0)</f>
        <v>0</v>
      </c>
      <c r="AJ41" s="43">
        <f>IF(AM41=15,L41,0)</f>
        <v>0</v>
      </c>
      <c r="AK41" s="43">
        <f>IF(AM41=21,L41,0)</f>
        <v>0</v>
      </c>
      <c r="AM41" s="52">
        <v>21</v>
      </c>
      <c r="AN41" s="52">
        <f>I41*0</f>
        <v>0</v>
      </c>
      <c r="AO41" s="52">
        <f>I41*(1-0)</f>
        <v>0</v>
      </c>
      <c r="AP41" s="53" t="s">
        <v>67</v>
      </c>
      <c r="AU41" s="52">
        <f>AV41+AW41</f>
        <v>0</v>
      </c>
      <c r="AV41" s="52">
        <f>H41*AN41</f>
        <v>0</v>
      </c>
      <c r="AW41" s="52">
        <f>H41*AO41</f>
        <v>0</v>
      </c>
      <c r="AX41" s="55" t="s">
        <v>220</v>
      </c>
      <c r="AY41" s="55" t="s">
        <v>229</v>
      </c>
      <c r="AZ41" s="51" t="s">
        <v>236</v>
      </c>
      <c r="BB41" s="52">
        <f>AV41+AW41</f>
        <v>0</v>
      </c>
      <c r="BC41" s="52">
        <f>I41/(100-BD41)*100</f>
        <v>0</v>
      </c>
      <c r="BD41" s="52">
        <v>0</v>
      </c>
      <c r="BE41" s="52">
        <f>41</f>
        <v>41</v>
      </c>
      <c r="BG41" s="43">
        <f>H41*AN41</f>
        <v>0</v>
      </c>
      <c r="BH41" s="43">
        <f>H41*AO41</f>
        <v>0</v>
      </c>
      <c r="BI41" s="43">
        <f>H41*I41</f>
        <v>0</v>
      </c>
      <c r="BJ41" s="43" t="s">
        <v>242</v>
      </c>
      <c r="BK41" s="52" t="s">
        <v>106</v>
      </c>
    </row>
    <row r="42" spans="1:46" ht="12.75">
      <c r="A42" s="24"/>
      <c r="B42" s="33"/>
      <c r="C42" s="116" t="s">
        <v>10</v>
      </c>
      <c r="D42" s="117"/>
      <c r="E42" s="117"/>
      <c r="F42" s="117"/>
      <c r="G42" s="40" t="s">
        <v>62</v>
      </c>
      <c r="H42" s="40" t="s">
        <v>62</v>
      </c>
      <c r="I42" s="40" t="s">
        <v>62</v>
      </c>
      <c r="J42" s="58">
        <f>SUM(J43:J51)</f>
        <v>0</v>
      </c>
      <c r="K42" s="58">
        <f>SUM(K43:K51)</f>
        <v>0</v>
      </c>
      <c r="L42" s="58">
        <f>SUM(L43:L51)</f>
        <v>0</v>
      </c>
      <c r="M42" s="18"/>
      <c r="AH42" s="51" t="s">
        <v>216</v>
      </c>
      <c r="AR42" s="58">
        <f>SUM(AI43:AI51)</f>
        <v>0</v>
      </c>
      <c r="AS42" s="58">
        <f>SUM(AJ43:AJ51)</f>
        <v>0</v>
      </c>
      <c r="AT42" s="58">
        <f>SUM(AK43:AK51)</f>
        <v>0</v>
      </c>
    </row>
    <row r="43" spans="1:63" ht="12.75">
      <c r="A43" s="26" t="s">
        <v>80</v>
      </c>
      <c r="B43" s="36" t="s">
        <v>119</v>
      </c>
      <c r="C43" s="122" t="s">
        <v>165</v>
      </c>
      <c r="D43" s="123"/>
      <c r="E43" s="123"/>
      <c r="F43" s="123"/>
      <c r="G43" s="36" t="s">
        <v>192</v>
      </c>
      <c r="H43" s="44">
        <v>180</v>
      </c>
      <c r="I43" s="44">
        <v>0</v>
      </c>
      <c r="J43" s="44">
        <f>H43*AN43</f>
        <v>0</v>
      </c>
      <c r="K43" s="44">
        <f>H43*AO43</f>
        <v>0</v>
      </c>
      <c r="L43" s="44">
        <f aca="true" t="shared" si="0" ref="L43:L51">H43*I43</f>
        <v>0</v>
      </c>
      <c r="M43" s="18"/>
      <c r="Y43" s="52">
        <f aca="true" t="shared" si="1" ref="Y43:Y51">IF(AP43="5",BI43,0)</f>
        <v>0</v>
      </c>
      <c r="AA43" s="52">
        <f aca="true" t="shared" si="2" ref="AA43:AA51">IF(AP43="1",BG43,0)</f>
        <v>0</v>
      </c>
      <c r="AB43" s="52">
        <f aca="true" t="shared" si="3" ref="AB43:AB51">IF(AP43="1",BH43,0)</f>
        <v>0</v>
      </c>
      <c r="AC43" s="52">
        <f aca="true" t="shared" si="4" ref="AC43:AC51">IF(AP43="7",BG43,0)</f>
        <v>0</v>
      </c>
      <c r="AD43" s="52">
        <f aca="true" t="shared" si="5" ref="AD43:AD51">IF(AP43="7",BH43,0)</f>
        <v>0</v>
      </c>
      <c r="AE43" s="52">
        <f aca="true" t="shared" si="6" ref="AE43:AE51">IF(AP43="2",BG43,0)</f>
        <v>0</v>
      </c>
      <c r="AF43" s="52">
        <f aca="true" t="shared" si="7" ref="AF43:AF51">IF(AP43="2",BH43,0)</f>
        <v>0</v>
      </c>
      <c r="AG43" s="52">
        <f aca="true" t="shared" si="8" ref="AG43:AG51">IF(AP43="0",BI43,0)</f>
        <v>0</v>
      </c>
      <c r="AH43" s="51" t="s">
        <v>216</v>
      </c>
      <c r="AI43" s="44">
        <f>IF(AM43=0,L43,0)</f>
        <v>0</v>
      </c>
      <c r="AJ43" s="44">
        <f>IF(AM43=15,L43,0)</f>
        <v>0</v>
      </c>
      <c r="AK43" s="44">
        <f>IF(AM43=21,L43,0)</f>
        <v>0</v>
      </c>
      <c r="AM43" s="52">
        <v>21</v>
      </c>
      <c r="AN43" s="52">
        <f>I43*1</f>
        <v>0</v>
      </c>
      <c r="AO43" s="52">
        <f>I43*(1-1)</f>
        <v>0</v>
      </c>
      <c r="AP43" s="54" t="s">
        <v>59</v>
      </c>
      <c r="AU43" s="52">
        <f aca="true" t="shared" si="9" ref="AU43:AU51">AV43+AW43</f>
        <v>0</v>
      </c>
      <c r="AV43" s="52">
        <f>H43*AN43</f>
        <v>0</v>
      </c>
      <c r="AW43" s="52">
        <f>H43*AO43</f>
        <v>0</v>
      </c>
      <c r="AX43" s="55" t="s">
        <v>221</v>
      </c>
      <c r="AY43" s="55" t="s">
        <v>230</v>
      </c>
      <c r="AZ43" s="51" t="s">
        <v>236</v>
      </c>
      <c r="BB43" s="52">
        <f aca="true" t="shared" si="10" ref="BB43:BB51">AV43+AW43</f>
        <v>0</v>
      </c>
      <c r="BC43" s="52">
        <f>I43/(100-BD43)*100</f>
        <v>0</v>
      </c>
      <c r="BD43" s="52">
        <v>0</v>
      </c>
      <c r="BE43" s="52">
        <f>43</f>
        <v>43</v>
      </c>
      <c r="BG43" s="44">
        <f>H43*AN43</f>
        <v>0</v>
      </c>
      <c r="BH43" s="44">
        <f>H43*AO43</f>
        <v>0</v>
      </c>
      <c r="BI43" s="44">
        <f>H43*I43</f>
        <v>0</v>
      </c>
      <c r="BJ43" s="44" t="s">
        <v>243</v>
      </c>
      <c r="BK43" s="52"/>
    </row>
    <row r="44" spans="1:63" ht="12.75">
      <c r="A44" s="26" t="s">
        <v>81</v>
      </c>
      <c r="B44" s="36" t="s">
        <v>120</v>
      </c>
      <c r="C44" s="122" t="s">
        <v>166</v>
      </c>
      <c r="D44" s="123"/>
      <c r="E44" s="123"/>
      <c r="F44" s="123"/>
      <c r="G44" s="36" t="s">
        <v>192</v>
      </c>
      <c r="H44" s="44">
        <v>45</v>
      </c>
      <c r="I44" s="44">
        <v>0</v>
      </c>
      <c r="J44" s="44">
        <f>H44*AN44</f>
        <v>0</v>
      </c>
      <c r="K44" s="44">
        <f>H44*AO44</f>
        <v>0</v>
      </c>
      <c r="L44" s="44">
        <f t="shared" si="0"/>
        <v>0</v>
      </c>
      <c r="M44" s="18"/>
      <c r="Y44" s="52">
        <f t="shared" si="1"/>
        <v>0</v>
      </c>
      <c r="AA44" s="52">
        <f t="shared" si="2"/>
        <v>0</v>
      </c>
      <c r="AB44" s="52">
        <f t="shared" si="3"/>
        <v>0</v>
      </c>
      <c r="AC44" s="52">
        <f t="shared" si="4"/>
        <v>0</v>
      </c>
      <c r="AD44" s="52">
        <f t="shared" si="5"/>
        <v>0</v>
      </c>
      <c r="AE44" s="52">
        <f t="shared" si="6"/>
        <v>0</v>
      </c>
      <c r="AF44" s="52">
        <f t="shared" si="7"/>
        <v>0</v>
      </c>
      <c r="AG44" s="52">
        <f t="shared" si="8"/>
        <v>0</v>
      </c>
      <c r="AH44" s="51" t="s">
        <v>216</v>
      </c>
      <c r="AI44" s="44">
        <f>IF(AM44=0,L44,0)</f>
        <v>0</v>
      </c>
      <c r="AJ44" s="44">
        <f>IF(AM44=15,L44,0)</f>
        <v>0</v>
      </c>
      <c r="AK44" s="44">
        <f>IF(AM44=21,L44,0)</f>
        <v>0</v>
      </c>
      <c r="AM44" s="52">
        <v>21</v>
      </c>
      <c r="AN44" s="52">
        <f>I44*1</f>
        <v>0</v>
      </c>
      <c r="AO44" s="52">
        <f>I44*(1-1)</f>
        <v>0</v>
      </c>
      <c r="AP44" s="54" t="s">
        <v>59</v>
      </c>
      <c r="AU44" s="52">
        <f t="shared" si="9"/>
        <v>0</v>
      </c>
      <c r="AV44" s="52">
        <f>H44*AN44</f>
        <v>0</v>
      </c>
      <c r="AW44" s="52">
        <f>H44*AO44</f>
        <v>0</v>
      </c>
      <c r="AX44" s="55" t="s">
        <v>221</v>
      </c>
      <c r="AY44" s="55" t="s">
        <v>230</v>
      </c>
      <c r="AZ44" s="51" t="s">
        <v>236</v>
      </c>
      <c r="BB44" s="52">
        <f t="shared" si="10"/>
        <v>0</v>
      </c>
      <c r="BC44" s="52">
        <f>I44/(100-BD44)*100</f>
        <v>0</v>
      </c>
      <c r="BD44" s="52">
        <v>0</v>
      </c>
      <c r="BE44" s="52">
        <f>44</f>
        <v>44</v>
      </c>
      <c r="BG44" s="44">
        <f>H44*AN44</f>
        <v>0</v>
      </c>
      <c r="BH44" s="44">
        <f>H44*AO44</f>
        <v>0</v>
      </c>
      <c r="BI44" s="44">
        <f>H44*I44</f>
        <v>0</v>
      </c>
      <c r="BJ44" s="44" t="s">
        <v>243</v>
      </c>
      <c r="BK44" s="52"/>
    </row>
    <row r="45" spans="1:63" ht="12.75">
      <c r="A45" s="26" t="s">
        <v>82</v>
      </c>
      <c r="B45" s="36" t="s">
        <v>121</v>
      </c>
      <c r="C45" s="122" t="s">
        <v>167</v>
      </c>
      <c r="D45" s="123"/>
      <c r="E45" s="123"/>
      <c r="F45" s="123"/>
      <c r="G45" s="36" t="s">
        <v>192</v>
      </c>
      <c r="H45" s="44">
        <v>45</v>
      </c>
      <c r="I45" s="44">
        <v>0</v>
      </c>
      <c r="J45" s="44">
        <f>H45*AN45</f>
        <v>0</v>
      </c>
      <c r="K45" s="44">
        <f>H45*AO45</f>
        <v>0</v>
      </c>
      <c r="L45" s="44">
        <f t="shared" si="0"/>
        <v>0</v>
      </c>
      <c r="M45" s="18"/>
      <c r="Y45" s="52">
        <f t="shared" si="1"/>
        <v>0</v>
      </c>
      <c r="AA45" s="52">
        <f t="shared" si="2"/>
        <v>0</v>
      </c>
      <c r="AB45" s="52">
        <f t="shared" si="3"/>
        <v>0</v>
      </c>
      <c r="AC45" s="52">
        <f t="shared" si="4"/>
        <v>0</v>
      </c>
      <c r="AD45" s="52">
        <f t="shared" si="5"/>
        <v>0</v>
      </c>
      <c r="AE45" s="52">
        <f t="shared" si="6"/>
        <v>0</v>
      </c>
      <c r="AF45" s="52">
        <f t="shared" si="7"/>
        <v>0</v>
      </c>
      <c r="AG45" s="52">
        <f t="shared" si="8"/>
        <v>0</v>
      </c>
      <c r="AH45" s="51" t="s">
        <v>216</v>
      </c>
      <c r="AI45" s="44">
        <f>IF(AM45=0,L45,0)</f>
        <v>0</v>
      </c>
      <c r="AJ45" s="44">
        <f>IF(AM45=15,L45,0)</f>
        <v>0</v>
      </c>
      <c r="AK45" s="44">
        <f>IF(AM45=21,L45,0)</f>
        <v>0</v>
      </c>
      <c r="AM45" s="52">
        <v>21</v>
      </c>
      <c r="AN45" s="52">
        <f>I45*1</f>
        <v>0</v>
      </c>
      <c r="AO45" s="52">
        <f>I45*(1-1)</f>
        <v>0</v>
      </c>
      <c r="AP45" s="54" t="s">
        <v>59</v>
      </c>
      <c r="AU45" s="52">
        <f t="shared" si="9"/>
        <v>0</v>
      </c>
      <c r="AV45" s="52">
        <f>H45*AN45</f>
        <v>0</v>
      </c>
      <c r="AW45" s="52">
        <f>H45*AO45</f>
        <v>0</v>
      </c>
      <c r="AX45" s="55" t="s">
        <v>221</v>
      </c>
      <c r="AY45" s="55" t="s">
        <v>230</v>
      </c>
      <c r="AZ45" s="51" t="s">
        <v>236</v>
      </c>
      <c r="BB45" s="52">
        <f t="shared" si="10"/>
        <v>0</v>
      </c>
      <c r="BC45" s="52">
        <f>I45/(100-BD45)*100</f>
        <v>0</v>
      </c>
      <c r="BD45" s="52">
        <v>0</v>
      </c>
      <c r="BE45" s="52">
        <f>45</f>
        <v>45</v>
      </c>
      <c r="BG45" s="44">
        <f>H45*AN45</f>
        <v>0</v>
      </c>
      <c r="BH45" s="44">
        <f>H45*AO45</f>
        <v>0</v>
      </c>
      <c r="BI45" s="44">
        <f>H45*I45</f>
        <v>0</v>
      </c>
      <c r="BJ45" s="44" t="s">
        <v>243</v>
      </c>
      <c r="BK45" s="52"/>
    </row>
    <row r="46" spans="1:63" ht="12.75">
      <c r="A46" s="26" t="s">
        <v>83</v>
      </c>
      <c r="B46" s="36" t="s">
        <v>122</v>
      </c>
      <c r="C46" s="122" t="s">
        <v>168</v>
      </c>
      <c r="D46" s="123"/>
      <c r="E46" s="123"/>
      <c r="F46" s="123"/>
      <c r="G46" s="36" t="s">
        <v>192</v>
      </c>
      <c r="H46" s="44">
        <v>45</v>
      </c>
      <c r="I46" s="44">
        <v>0</v>
      </c>
      <c r="J46" s="44">
        <f>H46*AN46</f>
        <v>0</v>
      </c>
      <c r="K46" s="44">
        <f>H46*AO46</f>
        <v>0</v>
      </c>
      <c r="L46" s="44">
        <f t="shared" si="0"/>
        <v>0</v>
      </c>
      <c r="M46" s="18"/>
      <c r="Y46" s="52">
        <f t="shared" si="1"/>
        <v>0</v>
      </c>
      <c r="AA46" s="52">
        <f t="shared" si="2"/>
        <v>0</v>
      </c>
      <c r="AB46" s="52">
        <f t="shared" si="3"/>
        <v>0</v>
      </c>
      <c r="AC46" s="52">
        <f t="shared" si="4"/>
        <v>0</v>
      </c>
      <c r="AD46" s="52">
        <f t="shared" si="5"/>
        <v>0</v>
      </c>
      <c r="AE46" s="52">
        <f t="shared" si="6"/>
        <v>0</v>
      </c>
      <c r="AF46" s="52">
        <f t="shared" si="7"/>
        <v>0</v>
      </c>
      <c r="AG46" s="52">
        <f t="shared" si="8"/>
        <v>0</v>
      </c>
      <c r="AH46" s="51" t="s">
        <v>216</v>
      </c>
      <c r="AI46" s="44">
        <f>IF(AM46=0,L46,0)</f>
        <v>0</v>
      </c>
      <c r="AJ46" s="44">
        <f>IF(AM46=15,L46,0)</f>
        <v>0</v>
      </c>
      <c r="AK46" s="44">
        <f>IF(AM46=21,L46,0)</f>
        <v>0</v>
      </c>
      <c r="AM46" s="52">
        <v>21</v>
      </c>
      <c r="AN46" s="52">
        <f>I46*1</f>
        <v>0</v>
      </c>
      <c r="AO46" s="52">
        <f>I46*(1-1)</f>
        <v>0</v>
      </c>
      <c r="AP46" s="54" t="s">
        <v>59</v>
      </c>
      <c r="AU46" s="52">
        <f t="shared" si="9"/>
        <v>0</v>
      </c>
      <c r="AV46" s="52">
        <f>H46*AN46</f>
        <v>0</v>
      </c>
      <c r="AW46" s="52">
        <f>H46*AO46</f>
        <v>0</v>
      </c>
      <c r="AX46" s="55" t="s">
        <v>221</v>
      </c>
      <c r="AY46" s="55" t="s">
        <v>230</v>
      </c>
      <c r="AZ46" s="51" t="s">
        <v>236</v>
      </c>
      <c r="BB46" s="52">
        <f t="shared" si="10"/>
        <v>0</v>
      </c>
      <c r="BC46" s="52">
        <f>I46/(100-BD46)*100</f>
        <v>0</v>
      </c>
      <c r="BD46" s="52">
        <v>0</v>
      </c>
      <c r="BE46" s="52">
        <f>46</f>
        <v>46</v>
      </c>
      <c r="BG46" s="44">
        <f>H46*AN46</f>
        <v>0</v>
      </c>
      <c r="BH46" s="44">
        <f>H46*AO46</f>
        <v>0</v>
      </c>
      <c r="BI46" s="44">
        <f>H46*I46</f>
        <v>0</v>
      </c>
      <c r="BJ46" s="44" t="s">
        <v>243</v>
      </c>
      <c r="BK46" s="52"/>
    </row>
    <row r="47" spans="1:63" ht="12.75">
      <c r="A47" s="26" t="s">
        <v>84</v>
      </c>
      <c r="B47" s="36" t="s">
        <v>123</v>
      </c>
      <c r="C47" s="122" t="s">
        <v>169</v>
      </c>
      <c r="D47" s="123"/>
      <c r="E47" s="123"/>
      <c r="F47" s="123"/>
      <c r="G47" s="36" t="s">
        <v>190</v>
      </c>
      <c r="H47" s="44">
        <v>0.8</v>
      </c>
      <c r="I47" s="44">
        <v>0</v>
      </c>
      <c r="J47" s="44">
        <f>H47*AN47</f>
        <v>0</v>
      </c>
      <c r="K47" s="44">
        <f>H47*AO47</f>
        <v>0</v>
      </c>
      <c r="L47" s="44">
        <f t="shared" si="0"/>
        <v>0</v>
      </c>
      <c r="M47" s="18"/>
      <c r="Y47" s="52">
        <f t="shared" si="1"/>
        <v>0</v>
      </c>
      <c r="AA47" s="52">
        <f t="shared" si="2"/>
        <v>0</v>
      </c>
      <c r="AB47" s="52">
        <f t="shared" si="3"/>
        <v>0</v>
      </c>
      <c r="AC47" s="52">
        <f t="shared" si="4"/>
        <v>0</v>
      </c>
      <c r="AD47" s="52">
        <f t="shared" si="5"/>
        <v>0</v>
      </c>
      <c r="AE47" s="52">
        <f t="shared" si="6"/>
        <v>0</v>
      </c>
      <c r="AF47" s="52">
        <f t="shared" si="7"/>
        <v>0</v>
      </c>
      <c r="AG47" s="52">
        <f t="shared" si="8"/>
        <v>0</v>
      </c>
      <c r="AH47" s="51" t="s">
        <v>216</v>
      </c>
      <c r="AI47" s="44">
        <f>IF(AM47=0,L47,0)</f>
        <v>0</v>
      </c>
      <c r="AJ47" s="44">
        <f>IF(AM47=15,L47,0)</f>
        <v>0</v>
      </c>
      <c r="AK47" s="44">
        <f>IF(AM47=21,L47,0)</f>
        <v>0</v>
      </c>
      <c r="AM47" s="52">
        <v>21</v>
      </c>
      <c r="AN47" s="52">
        <f>I47*1</f>
        <v>0</v>
      </c>
      <c r="AO47" s="52">
        <f>I47*(1-1)</f>
        <v>0</v>
      </c>
      <c r="AP47" s="54" t="s">
        <v>59</v>
      </c>
      <c r="AU47" s="52">
        <f t="shared" si="9"/>
        <v>0</v>
      </c>
      <c r="AV47" s="52">
        <f>H47*AN47</f>
        <v>0</v>
      </c>
      <c r="AW47" s="52">
        <f>H47*AO47</f>
        <v>0</v>
      </c>
      <c r="AX47" s="55" t="s">
        <v>221</v>
      </c>
      <c r="AY47" s="55" t="s">
        <v>230</v>
      </c>
      <c r="AZ47" s="51" t="s">
        <v>236</v>
      </c>
      <c r="BB47" s="52">
        <f t="shared" si="10"/>
        <v>0</v>
      </c>
      <c r="BC47" s="52">
        <f>I47/(100-BD47)*100</f>
        <v>0</v>
      </c>
      <c r="BD47" s="52">
        <v>0</v>
      </c>
      <c r="BE47" s="52">
        <f>47</f>
        <v>47</v>
      </c>
      <c r="BG47" s="44">
        <f>H47*AN47</f>
        <v>0</v>
      </c>
      <c r="BH47" s="44">
        <f>H47*AO47</f>
        <v>0</v>
      </c>
      <c r="BI47" s="44">
        <f>H47*I47</f>
        <v>0</v>
      </c>
      <c r="BJ47" s="44" t="s">
        <v>243</v>
      </c>
      <c r="BK47" s="52"/>
    </row>
    <row r="48" spans="1:63" ht="12.75">
      <c r="A48" s="26" t="s">
        <v>85</v>
      </c>
      <c r="B48" s="36" t="s">
        <v>124</v>
      </c>
      <c r="C48" s="122" t="s">
        <v>170</v>
      </c>
      <c r="D48" s="123"/>
      <c r="E48" s="123"/>
      <c r="F48" s="123"/>
      <c r="G48" s="36" t="s">
        <v>192</v>
      </c>
      <c r="H48" s="44">
        <v>15</v>
      </c>
      <c r="I48" s="44">
        <v>0</v>
      </c>
      <c r="J48" s="44">
        <f>H48*AN48</f>
        <v>0</v>
      </c>
      <c r="K48" s="44">
        <f>H48*AO48</f>
        <v>0</v>
      </c>
      <c r="L48" s="44">
        <f t="shared" si="0"/>
        <v>0</v>
      </c>
      <c r="M48" s="18"/>
      <c r="Y48" s="52">
        <f t="shared" si="1"/>
        <v>0</v>
      </c>
      <c r="AA48" s="52">
        <f t="shared" si="2"/>
        <v>0</v>
      </c>
      <c r="AB48" s="52">
        <f t="shared" si="3"/>
        <v>0</v>
      </c>
      <c r="AC48" s="52">
        <f t="shared" si="4"/>
        <v>0</v>
      </c>
      <c r="AD48" s="52">
        <f t="shared" si="5"/>
        <v>0</v>
      </c>
      <c r="AE48" s="52">
        <f t="shared" si="6"/>
        <v>0</v>
      </c>
      <c r="AF48" s="52">
        <f t="shared" si="7"/>
        <v>0</v>
      </c>
      <c r="AG48" s="52">
        <f t="shared" si="8"/>
        <v>0</v>
      </c>
      <c r="AH48" s="51" t="s">
        <v>216</v>
      </c>
      <c r="AI48" s="44">
        <f>IF(AM48=0,L48,0)</f>
        <v>0</v>
      </c>
      <c r="AJ48" s="44">
        <f>IF(AM48=15,L48,0)</f>
        <v>0</v>
      </c>
      <c r="AK48" s="44">
        <f>IF(AM48=21,L48,0)</f>
        <v>0</v>
      </c>
      <c r="AM48" s="52">
        <v>21</v>
      </c>
      <c r="AN48" s="52">
        <f>I48*1</f>
        <v>0</v>
      </c>
      <c r="AO48" s="52">
        <f>I48*(1-1)</f>
        <v>0</v>
      </c>
      <c r="AP48" s="54" t="s">
        <v>59</v>
      </c>
      <c r="AU48" s="52">
        <f t="shared" si="9"/>
        <v>0</v>
      </c>
      <c r="AV48" s="52">
        <f>H48*AN48</f>
        <v>0</v>
      </c>
      <c r="AW48" s="52">
        <f>H48*AO48</f>
        <v>0</v>
      </c>
      <c r="AX48" s="55" t="s">
        <v>221</v>
      </c>
      <c r="AY48" s="55" t="s">
        <v>230</v>
      </c>
      <c r="AZ48" s="51" t="s">
        <v>236</v>
      </c>
      <c r="BB48" s="52">
        <f t="shared" si="10"/>
        <v>0</v>
      </c>
      <c r="BC48" s="52">
        <f>I48/(100-BD48)*100</f>
        <v>0</v>
      </c>
      <c r="BD48" s="52">
        <v>0</v>
      </c>
      <c r="BE48" s="52">
        <f>48</f>
        <v>48</v>
      </c>
      <c r="BG48" s="44">
        <f>H48*AN48</f>
        <v>0</v>
      </c>
      <c r="BH48" s="44">
        <f>H48*AO48</f>
        <v>0</v>
      </c>
      <c r="BI48" s="44">
        <f>H48*I48</f>
        <v>0</v>
      </c>
      <c r="BJ48" s="44" t="s">
        <v>243</v>
      </c>
      <c r="BK48" s="52"/>
    </row>
    <row r="49" spans="1:63" ht="12.75">
      <c r="A49" s="26" t="s">
        <v>86</v>
      </c>
      <c r="B49" s="36" t="s">
        <v>125</v>
      </c>
      <c r="C49" s="122" t="s">
        <v>171</v>
      </c>
      <c r="D49" s="123"/>
      <c r="E49" s="123"/>
      <c r="F49" s="123"/>
      <c r="G49" s="36" t="s">
        <v>192</v>
      </c>
      <c r="H49" s="44">
        <v>7</v>
      </c>
      <c r="I49" s="44">
        <v>0</v>
      </c>
      <c r="J49" s="44">
        <f>H49*AN49</f>
        <v>0</v>
      </c>
      <c r="K49" s="44">
        <f>H49*AO49</f>
        <v>0</v>
      </c>
      <c r="L49" s="44">
        <f t="shared" si="0"/>
        <v>0</v>
      </c>
      <c r="M49" s="18"/>
      <c r="Y49" s="52">
        <f t="shared" si="1"/>
        <v>0</v>
      </c>
      <c r="AA49" s="52">
        <f t="shared" si="2"/>
        <v>0</v>
      </c>
      <c r="AB49" s="52">
        <f t="shared" si="3"/>
        <v>0</v>
      </c>
      <c r="AC49" s="52">
        <f t="shared" si="4"/>
        <v>0</v>
      </c>
      <c r="AD49" s="52">
        <f t="shared" si="5"/>
        <v>0</v>
      </c>
      <c r="AE49" s="52">
        <f t="shared" si="6"/>
        <v>0</v>
      </c>
      <c r="AF49" s="52">
        <f t="shared" si="7"/>
        <v>0</v>
      </c>
      <c r="AG49" s="52">
        <f t="shared" si="8"/>
        <v>0</v>
      </c>
      <c r="AH49" s="51" t="s">
        <v>216</v>
      </c>
      <c r="AI49" s="44">
        <f>IF(AM49=0,L49,0)</f>
        <v>0</v>
      </c>
      <c r="AJ49" s="44">
        <f>IF(AM49=15,L49,0)</f>
        <v>0</v>
      </c>
      <c r="AK49" s="44">
        <f>IF(AM49=21,L49,0)</f>
        <v>0</v>
      </c>
      <c r="AM49" s="52">
        <v>21</v>
      </c>
      <c r="AN49" s="52">
        <f>I49*1</f>
        <v>0</v>
      </c>
      <c r="AO49" s="52">
        <f>I49*(1-1)</f>
        <v>0</v>
      </c>
      <c r="AP49" s="54" t="s">
        <v>59</v>
      </c>
      <c r="AU49" s="52">
        <f t="shared" si="9"/>
        <v>0</v>
      </c>
      <c r="AV49" s="52">
        <f>H49*AN49</f>
        <v>0</v>
      </c>
      <c r="AW49" s="52">
        <f>H49*AO49</f>
        <v>0</v>
      </c>
      <c r="AX49" s="55" t="s">
        <v>221</v>
      </c>
      <c r="AY49" s="55" t="s">
        <v>230</v>
      </c>
      <c r="AZ49" s="51" t="s">
        <v>236</v>
      </c>
      <c r="BB49" s="52">
        <f t="shared" si="10"/>
        <v>0</v>
      </c>
      <c r="BC49" s="52">
        <f>I49/(100-BD49)*100</f>
        <v>0</v>
      </c>
      <c r="BD49" s="52">
        <v>0</v>
      </c>
      <c r="BE49" s="52">
        <f>49</f>
        <v>49</v>
      </c>
      <c r="BG49" s="44">
        <f>H49*AN49</f>
        <v>0</v>
      </c>
      <c r="BH49" s="44">
        <f>H49*AO49</f>
        <v>0</v>
      </c>
      <c r="BI49" s="44">
        <f>H49*I49</f>
        <v>0</v>
      </c>
      <c r="BJ49" s="44" t="s">
        <v>243</v>
      </c>
      <c r="BK49" s="52"/>
    </row>
    <row r="50" spans="1:63" ht="12.75">
      <c r="A50" s="26" t="s">
        <v>87</v>
      </c>
      <c r="B50" s="36" t="s">
        <v>125</v>
      </c>
      <c r="C50" s="122" t="s">
        <v>172</v>
      </c>
      <c r="D50" s="123"/>
      <c r="E50" s="123"/>
      <c r="F50" s="123"/>
      <c r="G50" s="36" t="s">
        <v>192</v>
      </c>
      <c r="H50" s="44">
        <v>6</v>
      </c>
      <c r="I50" s="44">
        <v>0</v>
      </c>
      <c r="J50" s="44">
        <f>H50*AN50</f>
        <v>0</v>
      </c>
      <c r="K50" s="44">
        <f>H50*AO50</f>
        <v>0</v>
      </c>
      <c r="L50" s="44">
        <f t="shared" si="0"/>
        <v>0</v>
      </c>
      <c r="M50" s="18"/>
      <c r="Y50" s="52">
        <f t="shared" si="1"/>
        <v>0</v>
      </c>
      <c r="AA50" s="52">
        <f t="shared" si="2"/>
        <v>0</v>
      </c>
      <c r="AB50" s="52">
        <f t="shared" si="3"/>
        <v>0</v>
      </c>
      <c r="AC50" s="52">
        <f t="shared" si="4"/>
        <v>0</v>
      </c>
      <c r="AD50" s="52">
        <f t="shared" si="5"/>
        <v>0</v>
      </c>
      <c r="AE50" s="52">
        <f t="shared" si="6"/>
        <v>0</v>
      </c>
      <c r="AF50" s="52">
        <f t="shared" si="7"/>
        <v>0</v>
      </c>
      <c r="AG50" s="52">
        <f t="shared" si="8"/>
        <v>0</v>
      </c>
      <c r="AH50" s="51" t="s">
        <v>216</v>
      </c>
      <c r="AI50" s="44">
        <f>IF(AM50=0,L50,0)</f>
        <v>0</v>
      </c>
      <c r="AJ50" s="44">
        <f>IF(AM50=15,L50,0)</f>
        <v>0</v>
      </c>
      <c r="AK50" s="44">
        <f>IF(AM50=21,L50,0)</f>
        <v>0</v>
      </c>
      <c r="AM50" s="52">
        <v>21</v>
      </c>
      <c r="AN50" s="52">
        <f>I50*1</f>
        <v>0</v>
      </c>
      <c r="AO50" s="52">
        <f>I50*(1-1)</f>
        <v>0</v>
      </c>
      <c r="AP50" s="54" t="s">
        <v>59</v>
      </c>
      <c r="AU50" s="52">
        <f t="shared" si="9"/>
        <v>0</v>
      </c>
      <c r="AV50" s="52">
        <f>H50*AN50</f>
        <v>0</v>
      </c>
      <c r="AW50" s="52">
        <f>H50*AO50</f>
        <v>0</v>
      </c>
      <c r="AX50" s="55" t="s">
        <v>221</v>
      </c>
      <c r="AY50" s="55" t="s">
        <v>230</v>
      </c>
      <c r="AZ50" s="51" t="s">
        <v>236</v>
      </c>
      <c r="BB50" s="52">
        <f t="shared" si="10"/>
        <v>0</v>
      </c>
      <c r="BC50" s="52">
        <f>I50/(100-BD50)*100</f>
        <v>0</v>
      </c>
      <c r="BD50" s="52">
        <v>0</v>
      </c>
      <c r="BE50" s="52">
        <f>50</f>
        <v>50</v>
      </c>
      <c r="BG50" s="44">
        <f>H50*AN50</f>
        <v>0</v>
      </c>
      <c r="BH50" s="44">
        <f>H50*AO50</f>
        <v>0</v>
      </c>
      <c r="BI50" s="44">
        <f>H50*I50</f>
        <v>0</v>
      </c>
      <c r="BJ50" s="44" t="s">
        <v>243</v>
      </c>
      <c r="BK50" s="52"/>
    </row>
    <row r="51" spans="1:63" ht="12.75">
      <c r="A51" s="26" t="s">
        <v>88</v>
      </c>
      <c r="B51" s="36" t="s">
        <v>125</v>
      </c>
      <c r="C51" s="122" t="s">
        <v>173</v>
      </c>
      <c r="D51" s="123"/>
      <c r="E51" s="123"/>
      <c r="F51" s="123"/>
      <c r="G51" s="36" t="s">
        <v>192</v>
      </c>
      <c r="H51" s="44">
        <v>2</v>
      </c>
      <c r="I51" s="44">
        <v>0</v>
      </c>
      <c r="J51" s="44">
        <f>H51*AN51</f>
        <v>0</v>
      </c>
      <c r="K51" s="44">
        <f>H51*AO51</f>
        <v>0</v>
      </c>
      <c r="L51" s="44">
        <f t="shared" si="0"/>
        <v>0</v>
      </c>
      <c r="M51" s="18"/>
      <c r="Y51" s="52">
        <f t="shared" si="1"/>
        <v>0</v>
      </c>
      <c r="AA51" s="52">
        <f t="shared" si="2"/>
        <v>0</v>
      </c>
      <c r="AB51" s="52">
        <f t="shared" si="3"/>
        <v>0</v>
      </c>
      <c r="AC51" s="52">
        <f t="shared" si="4"/>
        <v>0</v>
      </c>
      <c r="AD51" s="52">
        <f t="shared" si="5"/>
        <v>0</v>
      </c>
      <c r="AE51" s="52">
        <f t="shared" si="6"/>
        <v>0</v>
      </c>
      <c r="AF51" s="52">
        <f t="shared" si="7"/>
        <v>0</v>
      </c>
      <c r="AG51" s="52">
        <f t="shared" si="8"/>
        <v>0</v>
      </c>
      <c r="AH51" s="51" t="s">
        <v>216</v>
      </c>
      <c r="AI51" s="44">
        <f>IF(AM51=0,L51,0)</f>
        <v>0</v>
      </c>
      <c r="AJ51" s="44">
        <f>IF(AM51=15,L51,0)</f>
        <v>0</v>
      </c>
      <c r="AK51" s="44">
        <f>IF(AM51=21,L51,0)</f>
        <v>0</v>
      </c>
      <c r="AM51" s="52">
        <v>21</v>
      </c>
      <c r="AN51" s="52">
        <f>I51*1</f>
        <v>0</v>
      </c>
      <c r="AO51" s="52">
        <f>I51*(1-1)</f>
        <v>0</v>
      </c>
      <c r="AP51" s="54" t="s">
        <v>59</v>
      </c>
      <c r="AU51" s="52">
        <f t="shared" si="9"/>
        <v>0</v>
      </c>
      <c r="AV51" s="52">
        <f>H51*AN51</f>
        <v>0</v>
      </c>
      <c r="AW51" s="52">
        <f>H51*AO51</f>
        <v>0</v>
      </c>
      <c r="AX51" s="55" t="s">
        <v>221</v>
      </c>
      <c r="AY51" s="55" t="s">
        <v>230</v>
      </c>
      <c r="AZ51" s="51" t="s">
        <v>236</v>
      </c>
      <c r="BB51" s="52">
        <f t="shared" si="10"/>
        <v>0</v>
      </c>
      <c r="BC51" s="52">
        <f>I51/(100-BD51)*100</f>
        <v>0</v>
      </c>
      <c r="BD51" s="52">
        <v>0</v>
      </c>
      <c r="BE51" s="52">
        <f>51</f>
        <v>51</v>
      </c>
      <c r="BG51" s="44">
        <f>H51*AN51</f>
        <v>0</v>
      </c>
      <c r="BH51" s="44">
        <f>H51*AO51</f>
        <v>0</v>
      </c>
      <c r="BI51" s="44">
        <f>H51*I51</f>
        <v>0</v>
      </c>
      <c r="BJ51" s="44" t="s">
        <v>243</v>
      </c>
      <c r="BK51" s="52"/>
    </row>
    <row r="52" spans="1:13" ht="12.75">
      <c r="A52" s="27"/>
      <c r="B52" s="37"/>
      <c r="C52" s="124" t="s">
        <v>174</v>
      </c>
      <c r="D52" s="125"/>
      <c r="E52" s="125"/>
      <c r="F52" s="125"/>
      <c r="G52" s="41" t="s">
        <v>62</v>
      </c>
      <c r="H52" s="41" t="s">
        <v>62</v>
      </c>
      <c r="I52" s="41" t="s">
        <v>62</v>
      </c>
      <c r="J52" s="59">
        <f>J53+J60+J62</f>
        <v>0</v>
      </c>
      <c r="K52" s="59">
        <f>K53+K60+K62</f>
        <v>0</v>
      </c>
      <c r="L52" s="59">
        <f>L53+L60+L62</f>
        <v>0</v>
      </c>
      <c r="M52" s="18"/>
    </row>
    <row r="53" spans="1:46" ht="12.75">
      <c r="A53" s="24"/>
      <c r="B53" s="33" t="s">
        <v>80</v>
      </c>
      <c r="C53" s="116" t="s">
        <v>156</v>
      </c>
      <c r="D53" s="117"/>
      <c r="E53" s="117"/>
      <c r="F53" s="117"/>
      <c r="G53" s="40" t="s">
        <v>62</v>
      </c>
      <c r="H53" s="40" t="s">
        <v>62</v>
      </c>
      <c r="I53" s="40" t="s">
        <v>62</v>
      </c>
      <c r="J53" s="58">
        <f>SUM(J54:J59)</f>
        <v>0</v>
      </c>
      <c r="K53" s="58">
        <f>SUM(K54:K59)</f>
        <v>0</v>
      </c>
      <c r="L53" s="58">
        <f>SUM(L54:L59)</f>
        <v>0</v>
      </c>
      <c r="M53" s="18"/>
      <c r="AH53" s="51" t="s">
        <v>217</v>
      </c>
      <c r="AR53" s="58">
        <f>SUM(AI54:AI59)</f>
        <v>0</v>
      </c>
      <c r="AS53" s="58">
        <f>SUM(AJ54:AJ59)</f>
        <v>0</v>
      </c>
      <c r="AT53" s="58">
        <f>SUM(AK54:AK59)</f>
        <v>0</v>
      </c>
    </row>
    <row r="54" spans="1:63" ht="12.75">
      <c r="A54" s="25" t="s">
        <v>89</v>
      </c>
      <c r="B54" s="34" t="s">
        <v>126</v>
      </c>
      <c r="C54" s="118" t="s">
        <v>175</v>
      </c>
      <c r="D54" s="119"/>
      <c r="E54" s="119"/>
      <c r="F54" s="119"/>
      <c r="G54" s="34" t="s">
        <v>192</v>
      </c>
      <c r="H54" s="43">
        <v>15</v>
      </c>
      <c r="I54" s="43">
        <v>0</v>
      </c>
      <c r="J54" s="43">
        <f>H54*AN54</f>
        <v>0</v>
      </c>
      <c r="K54" s="43">
        <f>H54*AO54</f>
        <v>0</v>
      </c>
      <c r="L54" s="43">
        <f aca="true" t="shared" si="11" ref="L54:L59">H54*I54</f>
        <v>0</v>
      </c>
      <c r="M54" s="18"/>
      <c r="Y54" s="52">
        <f aca="true" t="shared" si="12" ref="Y54:Y59">IF(AP54="5",BI54,0)</f>
        <v>0</v>
      </c>
      <c r="AA54" s="52">
        <f aca="true" t="shared" si="13" ref="AA54:AA59">IF(AP54="1",BG54,0)</f>
        <v>0</v>
      </c>
      <c r="AB54" s="52">
        <f aca="true" t="shared" si="14" ref="AB54:AB59">IF(AP54="1",BH54,0)</f>
        <v>0</v>
      </c>
      <c r="AC54" s="52">
        <f aca="true" t="shared" si="15" ref="AC54:AC59">IF(AP54="7",BG54,0)</f>
        <v>0</v>
      </c>
      <c r="AD54" s="52">
        <f aca="true" t="shared" si="16" ref="AD54:AD59">IF(AP54="7",BH54,0)</f>
        <v>0</v>
      </c>
      <c r="AE54" s="52">
        <f aca="true" t="shared" si="17" ref="AE54:AE59">IF(AP54="2",BG54,0)</f>
        <v>0</v>
      </c>
      <c r="AF54" s="52">
        <f aca="true" t="shared" si="18" ref="AF54:AF59">IF(AP54="2",BH54,0)</f>
        <v>0</v>
      </c>
      <c r="AG54" s="52">
        <f aca="true" t="shared" si="19" ref="AG54:AG59">IF(AP54="0",BI54,0)</f>
        <v>0</v>
      </c>
      <c r="AH54" s="51" t="s">
        <v>217</v>
      </c>
      <c r="AI54" s="43">
        <f>IF(AM54=0,L54,0)</f>
        <v>0</v>
      </c>
      <c r="AJ54" s="43">
        <f>IF(AM54=15,L54,0)</f>
        <v>0</v>
      </c>
      <c r="AK54" s="43">
        <f>IF(AM54=21,L54,0)</f>
        <v>0</v>
      </c>
      <c r="AM54" s="52">
        <v>21</v>
      </c>
      <c r="AN54" s="52">
        <f>I54*1</f>
        <v>0</v>
      </c>
      <c r="AO54" s="52">
        <f>I54*(1-1)</f>
        <v>0</v>
      </c>
      <c r="AP54" s="53" t="s">
        <v>63</v>
      </c>
      <c r="AU54" s="52">
        <f aca="true" t="shared" si="20" ref="AU54:AU59">AV54+AW54</f>
        <v>0</v>
      </c>
      <c r="AV54" s="52">
        <f>H54*AN54</f>
        <v>0</v>
      </c>
      <c r="AW54" s="52">
        <f>H54*AO54</f>
        <v>0</v>
      </c>
      <c r="AX54" s="55" t="s">
        <v>223</v>
      </c>
      <c r="AY54" s="55" t="s">
        <v>231</v>
      </c>
      <c r="AZ54" s="51" t="s">
        <v>237</v>
      </c>
      <c r="BB54" s="52">
        <f aca="true" t="shared" si="21" ref="BB54:BB59">AV54+AW54</f>
        <v>0</v>
      </c>
      <c r="BC54" s="52">
        <f>I54/(100-BD54)*100</f>
        <v>0</v>
      </c>
      <c r="BD54" s="52">
        <v>0</v>
      </c>
      <c r="BE54" s="52">
        <f>54</f>
        <v>54</v>
      </c>
      <c r="BG54" s="43">
        <f>H54*AN54</f>
        <v>0</v>
      </c>
      <c r="BH54" s="43">
        <f>H54*AO54</f>
        <v>0</v>
      </c>
      <c r="BI54" s="43">
        <f aca="true" t="shared" si="22" ref="BI54:BI59">H54*I54</f>
        <v>0</v>
      </c>
      <c r="BJ54" s="43" t="s">
        <v>242</v>
      </c>
      <c r="BK54" s="52">
        <v>18</v>
      </c>
    </row>
    <row r="55" spans="1:63" ht="12.75">
      <c r="A55" s="25" t="s">
        <v>90</v>
      </c>
      <c r="B55" s="34" t="s">
        <v>127</v>
      </c>
      <c r="C55" s="118" t="s">
        <v>176</v>
      </c>
      <c r="D55" s="119"/>
      <c r="E55" s="119"/>
      <c r="F55" s="119"/>
      <c r="G55" s="34" t="s">
        <v>188</v>
      </c>
      <c r="H55" s="43">
        <v>135</v>
      </c>
      <c r="I55" s="43">
        <v>0</v>
      </c>
      <c r="J55" s="43">
        <f>H55*AN55</f>
        <v>0</v>
      </c>
      <c r="K55" s="43">
        <f>H55*AO55</f>
        <v>0</v>
      </c>
      <c r="L55" s="43">
        <f t="shared" si="11"/>
        <v>0</v>
      </c>
      <c r="M55" s="18"/>
      <c r="Y55" s="52">
        <f t="shared" si="12"/>
        <v>0</v>
      </c>
      <c r="AA55" s="52">
        <f t="shared" si="13"/>
        <v>0</v>
      </c>
      <c r="AB55" s="52">
        <f t="shared" si="14"/>
        <v>0</v>
      </c>
      <c r="AC55" s="52">
        <f t="shared" si="15"/>
        <v>0</v>
      </c>
      <c r="AD55" s="52">
        <f t="shared" si="16"/>
        <v>0</v>
      </c>
      <c r="AE55" s="52">
        <f t="shared" si="17"/>
        <v>0</v>
      </c>
      <c r="AF55" s="52">
        <f t="shared" si="18"/>
        <v>0</v>
      </c>
      <c r="AG55" s="52">
        <f t="shared" si="19"/>
        <v>0</v>
      </c>
      <c r="AH55" s="51" t="s">
        <v>217</v>
      </c>
      <c r="AI55" s="43">
        <f>IF(AM55=0,L55,0)</f>
        <v>0</v>
      </c>
      <c r="AJ55" s="43">
        <f>IF(AM55=15,L55,0)</f>
        <v>0</v>
      </c>
      <c r="AK55" s="43">
        <f>IF(AM55=21,L55,0)</f>
        <v>0</v>
      </c>
      <c r="AM55" s="52">
        <v>21</v>
      </c>
      <c r="AN55" s="52">
        <f>I55*0</f>
        <v>0</v>
      </c>
      <c r="AO55" s="52">
        <f>I55*(1-0)</f>
        <v>0</v>
      </c>
      <c r="AP55" s="53" t="s">
        <v>63</v>
      </c>
      <c r="AU55" s="52">
        <f t="shared" si="20"/>
        <v>0</v>
      </c>
      <c r="AV55" s="52">
        <f>H55*AN55</f>
        <v>0</v>
      </c>
      <c r="AW55" s="52">
        <f>H55*AO55</f>
        <v>0</v>
      </c>
      <c r="AX55" s="55" t="s">
        <v>223</v>
      </c>
      <c r="AY55" s="55" t="s">
        <v>231</v>
      </c>
      <c r="AZ55" s="51" t="s">
        <v>237</v>
      </c>
      <c r="BB55" s="52">
        <f t="shared" si="21"/>
        <v>0</v>
      </c>
      <c r="BC55" s="52">
        <f>I55/(100-BD55)*100</f>
        <v>0</v>
      </c>
      <c r="BD55" s="52">
        <v>0</v>
      </c>
      <c r="BE55" s="52">
        <f>55</f>
        <v>55</v>
      </c>
      <c r="BG55" s="43">
        <f>H55*AN55</f>
        <v>0</v>
      </c>
      <c r="BH55" s="43">
        <f>H55*AO55</f>
        <v>0</v>
      </c>
      <c r="BI55" s="43">
        <f t="shared" si="22"/>
        <v>0</v>
      </c>
      <c r="BJ55" s="43" t="s">
        <v>242</v>
      </c>
      <c r="BK55" s="52">
        <v>18</v>
      </c>
    </row>
    <row r="56" spans="1:63" ht="12.75">
      <c r="A56" s="25" t="s">
        <v>91</v>
      </c>
      <c r="B56" s="34" t="s">
        <v>128</v>
      </c>
      <c r="C56" s="118" t="s">
        <v>177</v>
      </c>
      <c r="D56" s="119"/>
      <c r="E56" s="119"/>
      <c r="F56" s="119"/>
      <c r="G56" s="34" t="s">
        <v>189</v>
      </c>
      <c r="H56" s="43">
        <v>0.0045</v>
      </c>
      <c r="I56" s="43">
        <v>0</v>
      </c>
      <c r="J56" s="43">
        <f>H56*AN56</f>
        <v>0</v>
      </c>
      <c r="K56" s="43">
        <f>H56*AO56</f>
        <v>0</v>
      </c>
      <c r="L56" s="43">
        <f t="shared" si="11"/>
        <v>0</v>
      </c>
      <c r="M56" s="18"/>
      <c r="Y56" s="52">
        <f t="shared" si="12"/>
        <v>0</v>
      </c>
      <c r="AA56" s="52">
        <f t="shared" si="13"/>
        <v>0</v>
      </c>
      <c r="AB56" s="52">
        <f t="shared" si="14"/>
        <v>0</v>
      </c>
      <c r="AC56" s="52">
        <f t="shared" si="15"/>
        <v>0</v>
      </c>
      <c r="AD56" s="52">
        <f t="shared" si="16"/>
        <v>0</v>
      </c>
      <c r="AE56" s="52">
        <f t="shared" si="17"/>
        <v>0</v>
      </c>
      <c r="AF56" s="52">
        <f t="shared" si="18"/>
        <v>0</v>
      </c>
      <c r="AG56" s="52">
        <f t="shared" si="19"/>
        <v>0</v>
      </c>
      <c r="AH56" s="51" t="s">
        <v>217</v>
      </c>
      <c r="AI56" s="43">
        <f>IF(AM56=0,L56,0)</f>
        <v>0</v>
      </c>
      <c r="AJ56" s="43">
        <f>IF(AM56=15,L56,0)</f>
        <v>0</v>
      </c>
      <c r="AK56" s="43">
        <f>IF(AM56=21,L56,0)</f>
        <v>0</v>
      </c>
      <c r="AM56" s="52">
        <v>21</v>
      </c>
      <c r="AN56" s="52">
        <f>I56*0</f>
        <v>0</v>
      </c>
      <c r="AO56" s="52">
        <f>I56*(1-0)</f>
        <v>0</v>
      </c>
      <c r="AP56" s="53" t="s">
        <v>63</v>
      </c>
      <c r="AU56" s="52">
        <f t="shared" si="20"/>
        <v>0</v>
      </c>
      <c r="AV56" s="52">
        <f>H56*AN56</f>
        <v>0</v>
      </c>
      <c r="AW56" s="52">
        <f>H56*AO56</f>
        <v>0</v>
      </c>
      <c r="AX56" s="55" t="s">
        <v>223</v>
      </c>
      <c r="AY56" s="55" t="s">
        <v>231</v>
      </c>
      <c r="AZ56" s="51" t="s">
        <v>237</v>
      </c>
      <c r="BB56" s="52">
        <f t="shared" si="21"/>
        <v>0</v>
      </c>
      <c r="BC56" s="52">
        <f>I56/(100-BD56)*100</f>
        <v>0</v>
      </c>
      <c r="BD56" s="52">
        <v>0</v>
      </c>
      <c r="BE56" s="52">
        <f>56</f>
        <v>56</v>
      </c>
      <c r="BG56" s="43">
        <f>H56*AN56</f>
        <v>0</v>
      </c>
      <c r="BH56" s="43">
        <f>H56*AO56</f>
        <v>0</v>
      </c>
      <c r="BI56" s="43">
        <f t="shared" si="22"/>
        <v>0</v>
      </c>
      <c r="BJ56" s="43" t="s">
        <v>242</v>
      </c>
      <c r="BK56" s="52">
        <v>18</v>
      </c>
    </row>
    <row r="57" spans="1:63" ht="12.75">
      <c r="A57" s="25" t="s">
        <v>92</v>
      </c>
      <c r="B57" s="34" t="s">
        <v>129</v>
      </c>
      <c r="C57" s="118" t="s">
        <v>178</v>
      </c>
      <c r="D57" s="119"/>
      <c r="E57" s="119"/>
      <c r="F57" s="119"/>
      <c r="G57" s="34" t="s">
        <v>188</v>
      </c>
      <c r="H57" s="43">
        <v>15</v>
      </c>
      <c r="I57" s="43">
        <v>0</v>
      </c>
      <c r="J57" s="43">
        <f>H57*AN57</f>
        <v>0</v>
      </c>
      <c r="K57" s="43">
        <f>H57*AO57</f>
        <v>0</v>
      </c>
      <c r="L57" s="43">
        <f t="shared" si="11"/>
        <v>0</v>
      </c>
      <c r="M57" s="18"/>
      <c r="Y57" s="52">
        <f t="shared" si="12"/>
        <v>0</v>
      </c>
      <c r="AA57" s="52">
        <f t="shared" si="13"/>
        <v>0</v>
      </c>
      <c r="AB57" s="52">
        <f t="shared" si="14"/>
        <v>0</v>
      </c>
      <c r="AC57" s="52">
        <f t="shared" si="15"/>
        <v>0</v>
      </c>
      <c r="AD57" s="52">
        <f t="shared" si="16"/>
        <v>0</v>
      </c>
      <c r="AE57" s="52">
        <f t="shared" si="17"/>
        <v>0</v>
      </c>
      <c r="AF57" s="52">
        <f t="shared" si="18"/>
        <v>0</v>
      </c>
      <c r="AG57" s="52">
        <f t="shared" si="19"/>
        <v>0</v>
      </c>
      <c r="AH57" s="51" t="s">
        <v>217</v>
      </c>
      <c r="AI57" s="43">
        <f>IF(AM57=0,L57,0)</f>
        <v>0</v>
      </c>
      <c r="AJ57" s="43">
        <f>IF(AM57=15,L57,0)</f>
        <v>0</v>
      </c>
      <c r="AK57" s="43">
        <f>IF(AM57=21,L57,0)</f>
        <v>0</v>
      </c>
      <c r="AM57" s="52">
        <v>21</v>
      </c>
      <c r="AN57" s="52">
        <f>I57*0</f>
        <v>0</v>
      </c>
      <c r="AO57" s="52">
        <f>I57*(1-0)</f>
        <v>0</v>
      </c>
      <c r="AP57" s="53" t="s">
        <v>63</v>
      </c>
      <c r="AU57" s="52">
        <f t="shared" si="20"/>
        <v>0</v>
      </c>
      <c r="AV57" s="52">
        <f>H57*AN57</f>
        <v>0</v>
      </c>
      <c r="AW57" s="52">
        <f>H57*AO57</f>
        <v>0</v>
      </c>
      <c r="AX57" s="55" t="s">
        <v>223</v>
      </c>
      <c r="AY57" s="55" t="s">
        <v>231</v>
      </c>
      <c r="AZ57" s="51" t="s">
        <v>237</v>
      </c>
      <c r="BB57" s="52">
        <f t="shared" si="21"/>
        <v>0</v>
      </c>
      <c r="BC57" s="52">
        <f>I57/(100-BD57)*100</f>
        <v>0</v>
      </c>
      <c r="BD57" s="52">
        <v>0</v>
      </c>
      <c r="BE57" s="52">
        <f>57</f>
        <v>57</v>
      </c>
      <c r="BG57" s="43">
        <f>H57*AN57</f>
        <v>0</v>
      </c>
      <c r="BH57" s="43">
        <f>H57*AO57</f>
        <v>0</v>
      </c>
      <c r="BI57" s="43">
        <f t="shared" si="22"/>
        <v>0</v>
      </c>
      <c r="BJ57" s="43" t="s">
        <v>242</v>
      </c>
      <c r="BK57" s="52">
        <v>18</v>
      </c>
    </row>
    <row r="58" spans="1:63" ht="12.75">
      <c r="A58" s="25" t="s">
        <v>93</v>
      </c>
      <c r="B58" s="34" t="s">
        <v>116</v>
      </c>
      <c r="C58" s="118" t="s">
        <v>179</v>
      </c>
      <c r="D58" s="119"/>
      <c r="E58" s="119"/>
      <c r="F58" s="119"/>
      <c r="G58" s="34" t="s">
        <v>190</v>
      </c>
      <c r="H58" s="43">
        <v>22.5</v>
      </c>
      <c r="I58" s="43">
        <v>0</v>
      </c>
      <c r="J58" s="43">
        <f>H58*AN58</f>
        <v>0</v>
      </c>
      <c r="K58" s="43">
        <f>H58*AO58</f>
        <v>0</v>
      </c>
      <c r="L58" s="43">
        <f t="shared" si="11"/>
        <v>0</v>
      </c>
      <c r="M58" s="18"/>
      <c r="Y58" s="52">
        <f t="shared" si="12"/>
        <v>0</v>
      </c>
      <c r="AA58" s="52">
        <f t="shared" si="13"/>
        <v>0</v>
      </c>
      <c r="AB58" s="52">
        <f t="shared" si="14"/>
        <v>0</v>
      </c>
      <c r="AC58" s="52">
        <f t="shared" si="15"/>
        <v>0</v>
      </c>
      <c r="AD58" s="52">
        <f t="shared" si="16"/>
        <v>0</v>
      </c>
      <c r="AE58" s="52">
        <f t="shared" si="17"/>
        <v>0</v>
      </c>
      <c r="AF58" s="52">
        <f t="shared" si="18"/>
        <v>0</v>
      </c>
      <c r="AG58" s="52">
        <f t="shared" si="19"/>
        <v>0</v>
      </c>
      <c r="AH58" s="51" t="s">
        <v>217</v>
      </c>
      <c r="AI58" s="43">
        <f>IF(AM58=0,L58,0)</f>
        <v>0</v>
      </c>
      <c r="AJ58" s="43">
        <f>IF(AM58=15,L58,0)</f>
        <v>0</v>
      </c>
      <c r="AK58" s="43">
        <f>IF(AM58=21,L58,0)</f>
        <v>0</v>
      </c>
      <c r="AM58" s="52">
        <v>21</v>
      </c>
      <c r="AN58" s="52">
        <f>I58*0.310491923877329</f>
        <v>0</v>
      </c>
      <c r="AO58" s="52">
        <f>I58*(1-0.310491923877329)</f>
        <v>0</v>
      </c>
      <c r="AP58" s="53" t="s">
        <v>63</v>
      </c>
      <c r="AU58" s="52">
        <f t="shared" si="20"/>
        <v>0</v>
      </c>
      <c r="AV58" s="52">
        <f>H58*AN58</f>
        <v>0</v>
      </c>
      <c r="AW58" s="52">
        <f>H58*AO58</f>
        <v>0</v>
      </c>
      <c r="AX58" s="55" t="s">
        <v>223</v>
      </c>
      <c r="AY58" s="55" t="s">
        <v>231</v>
      </c>
      <c r="AZ58" s="51" t="s">
        <v>237</v>
      </c>
      <c r="BB58" s="52">
        <f t="shared" si="21"/>
        <v>0</v>
      </c>
      <c r="BC58" s="52">
        <f>I58/(100-BD58)*100</f>
        <v>0</v>
      </c>
      <c r="BD58" s="52">
        <v>0</v>
      </c>
      <c r="BE58" s="52">
        <f>58</f>
        <v>58</v>
      </c>
      <c r="BG58" s="43">
        <f>H58*AN58</f>
        <v>0</v>
      </c>
      <c r="BH58" s="43">
        <f>H58*AO58</f>
        <v>0</v>
      </c>
      <c r="BI58" s="43">
        <f t="shared" si="22"/>
        <v>0</v>
      </c>
      <c r="BJ58" s="43" t="s">
        <v>242</v>
      </c>
      <c r="BK58" s="52">
        <v>18</v>
      </c>
    </row>
    <row r="59" spans="1:63" ht="12.75">
      <c r="A59" s="25" t="s">
        <v>94</v>
      </c>
      <c r="B59" s="34" t="s">
        <v>130</v>
      </c>
      <c r="C59" s="118" t="s">
        <v>180</v>
      </c>
      <c r="D59" s="119"/>
      <c r="E59" s="119"/>
      <c r="F59" s="119"/>
      <c r="G59" s="34" t="s">
        <v>192</v>
      </c>
      <c r="H59" s="43">
        <v>6</v>
      </c>
      <c r="I59" s="43">
        <v>0</v>
      </c>
      <c r="J59" s="43">
        <f>H59*AN59</f>
        <v>0</v>
      </c>
      <c r="K59" s="43">
        <f>H59*AO59</f>
        <v>0</v>
      </c>
      <c r="L59" s="43">
        <f t="shared" si="11"/>
        <v>0</v>
      </c>
      <c r="M59" s="18"/>
      <c r="Y59" s="52">
        <f t="shared" si="12"/>
        <v>0</v>
      </c>
      <c r="AA59" s="52">
        <f t="shared" si="13"/>
        <v>0</v>
      </c>
      <c r="AB59" s="52">
        <f t="shared" si="14"/>
        <v>0</v>
      </c>
      <c r="AC59" s="52">
        <f t="shared" si="15"/>
        <v>0</v>
      </c>
      <c r="AD59" s="52">
        <f t="shared" si="16"/>
        <v>0</v>
      </c>
      <c r="AE59" s="52">
        <f t="shared" si="17"/>
        <v>0</v>
      </c>
      <c r="AF59" s="52">
        <f t="shared" si="18"/>
        <v>0</v>
      </c>
      <c r="AG59" s="52">
        <f t="shared" si="19"/>
        <v>0</v>
      </c>
      <c r="AH59" s="51" t="s">
        <v>217</v>
      </c>
      <c r="AI59" s="43">
        <f>IF(AM59=0,L59,0)</f>
        <v>0</v>
      </c>
      <c r="AJ59" s="43">
        <f>IF(AM59=15,L59,0)</f>
        <v>0</v>
      </c>
      <c r="AK59" s="43">
        <f>IF(AM59=21,L59,0)</f>
        <v>0</v>
      </c>
      <c r="AM59" s="52">
        <v>21</v>
      </c>
      <c r="AN59" s="52">
        <f>I59*1</f>
        <v>0</v>
      </c>
      <c r="AO59" s="52">
        <f>I59*(1-1)</f>
        <v>0</v>
      </c>
      <c r="AP59" s="53" t="s">
        <v>63</v>
      </c>
      <c r="AU59" s="52">
        <f t="shared" si="20"/>
        <v>0</v>
      </c>
      <c r="AV59" s="52">
        <f>H59*AN59</f>
        <v>0</v>
      </c>
      <c r="AW59" s="52">
        <f>H59*AO59</f>
        <v>0</v>
      </c>
      <c r="AX59" s="55" t="s">
        <v>223</v>
      </c>
      <c r="AY59" s="55" t="s">
        <v>231</v>
      </c>
      <c r="AZ59" s="51" t="s">
        <v>237</v>
      </c>
      <c r="BB59" s="52">
        <f t="shared" si="21"/>
        <v>0</v>
      </c>
      <c r="BC59" s="52">
        <f>I59/(100-BD59)*100</f>
        <v>0</v>
      </c>
      <c r="BD59" s="52">
        <v>0</v>
      </c>
      <c r="BE59" s="52">
        <f>59</f>
        <v>59</v>
      </c>
      <c r="BG59" s="43">
        <f>H59*AN59</f>
        <v>0</v>
      </c>
      <c r="BH59" s="43">
        <f>H59*AO59</f>
        <v>0</v>
      </c>
      <c r="BI59" s="43">
        <f t="shared" si="22"/>
        <v>0</v>
      </c>
      <c r="BJ59" s="43" t="s">
        <v>242</v>
      </c>
      <c r="BK59" s="52">
        <v>18</v>
      </c>
    </row>
    <row r="60" spans="1:46" ht="12.75">
      <c r="A60" s="24"/>
      <c r="B60" s="33" t="s">
        <v>106</v>
      </c>
      <c r="C60" s="116" t="s">
        <v>147</v>
      </c>
      <c r="D60" s="117"/>
      <c r="E60" s="117"/>
      <c r="F60" s="117"/>
      <c r="G60" s="40" t="s">
        <v>62</v>
      </c>
      <c r="H60" s="40" t="s">
        <v>62</v>
      </c>
      <c r="I60" s="40" t="s">
        <v>62</v>
      </c>
      <c r="J60" s="58">
        <f>SUM(J61:J61)</f>
        <v>0</v>
      </c>
      <c r="K60" s="58">
        <f>SUM(K61:K61)</f>
        <v>0</v>
      </c>
      <c r="L60" s="58">
        <f>SUM(L61:L61)</f>
        <v>0</v>
      </c>
      <c r="M60" s="18"/>
      <c r="AH60" s="51" t="s">
        <v>217</v>
      </c>
      <c r="AR60" s="58">
        <f>SUM(AI61:AI61)</f>
        <v>0</v>
      </c>
      <c r="AS60" s="58">
        <f>SUM(AJ61:AJ61)</f>
        <v>0</v>
      </c>
      <c r="AT60" s="58">
        <f>SUM(AK61:AK61)</f>
        <v>0</v>
      </c>
    </row>
    <row r="61" spans="1:63" ht="12.75">
      <c r="A61" s="25" t="s">
        <v>95</v>
      </c>
      <c r="B61" s="34" t="s">
        <v>107</v>
      </c>
      <c r="C61" s="118" t="s">
        <v>148</v>
      </c>
      <c r="D61" s="119"/>
      <c r="E61" s="119"/>
      <c r="F61" s="119"/>
      <c r="G61" s="34" t="s">
        <v>189</v>
      </c>
      <c r="H61" s="43">
        <v>0.4</v>
      </c>
      <c r="I61" s="43">
        <v>0</v>
      </c>
      <c r="J61" s="43">
        <f>H61*AN61</f>
        <v>0</v>
      </c>
      <c r="K61" s="43">
        <f>H61*AO61</f>
        <v>0</v>
      </c>
      <c r="L61" s="43">
        <f>H61*I61</f>
        <v>0</v>
      </c>
      <c r="M61" s="18"/>
      <c r="Y61" s="52">
        <f>IF(AP61="5",BI61,0)</f>
        <v>0</v>
      </c>
      <c r="AA61" s="52">
        <f>IF(AP61="1",BG61,0)</f>
        <v>0</v>
      </c>
      <c r="AB61" s="52">
        <f>IF(AP61="1",BH61,0)</f>
        <v>0</v>
      </c>
      <c r="AC61" s="52">
        <f>IF(AP61="7",BG61,0)</f>
        <v>0</v>
      </c>
      <c r="AD61" s="52">
        <f>IF(AP61="7",BH61,0)</f>
        <v>0</v>
      </c>
      <c r="AE61" s="52">
        <f>IF(AP61="2",BG61,0)</f>
        <v>0</v>
      </c>
      <c r="AF61" s="52">
        <f>IF(AP61="2",BH61,0)</f>
        <v>0</v>
      </c>
      <c r="AG61" s="52">
        <f>IF(AP61="0",BI61,0)</f>
        <v>0</v>
      </c>
      <c r="AH61" s="51" t="s">
        <v>217</v>
      </c>
      <c r="AI61" s="43">
        <f>IF(AM61=0,L61,0)</f>
        <v>0</v>
      </c>
      <c r="AJ61" s="43">
        <f>IF(AM61=15,L61,0)</f>
        <v>0</v>
      </c>
      <c r="AK61" s="43">
        <f>IF(AM61=21,L61,0)</f>
        <v>0</v>
      </c>
      <c r="AM61" s="52">
        <v>21</v>
      </c>
      <c r="AN61" s="52">
        <f>I61*0</f>
        <v>0</v>
      </c>
      <c r="AO61" s="52">
        <f>I61*(1-0)</f>
        <v>0</v>
      </c>
      <c r="AP61" s="53" t="s">
        <v>67</v>
      </c>
      <c r="AU61" s="52">
        <f>AV61+AW61</f>
        <v>0</v>
      </c>
      <c r="AV61" s="52">
        <f>H61*AN61</f>
        <v>0</v>
      </c>
      <c r="AW61" s="52">
        <f>H61*AO61</f>
        <v>0</v>
      </c>
      <c r="AX61" s="55" t="s">
        <v>220</v>
      </c>
      <c r="AY61" s="55" t="s">
        <v>232</v>
      </c>
      <c r="AZ61" s="51" t="s">
        <v>237</v>
      </c>
      <c r="BB61" s="52">
        <f>AV61+AW61</f>
        <v>0</v>
      </c>
      <c r="BC61" s="52">
        <f>I61/(100-BD61)*100</f>
        <v>0</v>
      </c>
      <c r="BD61" s="52">
        <v>0</v>
      </c>
      <c r="BE61" s="52">
        <f>61</f>
        <v>61</v>
      </c>
      <c r="BG61" s="43">
        <f>H61*AN61</f>
        <v>0</v>
      </c>
      <c r="BH61" s="43">
        <f>H61*AO61</f>
        <v>0</v>
      </c>
      <c r="BI61" s="43">
        <f>H61*I61</f>
        <v>0</v>
      </c>
      <c r="BJ61" s="43" t="s">
        <v>242</v>
      </c>
      <c r="BK61" s="52" t="s">
        <v>106</v>
      </c>
    </row>
    <row r="62" spans="1:46" ht="12.75">
      <c r="A62" s="24"/>
      <c r="B62" s="33"/>
      <c r="C62" s="116" t="s">
        <v>10</v>
      </c>
      <c r="D62" s="117"/>
      <c r="E62" s="117"/>
      <c r="F62" s="117"/>
      <c r="G62" s="40" t="s">
        <v>62</v>
      </c>
      <c r="H62" s="40" t="s">
        <v>62</v>
      </c>
      <c r="I62" s="40" t="s">
        <v>62</v>
      </c>
      <c r="J62" s="58">
        <f>SUM(J63:J65)</f>
        <v>0</v>
      </c>
      <c r="K62" s="58">
        <f>SUM(K63:K65)</f>
        <v>0</v>
      </c>
      <c r="L62" s="58">
        <f>SUM(L63:L65)</f>
        <v>0</v>
      </c>
      <c r="M62" s="18"/>
      <c r="AH62" s="51" t="s">
        <v>217</v>
      </c>
      <c r="AR62" s="58">
        <f>SUM(AI63:AI65)</f>
        <v>0</v>
      </c>
      <c r="AS62" s="58">
        <f>SUM(AJ63:AJ65)</f>
        <v>0</v>
      </c>
      <c r="AT62" s="58">
        <f>SUM(AK63:AK65)</f>
        <v>0</v>
      </c>
    </row>
    <row r="63" spans="1:63" ht="12.75">
      <c r="A63" s="26" t="s">
        <v>96</v>
      </c>
      <c r="B63" s="36" t="s">
        <v>131</v>
      </c>
      <c r="C63" s="122" t="s">
        <v>181</v>
      </c>
      <c r="D63" s="123"/>
      <c r="E63" s="123"/>
      <c r="F63" s="123"/>
      <c r="G63" s="36" t="s">
        <v>193</v>
      </c>
      <c r="H63" s="44">
        <v>4.5</v>
      </c>
      <c r="I63" s="44">
        <v>0</v>
      </c>
      <c r="J63" s="44">
        <f>H63*AN63</f>
        <v>0</v>
      </c>
      <c r="K63" s="44">
        <f>H63*AO63</f>
        <v>0</v>
      </c>
      <c r="L63" s="44">
        <f>H63*I63</f>
        <v>0</v>
      </c>
      <c r="M63" s="18"/>
      <c r="Y63" s="52">
        <f>IF(AP63="5",BI63,0)</f>
        <v>0</v>
      </c>
      <c r="AA63" s="52">
        <f>IF(AP63="1",BG63,0)</f>
        <v>0</v>
      </c>
      <c r="AB63" s="52">
        <f>IF(AP63="1",BH63,0)</f>
        <v>0</v>
      </c>
      <c r="AC63" s="52">
        <f>IF(AP63="7",BG63,0)</f>
        <v>0</v>
      </c>
      <c r="AD63" s="52">
        <f>IF(AP63="7",BH63,0)</f>
        <v>0</v>
      </c>
      <c r="AE63" s="52">
        <f>IF(AP63="2",BG63,0)</f>
        <v>0</v>
      </c>
      <c r="AF63" s="52">
        <f>IF(AP63="2",BH63,0)</f>
        <v>0</v>
      </c>
      <c r="AG63" s="52">
        <f>IF(AP63="0",BI63,0)</f>
        <v>0</v>
      </c>
      <c r="AH63" s="51" t="s">
        <v>217</v>
      </c>
      <c r="AI63" s="44">
        <f>IF(AM63=0,L63,0)</f>
        <v>0</v>
      </c>
      <c r="AJ63" s="44">
        <f>IF(AM63=15,L63,0)</f>
        <v>0</v>
      </c>
      <c r="AK63" s="44">
        <f>IF(AM63=21,L63,0)</f>
        <v>0</v>
      </c>
      <c r="AM63" s="52">
        <v>21</v>
      </c>
      <c r="AN63" s="52">
        <f>I63*1</f>
        <v>0</v>
      </c>
      <c r="AO63" s="52">
        <f>I63*(1-1)</f>
        <v>0</v>
      </c>
      <c r="AP63" s="54" t="s">
        <v>59</v>
      </c>
      <c r="AU63" s="52">
        <f>AV63+AW63</f>
        <v>0</v>
      </c>
      <c r="AV63" s="52">
        <f>H63*AN63</f>
        <v>0</v>
      </c>
      <c r="AW63" s="52">
        <f>H63*AO63</f>
        <v>0</v>
      </c>
      <c r="AX63" s="55" t="s">
        <v>221</v>
      </c>
      <c r="AY63" s="55" t="s">
        <v>233</v>
      </c>
      <c r="AZ63" s="51" t="s">
        <v>237</v>
      </c>
      <c r="BB63" s="52">
        <f>AV63+AW63</f>
        <v>0</v>
      </c>
      <c r="BC63" s="52">
        <f>I63/(100-BD63)*100</f>
        <v>0</v>
      </c>
      <c r="BD63" s="52">
        <v>0</v>
      </c>
      <c r="BE63" s="52">
        <f>63</f>
        <v>63</v>
      </c>
      <c r="BG63" s="44">
        <f>H63*AN63</f>
        <v>0</v>
      </c>
      <c r="BH63" s="44">
        <f>H63*AO63</f>
        <v>0</v>
      </c>
      <c r="BI63" s="44">
        <f>H63*I63</f>
        <v>0</v>
      </c>
      <c r="BJ63" s="44" t="s">
        <v>243</v>
      </c>
      <c r="BK63" s="52"/>
    </row>
    <row r="64" spans="1:63" ht="12.75">
      <c r="A64" s="26" t="s">
        <v>97</v>
      </c>
      <c r="B64" s="36" t="s">
        <v>123</v>
      </c>
      <c r="C64" s="122" t="s">
        <v>169</v>
      </c>
      <c r="D64" s="123"/>
      <c r="E64" s="123"/>
      <c r="F64" s="123"/>
      <c r="G64" s="36" t="s">
        <v>190</v>
      </c>
      <c r="H64" s="44">
        <v>22.5</v>
      </c>
      <c r="I64" s="44">
        <v>0</v>
      </c>
      <c r="J64" s="44">
        <f>H64*AN64</f>
        <v>0</v>
      </c>
      <c r="K64" s="44">
        <f>H64*AO64</f>
        <v>0</v>
      </c>
      <c r="L64" s="44">
        <f>H64*I64</f>
        <v>0</v>
      </c>
      <c r="M64" s="18"/>
      <c r="Y64" s="52">
        <f>IF(AP64="5",BI64,0)</f>
        <v>0</v>
      </c>
      <c r="AA64" s="52">
        <f>IF(AP64="1",BG64,0)</f>
        <v>0</v>
      </c>
      <c r="AB64" s="52">
        <f>IF(AP64="1",BH64,0)</f>
        <v>0</v>
      </c>
      <c r="AC64" s="52">
        <f>IF(AP64="7",BG64,0)</f>
        <v>0</v>
      </c>
      <c r="AD64" s="52">
        <f>IF(AP64="7",BH64,0)</f>
        <v>0</v>
      </c>
      <c r="AE64" s="52">
        <f>IF(AP64="2",BG64,0)</f>
        <v>0</v>
      </c>
      <c r="AF64" s="52">
        <f>IF(AP64="2",BH64,0)</f>
        <v>0</v>
      </c>
      <c r="AG64" s="52">
        <f>IF(AP64="0",BI64,0)</f>
        <v>0</v>
      </c>
      <c r="AH64" s="51" t="s">
        <v>217</v>
      </c>
      <c r="AI64" s="44">
        <f>IF(AM64=0,L64,0)</f>
        <v>0</v>
      </c>
      <c r="AJ64" s="44">
        <f>IF(AM64=15,L64,0)</f>
        <v>0</v>
      </c>
      <c r="AK64" s="44">
        <f>IF(AM64=21,L64,0)</f>
        <v>0</v>
      </c>
      <c r="AM64" s="52">
        <v>21</v>
      </c>
      <c r="AN64" s="52">
        <f>I64*1</f>
        <v>0</v>
      </c>
      <c r="AO64" s="52">
        <f>I64*(1-1)</f>
        <v>0</v>
      </c>
      <c r="AP64" s="54" t="s">
        <v>59</v>
      </c>
      <c r="AU64" s="52">
        <f>AV64+AW64</f>
        <v>0</v>
      </c>
      <c r="AV64" s="52">
        <f>H64*AN64</f>
        <v>0</v>
      </c>
      <c r="AW64" s="52">
        <f>H64*AO64</f>
        <v>0</v>
      </c>
      <c r="AX64" s="55" t="s">
        <v>221</v>
      </c>
      <c r="AY64" s="55" t="s">
        <v>233</v>
      </c>
      <c r="AZ64" s="51" t="s">
        <v>237</v>
      </c>
      <c r="BB64" s="52">
        <f>AV64+AW64</f>
        <v>0</v>
      </c>
      <c r="BC64" s="52">
        <f>I64/(100-BD64)*100</f>
        <v>0</v>
      </c>
      <c r="BD64" s="52">
        <v>0</v>
      </c>
      <c r="BE64" s="52">
        <f>64</f>
        <v>64</v>
      </c>
      <c r="BG64" s="44">
        <f>H64*AN64</f>
        <v>0</v>
      </c>
      <c r="BH64" s="44">
        <f>H64*AO64</f>
        <v>0</v>
      </c>
      <c r="BI64" s="44">
        <f>H64*I64</f>
        <v>0</v>
      </c>
      <c r="BJ64" s="44" t="s">
        <v>243</v>
      </c>
      <c r="BK64" s="52"/>
    </row>
    <row r="65" spans="1:63" ht="12.75">
      <c r="A65" s="28" t="s">
        <v>58</v>
      </c>
      <c r="B65" s="38" t="s">
        <v>132</v>
      </c>
      <c r="C65" s="126" t="s">
        <v>182</v>
      </c>
      <c r="D65" s="127"/>
      <c r="E65" s="127"/>
      <c r="F65" s="127"/>
      <c r="G65" s="38" t="s">
        <v>190</v>
      </c>
      <c r="H65" s="45">
        <v>0.6</v>
      </c>
      <c r="I65" s="45">
        <v>0</v>
      </c>
      <c r="J65" s="45">
        <f>H65*AN65</f>
        <v>0</v>
      </c>
      <c r="K65" s="45">
        <f>H65*AO65</f>
        <v>0</v>
      </c>
      <c r="L65" s="45">
        <f>H65*I65</f>
        <v>0</v>
      </c>
      <c r="M65" s="18"/>
      <c r="Y65" s="52">
        <f>IF(AP65="5",BI65,0)</f>
        <v>0</v>
      </c>
      <c r="AA65" s="52">
        <f>IF(AP65="1",BG65,0)</f>
        <v>0</v>
      </c>
      <c r="AB65" s="52">
        <f>IF(AP65="1",BH65,0)</f>
        <v>0</v>
      </c>
      <c r="AC65" s="52">
        <f>IF(AP65="7",BG65,0)</f>
        <v>0</v>
      </c>
      <c r="AD65" s="52">
        <f>IF(AP65="7",BH65,0)</f>
        <v>0</v>
      </c>
      <c r="AE65" s="52">
        <f>IF(AP65="2",BG65,0)</f>
        <v>0</v>
      </c>
      <c r="AF65" s="52">
        <f>IF(AP65="2",BH65,0)</f>
        <v>0</v>
      </c>
      <c r="AG65" s="52">
        <f>IF(AP65="0",BI65,0)</f>
        <v>0</v>
      </c>
      <c r="AH65" s="51" t="s">
        <v>217</v>
      </c>
      <c r="AI65" s="44">
        <f>IF(AM65=0,L65,0)</f>
        <v>0</v>
      </c>
      <c r="AJ65" s="44">
        <f>IF(AM65=15,L65,0)</f>
        <v>0</v>
      </c>
      <c r="AK65" s="44">
        <f>IF(AM65=21,L65,0)</f>
        <v>0</v>
      </c>
      <c r="AM65" s="52">
        <v>21</v>
      </c>
      <c r="AN65" s="52">
        <f>I65*1</f>
        <v>0</v>
      </c>
      <c r="AO65" s="52">
        <f>I65*(1-1)</f>
        <v>0</v>
      </c>
      <c r="AP65" s="54" t="s">
        <v>59</v>
      </c>
      <c r="AU65" s="52">
        <f>AV65+AW65</f>
        <v>0</v>
      </c>
      <c r="AV65" s="52">
        <f>H65*AN65</f>
        <v>0</v>
      </c>
      <c r="AW65" s="52">
        <f>H65*AO65</f>
        <v>0</v>
      </c>
      <c r="AX65" s="55" t="s">
        <v>221</v>
      </c>
      <c r="AY65" s="55" t="s">
        <v>233</v>
      </c>
      <c r="AZ65" s="51" t="s">
        <v>237</v>
      </c>
      <c r="BB65" s="52">
        <f>AV65+AW65</f>
        <v>0</v>
      </c>
      <c r="BC65" s="52">
        <f>I65/(100-BD65)*100</f>
        <v>0</v>
      </c>
      <c r="BD65" s="52">
        <v>0</v>
      </c>
      <c r="BE65" s="52">
        <f>65</f>
        <v>65</v>
      </c>
      <c r="BG65" s="44">
        <f>H65*AN65</f>
        <v>0</v>
      </c>
      <c r="BH65" s="44">
        <f>H65*AO65</f>
        <v>0</v>
      </c>
      <c r="BI65" s="44">
        <f>H65*I65</f>
        <v>0</v>
      </c>
      <c r="BJ65" s="44" t="s">
        <v>243</v>
      </c>
      <c r="BK65" s="52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128" t="s">
        <v>203</v>
      </c>
      <c r="K66" s="69"/>
      <c r="L66" s="60">
        <f>L13+L17+L21+L23+L26+L31+L40+L42+L53+L60+L62</f>
        <v>0</v>
      </c>
    </row>
    <row r="67" ht="11.25" customHeight="1">
      <c r="A67" s="29" t="s">
        <v>18</v>
      </c>
    </row>
    <row r="68" spans="1:12" ht="12.75">
      <c r="A68" s="75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</sheetData>
  <sheetProtection/>
  <mergeCells count="84">
    <mergeCell ref="C63:F63"/>
    <mergeCell ref="C64:F64"/>
    <mergeCell ref="C65:F65"/>
    <mergeCell ref="J66:K66"/>
    <mergeCell ref="A68:L68"/>
    <mergeCell ref="C57:F57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L35"/>
    <mergeCell ref="C36:F36"/>
    <mergeCell ref="C37:F37"/>
    <mergeCell ref="C38:F38"/>
    <mergeCell ref="C27:F27"/>
    <mergeCell ref="C28:L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5:F15"/>
    <mergeCell ref="C16:L16"/>
    <mergeCell ref="C17:F17"/>
    <mergeCell ref="C18:F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L9"/>
    <mergeCell ref="A6:B7"/>
    <mergeCell ref="C6:D7"/>
    <mergeCell ref="E6:F7"/>
    <mergeCell ref="G6:H7"/>
    <mergeCell ref="I6:I7"/>
    <mergeCell ref="J6:L7"/>
    <mergeCell ref="A4:B5"/>
    <mergeCell ref="C4:D5"/>
    <mergeCell ref="E4:F5"/>
    <mergeCell ref="G4:H5"/>
    <mergeCell ref="I4:I5"/>
    <mergeCell ref="J4:L5"/>
    <mergeCell ref="A1:L1"/>
    <mergeCell ref="A2:B3"/>
    <mergeCell ref="C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2022-09-05T06:08:03Z</dcterms:modified>
  <cp:category/>
  <cp:version/>
  <cp:contentType/>
  <cp:contentStatus/>
</cp:coreProperties>
</file>