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workbookProtection workbookAlgorithmName="SHA-512" workbookHashValue="48AV9AgUzZdNaXtPIoDowGGrkmTLL+8cUQoa1vFyaEAnakmXW4cpK7nKV9AiKOKJr56lc6HsSBv99Igl/w5P8w==" workbookSpinCount="100000" workbookSaltValue="66rxRxuu6Pyb6emnP1aUHw==" lockStructure="1"/>
  <bookViews>
    <workbookView xWindow="65428" yWindow="65428" windowWidth="23256" windowHeight="12456" firstSheet="2" activeTab="2"/>
  </bookViews>
  <sheets>
    <sheet name="Žádost CZVZ" sheetId="5" state="hidden" r:id="rId1"/>
    <sheet name="01Seznam Zadavatelů" sheetId="6" state="hidden" r:id="rId2"/>
    <sheet name="03Specifikace" sheetId="7" r:id="rId3"/>
    <sheet name="04Cena plnění" sheetId="8" state="hidden" r:id="rId4"/>
    <sheet name="bezNP" sheetId="4" state="hidden" r:id="rId5"/>
    <sheet name="Odpovědi formuláře 2" sheetId="3" state="hidden" r:id="rId6"/>
    <sheet name="Odpovědi formuláře 1" sheetId="1" state="hidden" r:id="rId7"/>
    <sheet name="Seznam_PO_1_1_2022" sheetId="2" state="hidden" r:id="rId8"/>
  </sheets>
  <externalReferences>
    <externalReference r:id="rId11"/>
  </externalReferences>
  <definedNames>
    <definedName name="_xlnm._FilterDatabase" localSheetId="2" hidden="1">'03Specifikace'!$B$7:$O$18</definedName>
    <definedName name="_xlnm._FilterDatabase" localSheetId="4" hidden="1">'bezNP'!$A$1:$U$89</definedName>
    <definedName name="_xlnm._FilterDatabase" localSheetId="7" hidden="1">'Seznam_PO_1_1_2022'!$B$1:$AS$242</definedName>
    <definedName name="_xlnm.Print_Area" localSheetId="1">'01Seznam Zadavatelů'!$A$1:$R$91</definedName>
    <definedName name="_xlnm.Print_Area" localSheetId="2">'03Specifikace'!$A$1:$Q$20</definedName>
    <definedName name="_xlnm.Print_Area" localSheetId="3">'04Cena plnění'!$A$1:$D$21</definedName>
    <definedName name="_xlnm.Print_Area" localSheetId="0">'Žádost CZVZ'!$A$1:$G$57</definedName>
    <definedName name="up" localSheetId="7">'Seznam_PO_1_1_2022'!#REF!</definedName>
    <definedName name="_xlnm.Print_Titles" localSheetId="2">'03Specifikace'!$7:$7</definedName>
    <definedName name="_xlnm.Print_Titles" localSheetId="7">'Seznam_PO_1_1_2022'!$1:$1</definedName>
  </definedNames>
  <calcPr calcId="191029"/>
  <extLst/>
</workbook>
</file>

<file path=xl/comments1.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mments8.xml><?xml version="1.0" encoding="utf-8"?>
<comments xmlns="http://schemas.openxmlformats.org/spreadsheetml/2006/main">
  <authors>
    <author>tc={818EA23D-9E6B-4893-8023-AB1914861DF7}</author>
    <author>Cejiza, s.r.o.</author>
    <author>tc={830DC590-E3BD-49CC-938E-CDFCB8DC2665}</author>
    <author>tc={DA90A401-979B-4FC8-A75B-CED60EE18F03}</author>
    <author>tc={AA19FB1C-90F3-4714-A329-30D8B94B0CB4}</author>
    <author>Nikola Kobzinková</author>
    <author>tc={FAB2BE8E-59C3-48D1-97BA-CFFA925977B5}</author>
    <author>tc={2EC9E62F-A1B7-43E8-B32E-92E79A341C24}</author>
    <author>Veronika Vališová</author>
    <author>tc={B5C269E2-DE79-4845-9454-10BFC10C47BC}</author>
    <author>tc={36095B9D-A6B8-430D-8800-2B44159DA698}</author>
    <author>tc={15D0FD85-87EA-4F11-98FD-2DC1361DC719}</author>
    <author>Tester</author>
    <author>Kateřina Kováčová</author>
    <author>tc={13622873-C3DC-4E65-8CBE-0501DC1A5738}</author>
    <author>tc={4DDDF9EE-4614-4B90-A088-3E81F4979445}</author>
    <author>tc={E1FF24DE-83C6-4014-8D0D-81D34B9039DD}</author>
    <author>tc={A2C4E236-5491-49C6-8264-F160F6A240D2}</author>
    <author>tc={7FBBC23A-A6FD-4CAD-8133-7658E0B7A290}</author>
    <author>tc={B223168E-9DD3-4815-B13F-40FD69E4498A}</author>
  </authors>
  <commentList>
    <comment ref="W10"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Q14" authorId="1">
      <text>
        <r>
          <rPr>
            <b/>
            <sz val="9"/>
            <rFont val="Tahoma"/>
            <family val="2"/>
          </rPr>
          <t>Cejiza, s.r.o.:</t>
        </r>
        <r>
          <rPr>
            <sz val="9"/>
            <rFont val="Tahoma"/>
            <family val="2"/>
          </rPr>
          <t xml:space="preserve">
Ing. Petra Veselá
asistentka ředitele a tisková mluvčí
</t>
        </r>
        <r>
          <rPr>
            <b/>
            <sz val="9"/>
            <rFont val="Tahoma"/>
            <family val="2"/>
          </rPr>
          <t>515 215 556</t>
        </r>
      </text>
    </comment>
    <comment ref="E20"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E23"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E24"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W49" authorId="5">
      <text>
        <r>
          <rPr>
            <b/>
            <sz val="9"/>
            <rFont val="Tahoma"/>
            <family val="2"/>
          </rPr>
          <t>Nikola Kobzinková:</t>
        </r>
        <r>
          <rPr>
            <sz val="9"/>
            <rFont val="Tahoma"/>
            <family val="2"/>
          </rPr>
          <t xml:space="preserve">
podatelna: 
</t>
        </r>
        <r>
          <rPr>
            <b/>
            <sz val="9"/>
            <rFont val="Tahoma"/>
            <family val="2"/>
          </rPr>
          <t>545 113 111
545 113 102</t>
        </r>
      </text>
    </comment>
    <comment ref="AJ49" authorId="1">
      <text>
        <r>
          <rPr>
            <b/>
            <sz val="9"/>
            <rFont val="Tahoma"/>
            <family val="2"/>
          </rPr>
          <t>Cejiza, s.r.o.:</t>
        </r>
        <r>
          <rPr>
            <sz val="9"/>
            <rFont val="Tahoma"/>
            <family val="2"/>
          </rPr>
          <t xml:space="preserve">
Voráč mob: 724 122 532
Voráč tel: 545 113 308</t>
        </r>
      </text>
    </comment>
    <comment ref="Q65" authorId="1">
      <text>
        <r>
          <rPr>
            <b/>
            <sz val="9"/>
            <rFont val="Tahoma"/>
            <family val="2"/>
          </rPr>
          <t>Cejiza, s.r.o.:</t>
        </r>
        <r>
          <rPr>
            <sz val="9"/>
            <rFont val="Tahoma"/>
            <family val="2"/>
          </rPr>
          <t xml:space="preserve">
asistentka: Andrea Šikulová
</t>
        </r>
        <r>
          <rPr>
            <b/>
            <sz val="9"/>
            <rFont val="Tahoma"/>
            <family val="2"/>
          </rPr>
          <t>775 561 652</t>
        </r>
      </text>
    </comment>
    <comment ref="Q78" authorId="1">
      <text>
        <r>
          <rPr>
            <b/>
            <sz val="9"/>
            <rFont val="Tahoma"/>
            <family val="2"/>
          </rPr>
          <t xml:space="preserve">Cejiza, s.r.o.:
</t>
        </r>
        <r>
          <rPr>
            <sz val="9"/>
            <rFont val="Tahoma"/>
            <family val="2"/>
          </rPr>
          <t xml:space="preserve">
Sekretářka:
Tvrdá Helena
+420 </t>
        </r>
        <r>
          <rPr>
            <b/>
            <sz val="9"/>
            <rFont val="Tahoma"/>
            <family val="2"/>
          </rPr>
          <t>517 315 101</t>
        </r>
        <r>
          <rPr>
            <sz val="9"/>
            <rFont val="Tahoma"/>
            <family val="2"/>
          </rPr>
          <t xml:space="preserve">
tvrda@nemvy.cz</t>
        </r>
      </text>
    </comment>
    <comment ref="W78" authorId="5">
      <text>
        <r>
          <rPr>
            <b/>
            <sz val="9"/>
            <rFont val="Tahoma"/>
            <family val="2"/>
          </rPr>
          <t>Nikola Kobzinková:</t>
        </r>
        <r>
          <rPr>
            <sz val="9"/>
            <rFont val="Tahoma"/>
            <family val="2"/>
          </rPr>
          <t xml:space="preserve">
</t>
        </r>
      </text>
    </comment>
    <comment ref="AA78" authorId="1">
      <text>
        <r>
          <rPr>
            <b/>
            <sz val="9"/>
            <rFont val="Tahoma"/>
            <family val="2"/>
          </rPr>
          <t>Cejiza, s.r.o.:</t>
        </r>
        <r>
          <rPr>
            <sz val="9"/>
            <rFont val="Tahoma"/>
            <family val="2"/>
          </rPr>
          <t xml:space="preserve">
Další email: klimes@nemvy.cz;
rozehnalova@nemvy.cz</t>
        </r>
      </text>
    </comment>
    <comment ref="E79" authorId="6">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E88"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E107" authorId="8">
      <text>
        <r>
          <rPr>
            <b/>
            <sz val="9"/>
            <rFont val="Tahoma"/>
            <family val="2"/>
          </rPr>
          <t>Veronika Vališová:</t>
        </r>
        <r>
          <rPr>
            <sz val="9"/>
            <rFont val="Tahoma"/>
            <family val="2"/>
          </rPr>
          <t xml:space="preserve">
Nový název organizace</t>
        </r>
      </text>
    </comment>
    <comment ref="E114" authorId="1">
      <text>
        <r>
          <rPr>
            <b/>
            <sz val="9"/>
            <rFont val="Tahoma"/>
            <family val="2"/>
          </rPr>
          <t>Cejiza, s.r.o.:</t>
        </r>
        <r>
          <rPr>
            <sz val="9"/>
            <rFont val="Tahoma"/>
            <family val="2"/>
          </rPr>
          <t xml:space="preserve">
Sloučení škol: 
Základní škola speciální, praktická škola a dětský domov Vřesovice, příspěvková organizace
+  
Mateřská škola a základní škola Kyjov, Za Humny, příspěvková organizace
</t>
        </r>
      </text>
    </comment>
    <comment ref="E119"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P119" authorId="10">
      <text>
        <r>
          <t>[Komentář ve vlákně]
Vaše verze aplikace Excel vám umožňuje číst tento komentář ve vlákně, ale jakékoli jeho úpravy se odeberou, pokud se soubor otevře v novější verzi aplikace Excel. Další informace: https://go.microsoft.com/fwlink/?linkid=870924
Komentář:
    Nový ředitel</t>
        </r>
      </text>
    </comment>
    <comment ref="P120" authorId="1">
      <text>
        <r>
          <rPr>
            <b/>
            <sz val="9"/>
            <rFont val="Tahoma"/>
            <family val="2"/>
          </rPr>
          <t>Cejiza, s.r.o.:</t>
        </r>
        <r>
          <rPr>
            <sz val="9"/>
            <rFont val="Tahoma"/>
            <family val="2"/>
          </rPr>
          <t xml:space="preserve">
Ing. Mgr. Lubomír Wenzl, ředitel - konec pracovího poměru</t>
        </r>
      </text>
    </comment>
    <comment ref="AE120" authorId="1">
      <text>
        <r>
          <rPr>
            <b/>
            <sz val="9"/>
            <rFont val="Tahoma"/>
            <family val="2"/>
          </rPr>
          <t>Cejiza, s.r.o.:</t>
        </r>
        <r>
          <rPr>
            <sz val="9"/>
            <rFont val="Tahoma"/>
            <family val="2"/>
          </rPr>
          <t xml:space="preserve">
vedoucí finanční účtárny </t>
        </r>
      </text>
    </comment>
    <comment ref="E121" authorId="1">
      <text>
        <r>
          <rPr>
            <b/>
            <sz val="9"/>
            <rFont val="Tahoma"/>
            <family val="2"/>
          </rPr>
          <t>Cejiza, s.r.o.:</t>
        </r>
        <r>
          <rPr>
            <sz val="9"/>
            <rFont val="Tahoma"/>
            <family val="2"/>
          </rPr>
          <t xml:space="preserve">
Sloučení škol:
Střední škola automobilní Kyjov, příspěvková organizace
+ 
Střední odborné učiliště Kyjov, příspěvková </t>
        </r>
      </text>
    </comment>
    <comment ref="P130" authorId="1">
      <text>
        <r>
          <rPr>
            <b/>
            <sz val="9"/>
            <rFont val="Tahoma"/>
            <family val="2"/>
          </rPr>
          <t>Cejiza, s.r.o.:</t>
        </r>
        <r>
          <rPr>
            <sz val="9"/>
            <rFont val="Tahoma"/>
            <family val="2"/>
          </rPr>
          <t xml:space="preserve">
Pouze do 31.8.21 - poté nastoupí nové vedení.</t>
        </r>
      </text>
    </comment>
    <comment ref="E146" authorId="11">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N147" authorId="5">
      <text>
        <r>
          <rPr>
            <b/>
            <sz val="9"/>
            <rFont val="Tahoma"/>
            <family val="2"/>
          </rPr>
          <t>Nikola Kobzinková:</t>
        </r>
        <r>
          <rPr>
            <sz val="9"/>
            <rFont val="Tahoma"/>
            <family val="2"/>
          </rPr>
          <t xml:space="preserve">
Ing. Vlastimil Jalový zástupce ředitele školy
EMAIL: zastupce1@spsjedovnice.cz </t>
        </r>
      </text>
    </comment>
    <comment ref="Z153" authorId="1">
      <text>
        <r>
          <rPr>
            <b/>
            <sz val="9"/>
            <rFont val="Tahoma"/>
            <family val="2"/>
          </rPr>
          <t>Cejiza, s.r.o.:</t>
        </r>
        <r>
          <rPr>
            <sz val="9"/>
            <rFont val="Tahoma"/>
            <family val="2"/>
          </rPr>
          <t xml:space="preserve">
pani ředitelka si přeje aby bylo všechno posíláno v kopii i na pani ekonomku
</t>
        </r>
      </text>
    </comment>
    <comment ref="Z156" authorId="5">
      <text>
        <r>
          <rPr>
            <b/>
            <sz val="9"/>
            <rFont val="Tahoma"/>
            <family val="2"/>
          </rPr>
          <t>Nikola Kobzinková:</t>
        </r>
        <r>
          <rPr>
            <sz val="9"/>
            <rFont val="Tahoma"/>
            <family val="2"/>
          </rPr>
          <t xml:space="preserve">
kontakt na zástupkyni
zastupkyne@dd-mikulov.eu; </t>
        </r>
      </text>
    </comment>
    <comment ref="AE156" authorId="12">
      <text>
        <r>
          <rPr>
            <b/>
            <sz val="9"/>
            <rFont val="Tahoma"/>
            <family val="2"/>
          </rPr>
          <t>Od 1.2. 2016</t>
        </r>
      </text>
    </comment>
    <comment ref="AI156" authorId="12">
      <text>
        <r>
          <rPr>
            <b/>
            <sz val="9"/>
            <rFont val="Tahoma"/>
            <family val="2"/>
          </rPr>
          <t>Od 1.2. 2016</t>
        </r>
      </text>
    </comment>
    <comment ref="N161" authorId="13">
      <text>
        <r>
          <rPr>
            <b/>
            <sz val="9"/>
            <rFont val="Tahoma"/>
            <family val="2"/>
          </rPr>
          <t>Kateřina Kováčová:</t>
        </r>
        <r>
          <rPr>
            <sz val="9"/>
            <rFont val="Tahoma"/>
            <family val="2"/>
          </rPr>
          <t xml:space="preserve">
Na stránkách je vedená jako ředitelka Eva Divoká. Ale v ARESu to ještě není změněno.</t>
        </r>
      </text>
    </comment>
    <comment ref="E166"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68" authorId="1">
      <text>
        <r>
          <rPr>
            <b/>
            <sz val="9"/>
            <rFont val="Tahoma"/>
            <family val="2"/>
          </rPr>
          <t>Cejiza, s.r.o.:</t>
        </r>
        <r>
          <rPr>
            <sz val="9"/>
            <rFont val="Tahoma"/>
            <family val="2"/>
          </rPr>
          <t xml:space="preserve">
změna názvu od 1.1.2020
</t>
        </r>
      </text>
    </comment>
    <comment ref="E169"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72" authorId="1">
      <text>
        <r>
          <rPr>
            <b/>
            <sz val="9"/>
            <rFont val="Tahoma"/>
            <family val="2"/>
          </rPr>
          <t>Cejiza, s.r.o.:</t>
        </r>
        <r>
          <rPr>
            <sz val="9"/>
            <rFont val="Tahoma"/>
            <family val="2"/>
          </rPr>
          <t xml:space="preserve">
Pozastavena činnost dne 24. 6. 2021. </t>
        </r>
      </text>
    </comment>
    <comment ref="W172" authorId="1">
      <text>
        <r>
          <rPr>
            <b/>
            <sz val="9"/>
            <rFont val="Tahoma"/>
            <family val="2"/>
          </rPr>
          <t>Cejiza, s.r.o.:
mobil ředitel</t>
        </r>
        <r>
          <rPr>
            <sz val="9"/>
            <rFont val="Tahoma"/>
            <family val="2"/>
          </rPr>
          <t xml:space="preserve">
+420 734 325 870</t>
        </r>
      </text>
    </comment>
    <comment ref="AA180" authorId="1">
      <text>
        <r>
          <rPr>
            <sz val="9"/>
            <rFont val="Tahoma"/>
            <family val="2"/>
          </rPr>
          <t xml:space="preserve">
</t>
        </r>
      </text>
    </comment>
    <comment ref="E182" authorId="1">
      <text>
        <r>
          <rPr>
            <b/>
            <sz val="9"/>
            <rFont val="Tahoma"/>
            <family val="2"/>
          </rPr>
          <t>Cejiza, s.r.o.:</t>
        </r>
        <r>
          <rPr>
            <sz val="9"/>
            <rFont val="Tahoma"/>
            <family val="2"/>
          </rPr>
          <t xml:space="preserve">
změna názvu od 1.1.2020
</t>
        </r>
      </text>
    </comment>
    <comment ref="AJ194" authorId="16">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P199" authorId="17">
      <text>
        <r>
          <t>[Komentář ve vlákně]
Vaše verze aplikace Excel vám umožňuje číst tento komentář ve vlákně, ale jakékoli jeho úpravy se odeberou, pokud se soubor otevře v novější verzi aplikace Excel. Další informace: https://go.microsoft.com/fwlink/?linkid=870924
Komentář:
    Dlouhodobá nepřítomnost</t>
        </r>
      </text>
    </comment>
    <comment ref="X204" authorId="1">
      <text>
        <r>
          <rPr>
            <b/>
            <sz val="9"/>
            <rFont val="Tahoma"/>
            <family val="2"/>
          </rPr>
          <t>Cejiza, s.r.o.:</t>
        </r>
        <r>
          <rPr>
            <sz val="9"/>
            <rFont val="Tahoma"/>
            <family val="2"/>
          </rPr>
          <t xml:space="preserve">
POSÍLAT KOPIE NA PODATELNU-pro jistotu</t>
        </r>
      </text>
    </comment>
    <comment ref="P211" authorId="1">
      <text>
        <r>
          <rPr>
            <b/>
            <sz val="9"/>
            <rFont val="Tahoma"/>
            <family val="2"/>
          </rPr>
          <t xml:space="preserve">Cejiza
</t>
        </r>
        <r>
          <rPr>
            <sz val="9"/>
            <rFont val="Tahoma"/>
            <family val="2"/>
          </rPr>
          <t xml:space="preserve">
MUDr. František Černý – náměstek ředitele pro zdravotní péči a zástupce ředitele po dobu jeho nepřítomnosti
Mgr. Naděžda Kwašniewská – náměstkyně ředitele pro ošetřovatelskou péči
Ing. Marek Šlajferčík – náměstek pro ekonomiku
Milan Pospíšil – náměstek pro investice a HTS
Mgr. Alena Dekařová – právník
</t>
        </r>
      </text>
    </comment>
    <comment ref="E224" authorId="1">
      <text>
        <r>
          <rPr>
            <b/>
            <sz val="9"/>
            <rFont val="Tahoma"/>
            <family val="2"/>
          </rPr>
          <t>Cejiza, s.r.o.:</t>
        </r>
        <r>
          <rPr>
            <sz val="9"/>
            <rFont val="Tahoma"/>
            <family val="2"/>
          </rPr>
          <t xml:space="preserve">
změna názvu od 1.1.2020
</t>
        </r>
      </text>
    </comment>
    <comment ref="S225" authorId="1">
      <text>
        <r>
          <rPr>
            <b/>
            <sz val="9"/>
            <rFont val="Tahoma"/>
            <family val="2"/>
          </rPr>
          <t>Cejiza, s.r.o.:</t>
        </r>
        <r>
          <rPr>
            <sz val="9"/>
            <rFont val="Tahoma"/>
            <family val="2"/>
          </rPr>
          <t xml:space="preserve">
zástupce:  p. Korseltová
 727 953 511 </t>
        </r>
      </text>
    </comment>
    <comment ref="N228" authorId="18">
      <text>
        <r>
          <t>[Komentář ve vlákně]
Vaše verze aplikace Excel vám umožňuje číst tento komentář ve vlákně, ale jakékoli jeho úpravy se odeberou, pokud se soubor otevře v novější verzi aplikace Excel. Další informace: https://go.microsoft.com/fwlink/?linkid=870924
Komentář:
    Od 1.5.2022 nová ředitelka</t>
        </r>
      </text>
    </comment>
    <comment ref="E230" authorId="5">
      <text>
        <r>
          <rPr>
            <b/>
            <sz val="9"/>
            <rFont val="Tahoma"/>
            <family val="2"/>
          </rPr>
          <t>Nikola Kobzinková:</t>
        </r>
        <r>
          <rPr>
            <sz val="9"/>
            <rFont val="Tahoma"/>
            <family val="2"/>
          </rPr>
          <t xml:space="preserve">
Podatelna: 
Minaříková Renata
541 651 122</t>
        </r>
      </text>
    </comment>
    <comment ref="E232" authorId="19">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 ref="N237" authorId="5">
      <text>
        <r>
          <rPr>
            <b/>
            <sz val="9"/>
            <rFont val="Tahoma"/>
            <family val="2"/>
          </rPr>
          <t>Nikola Kobzinková:</t>
        </r>
        <r>
          <rPr>
            <sz val="9"/>
            <rFont val="Tahoma"/>
            <family val="2"/>
          </rPr>
          <t xml:space="preserve">
603 563 965</t>
        </r>
      </text>
    </comment>
  </commentList>
</comments>
</file>

<file path=xl/sharedStrings.xml><?xml version="1.0" encoding="utf-8"?>
<sst xmlns="http://schemas.openxmlformats.org/spreadsheetml/2006/main" count="9716" uniqueCount="4614">
  <si>
    <t>Časová značka</t>
  </si>
  <si>
    <t>E-mailová adresa</t>
  </si>
  <si>
    <t>Jméno a příjmení osoby vyplňující tento dotazník/Název organizace</t>
  </si>
  <si>
    <t>IČO Vaší příspěvkové organizace</t>
  </si>
  <si>
    <t>Přejete si využít centrální nákup kancelářského papíru na období leden – březen 2023 (3 měsíce)</t>
  </si>
  <si>
    <t>Přejete si v rámci centrálního nákupu  na období leden – březen 2023 využívat dodávky papíru s náhradním plněním?</t>
  </si>
  <si>
    <t>Xerografický papír A4, bílý, 80 g, kvalita A        (1 balík = 500 listů)</t>
  </si>
  <si>
    <t>Xerografický papír A4, bílý, 80 g, kvalita B        (1 balík = 500 listů)</t>
  </si>
  <si>
    <t>Xerografický papír A4, bílý, 80 g, kvalita C        (1 balík = 500 listů)</t>
  </si>
  <si>
    <t>Xerografický papír A4, bílý, 160 g, (1 balík = 250 listů)</t>
  </si>
  <si>
    <t>Xerografický papír A4, barevný, 80 g, (1 balík = 500 listů)</t>
  </si>
  <si>
    <t>Xerografický papír A4, barevný, 160 g, (1 balík = 250 listů)</t>
  </si>
  <si>
    <t>Xerografický papír A3, bílý, 80 g, kvalita A        (1 balík = 500 listů)</t>
  </si>
  <si>
    <t>Xerografický papír A3, bílý, 80 g, kvalita B        (1 balík = 500 listů)</t>
  </si>
  <si>
    <t>Xerografický papír A3, bílý, 80 g, kvalita C        (1 balík = 500 listů)</t>
  </si>
  <si>
    <t>Xerografický papír A3, barevný, 80 g, (1 balík = 500 listů)</t>
  </si>
  <si>
    <t>Xerografický papír A5, bílý, 80 g, (1 balík = 500 listů)</t>
  </si>
  <si>
    <t>Xerografický papír A4, 100 % recyklovaný, 80 g, (1 balík = 500 listů)</t>
  </si>
  <si>
    <t>Poznámky / Dotazy (můžete například uvést jiný druh kancelářského papíru o který máte zájem a není uveden v předchozích otázkách)</t>
  </si>
  <si>
    <t>zuskapralove@gmail.com</t>
  </si>
  <si>
    <t>Markéta Šmerdová</t>
  </si>
  <si>
    <t>Ne</t>
  </si>
  <si>
    <t>papír odebíráme v rámci servisní smlouvy na pronájem kopírek</t>
  </si>
  <si>
    <t>zavodna@spsbv.cz</t>
  </si>
  <si>
    <t xml:space="preserve">Jaroslava Závodná, Střední průmyslová škola Edvarda Beneše a obchodní obchodní akademie Břeclav, příspěvková organizaceakademie </t>
  </si>
  <si>
    <t>Ano</t>
  </si>
  <si>
    <t>jtkubik@tiscali.cz</t>
  </si>
  <si>
    <t>Jana Kubíková</t>
  </si>
  <si>
    <t>mazourkova.barbora@ddblansko.cz</t>
  </si>
  <si>
    <t>Mazourková Barbora</t>
  </si>
  <si>
    <t>zouzelova@gymbuc.cz</t>
  </si>
  <si>
    <t>Lucie Žouželová, Gymnázium a OA Bučovice, přísp. org.</t>
  </si>
  <si>
    <t>bouda@oabk.cz</t>
  </si>
  <si>
    <t xml:space="preserve">Petr Bouda </t>
  </si>
  <si>
    <t>andrea.manasova@purkynka.cz</t>
  </si>
  <si>
    <t>Andrea Maňasová</t>
  </si>
  <si>
    <t>marketa.horakova@gymbos.cz</t>
  </si>
  <si>
    <t>Markéta Horáková / Gynázium Boskovice</t>
  </si>
  <si>
    <t>michala.husta@lipka.cz</t>
  </si>
  <si>
    <t>Lipka - školské zařízení pro environmentální vzdělávání Brno, příspěvková organizace</t>
  </si>
  <si>
    <t>zusamibo@volny.cz</t>
  </si>
  <si>
    <t>Kateřina Vojtěská</t>
  </si>
  <si>
    <t>pavel.juranek@issabrno.cz</t>
  </si>
  <si>
    <t xml:space="preserve">Pavel Juránek </t>
  </si>
  <si>
    <t>zus.oslavany@gmail.com</t>
  </si>
  <si>
    <t>Základní umělecká škola Oslavany, příspěvková organizace</t>
  </si>
  <si>
    <t>info@zussmetanova.cz</t>
  </si>
  <si>
    <t>Zuzana Jasinková</t>
  </si>
  <si>
    <t>reditel@mkgym.cz</t>
  </si>
  <si>
    <t>Mgr. Dagmar Holá</t>
  </si>
  <si>
    <t>barbora.jedlickova@svcletovice.cz</t>
  </si>
  <si>
    <t>Letokruh - středisko volného času Letovice, příspěvková organizace</t>
  </si>
  <si>
    <t>zus.orechov@volny.cz</t>
  </si>
  <si>
    <t>Eva Polášková, Základní umělecká škola Ořechov příspěvková organizace</t>
  </si>
  <si>
    <t>zus.hrusovany@seznam.cz</t>
  </si>
  <si>
    <t>Jaroslav Pikner / Základní umělecká škola Hrušovany nad Jevišovkou, příspěvková organizace</t>
  </si>
  <si>
    <t>zus.bojanovice@email.cz</t>
  </si>
  <si>
    <t>Pavla Slavíková</t>
  </si>
  <si>
    <t>info@zushodonin.cz</t>
  </si>
  <si>
    <t>Lenka Vlachová/ZUŠ Hodonín</t>
  </si>
  <si>
    <t>vesela@vim-jmk.cz</t>
  </si>
  <si>
    <t>Yveta Veselá</t>
  </si>
  <si>
    <t>zus.velka@tiscali.cz</t>
  </si>
  <si>
    <t>Petr Pavlinec</t>
  </si>
  <si>
    <t>zusznojmo@zusznojmo.cz</t>
  </si>
  <si>
    <t>Jaromír Berka</t>
  </si>
  <si>
    <t>speratova@geminibrno.cz</t>
  </si>
  <si>
    <t>Jarmila Sperátová</t>
  </si>
  <si>
    <t>musilova@zamekbrezany.cz</t>
  </si>
  <si>
    <t>Miluše Musilová</t>
  </si>
  <si>
    <t>ekonom@opppvyskov.cz</t>
  </si>
  <si>
    <t>Klára Davidová/Oblastní pedagogicko-psychologická poradna Vyškov, p.o.</t>
  </si>
  <si>
    <t>zusblansko@zusblansko.cz</t>
  </si>
  <si>
    <t>Petra Voet</t>
  </si>
  <si>
    <t>reditelstvi@zus-slunna.cz</t>
  </si>
  <si>
    <t>Věra Macháčková</t>
  </si>
  <si>
    <t>zus.pozorice@volny.cz</t>
  </si>
  <si>
    <t>Hana Navrátilová</t>
  </si>
  <si>
    <t>hospodarka@prumyslovka.cz</t>
  </si>
  <si>
    <t>Mgr. Eliška Ratiborská</t>
  </si>
  <si>
    <t>sedlackova.o@gymkren.cz</t>
  </si>
  <si>
    <t>Gymnázium Brno,Křenová, příspěvková organizace</t>
  </si>
  <si>
    <t>flasarova@ddmstraznice.cz</t>
  </si>
  <si>
    <t>Mgr. Marie Flašarová</t>
  </si>
  <si>
    <t>reditel@sjs-brno.cz</t>
  </si>
  <si>
    <t>Helena Ťoková</t>
  </si>
  <si>
    <t>info@ddmmikulov.cz</t>
  </si>
  <si>
    <t>Alena Židelová</t>
  </si>
  <si>
    <t>reditel@zus-hustopece.cz</t>
  </si>
  <si>
    <t>Miroslav Brúček</t>
  </si>
  <si>
    <t>info@dddagmar.cz</t>
  </si>
  <si>
    <t>dagmar coufalová</t>
  </si>
  <si>
    <t>administrativa@svcpohorelice.cz</t>
  </si>
  <si>
    <t>Jindra Spáčilová</t>
  </si>
  <si>
    <t>zus.varhanicka@volny.cz</t>
  </si>
  <si>
    <t>ZUŠ varhanická</t>
  </si>
  <si>
    <t>hermanova@svcivancice.cz</t>
  </si>
  <si>
    <t>Jana Heřmanová</t>
  </si>
  <si>
    <t>reditelka@mssidlistni.cz</t>
  </si>
  <si>
    <t>Zdislava Paulíková</t>
  </si>
  <si>
    <t>zasobovani@domovhostim.cz</t>
  </si>
  <si>
    <t>Yvona Formanová/Domov pro seniory Hostim</t>
  </si>
  <si>
    <t>00</t>
  </si>
  <si>
    <t>skola@vassboskovice.cz</t>
  </si>
  <si>
    <t>Ivana Ekslerová</t>
  </si>
  <si>
    <t>ekonomka@srdcevdome.cz</t>
  </si>
  <si>
    <t>Miroslava Prchalová</t>
  </si>
  <si>
    <t>nada.prochazkova@mszskyjov.cz</t>
  </si>
  <si>
    <t>Mateřská škola a základní škola Kyjov, Školní, příspěvková organizace</t>
  </si>
  <si>
    <t>sobotkova@ssmk.eu</t>
  </si>
  <si>
    <t>Renata Sobotková/SŠDOS</t>
  </si>
  <si>
    <t>vendula.gacova@specskiva.cz</t>
  </si>
  <si>
    <t>Vendula Gacova</t>
  </si>
  <si>
    <t>info@domovhvezda.cz</t>
  </si>
  <si>
    <t>Petra Kulíšková / Domov Hvězda, p.o.</t>
  </si>
  <si>
    <t>m.sperkova@domovbozice.cz</t>
  </si>
  <si>
    <t>Martina Šperková /Domov Božice, příspěvková organizace</t>
  </si>
  <si>
    <t>ruzena.hradilova@sosblansko.cz</t>
  </si>
  <si>
    <t>Růžena Hradilová</t>
  </si>
  <si>
    <t>posta@socialnisluzbysebetov.cz</t>
  </si>
  <si>
    <t>Jitka Juračková/Sociální služby Šebetov, p.o.</t>
  </si>
  <si>
    <t>muzeum@muzeum-boskovicka.cz</t>
  </si>
  <si>
    <t>Alena Kolářová, Muzeum regionu Boskovicka, příspěvková organizace</t>
  </si>
  <si>
    <t>hospodarka@zustisnov.cz</t>
  </si>
  <si>
    <t xml:space="preserve">Alena Ivánková, ZUŠ Tišnov </t>
  </si>
  <si>
    <t>moravek@nspiv.cz</t>
  </si>
  <si>
    <t>Bc. Zdeněk Morávek</t>
  </si>
  <si>
    <t>svobodova@cljuniorauto.cz</t>
  </si>
  <si>
    <t>Marie Svobodová</t>
  </si>
  <si>
    <t>lsvobodova@jilova.cz</t>
  </si>
  <si>
    <t>Lenka Svobodová</t>
  </si>
  <si>
    <t>novakova.eva@dckyjov.cz</t>
  </si>
  <si>
    <t>Nováková Eva, Krůček Kyjov - centrum zdravotních služeb pro děti</t>
  </si>
  <si>
    <t>novak.p@gpoa.cz</t>
  </si>
  <si>
    <t>Novák Pavel / GPOA</t>
  </si>
  <si>
    <t>henclova@gbv.cz</t>
  </si>
  <si>
    <t>Dagmar Henčlová</t>
  </si>
  <si>
    <t>gabriela.fialova@mszscernopolni.cz</t>
  </si>
  <si>
    <t>Gabriela Fialová</t>
  </si>
  <si>
    <t>bubenik.marie@seznam.cz</t>
  </si>
  <si>
    <t>Marie Bubeníková/ Mateřská škola,základní škola a praktická škola, Boskovice, příspěvková organizace</t>
  </si>
  <si>
    <t>zdenek.duhovka@gmail.com</t>
  </si>
  <si>
    <t>Zdeněk Petr</t>
  </si>
  <si>
    <t>info@stredniskolastraznice.cz</t>
  </si>
  <si>
    <t>Ivana Labudová/Střední škola Strážnice, p.o.</t>
  </si>
  <si>
    <t>koudelka@fortika.cz</t>
  </si>
  <si>
    <t>Mgr. Miroslav Koudelka</t>
  </si>
  <si>
    <t>technik@domovpredklasteri.cz</t>
  </si>
  <si>
    <t>Jindřiška Halvová</t>
  </si>
  <si>
    <t>kancelar@sgldbrno.cz</t>
  </si>
  <si>
    <t>Renata Kolstrunková</t>
  </si>
  <si>
    <t>zizkova@zusjk.cz</t>
  </si>
  <si>
    <t>Alexandra Žižková / základní umělecká škola Jaroslava Kvapila Brno, příspěvková organizace</t>
  </si>
  <si>
    <t>matouskova@gymzn.cz</t>
  </si>
  <si>
    <t>Alena Matoušková / Gymnázium Dr. Karla Polesného Znojmo, příspěvková organizace</t>
  </si>
  <si>
    <t>marcela.drajsajtlova@zusstraznice.cz</t>
  </si>
  <si>
    <t>Drajsajtlová Marcela</t>
  </si>
  <si>
    <t>ambrosova@skolatisnov.cz</t>
  </si>
  <si>
    <t>Renata Ambrosová</t>
  </si>
  <si>
    <t>email@gzastavka.cz</t>
  </si>
  <si>
    <t>Gymnázium T. G. Masaryka Zastávka, příspěvková organizace</t>
  </si>
  <si>
    <t>novacek.p@domovsokolnice.cz</t>
  </si>
  <si>
    <t>Petr Nováček</t>
  </si>
  <si>
    <t>skola@sou-hustopece.cz</t>
  </si>
  <si>
    <t>Dagmar Hlaváčková/ SOŠ a SOU Hustopeče</t>
  </si>
  <si>
    <t>obchodni@nembv.cz</t>
  </si>
  <si>
    <t>Petr Pyskatý</t>
  </si>
  <si>
    <t>brozek@kruhznojmo.cz</t>
  </si>
  <si>
    <t>Brožek Jiří</t>
  </si>
  <si>
    <t>oa@oaveseli.cz</t>
  </si>
  <si>
    <t>Iveta Machalová/Obchodní akademie a Střední odborné učiliště Veselí nad Moravou, příspěvková organizace</t>
  </si>
  <si>
    <t>Xerografický papír A4, bílý, 200 g</t>
  </si>
  <si>
    <t>ucetni@dd-mikulov.eu</t>
  </si>
  <si>
    <t>Konstantina Bílá</t>
  </si>
  <si>
    <t>Děkujeme za nabídku. Máme regionálního dodavatele, který zboží dodá okamžitě dle naší potřeby za zvýhodněnou cenu.</t>
  </si>
  <si>
    <t>boudova@socialnisluzbyvyskov.cz</t>
  </si>
  <si>
    <t>Sociální služby Vyškov</t>
  </si>
  <si>
    <t>prosím jen 50x kusů po 500listech ne balíků, děkuji</t>
  </si>
  <si>
    <t>roznovska@domovufrantiska.cz</t>
  </si>
  <si>
    <t>Jana Rožnovská</t>
  </si>
  <si>
    <t>havranova@gml.cz</t>
  </si>
  <si>
    <t>Gymnázium Matyáše Lercha, Brno, Žižkova 55, příspěvková organizace</t>
  </si>
  <si>
    <t>anna.krytinarova@sokolska.cz</t>
  </si>
  <si>
    <t>Střední průmyslová škola a Vyšší odborná škola Brno, Sokolská, příspěvková organizace</t>
  </si>
  <si>
    <t>jiri@ddmkurim.cz</t>
  </si>
  <si>
    <t>Jiří Hejduk</t>
  </si>
  <si>
    <t>gymkyjov@gymkyjov.cz</t>
  </si>
  <si>
    <t>Kudláčová Bohdana</t>
  </si>
  <si>
    <t>post1@hvezdarna-veseli.cz</t>
  </si>
  <si>
    <t>Lubomír Kazík/Hvězdárna Veselí nad Moravou</t>
  </si>
  <si>
    <t>objednavky.mtz@nemzn.cz</t>
  </si>
  <si>
    <t>Martina Vidličková/Nemocnice Znojmo p.o.</t>
  </si>
  <si>
    <t>zustrnkova@volny.cz</t>
  </si>
  <si>
    <t>Marika Benešová, ZUŠ Antonína Doležala Brno, Trnkova 81, příspěvková organizace</t>
  </si>
  <si>
    <t>hospodarkazamecek@seznam.cz</t>
  </si>
  <si>
    <t>Denisa Matějková/ Zámeček Střelice p.o.</t>
  </si>
  <si>
    <t>ucetni@zssblansko.cz</t>
  </si>
  <si>
    <t>Základní škola speciální Blansko, příspěvková organizace</t>
  </si>
  <si>
    <t>veisova@domovskalice.cz</t>
  </si>
  <si>
    <t>Marie Veisová/ Domov pro seniory Skalice,p.o.</t>
  </si>
  <si>
    <t>svc.reditelka@seznam.cz</t>
  </si>
  <si>
    <t>Šárka Látalová</t>
  </si>
  <si>
    <t>pechova@oupslomena.cz</t>
  </si>
  <si>
    <t>Petra Pechová, Odborné učiliště a prš Brno, příspěvková organizace, Lomená 44</t>
  </si>
  <si>
    <t>info@detskydomovhodonin.cz</t>
  </si>
  <si>
    <t>Mgr. Vlastimil Kluďák/Dětský domov Hodonín, příspěvková organizace</t>
  </si>
  <si>
    <t>hospodarka@zuspohorelice.cz</t>
  </si>
  <si>
    <t>Pavlína Čermáková</t>
  </si>
  <si>
    <t>hyblerova.michaela@nemhu.cz</t>
  </si>
  <si>
    <t>Michaela Hýblerová / Nemocnice Hustopeče, p.o.</t>
  </si>
  <si>
    <t>peskova@masarykuvdm.cz</t>
  </si>
  <si>
    <t>Helena Pešková</t>
  </si>
  <si>
    <t>igor.nespurek@cichnovabrno.cz</t>
  </si>
  <si>
    <t>Igor Nešpurek</t>
  </si>
  <si>
    <t>sklad@centrumproseniorykyjov.cz</t>
  </si>
  <si>
    <t>Centrum služeb pro seniory Kyjov, příspěvková organizace</t>
  </si>
  <si>
    <t>zusvelkepavlovice@seznam.cz</t>
  </si>
  <si>
    <t>Milena Karberová</t>
  </si>
  <si>
    <t>ekonomka@ddmblansko.cz</t>
  </si>
  <si>
    <t>Ilona Mahrová</t>
  </si>
  <si>
    <t>skolakretin@zspridl.cz</t>
  </si>
  <si>
    <t>Mgr. Hana Najbrová, Mateřská škola a základní škola při Dětské léčebně Křetín 12, příspěvková organizace</t>
  </si>
  <si>
    <t>mtz@horizontkyjov.cz</t>
  </si>
  <si>
    <t>Jana Vincová/Domov Horizont</t>
  </si>
  <si>
    <t>dmklast4@seznam.cz</t>
  </si>
  <si>
    <t>Martina Kuchaříková/Domov mládeže a zařízení školního stravování Brno, příspěvková organizace</t>
  </si>
  <si>
    <t>ekonom@domuvek.cz</t>
  </si>
  <si>
    <t>Andrea Kropíková</t>
  </si>
  <si>
    <t>sankova.d@gymnzidlo.cz</t>
  </si>
  <si>
    <t>Dana Saňková</t>
  </si>
  <si>
    <t>kancelar@ddhodoninukunstatu.cz</t>
  </si>
  <si>
    <t>Lenka Ostrá, Dětský domov Hodonín u Kunštátu, p.o.</t>
  </si>
  <si>
    <t>skola@spsjedovnice.cz</t>
  </si>
  <si>
    <t>Ing. Olga Kratochvilová / Střední průmyslová škola Jedovnice, příspěvková organizace</t>
  </si>
  <si>
    <t>pantuckova@autistickaskola.cz</t>
  </si>
  <si>
    <t>Dana Pantůčková</t>
  </si>
  <si>
    <t>provozni@habrovanskyzamek.cz</t>
  </si>
  <si>
    <t>Habrovanský Zámek, p.o.</t>
  </si>
  <si>
    <t>vaculikova@skolarajhrad.cz</t>
  </si>
  <si>
    <t>KATEŘINA VACULÍKOVÁ</t>
  </si>
  <si>
    <t>Andrea Kropíková, Dětský domov Strážnice, příspěvková organizace</t>
  </si>
  <si>
    <t>jilkova@domovch.cz</t>
  </si>
  <si>
    <t>Domov pro seniory Černá Hora, příspěvková organizace</t>
  </si>
  <si>
    <t>stupnanek@sssebrno.cz</t>
  </si>
  <si>
    <t>Libor Stupňánek/SŠSE Brno příspěvková organizace, Trnkova 2482/113</t>
  </si>
  <si>
    <t>cervenkova.michaela@zelenydumpohody.cz</t>
  </si>
  <si>
    <t>michaela červenková</t>
  </si>
  <si>
    <t>zichackova@gvid.cz</t>
  </si>
  <si>
    <t>Milada Zicháčková</t>
  </si>
  <si>
    <t>vajdisova@soubosonohy.cz</t>
  </si>
  <si>
    <t>Vajdišová Petra</t>
  </si>
  <si>
    <t>petlachova@tkbrno.cz</t>
  </si>
  <si>
    <t>Marika Petlachová</t>
  </si>
  <si>
    <t>zasobovani@domovjevisovice.cz</t>
  </si>
  <si>
    <t>Alena Pokorná</t>
  </si>
  <si>
    <t>svabikova.monika@kr-jihomoravsky.cz</t>
  </si>
  <si>
    <t>Švábiková Monika, Jihomoravský kraj</t>
  </si>
  <si>
    <t>ekonom@issho.cz</t>
  </si>
  <si>
    <t>Marta Hlaváčová/Integrovaná střední škola Hodonín, příspěvková organizace</t>
  </si>
  <si>
    <t>skola@gssmikulov.cz</t>
  </si>
  <si>
    <t>Jiřina Čížková/Gymnázium a SOŠ Mikulov, p.o.</t>
  </si>
  <si>
    <t>ekonom@domovjaroska.cz</t>
  </si>
  <si>
    <t>Lenka Luzertová</t>
  </si>
  <si>
    <t>ddjilova@ddjilova.cz</t>
  </si>
  <si>
    <t>Hana Bílková/ Dětský domov Brno, Jílová, příspěvková organizace</t>
  </si>
  <si>
    <t>bhamrikova@szs-jaselska.cz</t>
  </si>
  <si>
    <t>Beatrice Hamříková</t>
  </si>
  <si>
    <t>ekonom@skolazahumnykyjov.cz</t>
  </si>
  <si>
    <t>Mateřská škola, základní škola, praktická škola a dětský domov Kyjov, příspěvková organizace</t>
  </si>
  <si>
    <t>kleinova@ssfdr.cz</t>
  </si>
  <si>
    <t>Dagmar Kleinová</t>
  </si>
  <si>
    <t>provozni@ddstraznice.cz</t>
  </si>
  <si>
    <t>Domov pro seniory Strážnice, příspěvková organizace</t>
  </si>
  <si>
    <t>maskova@gym-tisnov.cz</t>
  </si>
  <si>
    <t>Eva Mašková/Gymnázium Tišnov</t>
  </si>
  <si>
    <t>musilova@gjbi.cz</t>
  </si>
  <si>
    <t>Simona Musilová</t>
  </si>
  <si>
    <t>ekonom@ddhodonin.cz</t>
  </si>
  <si>
    <t>Radka Vondrysková</t>
  </si>
  <si>
    <t>sedlackovar@zzsjmk.cz</t>
  </si>
  <si>
    <t>Radmila Sedláčková</t>
  </si>
  <si>
    <t>smerkova@oabrno.cz</t>
  </si>
  <si>
    <t>Hana Šmerková</t>
  </si>
  <si>
    <t>dedomov@seznam.cz</t>
  </si>
  <si>
    <t>Ing. Jitka Tauferová</t>
  </si>
  <si>
    <t>kancelar@dd-tisnov.cz</t>
  </si>
  <si>
    <t>Renata Koláčková</t>
  </si>
  <si>
    <t>mkrizova@gymelg.cz</t>
  </si>
  <si>
    <t>Monika Křížová</t>
  </si>
  <si>
    <t>chelik@svcvyskov.cz</t>
  </si>
  <si>
    <t>Roman CHELÍK</t>
  </si>
  <si>
    <t>vrskova.veronika@voszbrno.cz</t>
  </si>
  <si>
    <t>Veronika Vršková</t>
  </si>
  <si>
    <t>Měla bych zájem přidat do objednávky  bílý papír A4 120g - 1 balík,  který jsem v nabídce nenašla. Děkuji.</t>
  </si>
  <si>
    <t>kancelar@szsz.cz</t>
  </si>
  <si>
    <t>Bc. Laura Zelbová/Střední zdravotnická škola a vyšší odborná škola zdravotnická Znojmo, příspěvková organizace</t>
  </si>
  <si>
    <t>jan.filip@sos-znojmo.cz</t>
  </si>
  <si>
    <t>Jan Filip</t>
  </si>
  <si>
    <t>zvshod@centrum.cz</t>
  </si>
  <si>
    <t>Základní škola a praktická škola Hodonín, náměstí B. Martinů, příspěvková organizace</t>
  </si>
  <si>
    <t>reditel@zusrosice.cz</t>
  </si>
  <si>
    <t>Mgr. Zdeněk Doležal, DiS. / ZUŠ Rosice</t>
  </si>
  <si>
    <t>michal.boudny@gykovy.cz</t>
  </si>
  <si>
    <t>Michal Boudný / Gymnázium a SOŠZE Vyškov, příspěvková organizace</t>
  </si>
  <si>
    <t>safarova.eva@nemkyj.cz</t>
  </si>
  <si>
    <t>Eva Šafářová/Nemocnice Kyjov, příspěvková organizace</t>
  </si>
  <si>
    <t>hortova@souuhelna.cz</t>
  </si>
  <si>
    <t>Dana Hortová</t>
  </si>
  <si>
    <t>jurcik@nemho.cz</t>
  </si>
  <si>
    <t>Dalibor Jurčík</t>
  </si>
  <si>
    <t>sekretariat@zusjilka.cz</t>
  </si>
  <si>
    <t>Iva HAVLÍČKOVÁ</t>
  </si>
  <si>
    <t>info@nemtisnov.cz</t>
  </si>
  <si>
    <t>Andrea Šikulová</t>
  </si>
  <si>
    <t>katerina.brazdova@vida.cz</t>
  </si>
  <si>
    <t>Kateřina Brázdová</t>
  </si>
  <si>
    <t>ddm.veseli@skolyjm.cz</t>
  </si>
  <si>
    <t xml:space="preserve">Gabriela Šivelová </t>
  </si>
  <si>
    <t>lenka.krejci@pppbrno.cz</t>
  </si>
  <si>
    <t>Lenka Krejčí</t>
  </si>
  <si>
    <t>150 balení =30 krabic po 5ti baleních</t>
  </si>
  <si>
    <t>bucova@skolahrou-zelesice.cz</t>
  </si>
  <si>
    <t>Eva Bucová</t>
  </si>
  <si>
    <t>info@zus-kurim.cz</t>
  </si>
  <si>
    <t>Základní umělecká škola Kuřim</t>
  </si>
  <si>
    <t>kulhankova@iss-slavkov.eu</t>
  </si>
  <si>
    <t>Integrovaná střední škola Slavkov u Brna, příspěvková organizace</t>
  </si>
  <si>
    <t>mkrivakova@szsbrno.cz</t>
  </si>
  <si>
    <t>Marcela Křiváková</t>
  </si>
  <si>
    <t>vedstravovani@dszastavka.cz</t>
  </si>
  <si>
    <t>Pavla Báňová</t>
  </si>
  <si>
    <t>oralek@ibsenka.cz</t>
  </si>
  <si>
    <t>Miloš Orálek</t>
  </si>
  <si>
    <t>davky@nemletovice.cz</t>
  </si>
  <si>
    <t>Eva Hönigová</t>
  </si>
  <si>
    <t>info@zspalackeho.cz</t>
  </si>
  <si>
    <t>Jana Nováková</t>
  </si>
  <si>
    <t>petr.frank@sstebrno.cz</t>
  </si>
  <si>
    <t>Petr Frank/Střední škola technická a ekonomická Brno Olomoucká přisp. org.</t>
  </si>
  <si>
    <t>kancelar@gymbk.cz</t>
  </si>
  <si>
    <t>Gymnázium Blansko, příspěvková organizace</t>
  </si>
  <si>
    <t>ddmmiroslav@gmail.com</t>
  </si>
  <si>
    <t>Miroslav Růžička</t>
  </si>
  <si>
    <t>elpis@skolaelpis.cz</t>
  </si>
  <si>
    <t>Romana Badalová</t>
  </si>
  <si>
    <t>aujezdska.martina@zsveselikollarova.cz</t>
  </si>
  <si>
    <t>Martina Aujezdská</t>
  </si>
  <si>
    <t>ekonom.zusklobouky@tiscali.cz</t>
  </si>
  <si>
    <t>Martina Klimešová, ZUŠ Klobouky u Brna</t>
  </si>
  <si>
    <t>spzs.ostrovum@seznam.cz</t>
  </si>
  <si>
    <t>Mgr. Blanka Šenkýřová/Základní škola při Dětské léčebně Ostrov u Macochy, přísp. org.</t>
  </si>
  <si>
    <t>tomaskova@dps-plavec.cz</t>
  </si>
  <si>
    <t>Domov pro seniory Plaveč, příspěvková organizace</t>
  </si>
  <si>
    <t>skrabal@stredni-skola.cz</t>
  </si>
  <si>
    <t>Stanislav Škrabal, Masarykova střední škola Letovice, příspěvková organizace</t>
  </si>
  <si>
    <t>josef.trneny@gyby.cz</t>
  </si>
  <si>
    <t>Josef Trněný</t>
  </si>
  <si>
    <t>zus.vo@tiscali.cz</t>
  </si>
  <si>
    <t>Jitka Šichová, Základní umělecká škola Velké Opatovice, příspěvková organizace</t>
  </si>
  <si>
    <t>info@zus-mikulov.cz</t>
  </si>
  <si>
    <t>Irma Kellnerová</t>
  </si>
  <si>
    <t>hanado@seznam.cz</t>
  </si>
  <si>
    <t>Hana Doušková/SPŠ stavební Brno, přísp.org.</t>
  </si>
  <si>
    <t>herzan@nemvy.cz</t>
  </si>
  <si>
    <t>Jaromír Herzán / Nemocnice Vyškov, p. o.</t>
  </si>
  <si>
    <t>zemlova@zusboskovice.cz</t>
  </si>
  <si>
    <t>Božena Žemlová</t>
  </si>
  <si>
    <t>vedenividenska@post.cz</t>
  </si>
  <si>
    <t>Dana  Maronczaková</t>
  </si>
  <si>
    <t>kancelar@helceltka.cz</t>
  </si>
  <si>
    <t>Lucie Krpalová</t>
  </si>
  <si>
    <t>sigmundova@domovtavikovice.cz</t>
  </si>
  <si>
    <t>Renata Sigmundová, Domov u lesa Tavíkovice, příspěvková organizace</t>
  </si>
  <si>
    <t>zus.zidlochovice@seznam.cz</t>
  </si>
  <si>
    <t>Jitka Baťková</t>
  </si>
  <si>
    <t>Xerografický papír A4, bílý, 100 g - 2 balíky, Xerografický papír A4, bílý, 200 g - 2 balíky</t>
  </si>
  <si>
    <t>kalinova@ssposbrno.cz</t>
  </si>
  <si>
    <t>Ing. Kateřina Kalinová</t>
  </si>
  <si>
    <t>magdonova@zsherbenova.cz</t>
  </si>
  <si>
    <t>Mgr. Alice Magdonová</t>
  </si>
  <si>
    <t>pravcova@detskelecebny.cz</t>
  </si>
  <si>
    <t>Zuzana Pravcová</t>
  </si>
  <si>
    <t>mrkvovam@gys.cz</t>
  </si>
  <si>
    <t>Miriam Mrkvová</t>
  </si>
  <si>
    <t>georgiu@rmm.cz</t>
  </si>
  <si>
    <t>Regionální muzeum v Mikulově p.o. / Georgiu</t>
  </si>
  <si>
    <t>zusadamov@seznam.cz</t>
  </si>
  <si>
    <t>Lenka Bočková</t>
  </si>
  <si>
    <t>ddmvracov@ddmvracov.cz</t>
  </si>
  <si>
    <t>Ludmila Třetinová</t>
  </si>
  <si>
    <t>info@ssudbrno.cz</t>
  </si>
  <si>
    <t>Kamila Richterjörková</t>
  </si>
  <si>
    <t>ss.gellnerova@skolyjm.cz</t>
  </si>
  <si>
    <t>MŠ, kZŠ a SŠ Gellnerka Brno, p.o.</t>
  </si>
  <si>
    <t>svc@svcboskovice.cz</t>
  </si>
  <si>
    <t>Kamil Ošlejšek/Středisko volného času Boskovice, příspěvková organizace</t>
  </si>
  <si>
    <t>pppznojmo@skolyjm.cz</t>
  </si>
  <si>
    <t>L.Babišová/Pedagogicko-psychologická poradna Znojmo, příspěvková organizace</t>
  </si>
  <si>
    <t>caha@sspkyjov.cz</t>
  </si>
  <si>
    <t>Zdeněk Caha</t>
  </si>
  <si>
    <t>zus@zus-veseli.cz</t>
  </si>
  <si>
    <t>Lenka Tomečková</t>
  </si>
  <si>
    <t>leona.kubicova@spgs-bce.cz</t>
  </si>
  <si>
    <t>Leona Kubicová/Střední pedagogická škola Boskovice, příspěvková organizace</t>
  </si>
  <si>
    <t>krejcit@jaroska.cz</t>
  </si>
  <si>
    <t>Tomáš Krejčí/Gymnázium Brno, třída Kapitána Jaroše, p.o.</t>
  </si>
  <si>
    <t>katerina.hrozova@susjmk.cz</t>
  </si>
  <si>
    <t>Kateřina Hrozová/ Správa a údržba silnic Jihomoravského kraje, příspěvková organizace kraje</t>
  </si>
  <si>
    <t>podatelna@svcznojmo.cz</t>
  </si>
  <si>
    <t>Eva Havlišová</t>
  </si>
  <si>
    <t>info@sos-vyskov.cz</t>
  </si>
  <si>
    <t>Hana Poslíková/Střední odborná škola a Střední odborné učiliště Vyškov, p. o.</t>
  </si>
  <si>
    <t>hromek.m@sosbzenec.cz</t>
  </si>
  <si>
    <t>Martin Hromek/Střední škola gastronomie, hotelnictví a lesnictví Bzenec, příspěvková organizace</t>
  </si>
  <si>
    <t>pouzova@muzeum-vyskovska.cz</t>
  </si>
  <si>
    <t>Andrea Pouzová / Muzeum Vyškovska, p.o.</t>
  </si>
  <si>
    <t>ekonom@muzeumznojmo.cz</t>
  </si>
  <si>
    <t>Kateřina Hnaníčková/Jihomoravské muzeum ve Znojmě, příspěvková organizace</t>
  </si>
  <si>
    <t>zusvy@zusvy.cz</t>
  </si>
  <si>
    <t>Martina Dobešová</t>
  </si>
  <si>
    <t>mesickova@gvuhodonin.cz</t>
  </si>
  <si>
    <t>Renata Měsíčková</t>
  </si>
  <si>
    <t>info@skolahustopece.cz</t>
  </si>
  <si>
    <t>Radomír Bartoněk, Základní škola a praktická škola Hustopeče, příspěvková organizace</t>
  </si>
  <si>
    <t>luzova@domovhustopece.cz</t>
  </si>
  <si>
    <t>Domov pro seniory Hustopeče, příspěvková organizace</t>
  </si>
  <si>
    <t>urad@sskocianka.cz</t>
  </si>
  <si>
    <t>Milena Úradníčková</t>
  </si>
  <si>
    <t>ucetni@paprsek.eu</t>
  </si>
  <si>
    <t>Ivana Berková</t>
  </si>
  <si>
    <t>strelec@ssee-sokolnice.cz</t>
  </si>
  <si>
    <t>Ivo Střelec / Střední škola elektrotechnická a energetická</t>
  </si>
  <si>
    <t>tapticova@ppphodonin.cz</t>
  </si>
  <si>
    <t>Mgr. Jana Taptičová/PPP Hodonín</t>
  </si>
  <si>
    <t>ekonom@eminzamek.cz</t>
  </si>
  <si>
    <t>Ing. Miloslava Buczyková/ Emin zámek, příspěvková organizace</t>
  </si>
  <si>
    <t>ucetni@ddboskovice.cz</t>
  </si>
  <si>
    <t>Jitka Chmelová, Dětský domov Boskovice, příspěvková organizace, Štefánikova 2344/2b, 68001 Boskovice</t>
  </si>
  <si>
    <t>zusmkrumlov@skolyjm.cz</t>
  </si>
  <si>
    <t>Lenka Červinková Jandová</t>
  </si>
  <si>
    <t>alexandra.reznakova@svisv.cz</t>
  </si>
  <si>
    <t>Alexandra Režňáková</t>
  </si>
  <si>
    <t>l.hrebickova@vila.mbrn.cz</t>
  </si>
  <si>
    <t>Lucie Hřebíčková</t>
  </si>
  <si>
    <t>masarykovomuzeum@masaryk.info</t>
  </si>
  <si>
    <t>Zuzana Oušková</t>
  </si>
  <si>
    <t>skola@oucvrcovice.cz</t>
  </si>
  <si>
    <t>Odborné učiliště Cvrčovice, p. o., Andrea Ráčková</t>
  </si>
  <si>
    <t>podatelna@goah.cz</t>
  </si>
  <si>
    <t>Jitka Opluštilová</t>
  </si>
  <si>
    <t>kotoulkova@skolaac.cz</t>
  </si>
  <si>
    <t>Ellen Kotoulková</t>
  </si>
  <si>
    <t>irena.langerova@ssgbrno.cz</t>
  </si>
  <si>
    <t>Irena Langerová, Střední škola grafická Brno, p. o.</t>
  </si>
  <si>
    <t>info@zusjedovnice.cz</t>
  </si>
  <si>
    <t>Kateřina Klimešová</t>
  </si>
  <si>
    <t>r-sebesta@gymhust.cz</t>
  </si>
  <si>
    <t>Radim Šebesta/Gymnázium T. G. Masaryka Hustopeče</t>
  </si>
  <si>
    <t>vladimira.houstova@pppbreclav.cz</t>
  </si>
  <si>
    <t>Mgr. Vladimíra Houšťová/ Pedagogicko-psychologická poradna Břeclav</t>
  </si>
  <si>
    <t>JM</t>
  </si>
  <si>
    <t>IČ</t>
  </si>
  <si>
    <t>DIČ</t>
  </si>
  <si>
    <t>Název</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</si>
  <si>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</si>
  <si>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</si>
  <si>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</si>
  <si>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</si>
  <si>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</si>
  <si>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</si>
  <si>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</si>
  <si>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</si>
  <si>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</si>
  <si>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</si>
  <si>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</si>
  <si>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</si>
  <si>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</si>
  <si>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</si>
  <si>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</si>
  <si>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</si>
  <si>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</si>
  <si>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</si>
  <si>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</si>
  <si>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dotazník</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</si>
  <si>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</si>
  <si>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</si>
  <si>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</si>
  <si>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</si>
  <si>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</si>
  <si>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</si>
  <si>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</si>
  <si>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</si>
  <si>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</si>
  <si>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</si>
  <si>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</si>
  <si>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</si>
  <si>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EE</t>
  </si>
  <si>
    <t>ZP</t>
  </si>
  <si>
    <t>ZP datum platnosti smlouvy</t>
  </si>
  <si>
    <t>zmocnění ke zveřejňování v RS</t>
  </si>
  <si>
    <t>Pozn.</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</si>
  <si>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</si>
  <si>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</si>
  <si>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</si>
  <si>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</si>
  <si>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</si>
  <si>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</si>
  <si>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</si>
  <si>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</si>
  <si>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</si>
  <si>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</si>
  <si>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Vladimír Bohdálek</t>
  </si>
  <si>
    <t>ředitel</t>
  </si>
  <si>
    <t>Ing. Vladimír Bohdálek, ředitel</t>
  </si>
  <si>
    <t>Ing. Vladimírem Bohdálkem</t>
  </si>
  <si>
    <t>ředitelem</t>
  </si>
  <si>
    <t>Ing. Vladimírem Bohdálkem, ředitelem</t>
  </si>
  <si>
    <t>V Brně</t>
  </si>
  <si>
    <t>školství</t>
  </si>
  <si>
    <t>v registru ekonomických subjektů ČSÚ v ARES</t>
  </si>
  <si>
    <t>543 424 518 - ředitel                                                543 424 512 - sekretariát
543 424 511 - info                                                      777 032 349 -  info                                                     543 424 513 - smlouvy Machalova</t>
  </si>
  <si>
    <t>bohdalek@jilova.cz</t>
  </si>
  <si>
    <t>sou@jilova.cz; solarova@jilova.cz</t>
  </si>
  <si>
    <t>Solařová Věra
Martin Barák</t>
  </si>
  <si>
    <t>barak@jilova.cz</t>
  </si>
  <si>
    <t>ANO</t>
  </si>
  <si>
    <t>27.10.2020</t>
  </si>
  <si>
    <t>JM_002</t>
  </si>
  <si>
    <t>není plátce DPH</t>
  </si>
  <si>
    <t>Gymnázium Brno, Vídeňská, příspěvková organizace</t>
  </si>
  <si>
    <t>Vídeňská 55/47, 639 00 Brno</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</si>
  <si>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</si>
  <si>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</si>
  <si>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</si>
  <si>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</si>
  <si>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</si>
  <si>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</si>
  <si>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</si>
  <si>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</si>
  <si>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</si>
  <si>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</si>
  <si>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</si>
  <si>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</si>
  <si>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</si>
  <si>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NE</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</si>
  <si>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</si>
  <si>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</si>
  <si>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</si>
  <si>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</si>
  <si>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</si>
  <si>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</si>
  <si>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</si>
  <si>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</si>
  <si>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</si>
  <si>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</si>
  <si>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reditel@zusjilka.cz</t>
  </si>
  <si>
    <t>Ing. Vlasta Zezulová</t>
  </si>
  <si>
    <t>ekonom@zusjilka.cz</t>
  </si>
  <si>
    <t>Petr Mikulčák</t>
  </si>
  <si>
    <t>JM_006</t>
  </si>
  <si>
    <t>Vyšší odborná škola zdravotnická Brno, příspěvková organizace</t>
  </si>
  <si>
    <t>Kounicova 684/16, 602 00 Brno</t>
  </si>
  <si>
    <t>Kounicova 684/16</t>
  </si>
  <si>
    <t>602 00 Brno</t>
  </si>
  <si>
    <t>Kounicova</t>
  </si>
  <si>
    <t>63234621 / 0100</t>
  </si>
  <si>
    <t>Mgr. Liana Greiffeneggová</t>
  </si>
  <si>
    <t>Mgr. Liana Greiffeneggová, ředitelka</t>
  </si>
  <si>
    <t>Mgr. Lianou Greiffeneggovou</t>
  </si>
  <si>
    <t>ředitelkou</t>
  </si>
  <si>
    <t>Mgr. Lianou Greiffeneggovou, ředitelkou</t>
  </si>
  <si>
    <t>542 213 907, 542 213 971, 542 217 674, 731 494 140, 777 805 136</t>
  </si>
  <si>
    <t>info@voszbrno.cz</t>
  </si>
  <si>
    <t>reditelka@voszbrno.cz</t>
  </si>
  <si>
    <t>polackova.irena@voszbrno.cz</t>
  </si>
  <si>
    <t>Irena Poláčková</t>
  </si>
  <si>
    <t>ZP - nemají přípojku ZP</t>
  </si>
  <si>
    <t>JM_007</t>
  </si>
  <si>
    <t>Střední zdravotnická škola Brno, Jaselská, příspěvková organizace</t>
  </si>
  <si>
    <t>Jaselská 190/7, 602 00 Brno</t>
  </si>
  <si>
    <t>Jaselská 190/7</t>
  </si>
  <si>
    <t>Jaselská</t>
  </si>
  <si>
    <t>54637621 / 0100</t>
  </si>
  <si>
    <t>PhDr. Zuzana Číková</t>
  </si>
  <si>
    <t>ředitelka</t>
  </si>
  <si>
    <t>PhDr. Zuzana Číková, ředitelka</t>
  </si>
  <si>
    <t>PhDr. Zuzanou Číkovou</t>
  </si>
  <si>
    <t>PhDr. Zuzanou Číkovou, ředitelkou</t>
  </si>
  <si>
    <t>541247112</t>
  </si>
  <si>
    <t>zcikova@szs-jaselska.cz</t>
  </si>
  <si>
    <t>jgardonova@szs-jaselska.cz; imanakova@szs-jaselska.cz; kmrazikova@szs-jaselska.cz</t>
  </si>
  <si>
    <t>Ing. Bc. Oldřich Knecht</t>
  </si>
  <si>
    <t>oknecht@szs-jaselska.cz</t>
  </si>
  <si>
    <t xml:space="preserve">Kateřina Mráziková </t>
  </si>
  <si>
    <t>kmrazikova@szs-jaselska.cz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</si>
  <si>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</si>
  <si>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</si>
  <si>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</si>
  <si>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</si>
  <si>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</si>
  <si>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</si>
  <si>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</si>
  <si>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</si>
  <si>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</si>
  <si>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</si>
  <si>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</si>
  <si>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Ilona Skurská</t>
  </si>
  <si>
    <t>skurska@zussmetanova.cz</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</si>
  <si>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</si>
  <si>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</si>
  <si>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</si>
  <si>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</si>
  <si>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</si>
  <si>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</si>
  <si>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</si>
  <si>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</si>
  <si>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</si>
  <si>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</si>
  <si>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</si>
  <si>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</si>
  <si>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t>
  </si>
  <si>
    <t>EE / ZP - smlouva s Innogy</t>
  </si>
  <si>
    <t>JM_011</t>
  </si>
  <si>
    <t>Zámeček Střelice, příspěvková organizace</t>
  </si>
  <si>
    <t>Tetčická 311/69, 664 47 Střelice</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</si>
  <si>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</si>
  <si>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</si>
  <si>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</si>
  <si>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</si>
  <si>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</si>
  <si>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</si>
  <si>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</si>
  <si>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</si>
  <si>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</si>
  <si>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</si>
  <si>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</si>
  <si>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</si>
  <si>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</si>
  <si>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</si>
  <si>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</si>
  <si>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</si>
  <si>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</si>
  <si>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Základní umělecká škola Rosice, příspěvková organizace</t>
  </si>
  <si>
    <t>Na Schodech 239, 665 01 Rosice</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</si>
  <si>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</si>
  <si>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</si>
  <si>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</si>
  <si>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</si>
  <si>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</si>
  <si>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</si>
  <si>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</si>
  <si>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</si>
  <si>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</si>
  <si>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</si>
  <si>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</si>
  <si>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</si>
  <si>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</si>
  <si>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</si>
  <si>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26.10.2020</t>
  </si>
  <si>
    <t>JM_015</t>
  </si>
  <si>
    <t>Domov pro seniory Hostim, příspěvková organizace</t>
  </si>
  <si>
    <t>Hostim 1, 671 54 Hostim</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</si>
  <si>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</si>
  <si>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</si>
  <si>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</si>
  <si>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</si>
  <si>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</si>
  <si>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</si>
  <si>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</si>
  <si>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</si>
  <si>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</si>
  <si>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</si>
  <si>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</si>
  <si>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</si>
  <si>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</si>
  <si>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</si>
  <si>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</si>
  <si>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</si>
  <si>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JM_016</t>
  </si>
  <si>
    <t>Domov pro seniory Jevišovice, příspěvková organizace</t>
  </si>
  <si>
    <t>Jevišovice 104, 671 53 Jevišovice</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</si>
  <si>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</si>
  <si>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</si>
  <si>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</si>
  <si>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</si>
  <si>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</si>
  <si>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</si>
  <si>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</si>
  <si>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</si>
  <si>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</si>
  <si>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</si>
  <si>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</si>
  <si>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</si>
  <si>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</si>
  <si>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</si>
  <si>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</si>
  <si>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</si>
  <si>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</si>
  <si>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</si>
  <si>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 671 32 Plaveč</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</si>
  <si>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</si>
  <si>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</si>
  <si>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</si>
  <si>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</si>
  <si>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</si>
  <si>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</si>
  <si>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</si>
  <si>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</si>
  <si>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</si>
  <si>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</si>
  <si>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</si>
  <si>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</si>
  <si>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</si>
  <si>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Pavlína Tomášková</t>
  </si>
  <si>
    <t>JM_018</t>
  </si>
  <si>
    <t>CZ00092584</t>
  </si>
  <si>
    <t>Nemocnice Znojmo, příspěvková organizace</t>
  </si>
  <si>
    <t>MUDr. Jana Janského 2675/11, 669 02 Znojmo</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</si>
  <si>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</si>
  <si>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</si>
  <si>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</si>
  <si>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</si>
  <si>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</si>
  <si>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</si>
  <si>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</si>
  <si>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</si>
  <si>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</si>
  <si>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</si>
  <si>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</si>
  <si>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reditelstvi@nemzn.cz</t>
  </si>
  <si>
    <t>martin.pavlik@nemzn.cz</t>
  </si>
  <si>
    <t>renata.weissova@nemzn.cz</t>
  </si>
  <si>
    <t>Ing. Lumír Koc, MBA</t>
  </si>
  <si>
    <t>lumir.koc@nemzn.cz</t>
  </si>
  <si>
    <t>Renata Weissová
Ing. Milan Sedláček</t>
  </si>
  <si>
    <t>515 215 287
515 215 349</t>
  </si>
  <si>
    <t>renata.weissova@nemzn.cz
milan.sedlacek@nemzn.cz</t>
  </si>
  <si>
    <t>Ing. Svatoslav Kornelly; Marek Strnad</t>
  </si>
  <si>
    <t>515 215 230
515 215 293</t>
  </si>
  <si>
    <t>svatoslav.kornelly@nemzn.cz 
marek.strnad@nemzn.cz</t>
  </si>
  <si>
    <t>JM_019</t>
  </si>
  <si>
    <t>CZ00055301</t>
  </si>
  <si>
    <t>Střední odborná škola Znojmo, Dvořákova, příspěvková organizace</t>
  </si>
  <si>
    <t xml:space="preserve">Dvořákova 1594/19, 669 02 Znojmo </t>
  </si>
  <si>
    <t>Dvořákova 1594/19</t>
  </si>
  <si>
    <t>Dvořákova</t>
  </si>
  <si>
    <t>12137741 / 0100</t>
  </si>
  <si>
    <t>Ing. Libor Pelaj</t>
  </si>
  <si>
    <t>Ing. Libor Pelaj, ředitel</t>
  </si>
  <si>
    <t>Ing. Libor Pelajem</t>
  </si>
  <si>
    <t>Ing. Libor Pelajem, ředitelem</t>
  </si>
  <si>
    <t>515248539; 515 248 538</t>
  </si>
  <si>
    <t xml:space="preserve">sekretariat@sos-znojmo.cz </t>
  </si>
  <si>
    <t>reditel@sos-znojmo.cz marie.smrckova@sos-znojmo.cz</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</si>
  <si>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</si>
  <si>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</si>
  <si>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</si>
  <si>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</si>
  <si>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</si>
  <si>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</si>
  <si>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</si>
  <si>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</si>
  <si>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</si>
  <si>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</si>
  <si>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</si>
  <si>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</si>
  <si>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</si>
  <si>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</si>
  <si>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</si>
  <si>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</si>
  <si>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</si>
  <si>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</si>
  <si>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</si>
  <si>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</si>
  <si>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</si>
  <si>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</si>
  <si>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</si>
  <si>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</si>
  <si>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</si>
  <si>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</si>
  <si>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</si>
  <si>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</si>
  <si>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</si>
  <si>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</si>
  <si>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</si>
  <si>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</si>
  <si>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</si>
  <si>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</si>
  <si>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515222728, 603 258 006</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</si>
  <si>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</si>
  <si>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</si>
  <si>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</si>
  <si>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</si>
  <si>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</si>
  <si>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</si>
  <si>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</si>
  <si>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</si>
  <si>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</si>
  <si>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</si>
  <si>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</si>
  <si>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</si>
  <si>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</si>
  <si>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</si>
  <si>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</si>
  <si>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</si>
  <si>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 xml:space="preserve">bilkova.h@svcznojmo.cz </t>
  </si>
  <si>
    <t>info@svcznojmo.cz</t>
  </si>
  <si>
    <t>Martina Štanclová</t>
  </si>
  <si>
    <t>Miloš Valášek</t>
  </si>
  <si>
    <t>JM_024</t>
  </si>
  <si>
    <t>Pedagogicko-psychologická poradna Znojmo, příspěvková organizace</t>
  </si>
  <si>
    <t>Jana Palacha 955/6, 669 02 Znojmo</t>
  </si>
  <si>
    <t>Jana Palacha 955/6</t>
  </si>
  <si>
    <t>Jana Palacha</t>
  </si>
  <si>
    <t>86-4403310247 / 0100</t>
  </si>
  <si>
    <t xml:space="preserve">Mgr. Petra Malíková </t>
  </si>
  <si>
    <t>Mgr. Petra Malíková, ředitelka</t>
  </si>
  <si>
    <t>Mgr. Petrou Malíkovou</t>
  </si>
  <si>
    <t>Mgr. Petrou Malíkovou, ředitelkou</t>
  </si>
  <si>
    <t>515 260 077; 602 543 941</t>
  </si>
  <si>
    <t>malikova@skolyjm.cz</t>
  </si>
  <si>
    <t>Ladislava Babišová</t>
  </si>
  <si>
    <t>babisova@skolyjm.cz</t>
  </si>
  <si>
    <t>JM_025</t>
  </si>
  <si>
    <t>Střední zdravotnická škola a vyšší odborná škola zdravotnická Znojmo, příspěvková organizace</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</si>
  <si>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</si>
  <si>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</si>
  <si>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</si>
  <si>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</si>
  <si>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</si>
  <si>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</si>
  <si>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</si>
  <si>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</si>
  <si>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</si>
  <si>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</si>
  <si>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</si>
  <si>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</si>
  <si>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</si>
  <si>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</si>
  <si>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</si>
  <si>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</si>
  <si>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</si>
  <si>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</si>
  <si>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</si>
  <si>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</si>
  <si>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</si>
  <si>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</si>
  <si>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</si>
  <si>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</si>
  <si>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</si>
  <si>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</si>
  <si>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</si>
  <si>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</si>
  <si>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</si>
  <si>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</si>
  <si>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</si>
  <si>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</si>
  <si>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JM_027</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</si>
  <si>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</si>
  <si>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</si>
  <si>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</si>
  <si>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</si>
  <si>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</si>
  <si>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</si>
  <si>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</si>
  <si>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</si>
  <si>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</si>
  <si>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</si>
  <si>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 xml:space="preserve"> info@helceletka.cz</t>
  </si>
  <si>
    <t>presova@helceletka.cz</t>
  </si>
  <si>
    <t>kancelar@helceletka.cz</t>
  </si>
  <si>
    <t>p. Lukášová / p. Veselý</t>
  </si>
  <si>
    <t>702 122 154 / 732 863 003</t>
  </si>
  <si>
    <t>JM_028</t>
  </si>
  <si>
    <t>Jazyková škola s právem státní jazykové zkoušky Brno, příspěvková organizace</t>
  </si>
  <si>
    <t>Pionýrská 254/23, 602 00 Brno</t>
  </si>
  <si>
    <t>Pionýrská 254/23</t>
  </si>
  <si>
    <t>Pionýrská</t>
  </si>
  <si>
    <t>1091710247 / 0100</t>
  </si>
  <si>
    <t>PhDr. Helena Ťoková</t>
  </si>
  <si>
    <t>PhDr. Helena Ťoková, ředitelka</t>
  </si>
  <si>
    <t>PhDr. Helenou Ťokovou</t>
  </si>
  <si>
    <t>PhDr. Helenou Ťokovou, ředitelkou</t>
  </si>
  <si>
    <t>541 249 001; 731 507 375</t>
  </si>
  <si>
    <t>sjs-brno@sjs-brno.cz</t>
  </si>
  <si>
    <t>sjs-brno@sjs-brno.cz; tokova@sjs-brno.cz</t>
  </si>
  <si>
    <t>EE / ZP - v nájmu - smlouva s jinou školskou organizací</t>
  </si>
  <si>
    <t>JM_029</t>
  </si>
  <si>
    <t>CZ00566381</t>
  </si>
  <si>
    <t>Obchodní akademie a vyšší odborná škola Brno, Kotlářská, příspěvková organizace</t>
  </si>
  <si>
    <t>Kotlářská 263/9, 611 53 Brno</t>
  </si>
  <si>
    <t>Kotlářská 263/9</t>
  </si>
  <si>
    <t>611 53 Brno</t>
  </si>
  <si>
    <t>Kotlářská</t>
  </si>
  <si>
    <t>6876330247 / 0100</t>
  </si>
  <si>
    <t>Ing. Mgr. Lukáš Zouhar</t>
  </si>
  <si>
    <t>Ing. Mgr. Lukáš Zouhar, ředitel</t>
  </si>
  <si>
    <t>Ing. Mgr. Lukášem Zouharem</t>
  </si>
  <si>
    <t>Ing. Mgr. Lukášem Zouharem, ředitelem</t>
  </si>
  <si>
    <t>549240393; 541 321 338</t>
  </si>
  <si>
    <t>oa@oabrno.cz</t>
  </si>
  <si>
    <t>zouhar@oabrno.cz</t>
  </si>
  <si>
    <t>wenzlovska@oabrno.cz; oa@oabrno.cz</t>
  </si>
  <si>
    <t>Andrea Wenzlovská</t>
  </si>
  <si>
    <t>wenzlovska@oabrno.cz</t>
  </si>
  <si>
    <t>1) Kotlářská, Hapalova
2) Pionýrská</t>
  </si>
  <si>
    <t>Ing. Tomáš Ustohal</t>
  </si>
  <si>
    <t>541 321 338
537 001 317</t>
  </si>
  <si>
    <t>ustohal@oabrno.cz</t>
  </si>
  <si>
    <t>JM_030</t>
  </si>
  <si>
    <t>CZ00559415</t>
  </si>
  <si>
    <t>Sokolská 366/1, 602 00 Brno</t>
  </si>
  <si>
    <t>Sokolská 366/1</t>
  </si>
  <si>
    <t>35-2271730207 / 0100</t>
  </si>
  <si>
    <t>Ing. Ladislav Němec</t>
  </si>
  <si>
    <t>Ing. Ladislav Němec, ředitel</t>
  </si>
  <si>
    <t>Ing. Ladislavem Němcem</t>
  </si>
  <si>
    <t>Ing. Ladislavem Němcem, ředitelem</t>
  </si>
  <si>
    <t>ladislav.nemec@sokolska.cz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</si>
  <si>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</si>
  <si>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</si>
  <si>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</si>
  <si>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</si>
  <si>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</si>
  <si>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</si>
  <si>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</si>
  <si>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</si>
  <si>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</si>
  <si>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</si>
  <si>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</si>
  <si>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</si>
  <si>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</si>
  <si>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</si>
  <si>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</si>
  <si>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Bc. Roman Hanák</t>
  </si>
  <si>
    <t>Bc. Roman Hanák, ředitel</t>
  </si>
  <si>
    <t>Bc. Romanem Hanákem</t>
  </si>
  <si>
    <t>Bc. Romanem Hanákem, ředitelem</t>
  </si>
  <si>
    <t>dopravy</t>
  </si>
  <si>
    <t>V OR u KS v Brně, oddíl Pr, vložka 287</t>
  </si>
  <si>
    <t>547 120 300</t>
  </si>
  <si>
    <t>susjmk@susjmk.cz</t>
  </si>
  <si>
    <t xml:space="preserve">roman.hanak@susjmk.cz </t>
  </si>
  <si>
    <t xml:space="preserve">faktury@susjmk.cz; jiri.sochor@susjmk.cz </t>
  </si>
  <si>
    <t>Radek Nečas</t>
  </si>
  <si>
    <t>734 412 356
547 120 343</t>
  </si>
  <si>
    <t>radek.necas@susjmk.cz</t>
  </si>
  <si>
    <t>JM_033</t>
  </si>
  <si>
    <t>Základní škola a praktická škola Brno, Vídeňská, příspěvková organizace</t>
  </si>
  <si>
    <t>Vídeňská 244/26, 639 00 Brno</t>
  </si>
  <si>
    <t>Vídeňská 244/26</t>
  </si>
  <si>
    <t>66339621 / 0100</t>
  </si>
  <si>
    <t>Mgr. Martina Straková</t>
  </si>
  <si>
    <t>Mgr. Martinou Strakovou, ředitelkou</t>
  </si>
  <si>
    <t>543 248 940
731 507 323</t>
  </si>
  <si>
    <t>Dana Maronczaková</t>
  </si>
  <si>
    <t>skolalidicka@volny.cz</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</si>
  <si>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</si>
  <si>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</si>
  <si>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</si>
  <si>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</si>
  <si>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</si>
  <si>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</si>
  <si>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</si>
  <si>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</si>
  <si>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</si>
  <si>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</si>
  <si>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</si>
  <si>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</si>
  <si>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</si>
  <si>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</si>
  <si>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polachova@jaroska.cz</t>
  </si>
  <si>
    <t>Mgr. Jana Sítařová</t>
  </si>
  <si>
    <t>sitarova@jaroska.cz</t>
  </si>
  <si>
    <t>Radka Polachová</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</si>
  <si>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</si>
  <si>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</si>
  <si>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</si>
  <si>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</si>
  <si>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</si>
  <si>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</si>
  <si>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</si>
  <si>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</si>
  <si>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</si>
  <si>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</si>
  <si>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</si>
  <si>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pavel.manasek@konzervator.eu</t>
  </si>
  <si>
    <t>marie.honkova@konzervator.eu</t>
  </si>
  <si>
    <t>Marie Honková</t>
  </si>
  <si>
    <t>ucetni@konzervator.eu</t>
  </si>
  <si>
    <t>Mgr. Jiří Halíř</t>
  </si>
  <si>
    <t>jiri.halir@konzervator.eu</t>
  </si>
  <si>
    <t>JM_036</t>
  </si>
  <si>
    <t>Základní umělecká škola Jaroslava Kvapila Brno, příspěvková organizace</t>
  </si>
  <si>
    <t>třída Kpt. Jaroše 1939/24, 602 00 Brno</t>
  </si>
  <si>
    <t>třída Kpt. Jaroše 1939/24</t>
  </si>
  <si>
    <t>153803509 / 0300</t>
  </si>
  <si>
    <t>Bc. Eva Znojemská, DiS.art., MBA</t>
  </si>
  <si>
    <t>Bc. Eva Znojemská, DiS.art., MBA, ředitelka</t>
  </si>
  <si>
    <t>Bc. Evou Znojemskou, DiS.art., MBA</t>
  </si>
  <si>
    <t>Bc. Evou Znojemskou, DiS.art., ředitelkou</t>
  </si>
  <si>
    <t>545211818, 602 521 447</t>
  </si>
  <si>
    <t>info@zusjk.cz</t>
  </si>
  <si>
    <t>znojemska@zusjk.cz</t>
  </si>
  <si>
    <t>info@zusjk.cz; hrstkova@zusjk.cz</t>
  </si>
  <si>
    <t>hrstkova@zusjk.cz</t>
  </si>
  <si>
    <t>Hrstková</t>
  </si>
  <si>
    <t>kancelar@zusjk.cz</t>
  </si>
  <si>
    <t>Alexandra Žižková</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</si>
  <si>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</si>
  <si>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</si>
  <si>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</si>
  <si>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</si>
  <si>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</si>
  <si>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</si>
  <si>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</si>
  <si>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Mgr. Pavel Kolář</t>
  </si>
  <si>
    <t>Mgr. Pavel Kolář, ředitel</t>
  </si>
  <si>
    <t>Mgr. Pavlem Kolářem</t>
  </si>
  <si>
    <t>Mgr. Pavlem Kolářem, ředitelem</t>
  </si>
  <si>
    <t>515 158 102, 733 542 574</t>
  </si>
  <si>
    <t>info@gpoa.cz</t>
  </si>
  <si>
    <t>reditel@gpoa.cz</t>
  </si>
  <si>
    <t>ucetni@gpoa.cz</t>
  </si>
  <si>
    <t>Zdeňka Kulhánková</t>
  </si>
  <si>
    <t>1) Přemyslovců, Alšova
2) Pontassievská, Dolní Česká</t>
  </si>
  <si>
    <t>1) Dalibor Kulhánek
2) Petr Jarosch</t>
  </si>
  <si>
    <t>606 340 550
515 223 121</t>
  </si>
  <si>
    <t>jarosch@gpoa.cz</t>
  </si>
  <si>
    <t>JM_038</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</si>
  <si>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</si>
  <si>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</si>
  <si>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</si>
  <si>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</si>
  <si>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</si>
  <si>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</si>
  <si>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</si>
  <si>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</si>
  <si>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</si>
  <si>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</si>
  <si>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spacek@kruhznojmo.cz</t>
  </si>
  <si>
    <t>alexova@kruhznojmo.cz</t>
  </si>
  <si>
    <t>Ing. Jiří Brožek</t>
  </si>
  <si>
    <t>brozek@detskecentrumzn.cz</t>
  </si>
  <si>
    <t>Milena Alexová</t>
  </si>
  <si>
    <t>515 225 151 /kl.30</t>
  </si>
  <si>
    <t>alexova@detskecentrumzn.cz</t>
  </si>
  <si>
    <t>JM_039</t>
  </si>
  <si>
    <t>Základní umělecká škola Znojmo, příspěvková organizace</t>
  </si>
  <si>
    <t>Rooseveltova 999/21, 669 02 Znojmo</t>
  </si>
  <si>
    <t>Rooseveltova 999/21</t>
  </si>
  <si>
    <t>Rooseveltova</t>
  </si>
  <si>
    <t>161981268 / 0300</t>
  </si>
  <si>
    <t>Jaromír Berka, ředitel</t>
  </si>
  <si>
    <t>Jaromírem Berkou</t>
  </si>
  <si>
    <t>Jaromírem Berkou, ředitelem</t>
  </si>
  <si>
    <t>jaromir.berka@zusznojmo.cz</t>
  </si>
  <si>
    <t>Soňa Čepová</t>
  </si>
  <si>
    <t>sona.cepova@zusznojmo.cz</t>
  </si>
  <si>
    <t>JM_041</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</si>
  <si>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</si>
  <si>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</si>
  <si>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</si>
  <si>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</si>
  <si>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</si>
  <si>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</si>
  <si>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</si>
  <si>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</si>
  <si>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</si>
  <si>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</si>
  <si>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reditel@souuhelna.cz</t>
  </si>
  <si>
    <t>JM_042</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</si>
  <si>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</si>
  <si>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</si>
  <si>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</si>
  <si>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</si>
  <si>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</si>
  <si>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</si>
  <si>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</si>
  <si>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</si>
  <si>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</si>
  <si>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</si>
  <si>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</si>
  <si>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</si>
  <si>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</si>
  <si>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</si>
  <si>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</si>
  <si>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</si>
  <si>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</si>
  <si>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</si>
  <si>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</si>
  <si>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</si>
  <si>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</si>
  <si>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</si>
  <si>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</si>
  <si>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</si>
  <si>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</si>
  <si>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</si>
  <si>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</si>
  <si>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</si>
  <si>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Mgr. Eva Mikešová</t>
  </si>
  <si>
    <t>mikesovae@gmail.com</t>
  </si>
  <si>
    <t>EE - v nájmu - smlouva s městem - rozpočet více společností, není možné v EE zajistit přes centrální dodávky</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</si>
  <si>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</si>
  <si>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</si>
  <si>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</si>
  <si>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</si>
  <si>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</si>
  <si>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</si>
  <si>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</si>
  <si>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</si>
  <si>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</si>
  <si>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</si>
  <si>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</si>
  <si>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</si>
  <si>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</si>
  <si>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</si>
  <si>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</si>
  <si>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JM_046</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</si>
  <si>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</si>
  <si>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</si>
  <si>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</si>
  <si>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</si>
  <si>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</si>
  <si>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</si>
  <si>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</si>
  <si>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</si>
  <si>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</si>
  <si>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</si>
  <si>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</si>
  <si>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</si>
  <si>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</si>
  <si>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</si>
  <si>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</si>
  <si>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</si>
  <si>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</si>
  <si>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</si>
  <si>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</si>
  <si>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</si>
  <si>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</si>
  <si>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</si>
  <si>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</si>
  <si>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</si>
  <si>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</si>
  <si>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</si>
  <si>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</si>
  <si>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</si>
  <si>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</si>
  <si>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</si>
  <si>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</si>
  <si>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</si>
  <si>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</si>
  <si>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</si>
  <si>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</si>
  <si>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</si>
  <si>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</si>
  <si>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</si>
  <si>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</si>
  <si>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</si>
  <si>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sekretariat@zusveveri.cz</t>
  </si>
  <si>
    <t>ekonom@zusveveri.cz</t>
  </si>
  <si>
    <t>reditel@zusveveri.cz</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</si>
  <si>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</si>
  <si>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</si>
  <si>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</si>
  <si>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</si>
  <si>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</si>
  <si>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</si>
  <si>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</si>
  <si>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</si>
  <si>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</si>
  <si>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</si>
  <si>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</si>
  <si>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</si>
  <si>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</si>
  <si>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</si>
  <si>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541212176 - vrátnice     541 240 386 - ředitel                      739 305 048 - hospodářka</t>
  </si>
  <si>
    <t>reditel@sgldbrno.cz</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</si>
  <si>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</si>
  <si>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</si>
  <si>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</si>
  <si>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</si>
  <si>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</si>
  <si>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</si>
  <si>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</si>
  <si>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</si>
  <si>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</si>
  <si>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</si>
  <si>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</si>
  <si>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</si>
  <si>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</si>
  <si>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Jana Přikrylová</t>
  </si>
  <si>
    <t>Palackého 70
Palackého 146</t>
  </si>
  <si>
    <t>Blanka Kaderová</t>
  </si>
  <si>
    <t>zuskaderova@seznam.cz</t>
  </si>
  <si>
    <t>JM_051</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</si>
  <si>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</si>
  <si>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</si>
  <si>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</si>
  <si>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</si>
  <si>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</si>
  <si>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</si>
  <si>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</si>
  <si>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</si>
  <si>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</si>
  <si>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info@zspalackeho.czjana.novakova@zspalackeho.cz</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</si>
  <si>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</si>
  <si>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</si>
  <si>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</si>
  <si>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</si>
  <si>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</si>
  <si>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</si>
  <si>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</si>
  <si>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</si>
  <si>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</si>
  <si>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</si>
  <si>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</si>
  <si>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</si>
  <si>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</si>
  <si>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</si>
  <si>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</si>
  <si>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sekretariat@gymnaslo.cz</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</si>
  <si>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</si>
  <si>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</si>
  <si>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</si>
  <si>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</si>
  <si>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</si>
  <si>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</si>
  <si>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</si>
  <si>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</si>
  <si>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</si>
  <si>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</si>
  <si>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</si>
  <si>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</si>
  <si>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</si>
  <si>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doc. RNDr. Aleš Ruda, Ph.D., MBA</t>
  </si>
  <si>
    <t>doc. RNDr. Aleš Ruda, Ph.D., MBA, ředitel</t>
  </si>
  <si>
    <t>doc. RNDr. Alešem Rudou, Ph.D., MBA</t>
  </si>
  <si>
    <t>doc. RNDr. Alešem Rudou, Ph.D., MBA, ředitelem</t>
  </si>
  <si>
    <t xml:space="preserve">541 649 220 - sekteratiát                                           541 649 223 - provoz                                                     702 026 842                                                                           541 649 225 </t>
  </si>
  <si>
    <t>posta@purkynka.cz</t>
  </si>
  <si>
    <t>ales.ruda@purkynka.cz; renata.rezacova@purkynka.cz</t>
  </si>
  <si>
    <t>richard.nemec@sspbrno.cz; zdenka.peskova@sspbrno.cz</t>
  </si>
  <si>
    <t>Bc. Alena Dvořáková</t>
  </si>
  <si>
    <t>alena.dvorakova@sspbrno.cz</t>
  </si>
  <si>
    <t>Mgr. Richard Němec</t>
  </si>
  <si>
    <t>richard.nemec@sspbrno.cz</t>
  </si>
  <si>
    <t>EE - smlouva s LDS v objektu Královopolské</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</si>
  <si>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</si>
  <si>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</si>
  <si>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</si>
  <si>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</si>
  <si>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</si>
  <si>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</si>
  <si>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</si>
  <si>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</si>
  <si>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</si>
  <si>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</si>
  <si>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</si>
  <si>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</si>
  <si>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</si>
  <si>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</si>
  <si>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</si>
  <si>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</si>
  <si>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</si>
  <si>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</si>
  <si>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</si>
  <si>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</si>
  <si>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</si>
  <si>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</si>
  <si>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</si>
  <si>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</si>
  <si>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</si>
  <si>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</si>
  <si>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</si>
  <si>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</si>
  <si>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</si>
  <si>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549 524 111
545 211 336
602 476 796 - ředitel</t>
  </si>
  <si>
    <t>luzanky@luzanky.cz</t>
  </si>
  <si>
    <t>zokej@luzanky.cz</t>
  </si>
  <si>
    <t>fakturace@luzanky.cz</t>
  </si>
  <si>
    <t>EE - Trafostanice Nekoř - smlouva s E.ON - nevyjasněná vlastnická práva (TS není v majetku distributora ČEZ) - TS v havarijním stavu - EAN 859182400700939452</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</si>
  <si>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</si>
  <si>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</si>
  <si>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</si>
  <si>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</si>
  <si>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</si>
  <si>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</si>
  <si>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</si>
  <si>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</si>
  <si>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</si>
  <si>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</si>
  <si>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</si>
  <si>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</si>
  <si>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</si>
  <si>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</si>
  <si>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hobza@spsstavbrno.cz</t>
  </si>
  <si>
    <t>David Háp</t>
  </si>
  <si>
    <t>hap@spsstavbrno.cz</t>
  </si>
  <si>
    <t>Ing. Martina Zlatníková</t>
  </si>
  <si>
    <t>zlatnikova@spsstavbrno.cz</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</si>
  <si>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</si>
  <si>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</si>
  <si>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</si>
  <si>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</si>
  <si>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</si>
  <si>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</si>
  <si>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</si>
  <si>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</si>
  <si>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</si>
  <si>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</si>
  <si>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</si>
  <si>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</si>
  <si>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</si>
  <si>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</si>
  <si>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</si>
  <si>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</si>
  <si>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 xml:space="preserve">podatelna@zzsjmk.cz;  rysavaj@zzsjmk.cz. </t>
  </si>
  <si>
    <t xml:space="preserve">Ing. Petra Hýblera  Michal Voráč </t>
  </si>
  <si>
    <t>702 207 420                 545 113 107
516 527 822</t>
  </si>
  <si>
    <t>hyblerp@zzsjmk.cz vorac.michal@zzsjmk.cz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</si>
  <si>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</si>
  <si>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</si>
  <si>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</si>
  <si>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</si>
  <si>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</si>
  <si>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</si>
  <si>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</si>
  <si>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</si>
  <si>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</si>
  <si>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</si>
  <si>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</si>
  <si>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545576263                      721 030 245</t>
  </si>
  <si>
    <t>infomerhautova@szsbrno.cz</t>
  </si>
  <si>
    <t>uctarna@szsbrno.cz</t>
  </si>
  <si>
    <t>Lenka Hašková</t>
  </si>
  <si>
    <t>uctarna@szsmerh.cz</t>
  </si>
  <si>
    <t>Ing. Zdeněk Přikryl</t>
  </si>
  <si>
    <t>prikryl@spravaenergetiky.cz</t>
  </si>
  <si>
    <t>JM_061</t>
  </si>
  <si>
    <t>Základní škola Brno, Sekaninova, příspěvková organizace</t>
  </si>
  <si>
    <t>Sekaninova 895/1, 614 00 Brno</t>
  </si>
  <si>
    <t>Sekaninova 895/1</t>
  </si>
  <si>
    <t>614 00 Brno</t>
  </si>
  <si>
    <t>Sekaninova</t>
  </si>
  <si>
    <t>66638621 / 0100</t>
  </si>
  <si>
    <t>Mgr. Hana Dobrovolná</t>
  </si>
  <si>
    <t>Mgr. Hana Dobrovolná, ředitelka</t>
  </si>
  <si>
    <t>Mgr. Hanou Dobrovolnou</t>
  </si>
  <si>
    <t>Mgr. Hanou Dobrovolnou, ředitelkou</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</si>
  <si>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</si>
  <si>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</si>
  <si>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</si>
  <si>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</si>
  <si>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</si>
  <si>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</si>
  <si>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</si>
  <si>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</si>
  <si>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</si>
  <si>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</si>
  <si>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</si>
  <si>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</si>
  <si>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</si>
  <si>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</si>
  <si>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info@zusvranovska.cz</t>
  </si>
  <si>
    <t>info@zusvranovska.cz; ekonomka@zusvranovska.cz</t>
  </si>
  <si>
    <t>zusvran@volny.cz</t>
  </si>
  <si>
    <t>JM_063</t>
  </si>
  <si>
    <t>CZ62157264</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</si>
  <si>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</si>
  <si>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</si>
  <si>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</si>
  <si>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</si>
  <si>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</si>
  <si>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</si>
  <si>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</si>
  <si>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</si>
  <si>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koutnik@spschbr.cz</t>
  </si>
  <si>
    <t>fakturace@spschbr.cz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</si>
  <si>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</si>
  <si>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</si>
  <si>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</si>
  <si>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</si>
  <si>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</si>
  <si>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</si>
  <si>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</si>
  <si>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</si>
  <si>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</si>
  <si>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</si>
  <si>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</si>
  <si>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</si>
  <si>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</si>
  <si>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</si>
  <si>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</si>
  <si>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</si>
  <si>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</si>
  <si>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</si>
  <si>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</si>
  <si>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</si>
  <si>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</si>
  <si>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</si>
  <si>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</si>
  <si>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</si>
  <si>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</si>
  <si>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</si>
  <si>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</si>
  <si>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</si>
  <si>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</si>
  <si>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Mgr. Petra Černínová</t>
  </si>
  <si>
    <t>Mgr. Petrou Černínovou</t>
  </si>
  <si>
    <t>543421362; 606 053 567</t>
  </si>
  <si>
    <t>skola@ssudbrno.cz</t>
  </si>
  <si>
    <t>cerninova@ssudbrno.cz</t>
  </si>
  <si>
    <t>vevodova@ssudbrno.cz</t>
  </si>
  <si>
    <t>Mgr. Radovan Zach</t>
  </si>
  <si>
    <t>zach@ssudbrno.cz</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</si>
  <si>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</si>
  <si>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</si>
  <si>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</si>
  <si>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</si>
  <si>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</si>
  <si>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</si>
  <si>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</si>
  <si>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</si>
  <si>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</si>
  <si>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</si>
  <si>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</si>
  <si>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</si>
  <si>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</si>
  <si>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</si>
  <si>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</si>
  <si>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</si>
  <si>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</si>
  <si>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</si>
  <si>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</si>
  <si>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</si>
  <si>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</si>
  <si>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</si>
  <si>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</si>
  <si>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</si>
  <si>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</si>
  <si>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</si>
  <si>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</si>
  <si>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</si>
  <si>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</si>
  <si>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</si>
  <si>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</si>
  <si>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Ing. Jiří Košťál</t>
  </si>
  <si>
    <t>Ing. Jiří Košťál, ředitel</t>
  </si>
  <si>
    <t>Ing. Jiřím Košťálem</t>
  </si>
  <si>
    <t>Ing. Jiřím Košťálem, ředitelem</t>
  </si>
  <si>
    <t>547120655</t>
  </si>
  <si>
    <t>sekretariat@soubosonohy.cz</t>
  </si>
  <si>
    <t>kostal@soubosonohy.cz</t>
  </si>
  <si>
    <t>sekretariat@soubosonohy.cz;
novakova@soubosonohy.cz</t>
  </si>
  <si>
    <t>Ing. Jarmila Panáčková</t>
  </si>
  <si>
    <t>547 120 768
 739 203 691</t>
  </si>
  <si>
    <t>panackova@soubosonohy.cz</t>
  </si>
  <si>
    <t>Věra Vyhňáková</t>
  </si>
  <si>
    <t>vyhnakova@soubosonohy.cz</t>
  </si>
  <si>
    <t>EE
ZP</t>
  </si>
  <si>
    <t>Ing. Hedvika Prachařová
Ing. Aleš Dobis</t>
  </si>
  <si>
    <t>607 119 101
547 120 610</t>
  </si>
  <si>
    <t>danihelka@soubosonohy.cz
pracharova@soubosonohy.cz
sekretariat@soubosonohy.cz</t>
  </si>
  <si>
    <t>JM_069</t>
  </si>
  <si>
    <t>CZ44993447</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</si>
  <si>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</si>
  <si>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</si>
  <si>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</si>
  <si>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</si>
  <si>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</si>
  <si>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</si>
  <si>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</si>
  <si>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</si>
  <si>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</si>
  <si>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</si>
  <si>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</si>
  <si>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</si>
  <si>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</si>
  <si>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</si>
  <si>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</si>
  <si>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</si>
  <si>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</si>
  <si>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</si>
  <si>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</si>
  <si>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</si>
  <si>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</si>
  <si>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JM_070</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</si>
  <si>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</si>
  <si>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</si>
  <si>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</si>
  <si>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</si>
  <si>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</si>
  <si>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</si>
  <si>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</si>
  <si>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</si>
  <si>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</si>
  <si>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</si>
  <si>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reditel@spgs-bce.cz</t>
  </si>
  <si>
    <t>posta@spgs-bce.cz</t>
  </si>
  <si>
    <t>Sylvie Štěpánková</t>
  </si>
  <si>
    <t>516 802 541</t>
  </si>
  <si>
    <t>sylvie.stepankova@spgs-bce.cz</t>
  </si>
  <si>
    <t>Oldřich Janík
Mgr. et Mgr. Milan Chlup</t>
  </si>
  <si>
    <t>739 168 878
516 802 542</t>
  </si>
  <si>
    <t xml:space="preserve"> -
milan.chlup@spgs-bce.cz</t>
  </si>
  <si>
    <t>JM_071</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</si>
  <si>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</si>
  <si>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</si>
  <si>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</si>
  <si>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</si>
  <si>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</si>
  <si>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</si>
  <si>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</si>
  <si>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</si>
  <si>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</si>
  <si>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</si>
  <si>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</si>
  <si>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</si>
  <si>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</si>
  <si>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</si>
  <si>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</si>
  <si>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</si>
  <si>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</si>
  <si>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</si>
  <si>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</si>
  <si>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</si>
  <si>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</si>
  <si>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</si>
  <si>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</si>
  <si>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</si>
  <si>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</si>
  <si>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</si>
  <si>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</si>
  <si>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</si>
  <si>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</si>
  <si>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Blanka Dokoupilová</t>
  </si>
  <si>
    <t>JM_073</t>
  </si>
  <si>
    <t>Základní umělecká škola Boskovice, příspěvková organizace</t>
  </si>
  <si>
    <t>náměstí 9. května 951/7, 680 01 Boskovice</t>
  </si>
  <si>
    <t>náměstí 9. května 951/7</t>
  </si>
  <si>
    <t>náměstí 9. května</t>
  </si>
  <si>
    <t>156609330 / 0300</t>
  </si>
  <si>
    <t>Petr Prosser, DiS.</t>
  </si>
  <si>
    <t>Petr Prosser, DiS., ředitel</t>
  </si>
  <si>
    <t>Petrem Prosserem, DiS.</t>
  </si>
  <si>
    <t>Petrem Prosserem, DiS., ředitelem</t>
  </si>
  <si>
    <t>516452250, 725865157</t>
  </si>
  <si>
    <t>posta@zusboskovice.cz</t>
  </si>
  <si>
    <t>516452250
725865088</t>
  </si>
  <si>
    <t>JM_074</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</si>
  <si>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</si>
  <si>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</si>
  <si>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</si>
  <si>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</si>
  <si>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</si>
  <si>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</si>
  <si>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</si>
  <si>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</si>
  <si>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</si>
  <si>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</si>
  <si>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</si>
  <si>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skola@skolaac.cz</t>
  </si>
  <si>
    <t>oslejsek@skolaac.cz</t>
  </si>
  <si>
    <t>zacek@skolaac.cz; vybihalova@skolaac.cz</t>
  </si>
  <si>
    <t>Ing. Martin Žáček 
Eva Zatloukalová</t>
  </si>
  <si>
    <t>516 426 227
516 426 236</t>
  </si>
  <si>
    <t>nejezchleb@skolaac.cz
zatloukalova@skolaac.cz</t>
  </si>
  <si>
    <t>ing. Martin Žáček</t>
  </si>
  <si>
    <t>516 426 227
733 531 563</t>
  </si>
  <si>
    <t>zacek@skolaac.cz, valka@skolaac.cz</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</si>
  <si>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</si>
  <si>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</si>
  <si>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</si>
  <si>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</si>
  <si>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</si>
  <si>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</si>
  <si>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</si>
  <si>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</si>
  <si>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</si>
  <si>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</si>
  <si>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</si>
  <si>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</si>
  <si>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</si>
  <si>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</si>
  <si>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</si>
  <si>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</si>
  <si>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</si>
  <si>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</si>
  <si>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</si>
  <si>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</si>
  <si>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</si>
  <si>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</si>
  <si>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</si>
  <si>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</si>
  <si>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</si>
  <si>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</si>
  <si>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fakturace@nemtisnov.cz</t>
  </si>
  <si>
    <t>Ing. Miloslav Blažek</t>
  </si>
  <si>
    <t>miloslav.blazek@nemtisnov.cz</t>
  </si>
  <si>
    <t>JM_077</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</si>
  <si>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</si>
  <si>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</si>
  <si>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</si>
  <si>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</si>
  <si>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</si>
  <si>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</si>
  <si>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</si>
  <si>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</si>
  <si>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</si>
  <si>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</si>
  <si>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</si>
  <si>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</si>
  <si>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</si>
  <si>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</si>
  <si>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Eva Mašková</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</si>
  <si>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</si>
  <si>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</si>
  <si>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</si>
  <si>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</si>
  <si>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</si>
  <si>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</si>
  <si>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</si>
  <si>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</si>
  <si>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</si>
  <si>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</si>
  <si>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</si>
  <si>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</si>
  <si>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zus@zustisnov.cz</t>
  </si>
  <si>
    <t>reditel@zustisnov.cz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</si>
  <si>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</si>
  <si>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</si>
  <si>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</si>
  <si>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</si>
  <si>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</si>
  <si>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</si>
  <si>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</si>
  <si>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</si>
  <si>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</si>
  <si>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</si>
  <si>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</si>
  <si>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</si>
  <si>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</si>
  <si>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</si>
  <si>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</si>
  <si>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</si>
  <si>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</si>
  <si>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</si>
  <si>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</si>
  <si>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</si>
  <si>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</si>
  <si>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</si>
  <si>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</si>
  <si>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</si>
  <si>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</si>
  <si>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</si>
  <si>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</si>
  <si>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</si>
  <si>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</si>
  <si>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</si>
  <si>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</si>
  <si>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</si>
  <si>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</si>
  <si>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</si>
  <si>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</si>
  <si>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JM_081</t>
  </si>
  <si>
    <t xml:space="preserve">CZ00089257 </t>
  </si>
  <si>
    <t>Muzeum Brněnska, příspěvková organizace</t>
  </si>
  <si>
    <t>Porta coeli 1001, 666 02 Předklášteří</t>
  </si>
  <si>
    <t>Porta coeli 1001</t>
  </si>
  <si>
    <t>Porta coeli</t>
  </si>
  <si>
    <t>2532641 / 0100</t>
  </si>
  <si>
    <t>Ing. Evžen Martinec, Ph.D.</t>
  </si>
  <si>
    <t>Ing. Evžen Martinec, Ph.D., ředitel</t>
  </si>
  <si>
    <t>Ing. Evženem Martincem, Ph.D.</t>
  </si>
  <si>
    <t>Ing. Evženem Martincem, Ph.D., ředitelem</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</si>
  <si>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</si>
  <si>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</si>
  <si>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</si>
  <si>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</si>
  <si>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</si>
  <si>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</si>
  <si>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</si>
  <si>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</si>
  <si>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</si>
  <si>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</si>
  <si>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</si>
  <si>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</si>
  <si>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</si>
  <si>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 ředitel</t>
  </si>
  <si>
    <t>Mgr. Miroslavem Koudelkou</t>
  </si>
  <si>
    <t>Mgr. Miroslavem Koudelkou, ředitelem</t>
  </si>
  <si>
    <t>V Lomnici</t>
  </si>
  <si>
    <t>549 450 316
739 217 642</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</si>
  <si>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</si>
  <si>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</si>
  <si>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</si>
  <si>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</si>
  <si>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</si>
  <si>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</si>
  <si>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</si>
  <si>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</si>
  <si>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</si>
  <si>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</si>
  <si>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</si>
  <si>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</si>
  <si>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</si>
  <si>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</si>
  <si>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</si>
  <si>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</si>
  <si>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</si>
  <si>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</si>
  <si>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</si>
  <si>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</si>
  <si>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</si>
  <si>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</si>
  <si>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Andrea Pouzová</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</si>
  <si>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</si>
  <si>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</si>
  <si>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</si>
  <si>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</si>
  <si>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</si>
  <si>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</si>
  <si>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</si>
  <si>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</si>
  <si>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</si>
  <si>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</si>
  <si>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</si>
  <si>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</si>
  <si>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reditel@zusvy.cz</t>
  </si>
  <si>
    <t>EE / ZP - v nájmu - smlouva s městem Vyškov</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</si>
  <si>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</si>
  <si>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</si>
  <si>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</si>
  <si>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</si>
  <si>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</si>
  <si>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</si>
  <si>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</si>
  <si>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</si>
  <si>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</si>
  <si>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ekonomky@gykovy.cz</t>
  </si>
  <si>
    <t>info@gykovy.cz</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</si>
  <si>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</si>
  <si>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</si>
  <si>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</si>
  <si>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</si>
  <si>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</si>
  <si>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</si>
  <si>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</si>
  <si>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</si>
  <si>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</si>
  <si>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</si>
  <si>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</si>
  <si>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</si>
  <si>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</si>
  <si>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</si>
  <si>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</si>
  <si>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</si>
  <si>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</si>
  <si>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</si>
  <si>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</si>
  <si>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</si>
  <si>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</si>
  <si>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</si>
  <si>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</si>
  <si>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</si>
  <si>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</si>
  <si>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</si>
  <si>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 xml:space="preserve">517 348 866, 734 760 652
</t>
  </si>
  <si>
    <t xml:space="preserve"> info@sos-vyskov.cz</t>
  </si>
  <si>
    <t>hajek@sos-vyskov.cz</t>
  </si>
  <si>
    <t>baluchova@sos-vyskov.cz</t>
  </si>
  <si>
    <t>Ing. Eva Balúchová</t>
  </si>
  <si>
    <t>517 321 166 , 602 510 590</t>
  </si>
  <si>
    <t>Ivo Gregor</t>
  </si>
  <si>
    <t>gregor@sos-vyskov.cz</t>
  </si>
  <si>
    <t>JM_089</t>
  </si>
  <si>
    <t>Mateřská škola, základní škola a střední škola Vyškov, příspěvková organizace</t>
  </si>
  <si>
    <t>Sídliště Osvobození 681/55, 682 01 Vyškov</t>
  </si>
  <si>
    <t>Sídliště Osvobození 681/55</t>
  </si>
  <si>
    <t>Sídliště Osvobození</t>
  </si>
  <si>
    <t>27-3897700207 / 0100</t>
  </si>
  <si>
    <t>Mgr. Jana Vágnerová</t>
  </si>
  <si>
    <t>Mgr. Janou Vágnerovou</t>
  </si>
  <si>
    <t> j.vagnerova@mszsvyskov.cz</t>
  </si>
  <si>
    <t>specsvyskov@quick.cz</t>
  </si>
  <si>
    <t>JM_090</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</si>
  <si>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</si>
  <si>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</si>
  <si>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</si>
  <si>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</si>
  <si>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</si>
  <si>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</si>
  <si>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</si>
  <si>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</si>
  <si>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</si>
  <si>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</si>
  <si>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517 315 100/111
602 593 501                                                                605 306 255 - energ. Manažer - Pospíšil Vlastimil</t>
  </si>
  <si>
    <t>horak@nemvy.cz</t>
  </si>
  <si>
    <t>fu@nemvy.cz</t>
  </si>
  <si>
    <t>JUDr. Taťána Menoušková</t>
  </si>
  <si>
    <t>menouskova@nemvy.cz</t>
  </si>
  <si>
    <t>Hana Vávrová
Radek Klimeš</t>
  </si>
  <si>
    <t>517 315 141
517 315 140</t>
  </si>
  <si>
    <t>vavrova@nemvy.cz
klimes@nemvy.cz</t>
  </si>
  <si>
    <t>Vlastimil Pospíšil</t>
  </si>
  <si>
    <t>517 315 160
517 315 163</t>
  </si>
  <si>
    <t>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</si>
  <si>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</si>
  <si>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</si>
  <si>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</si>
  <si>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</si>
  <si>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</si>
  <si>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</si>
  <si>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</si>
  <si>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</si>
  <si>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</si>
  <si>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</si>
  <si>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</si>
  <si>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vlach.pavel@vassboskovice.cz</t>
  </si>
  <si>
    <t>kapounova.ivana@vassboskovice.cz</t>
  </si>
  <si>
    <t>Bc. Ivana Kapounová</t>
  </si>
  <si>
    <t>Jana Přibylová</t>
  </si>
  <si>
    <t>pribylova.jana@vassboskovice.cz</t>
  </si>
  <si>
    <t>JM_093</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</si>
  <si>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</si>
  <si>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</si>
  <si>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</si>
  <si>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</si>
  <si>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</si>
  <si>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</si>
  <si>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</si>
  <si>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</si>
  <si>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</si>
  <si>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</si>
  <si>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</si>
  <si>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</si>
  <si>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</si>
  <si>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</si>
  <si>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</si>
  <si>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</si>
  <si>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</si>
  <si>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</si>
  <si>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</si>
  <si>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</si>
  <si>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MgA. Vladan Šustek</t>
  </si>
  <si>
    <t>MgA. Vladan Šustek, ředitel</t>
  </si>
  <si>
    <t>MgA. Vladanem Šustkem</t>
  </si>
  <si>
    <t>MgA. Vladanem Šustkem, ředitelem</t>
  </si>
  <si>
    <t xml:space="preserve">607 229 220-aktualni                    548 530 302
</t>
  </si>
  <si>
    <t>zus.charbulova@orgman.cz</t>
  </si>
  <si>
    <t>Jitka Kučerová</t>
  </si>
  <si>
    <t>JM_095</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</si>
  <si>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</si>
  <si>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</si>
  <si>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</si>
  <si>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</si>
  <si>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</si>
  <si>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</si>
  <si>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</si>
  <si>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</si>
  <si>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</si>
  <si>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</si>
  <si>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markova@charbulova.cz</t>
  </si>
  <si>
    <t>podatelna@charbulova.cz</t>
  </si>
  <si>
    <t>1) ZP
2) ZP, EE</t>
  </si>
  <si>
    <t>Ing. Miroslav Janák</t>
  </si>
  <si>
    <t>janak@charbulova.cz</t>
  </si>
  <si>
    <t>03.11.2020</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</si>
  <si>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</si>
  <si>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</si>
  <si>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</si>
  <si>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</si>
  <si>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</si>
  <si>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</si>
  <si>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</si>
  <si>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</si>
  <si>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</si>
  <si>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</si>
  <si>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</si>
  <si>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</si>
  <si>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</si>
  <si>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</si>
  <si>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</si>
  <si>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</si>
  <si>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</si>
  <si>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</si>
  <si>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CZ00567566</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</si>
  <si>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</si>
  <si>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</si>
  <si>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</si>
  <si>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</si>
  <si>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</si>
  <si>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</si>
  <si>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</si>
  <si>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</si>
  <si>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</si>
  <si>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</si>
  <si>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</si>
  <si>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ricankova@tkbrno.cz</t>
  </si>
  <si>
    <t>Dagmar Ráčková</t>
  </si>
  <si>
    <t>rackovadag@seznam.cz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</si>
  <si>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</si>
  <si>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</si>
  <si>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</si>
  <si>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</si>
  <si>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</si>
  <si>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</si>
  <si>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</si>
  <si>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</si>
  <si>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</si>
  <si>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</si>
  <si>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</si>
  <si>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539 086 672                    545 222 431</t>
  </si>
  <si>
    <t>zahradnikova@ssfdr.cz</t>
  </si>
  <si>
    <t>skola@ssfdr.cz; zahradnikova@ssfdr.cz</t>
  </si>
  <si>
    <t>EE - smlouva s LDS v objektu Královopolské / ZP - nemají přípojku ZP</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</si>
  <si>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</si>
  <si>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</si>
  <si>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</si>
  <si>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</si>
  <si>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</si>
  <si>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</si>
  <si>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</si>
  <si>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</si>
  <si>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</si>
  <si>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</si>
  <si>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</si>
  <si>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</si>
  <si>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novakova@svcvyskov.cz;ucetni@svcvyskov.cz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</si>
  <si>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</si>
  <si>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</si>
  <si>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</si>
  <si>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</si>
  <si>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</si>
  <si>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</si>
  <si>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</si>
  <si>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</si>
  <si>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</si>
  <si>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od 1.1.2022 nejsou plátci DPH</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</si>
  <si>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</si>
  <si>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</si>
  <si>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</si>
  <si>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</si>
  <si>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</si>
  <si>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</si>
  <si>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</si>
  <si>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</si>
  <si>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</si>
  <si>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mikulasek@pppbrno.cz; lenka.krejci@pppbrno.cz</t>
  </si>
  <si>
    <t>ekonom@pppbrno.cz</t>
  </si>
  <si>
    <t>Mgr. Soňa Baldrmannová</t>
  </si>
  <si>
    <t>baldrmannova@pppbrno.cz</t>
  </si>
  <si>
    <t>Kateřina Fukacova</t>
  </si>
  <si>
    <t>katerina.fukacova@pppbrno.cz</t>
  </si>
  <si>
    <t>1) Zachova, Kohoutova</t>
  </si>
  <si>
    <t>Hana Součková</t>
  </si>
  <si>
    <t>774 362 269
543 245 914</t>
  </si>
  <si>
    <t>souckova@pppbrno.cz</t>
  </si>
  <si>
    <t>JM_102</t>
  </si>
  <si>
    <t>CZ60555980</t>
  </si>
  <si>
    <t>Vzdělávací institut pro Moravu, zařízení pro další vzdělávání pedagogických pracovníků a středisko služeb školám, příspěvková organizace</t>
  </si>
  <si>
    <t>44332621 / 0100</t>
  </si>
  <si>
    <t>Ing. Leona Sapíková, MPA, LL.M.</t>
  </si>
  <si>
    <t>Ing. Leona Sapíková, MPA, LL.M., ředitelka</t>
  </si>
  <si>
    <t>Ing. Leonou Sapíkovou, MPA, LL.M.</t>
  </si>
  <si>
    <t xml:space="preserve">ředitelkou </t>
  </si>
  <si>
    <t>Ing. Leonou Sapíkovou, MPA, LL.M.,ředitelkou</t>
  </si>
  <si>
    <t>543426011
543426021</t>
  </si>
  <si>
    <t>reditel@sssbrno.cz</t>
  </si>
  <si>
    <t>podatelna@sssbrno.cz</t>
  </si>
  <si>
    <t xml:space="preserve">Hejnová Dagmar </t>
  </si>
  <si>
    <t>hejnova@ssposrno.cz podatelna@sssbrno.cz</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</si>
  <si>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</si>
  <si>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</si>
  <si>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</si>
  <si>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</si>
  <si>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</si>
  <si>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</si>
  <si>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</si>
  <si>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</si>
  <si>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</si>
  <si>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</si>
  <si>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</si>
  <si>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</si>
  <si>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543 212 748
736 605 949</t>
  </si>
  <si>
    <t>straznicka.marketa@ddjilova.cz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</si>
  <si>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</si>
  <si>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</si>
  <si>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</si>
  <si>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</si>
  <si>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</si>
  <si>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</si>
  <si>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</si>
  <si>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</si>
  <si>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</si>
  <si>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</si>
  <si>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</si>
  <si>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</si>
  <si>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</si>
  <si>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</si>
  <si>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</si>
  <si>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</si>
  <si>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</si>
  <si>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</si>
  <si>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</si>
  <si>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</si>
  <si>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</si>
  <si>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</si>
  <si>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</si>
  <si>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</si>
  <si>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</si>
  <si>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</si>
  <si>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</si>
  <si>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</si>
  <si>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</si>
  <si>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</si>
  <si>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</si>
  <si>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</si>
  <si>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</si>
  <si>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</si>
  <si>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</si>
  <si>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JM_107</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</si>
  <si>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</si>
  <si>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</si>
  <si>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</si>
  <si>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</si>
  <si>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</si>
  <si>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</si>
  <si>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</si>
  <si>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</si>
  <si>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</si>
  <si>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</si>
  <si>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sekretariat@oupslomena.cz</t>
  </si>
  <si>
    <t>jaskova@oupslomena.cz</t>
  </si>
  <si>
    <t>Zdeněk Pirochta</t>
  </si>
  <si>
    <t>Jaroslav Mazour</t>
  </si>
  <si>
    <t>JM_108</t>
  </si>
  <si>
    <t>Mateřská škola, základní škola a praktická škola Brno, Štolcova, příspěvková organizace</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</si>
  <si>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</si>
  <si>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</si>
  <si>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</si>
  <si>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</si>
  <si>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</si>
  <si>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</si>
  <si>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</si>
  <si>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</si>
  <si>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</si>
  <si>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</si>
  <si>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</si>
  <si>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</si>
  <si>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</si>
  <si>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</si>
  <si>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</si>
  <si>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</si>
  <si>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</si>
  <si>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</si>
  <si>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</si>
  <si>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</si>
  <si>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</si>
  <si>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</si>
  <si>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Ing. Petr Veselý</t>
  </si>
  <si>
    <t>Ing. Petr Veselý, ředitel</t>
  </si>
  <si>
    <t>Ing. Petrem Veselým</t>
  </si>
  <si>
    <t>Ing. Petrem Veselým, ředitelem</t>
  </si>
  <si>
    <t>petr.vesely@ssgbrno.cz</t>
  </si>
  <si>
    <t>ucetni@ssgbrno.cz</t>
  </si>
  <si>
    <t>Weagová</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</si>
  <si>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</si>
  <si>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</si>
  <si>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</si>
  <si>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</si>
  <si>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</si>
  <si>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</si>
  <si>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</si>
  <si>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</si>
  <si>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</si>
  <si>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</si>
  <si>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</si>
  <si>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</si>
  <si>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</si>
  <si>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</si>
  <si>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</si>
  <si>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</si>
  <si>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</si>
  <si>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</si>
  <si>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</si>
  <si>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</si>
  <si>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</si>
  <si>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</si>
  <si>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</si>
  <si>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</si>
  <si>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</si>
  <si>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</si>
  <si>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</si>
  <si>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horakovsky@sssebrno.cz; stupnanek@sssebrno.cz</t>
  </si>
  <si>
    <t xml:space="preserve">Lukáš Horákovský; Libor Stupňánek </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</si>
  <si>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</si>
  <si>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</si>
  <si>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</si>
  <si>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</si>
  <si>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</si>
  <si>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</si>
  <si>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</si>
  <si>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</si>
  <si>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</si>
  <si>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</si>
  <si>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</si>
  <si>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</si>
  <si>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</si>
  <si>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</si>
  <si>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JM_114</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</si>
  <si>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</si>
  <si>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</si>
  <si>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</si>
  <si>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</si>
  <si>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</si>
  <si>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</si>
  <si>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</si>
  <si>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</si>
  <si>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</si>
  <si>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</si>
  <si>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</si>
  <si>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</si>
  <si>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</si>
  <si>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</si>
  <si>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</si>
  <si>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</si>
  <si>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</si>
  <si>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</si>
  <si>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</si>
  <si>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</si>
  <si>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JM_115</t>
  </si>
  <si>
    <t>Mateřská škola speciální, základní škola speciální a praktická škola Elpis Brno, příspěvková organizace</t>
  </si>
  <si>
    <t>Koperníkova 803/2, 615 00 Brno</t>
  </si>
  <si>
    <t>Koperníkova 803/2</t>
  </si>
  <si>
    <t>615 00 Brno</t>
  </si>
  <si>
    <t>Koperníkova</t>
  </si>
  <si>
    <t>87332621 / 0100</t>
  </si>
  <si>
    <t>Mgr. Pavlína Pohlová</t>
  </si>
  <si>
    <t>Mgr. Pavlína Pohlová, ředitelka</t>
  </si>
  <si>
    <t>Mgr. Pavlínou Pohlovou</t>
  </si>
  <si>
    <t>Mgr. Pavlínou Pohlovou, ředitelkou</t>
  </si>
  <si>
    <t>545245630</t>
  </si>
  <si>
    <t xml:space="preserve">elpis@skolaelpis.cz. </t>
  </si>
  <si>
    <t>Šárka Krejčí</t>
  </si>
  <si>
    <t>elpis@telecom.cz</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</si>
  <si>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</si>
  <si>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</si>
  <si>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</si>
  <si>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</si>
  <si>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</si>
  <si>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</si>
  <si>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</si>
  <si>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</si>
  <si>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</si>
  <si>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</si>
  <si>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</si>
  <si>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info@mszscernopolni.cz</t>
  </si>
  <si>
    <t>msfnbrno@seznam.cz</t>
  </si>
  <si>
    <t>EE / ZP - v nájmu - smlouva s FN Brno</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</si>
  <si>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</si>
  <si>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</si>
  <si>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</si>
  <si>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</si>
  <si>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</si>
  <si>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</si>
  <si>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</si>
  <si>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</si>
  <si>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</si>
  <si>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</si>
  <si>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</si>
  <si>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</si>
  <si>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</si>
  <si>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</si>
  <si>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</si>
  <si>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</si>
  <si>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</si>
  <si>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</si>
  <si>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</si>
  <si>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</si>
  <si>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</si>
  <si>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</si>
  <si>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</si>
  <si>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</si>
  <si>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</si>
  <si>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</si>
  <si>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</si>
  <si>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</si>
  <si>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</si>
  <si>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</si>
  <si>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</si>
  <si>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</si>
  <si>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</si>
  <si>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</si>
  <si>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</si>
  <si>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</si>
  <si>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</si>
  <si>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</si>
  <si>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</si>
  <si>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
sekretariat-zs@zsspbrno.cz</t>
  </si>
  <si>
    <t>skola@zsspbrno.cz
reditel@zsspbrno.cz
radek.musil@gellnerka.cz</t>
  </si>
  <si>
    <t>skola@zsspbrno.cz</t>
  </si>
  <si>
    <t>Věra Šulcová</t>
  </si>
  <si>
    <t>Ing. Milena Hlousková</t>
  </si>
  <si>
    <t>JM_122</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</si>
  <si>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</si>
  <si>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</si>
  <si>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</si>
  <si>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</si>
  <si>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</si>
  <si>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</si>
  <si>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</si>
  <si>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</si>
  <si>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</si>
  <si>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gerhard.walter@sskocianka.cz</t>
  </si>
  <si>
    <t>kadlecov@sskocianka.cz</t>
  </si>
  <si>
    <t>sps.kocianka6@bm.orgman.cz</t>
  </si>
  <si>
    <t>Ing. Gerhard Walter</t>
  </si>
  <si>
    <t>EE / ZP - v nájmu - smlouva s centrem Kociánka</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</si>
  <si>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</si>
  <si>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</si>
  <si>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</si>
  <si>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</si>
  <si>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</si>
  <si>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</si>
  <si>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</si>
  <si>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</si>
  <si>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</si>
  <si>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</si>
  <si>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</si>
  <si>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</si>
  <si>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</si>
  <si>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</si>
  <si>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</si>
  <si>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</si>
  <si>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</si>
  <si>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</si>
  <si>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</si>
  <si>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</si>
  <si>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</si>
  <si>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</si>
  <si>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</si>
  <si>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</si>
  <si>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</si>
  <si>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</si>
  <si>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</si>
  <si>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</si>
  <si>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MVDr. Jiří Holemý</t>
  </si>
  <si>
    <t>holemy@ibsenka.cz</t>
  </si>
  <si>
    <t>JM_125</t>
  </si>
  <si>
    <t xml:space="preserve">Gymnázium a základní umělecká škola Šlapanice, příspěvková organizace
</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</si>
  <si>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</si>
  <si>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</si>
  <si>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</si>
  <si>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</si>
  <si>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</si>
  <si>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</si>
  <si>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</si>
  <si>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</si>
  <si>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</si>
  <si>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</si>
  <si>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</si>
  <si>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kokesova@gslapanice.cz</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</si>
  <si>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</si>
  <si>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</si>
  <si>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</si>
  <si>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</si>
  <si>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</si>
  <si>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</si>
  <si>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</si>
  <si>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</si>
  <si>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</si>
  <si>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</si>
  <si>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</si>
  <si>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 ředitelka</t>
  </si>
  <si>
    <t>Hanou Navrátilovou</t>
  </si>
  <si>
    <t>Hanou Navrátilovou, ředitelkou</t>
  </si>
  <si>
    <t>V Pozořicích</t>
  </si>
  <si>
    <t>544250593, 739 012 489</t>
  </si>
  <si>
    <t>Marie Kousalová</t>
  </si>
  <si>
    <t>JM_127</t>
  </si>
  <si>
    <t>CZ49408381</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</si>
  <si>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</si>
  <si>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</si>
  <si>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</si>
  <si>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</si>
  <si>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</si>
  <si>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</si>
  <si>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</si>
  <si>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</si>
  <si>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</si>
  <si>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</si>
  <si>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</si>
  <si>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</si>
  <si>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kulhankova@iss-slavkov.eu; stanek@iss-slavkov.eu</t>
  </si>
  <si>
    <t>stanek@iss-slavkov.eu; drobna@iss-slavkov.eu</t>
  </si>
  <si>
    <t>Petra Drobná
Mgr. Vendula Majárková</t>
  </si>
  <si>
    <t>544 221 581 k.136
544 221 581 k.115</t>
  </si>
  <si>
    <t>drobna@iss-slavkov.eu
majarkova@iss-slavkov.eu</t>
  </si>
  <si>
    <t>Jaroslav Mokrý</t>
  </si>
  <si>
    <t xml:space="preserve">544 221 581
606 119 189  </t>
  </si>
  <si>
    <t xml:space="preserve">mokry@iss-slavkov.eu </t>
  </si>
  <si>
    <r>
      <rPr>
        <b/>
        <sz val="7"/>
        <rFont val="Arial"/>
        <family val="2"/>
        <scheme val="minor"/>
      </rPr>
      <t>Kontakt pro odečty</t>
    </r>
    <r>
      <rPr>
        <sz val="7"/>
        <rFont val="Arial"/>
        <family val="2"/>
        <scheme val="minor"/>
      </rPr>
      <t xml:space="preserve">: Jana Klouparová -vedoucí provozu telefon: 606 119 189 nebo 544 221 581                     Email: provoz@iss-slavkov.eu </t>
    </r>
  </si>
  <si>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</si>
  <si>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</si>
  <si>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</si>
  <si>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</si>
  <si>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</si>
  <si>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</si>
  <si>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</si>
  <si>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</si>
  <si>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</si>
  <si>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</si>
  <si>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</si>
  <si>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</si>
  <si>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EE / ZP - v nájmu - smlouva s Křesťanskou mateřskou školkou</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</si>
  <si>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</si>
  <si>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</si>
  <si>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</si>
  <si>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</si>
  <si>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</si>
  <si>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</si>
  <si>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</si>
  <si>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</si>
  <si>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</si>
  <si>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</si>
  <si>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</si>
  <si>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</si>
  <si>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</si>
  <si>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</si>
  <si>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</si>
  <si>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</si>
  <si>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</si>
  <si>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</si>
  <si>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</si>
  <si>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</si>
  <si>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</si>
  <si>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</si>
  <si>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Bc. Radka Mikulová</t>
  </si>
  <si>
    <t>Bc. Radka Mikulová, ředitelka</t>
  </si>
  <si>
    <t>Bc. Radkou Mikulovou</t>
  </si>
  <si>
    <t>Bc. Radkou Mikulovou, ředitelkou</t>
  </si>
  <si>
    <t>516413362, 724 784 624</t>
  </si>
  <si>
    <t>ddboskovice@seznam.cz</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</si>
  <si>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</si>
  <si>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</si>
  <si>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</si>
  <si>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</si>
  <si>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</si>
  <si>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</si>
  <si>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</si>
  <si>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</si>
  <si>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</si>
  <si>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</si>
  <si>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</si>
  <si>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</si>
  <si>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</si>
  <si>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</si>
  <si>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</si>
  <si>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</si>
  <si>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</si>
  <si>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</si>
  <si>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pavel.sevela@domovhvezda.cz</t>
  </si>
  <si>
    <t>petra.kuliskova@domovhvezda.cz</t>
  </si>
  <si>
    <t>Petra Kulíšková</t>
  </si>
  <si>
    <t>Bc. Petr Dulanský</t>
  </si>
  <si>
    <t>petr.dulansky@domovhvezda.cz</t>
  </si>
  <si>
    <t>JM_135</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</si>
  <si>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</si>
  <si>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</si>
  <si>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</si>
  <si>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</si>
  <si>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</si>
  <si>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</si>
  <si>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</si>
  <si>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</si>
  <si>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</si>
  <si>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</si>
  <si>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</si>
  <si>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</si>
  <si>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</si>
  <si>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</si>
  <si>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</si>
  <si>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</si>
  <si>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JM_136</t>
  </si>
  <si>
    <t>Školní 3208/51, 697 01 Kyjov</t>
  </si>
  <si>
    <t>Školní 3208/51</t>
  </si>
  <si>
    <t>Školní</t>
  </si>
  <si>
    <t>7634671 / 0100</t>
  </si>
  <si>
    <t>PaedDr. Miroslav Hula</t>
  </si>
  <si>
    <t>PaedDr. Miroslav Hula, ředitel</t>
  </si>
  <si>
    <t>PaedDr. Miroslavem Hulou</t>
  </si>
  <si>
    <t>PaedDr. Miroslavem Hulou, ředitelem</t>
  </si>
  <si>
    <t>518612054</t>
  </si>
  <si>
    <t>info@mszskyjov.cz</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</si>
  <si>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</si>
  <si>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</si>
  <si>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</si>
  <si>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</si>
  <si>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</si>
  <si>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</si>
  <si>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</si>
  <si>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JM_140</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</si>
  <si>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</si>
  <si>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</si>
  <si>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</si>
  <si>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</si>
  <si>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</si>
  <si>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</si>
  <si>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</si>
  <si>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</si>
  <si>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</si>
  <si>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soukalova@gymkyjov.cz</t>
  </si>
  <si>
    <t>Mgr. Jiří Šimeček</t>
  </si>
  <si>
    <t xml:space="preserve">
Bohdana Kudláčová</t>
  </si>
  <si>
    <t>1) Komenského 549
2) Komenského 46, Lidická 1101</t>
  </si>
  <si>
    <t>1) Drahomír Stehlík
2) Jiří Rovenský</t>
  </si>
  <si>
    <t>518 612 778
518 612 236</t>
  </si>
  <si>
    <t>JM_141</t>
  </si>
  <si>
    <t>Strážovská 1095/1, 697 01 Kyjov</t>
  </si>
  <si>
    <t>Strážovská 1095/1</t>
  </si>
  <si>
    <t>Strážovská</t>
  </si>
  <si>
    <t>14535671 / 0100</t>
  </si>
  <si>
    <t>PhDr. Ladislava Brančíková</t>
  </si>
  <si>
    <t>PhDr. Ladislava Brančíková, ředitelka</t>
  </si>
  <si>
    <t>PhDr. Ladislavou Brančíkovou</t>
  </si>
  <si>
    <t>PhDr. Ladislavou Brančíkovou, ředitelkou</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</si>
  <si>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</si>
  <si>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</si>
  <si>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</si>
  <si>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</si>
  <si>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</si>
  <si>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</si>
  <si>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</si>
  <si>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</si>
  <si>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</si>
  <si>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</si>
  <si>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</si>
  <si>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</si>
  <si>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</si>
  <si>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</si>
  <si>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</si>
  <si>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</si>
  <si>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</si>
  <si>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</si>
  <si>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</si>
  <si>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</si>
  <si>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</si>
  <si>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</si>
  <si>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</si>
  <si>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</si>
  <si>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</si>
  <si>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</si>
  <si>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</si>
  <si>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</si>
  <si>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</si>
  <si>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</si>
  <si>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</si>
  <si>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MUDr. Petr Hála, ředitel</t>
  </si>
  <si>
    <t>PhDr. Janou Petrášovou</t>
  </si>
  <si>
    <t>PhDr. Janou Petrášovou, ředitelkou</t>
  </si>
  <si>
    <t>V OR u KS v Brně, oddíl Pr, vložka 1247</t>
  </si>
  <si>
    <t>518601390                                                                  518 601 392 - Eva Nováková</t>
  </si>
  <si>
    <t>hala.petr@dckyjov.cz</t>
  </si>
  <si>
    <t>petrasova.jana@dckyjov.cz; halova.jana@dckyjov.cz</t>
  </si>
  <si>
    <t>EE / ZP - v nájmu - smlouva s Nemocnicí Kyjov</t>
  </si>
  <si>
    <t>JM_144</t>
  </si>
  <si>
    <t>CZ00226912</t>
  </si>
  <si>
    <t>Nemocnice Kyjov, příspěvková organizace</t>
  </si>
  <si>
    <t>Strážovská 1247/22, 697 01 Kyjov</t>
  </si>
  <si>
    <t>Strážovská 1247/22</t>
  </si>
  <si>
    <t>12038671 / 0100</t>
  </si>
  <si>
    <t>Mgr. Veronika Neničková, MBAce</t>
  </si>
  <si>
    <t>vedoucí obchodního oddělení</t>
  </si>
  <si>
    <t>Vedoucí obchodního oddělení: Ing. Eva Šafářová</t>
  </si>
  <si>
    <t xml:space="preserve">Ing. Eva Šafářová, vedoucí obchodního oddělení
</t>
  </si>
  <si>
    <t>V OR u KS v Brně, oddíl Pr, vložka 1230</t>
  </si>
  <si>
    <t xml:space="preserve"> sekretariat@nemkyj.cz</t>
  </si>
  <si>
    <t>obchod@nemkyj.cz</t>
  </si>
  <si>
    <t>fakturace@nemkyj.cz</t>
  </si>
  <si>
    <t>Ing. Bronislav Klečka</t>
  </si>
  <si>
    <t>klecka.bronislav@nemkyj.cz</t>
  </si>
  <si>
    <t>Ing. Vaďurová</t>
  </si>
  <si>
    <t>vadurova.libuse@nemkyj.cz</t>
  </si>
  <si>
    <t>1) elektřina
2) zemní plyn
3) VZ</t>
  </si>
  <si>
    <t>František Šohajda
Fiala Miroslav
Ing. Eva Šafářová</t>
  </si>
  <si>
    <t>518 601 261
 702001476</t>
  </si>
  <si>
    <t>sohajda.frantisek@nemkyj.cz
fiala.miroslav@nemkyj.cz
safarova.eva@nemkyj.cz</t>
  </si>
  <si>
    <t>JM_145</t>
  </si>
  <si>
    <t>CZ00053163</t>
  </si>
  <si>
    <t>Střední škola polytechnická Kyjov, příspěvková organizace</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</si>
  <si>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</si>
  <si>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</si>
  <si>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</si>
  <si>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</si>
  <si>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</si>
  <si>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</si>
  <si>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</si>
  <si>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</si>
  <si>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</si>
  <si>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kois@sspkyjov.cz</t>
  </si>
  <si>
    <t>andresikova@sspkyjov.cz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</si>
  <si>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</si>
  <si>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</si>
  <si>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</si>
  <si>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</si>
  <si>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</si>
  <si>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</si>
  <si>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</si>
  <si>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</si>
  <si>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</si>
  <si>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</si>
  <si>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</si>
  <si>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</si>
  <si>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</si>
  <si>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</si>
  <si>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</si>
  <si>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</si>
  <si>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</si>
  <si>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</si>
  <si>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</si>
  <si>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</si>
  <si>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</si>
  <si>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</si>
  <si>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</si>
  <si>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</si>
  <si>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</si>
  <si>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</si>
  <si>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</si>
  <si>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</si>
  <si>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</si>
  <si>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</si>
  <si>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</si>
  <si>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</si>
  <si>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</si>
  <si>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518 670 653
518 670 654</t>
  </si>
  <si>
    <t>info@sosbzenec.cz</t>
  </si>
  <si>
    <t>marcik.l@sosbzenec.cz</t>
  </si>
  <si>
    <t>Ing. Bedřich Jurásek</t>
  </si>
  <si>
    <t>jurasek.b@sosbzenec.cz</t>
  </si>
  <si>
    <t>Irena Matulová</t>
  </si>
  <si>
    <t>733 736 652
518 670 657</t>
  </si>
  <si>
    <t>matulova.irena@sosbzenec.cz</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</si>
  <si>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</si>
  <si>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</si>
  <si>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</si>
  <si>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</si>
  <si>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</si>
  <si>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</si>
  <si>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</si>
  <si>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</si>
  <si>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</si>
  <si>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</si>
  <si>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</si>
  <si>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</si>
  <si>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</si>
  <si>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ekonom@hvezdarna-veseli.cz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</si>
  <si>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</si>
  <si>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</si>
  <si>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</si>
  <si>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</si>
  <si>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</si>
  <si>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</si>
  <si>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</si>
  <si>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</si>
  <si>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</si>
  <si>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</si>
  <si>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</si>
  <si>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 xml:space="preserve">smutny@zus-veseli.cz                   reditel@zus-veseli.cz </t>
  </si>
  <si>
    <t xml:space="preserve">zus@zus-veseli.cz                   tomeckova@zus-veseli.cz       kancelar@zus-veseli.cz </t>
  </si>
  <si>
    <t>518 309 651
601 593 242</t>
  </si>
  <si>
    <t>zusveseli@gmail.com</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</si>
  <si>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</si>
  <si>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</si>
  <si>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</si>
  <si>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</si>
  <si>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</si>
  <si>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</si>
  <si>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</si>
  <si>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</si>
  <si>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</si>
  <si>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</si>
  <si>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</si>
  <si>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</si>
  <si>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</si>
  <si>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</si>
  <si>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</si>
  <si>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</si>
  <si>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</si>
  <si>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</si>
  <si>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</si>
  <si>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</si>
  <si>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</si>
  <si>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</si>
  <si>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</si>
  <si>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</si>
  <si>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</si>
  <si>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</si>
  <si>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skola@zsveselikollarova.cz</t>
  </si>
  <si>
    <t>reditelka@zsveselikollarova.cz</t>
  </si>
  <si>
    <t>kancelar@zsveselikollarova.cz</t>
  </si>
  <si>
    <t>Miroslava Říhová</t>
  </si>
  <si>
    <t>skola@zsveselikollarova.cz; kancelar@zsveselikollarova.cz</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</si>
  <si>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</si>
  <si>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</si>
  <si>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</si>
  <si>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</si>
  <si>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</si>
  <si>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</si>
  <si>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</si>
  <si>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</si>
  <si>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</si>
  <si>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</si>
  <si>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</si>
  <si>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</si>
  <si>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</si>
  <si>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</si>
  <si>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</si>
  <si>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</si>
  <si>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</si>
  <si>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</si>
  <si>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</si>
  <si>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</si>
  <si>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</si>
  <si>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</si>
  <si>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</si>
  <si>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</si>
  <si>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</si>
  <si>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</si>
  <si>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</si>
  <si>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</si>
  <si>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</si>
  <si>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</si>
  <si>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zus.vo@worldonline.cz</t>
  </si>
  <si>
    <t>Jitka Šichová</t>
  </si>
  <si>
    <t>JM_157</t>
  </si>
  <si>
    <t>Sociální služby Šebetov, příspěvková organizace</t>
  </si>
  <si>
    <t>Šebetov 1, 679 35 Šebetov</t>
  </si>
  <si>
    <t>Šebetov 1</t>
  </si>
  <si>
    <t>679 35 Šebetov</t>
  </si>
  <si>
    <t>Šebetov</t>
  </si>
  <si>
    <t>107-6783110237 / 0100</t>
  </si>
  <si>
    <t>Mgr. Eva Kalová</t>
  </si>
  <si>
    <t>Mgr. Eva Kalová, ředitelka</t>
  </si>
  <si>
    <t>Mgr. Eva Kalovou</t>
  </si>
  <si>
    <t>Mgr. Evou Kalovou, ředitelkou</t>
  </si>
  <si>
    <t>V Šebetově</t>
  </si>
  <si>
    <t>V OR u KS v Brně, oddíl Pr, vložka 1232</t>
  </si>
  <si>
    <t xml:space="preserve">telefon:            +420 516 465 442                              mobil:               +420 605 593 884 </t>
  </si>
  <si>
    <t>eva.kalova@socialnisluzbysebetov.cz</t>
  </si>
  <si>
    <t>posta@socialnisluzbysebetov.cz; blazena.kaderkova@socialnisluzbysebetov.cz</t>
  </si>
  <si>
    <t>Ing. Blažena Kaderková</t>
  </si>
  <si>
    <t xml:space="preserve">516 465 438
</t>
  </si>
  <si>
    <t>blazena.kaderkova@socialnisluzbysebetov.cz</t>
  </si>
  <si>
    <t>Zdeněk Král</t>
  </si>
  <si>
    <t>516 465 438
724 185 512</t>
  </si>
  <si>
    <t>zdenek.kral@socialnisluzbysebetov.cz</t>
  </si>
  <si>
    <t>JM_158</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</si>
  <si>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</si>
  <si>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</si>
  <si>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</si>
  <si>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</si>
  <si>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</si>
  <si>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</si>
  <si>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</si>
  <si>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</si>
  <si>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</si>
  <si>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</si>
  <si>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</si>
  <si>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</si>
  <si>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</si>
  <si>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</si>
  <si>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</si>
  <si>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</si>
  <si>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</si>
  <si>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</si>
  <si>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</si>
  <si>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</si>
  <si>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</si>
  <si>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</si>
  <si>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</si>
  <si>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</si>
  <si>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</si>
  <si>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</si>
  <si>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</si>
  <si>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</si>
  <si>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</si>
  <si>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</si>
  <si>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</si>
  <si>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</si>
  <si>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</si>
  <si>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</si>
  <si>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</si>
  <si>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</si>
  <si>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</si>
  <si>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</si>
  <si>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</si>
  <si>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601 392 800, 516 426 105</t>
  </si>
  <si>
    <t>info@nemletovice.cz</t>
  </si>
  <si>
    <t>reditel@nemletovice.cz</t>
  </si>
  <si>
    <t>ucetni@nemletovice.cz</t>
  </si>
  <si>
    <t>Ing. Ludmila Čadková</t>
  </si>
  <si>
    <t>cadkova@nmbletovice.cz</t>
  </si>
  <si>
    <t>Noemi Holíková</t>
  </si>
  <si>
    <t>Jiří Štěpánek
Josef Krušina</t>
  </si>
  <si>
    <t>732 120 252
732 120 232</t>
  </si>
  <si>
    <t>udrzba@nemletovice.cz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</si>
  <si>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</si>
  <si>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</si>
  <si>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</si>
  <si>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</si>
  <si>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</si>
  <si>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</si>
  <si>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</si>
  <si>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</si>
  <si>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</si>
  <si>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</si>
  <si>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</si>
  <si>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</si>
  <si>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</si>
  <si>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</si>
  <si>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</si>
  <si>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</si>
  <si>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</si>
  <si>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</si>
  <si>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</si>
  <si>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</si>
  <si>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</si>
  <si>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</si>
  <si>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</si>
  <si>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</si>
  <si>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</si>
  <si>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</si>
  <si>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</si>
  <si>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</si>
  <si>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</si>
  <si>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</si>
  <si>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bednarikova@detskelecebny.cz</t>
  </si>
  <si>
    <t>oskrdova@detskelecebny.cz</t>
  </si>
  <si>
    <t xml:space="preserve">Ing. Petra Oškrdová, DiS. </t>
  </si>
  <si>
    <t>1) Křetín
2) Boskovice
3) Ostrov u Macochy</t>
  </si>
  <si>
    <t>1.) Ing. Petra Oškrdová
2) Magda Látalová
3) Vladislava Kolmačková</t>
  </si>
  <si>
    <t>607 559 993
511 123 203
516 444 231</t>
  </si>
  <si>
    <t>oskrdova@detskelecebny.cz, latalova@detskelecebny.cz, kolmackova@detskelecebny.cz</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</si>
  <si>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</si>
  <si>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</si>
  <si>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</si>
  <si>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</si>
  <si>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</si>
  <si>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</si>
  <si>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</si>
  <si>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</si>
  <si>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EE / ZP - v nájmu - smlouva s Dětskou léčebnou Křetín</t>
  </si>
  <si>
    <t>JM_164</t>
  </si>
  <si>
    <t>Mateřská škola a základní škola Břeclav, Herbenova, příspěvková organizace</t>
  </si>
  <si>
    <t>Herbenova 2969/4, 690 03 Břeclav</t>
  </si>
  <si>
    <t>Herbenova 2969/4</t>
  </si>
  <si>
    <t>690 03 Břeclav</t>
  </si>
  <si>
    <t>Herbenova</t>
  </si>
  <si>
    <t>6039651 / 0100</t>
  </si>
  <si>
    <t>Mgr. Alice Magdonová, ředitelka</t>
  </si>
  <si>
    <t>Mgr. Alicí Magdonovou</t>
  </si>
  <si>
    <t>Mgr. Alicí Magdonovou, ředitelkou</t>
  </si>
  <si>
    <t>V Břeclavi</t>
  </si>
  <si>
    <t>519 371 030
724 913 787</t>
  </si>
  <si>
    <t>skola@zsherbenova.cz</t>
  </si>
  <si>
    <t>special.skoly.breclav@tiscali.cz</t>
  </si>
  <si>
    <t>Bc. Andrea Láníčková</t>
  </si>
  <si>
    <t>Miroslav Žůrek</t>
  </si>
  <si>
    <t>JM_165</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</si>
  <si>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</si>
  <si>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</si>
  <si>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</si>
  <si>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</si>
  <si>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</si>
  <si>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</si>
  <si>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</si>
  <si>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</si>
  <si>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</si>
  <si>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</si>
  <si>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</si>
  <si>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</si>
  <si>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</si>
  <si>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</si>
  <si>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</si>
  <si>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</si>
  <si>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</si>
  <si>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</si>
  <si>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</si>
  <si>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</si>
  <si>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</si>
  <si>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</si>
  <si>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</si>
  <si>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</si>
  <si>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Mgr. Jiří Uher</t>
  </si>
  <si>
    <t>Mgr. Jiří Uher, ředitel</t>
  </si>
  <si>
    <t>Mgr. Jiřím Uherem</t>
  </si>
  <si>
    <t>519 308 150
724 645 822</t>
  </si>
  <si>
    <t xml:space="preserve">uher@spsbv.cz </t>
  </si>
  <si>
    <t xml:space="preserve"> capkova@spsbv.cz sladky@spsbv.cz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</si>
  <si>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</si>
  <si>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</si>
  <si>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</si>
  <si>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</si>
  <si>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</si>
  <si>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</si>
  <si>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</si>
  <si>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</si>
  <si>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</si>
  <si>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</si>
  <si>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</si>
  <si>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</si>
  <si>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</si>
  <si>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</si>
  <si>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</si>
  <si>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pppbreclav@mybox.cz; petra.lipova@pppbreclav.cz</t>
  </si>
  <si>
    <t>JM_169</t>
  </si>
  <si>
    <t>CZ00390780</t>
  </si>
  <si>
    <t>Nemocnice Břeclav, příspěvková organizace</t>
  </si>
  <si>
    <t>U Nemocnice 3066/1, 690 02 Břeclav</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</si>
  <si>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</si>
  <si>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</si>
  <si>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</si>
  <si>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</si>
  <si>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</si>
  <si>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</si>
  <si>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</si>
  <si>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</si>
  <si>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</si>
  <si>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</si>
  <si>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</si>
  <si>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</si>
  <si>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</si>
  <si>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</si>
  <si>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</si>
  <si>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</si>
  <si>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JM_170</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</si>
  <si>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</si>
  <si>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</si>
  <si>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</si>
  <si>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</si>
  <si>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</si>
  <si>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</si>
  <si>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</si>
  <si>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</si>
  <si>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</si>
  <si>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</si>
  <si>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</si>
  <si>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</si>
  <si>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</si>
  <si>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</si>
  <si>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</si>
  <si>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</si>
  <si>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</si>
  <si>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</si>
  <si>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</si>
  <si>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</si>
  <si>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</si>
  <si>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</si>
  <si>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</si>
  <si>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</si>
  <si>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</si>
  <si>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</si>
  <si>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</si>
  <si>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</si>
  <si>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</si>
  <si>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</si>
  <si>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</si>
  <si>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</si>
  <si>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</si>
  <si>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</si>
  <si>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</si>
  <si>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</si>
  <si>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</si>
  <si>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</si>
  <si>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</si>
  <si>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</si>
  <si>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</si>
  <si>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</si>
  <si>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</si>
  <si>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</si>
  <si>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</si>
  <si>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</si>
  <si>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</si>
  <si>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</si>
  <si>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Irena Piknerová</t>
  </si>
  <si>
    <t>JM_173</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</si>
  <si>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</si>
  <si>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</si>
  <si>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</si>
  <si>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</si>
  <si>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</si>
  <si>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</si>
  <si>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</si>
  <si>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</si>
  <si>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</si>
  <si>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</si>
  <si>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</si>
  <si>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</si>
  <si>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</si>
  <si>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</si>
  <si>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ucetni@domovbozice.cz</t>
  </si>
  <si>
    <t>Martina Šperková
Jiřina Čurdová</t>
  </si>
  <si>
    <t>m.sperkova@domovbozice.cz
curdova@domovbozice.cz</t>
  </si>
  <si>
    <t>JM_174</t>
  </si>
  <si>
    <t>Základní umělecká škola F. B. Ševčíka Jedovnice, příspěvková organizace</t>
  </si>
  <si>
    <t>Na Větřáku 463, 679 06 Jedovnice</t>
  </si>
  <si>
    <t>Na Větřáku 463</t>
  </si>
  <si>
    <t>679 06 Jedovnice</t>
  </si>
  <si>
    <t>Na Větřáku</t>
  </si>
  <si>
    <t>1362136399 / 0800</t>
  </si>
  <si>
    <t>MgA. Michael Hreňo</t>
  </si>
  <si>
    <t>Mgr. Josef Škvařil, ředitel</t>
  </si>
  <si>
    <t>Mgr. Josefem Škvařilem</t>
  </si>
  <si>
    <t>Mgr. Josefem Škvařilem, ředitelem</t>
  </si>
  <si>
    <t>V Jedovnicích</t>
  </si>
  <si>
    <t>516 442 235                    516 442 992</t>
  </si>
  <si>
    <t xml:space="preserve">EE / ZP - v nájmu - smlouva se Střední průmyslovou školou </t>
  </si>
  <si>
    <t>JM_175</t>
  </si>
  <si>
    <t>CZ62073087</t>
  </si>
  <si>
    <t>Střední průmyslová škola Jedovnice, příspěvková organizace</t>
  </si>
  <si>
    <t>19-4813470227 / 0100</t>
  </si>
  <si>
    <t>Mgr. Miloš Šebela</t>
  </si>
  <si>
    <t>Mgr. Miloš Šebela, ředitel</t>
  </si>
  <si>
    <t>Mgr. Milošem Šebelou</t>
  </si>
  <si>
    <t>Mgr. Milošem Šebelou, ředitelem</t>
  </si>
  <si>
    <t xml:space="preserve">zastupce1@spsjedovnice.cz </t>
  </si>
  <si>
    <t>reditel@spsjedovnice.cz</t>
  </si>
  <si>
    <t>skola@spsjedovnice.cz; hospodarka@spsjedovnice.cz</t>
  </si>
  <si>
    <t>Zdeňka Vágnerová</t>
  </si>
  <si>
    <t>hospodarka@spsjedovnice.cz</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</si>
  <si>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</si>
  <si>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</si>
  <si>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</si>
  <si>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</si>
  <si>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</si>
  <si>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</si>
  <si>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</si>
  <si>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</si>
  <si>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</si>
  <si>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</si>
  <si>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</si>
  <si>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</si>
  <si>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</si>
  <si>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</si>
  <si>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</si>
  <si>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</si>
  <si>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</si>
  <si>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</si>
  <si>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</si>
  <si>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</si>
  <si>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</si>
  <si>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</si>
  <si>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</si>
  <si>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</si>
  <si>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</si>
  <si>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</si>
  <si>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</si>
  <si>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</si>
  <si>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</si>
  <si>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</si>
  <si>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</si>
  <si>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Mgr. Pavla Jančevová</t>
  </si>
  <si>
    <t>JM_178</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</si>
  <si>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</si>
  <si>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</si>
  <si>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</si>
  <si>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</si>
  <si>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</si>
  <si>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</si>
  <si>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</si>
  <si>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</si>
  <si>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</si>
  <si>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</si>
  <si>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charvat.jiri@ddblansko.cz</t>
  </si>
  <si>
    <t>faktury@ddblansko.cz</t>
  </si>
  <si>
    <t>Ing. Eva Wágnerová</t>
  </si>
  <si>
    <t>wagnerova.eva@ddblansko.cz</t>
  </si>
  <si>
    <t>Libor Pliska</t>
  </si>
  <si>
    <t>pliska.libor@ddblansko.cz</t>
  </si>
  <si>
    <t>JM_179</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</si>
  <si>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</si>
  <si>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</si>
  <si>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</si>
  <si>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</si>
  <si>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</si>
  <si>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</si>
  <si>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</si>
  <si>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</si>
  <si>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</si>
  <si>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</si>
  <si>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Radomír Kovář</t>
  </si>
  <si>
    <t>JM_180</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</si>
  <si>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</si>
  <si>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</si>
  <si>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</si>
  <si>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</si>
  <si>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</si>
  <si>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</si>
  <si>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</si>
  <si>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</si>
  <si>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</si>
  <si>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</si>
  <si>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</si>
  <si>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</si>
  <si>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</si>
  <si>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</si>
  <si>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</si>
  <si>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</si>
  <si>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</si>
  <si>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</si>
  <si>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</si>
  <si>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</si>
  <si>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</si>
  <si>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reditelka@ddmblansko.cz ekonomka@ddmblansko.cz</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</si>
  <si>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</si>
  <si>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</si>
  <si>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</si>
  <si>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</si>
  <si>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</si>
  <si>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</si>
  <si>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</si>
  <si>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</si>
  <si>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</si>
  <si>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</si>
  <si>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</si>
  <si>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</si>
  <si>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</si>
  <si>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</si>
  <si>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</si>
  <si>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</si>
  <si>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</si>
  <si>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</si>
  <si>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</si>
  <si>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</si>
  <si>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</si>
  <si>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JM_184</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</si>
  <si>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</si>
  <si>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</si>
  <si>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</si>
  <si>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</si>
  <si>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</si>
  <si>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</si>
  <si>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</si>
  <si>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</si>
  <si>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</si>
  <si>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</si>
  <si>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</si>
  <si>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</si>
  <si>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</si>
  <si>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</si>
  <si>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</si>
  <si>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</si>
  <si>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</si>
  <si>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</si>
  <si>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</si>
  <si>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</si>
  <si>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</si>
  <si>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</si>
  <si>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</si>
  <si>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</si>
  <si>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</si>
  <si>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</si>
  <si>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detskydomov@dd-mikulov.eu</t>
  </si>
  <si>
    <t>reditelka@dd-mikulov.eu; detskydomov@DD-Mikulov.eu</t>
  </si>
  <si>
    <t>dd.burdzinska@mikulov.eu</t>
  </si>
  <si>
    <t>JM_187</t>
  </si>
  <si>
    <t>CZ60680377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</si>
  <si>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</si>
  <si>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</si>
  <si>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</si>
  <si>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</si>
  <si>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</si>
  <si>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</si>
  <si>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</si>
  <si>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</si>
  <si>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</si>
  <si>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</si>
  <si>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</si>
  <si>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</si>
  <si>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</si>
  <si>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</si>
  <si>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</si>
  <si>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</si>
  <si>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</si>
  <si>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</si>
  <si>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</si>
  <si>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</si>
  <si>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</si>
  <si>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</si>
  <si>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</si>
  <si>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</si>
  <si>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</si>
  <si>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vrbka@zus-mikulov.cz</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</si>
  <si>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</si>
  <si>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</si>
  <si>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</si>
  <si>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</si>
  <si>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</si>
  <si>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</si>
  <si>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</si>
  <si>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</si>
  <si>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</si>
  <si>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</si>
  <si>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</si>
  <si>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</si>
  <si>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</si>
  <si>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</si>
  <si>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</si>
  <si>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</si>
  <si>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</si>
  <si>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</si>
  <si>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</si>
  <si>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</si>
  <si>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</si>
  <si>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</si>
  <si>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</si>
  <si>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</si>
  <si>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</si>
  <si>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</si>
  <si>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</si>
  <si>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studenkova@rmm.cz</t>
  </si>
  <si>
    <t>pí Studenková</t>
  </si>
  <si>
    <t>p. Valenta</t>
  </si>
  <si>
    <t>valenta@rmm.cz</t>
  </si>
  <si>
    <t>JM_192</t>
  </si>
  <si>
    <t>Základní škola Mikulov, Školní, příspěvková organizace</t>
  </si>
  <si>
    <t>Školní 184/1, 692 01 Mikulov</t>
  </si>
  <si>
    <t>Školní 184/1</t>
  </si>
  <si>
    <t>21431651 / 0100</t>
  </si>
  <si>
    <t>Mgr. Hana Országová</t>
  </si>
  <si>
    <t>Mgr. Hana Országová, ředitelka</t>
  </si>
  <si>
    <t>Mgr. Hanou Országovou</t>
  </si>
  <si>
    <t>Mgr. Hanou Országovou, ředitelkou</t>
  </si>
  <si>
    <t>519 510 134; 724 216 675</t>
  </si>
  <si>
    <t>orszagova@zsspmikulov.cz</t>
  </si>
  <si>
    <t>hyckova@zsspmikulov.cz; skola@zsspmikulov.cz</t>
  </si>
  <si>
    <t>Hana Wohlfahrtová</t>
  </si>
  <si>
    <t>hyckova@zsspmikulov.cz</t>
  </si>
  <si>
    <t>JM_193</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</si>
  <si>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</si>
  <si>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</si>
  <si>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</si>
  <si>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</si>
  <si>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</si>
  <si>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</si>
  <si>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</si>
  <si>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</si>
  <si>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</si>
  <si>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</si>
  <si>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</si>
  <si>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</si>
  <si>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</si>
  <si>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</si>
  <si>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</si>
  <si>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</si>
  <si>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</si>
  <si>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</si>
  <si>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</si>
  <si>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</si>
  <si>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</si>
  <si>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</si>
  <si>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</si>
  <si>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</si>
  <si>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</si>
  <si>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</si>
  <si>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EE / ZP - v nájmu - smlouva se Základní školou v Ostrově u Macochy</t>
  </si>
  <si>
    <t>JM_195</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</si>
  <si>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</si>
  <si>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</si>
  <si>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</si>
  <si>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</si>
  <si>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</si>
  <si>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</si>
  <si>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</si>
  <si>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</si>
  <si>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</si>
  <si>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</si>
  <si>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</si>
  <si>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</si>
  <si>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</si>
  <si>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</si>
  <si>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</si>
  <si>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</si>
  <si>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</si>
  <si>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</si>
  <si>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</si>
  <si>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</si>
  <si>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</si>
  <si>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</si>
  <si>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</si>
  <si>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</si>
  <si>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</si>
  <si>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</si>
  <si>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</si>
  <si>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</si>
  <si>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</si>
  <si>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</si>
  <si>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</si>
  <si>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</si>
  <si>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</si>
  <si>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</si>
  <si>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</si>
  <si>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</si>
  <si>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</si>
  <si>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</si>
  <si>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</si>
  <si>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</si>
  <si>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</si>
  <si>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</si>
  <si>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</si>
  <si>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</si>
  <si>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</si>
  <si>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</si>
  <si>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</si>
  <si>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</si>
  <si>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</si>
  <si>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</si>
  <si>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</si>
  <si>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</si>
  <si>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</si>
  <si>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</si>
  <si>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</si>
  <si>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</si>
  <si>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</si>
  <si>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</si>
  <si>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</si>
  <si>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</si>
  <si>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</si>
  <si>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</si>
  <si>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</si>
  <si>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</si>
  <si>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</si>
  <si>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</si>
  <si>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</si>
  <si>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</si>
  <si>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</si>
  <si>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</si>
  <si>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</si>
  <si>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</si>
  <si>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</si>
  <si>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</si>
  <si>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</si>
  <si>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</si>
  <si>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</si>
  <si>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</si>
  <si>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</si>
  <si>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</si>
  <si>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</si>
  <si>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</si>
  <si>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</si>
  <si>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</si>
  <si>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</si>
  <si>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</si>
  <si>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</si>
  <si>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</si>
  <si>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</si>
  <si>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</si>
  <si>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</si>
  <si>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</si>
  <si>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</si>
  <si>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</si>
  <si>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</si>
  <si>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</si>
  <si>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</si>
  <si>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</si>
  <si>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</si>
  <si>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</si>
  <si>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</si>
  <si>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</si>
  <si>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</si>
  <si>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</si>
  <si>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</si>
  <si>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</si>
  <si>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</si>
  <si>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</si>
  <si>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</si>
  <si>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</si>
  <si>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</si>
  <si>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</si>
  <si>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</si>
  <si>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</si>
  <si>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</si>
  <si>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</si>
  <si>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</si>
  <si>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</si>
  <si>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</si>
  <si>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</si>
  <si>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</si>
  <si>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</si>
  <si>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</si>
  <si>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Romana Urbánková</t>
  </si>
  <si>
    <t>JM_206</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</si>
  <si>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</si>
  <si>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</si>
  <si>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</si>
  <si>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</si>
  <si>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</si>
  <si>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</si>
  <si>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</si>
  <si>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</si>
  <si>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</si>
  <si>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</si>
  <si>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Radomír Bartoněk</t>
  </si>
  <si>
    <t>Andrea Nečasová</t>
  </si>
  <si>
    <t>JM_207</t>
  </si>
  <si>
    <t>S-centrum Hodonín, příspěvková organizace</t>
  </si>
  <si>
    <t>Jarošova 1717/3, 695 01 Hodonín</t>
  </si>
  <si>
    <t xml:space="preserve">Jarošova 1717/3, </t>
  </si>
  <si>
    <t>695 01 Hodonín</t>
  </si>
  <si>
    <t xml:space="preserve">Jarošova </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</si>
  <si>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</si>
  <si>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</si>
  <si>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</si>
  <si>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</si>
  <si>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</si>
  <si>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</si>
  <si>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</si>
  <si>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</si>
  <si>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</si>
  <si>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</si>
  <si>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</si>
  <si>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</si>
  <si>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Ing. Petr Brichta</t>
  </si>
  <si>
    <t>spravce@ddhodonin.cz</t>
  </si>
  <si>
    <t>JM_209</t>
  </si>
  <si>
    <t>Základní škola Blansko, Nad Čertovkou, příspěvková organizace</t>
  </si>
  <si>
    <t>Nad Čertovkou 2304/17, 678 01 Blansko</t>
  </si>
  <si>
    <t>Nad Čertovkou 2304/17</t>
  </si>
  <si>
    <t>4692132319/0800</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</si>
  <si>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</si>
  <si>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</si>
  <si>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</si>
  <si>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</si>
  <si>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</si>
  <si>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</si>
  <si>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</si>
  <si>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</si>
  <si>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</si>
  <si>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</si>
  <si>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</si>
  <si>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</si>
  <si>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</si>
  <si>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</si>
  <si>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</si>
  <si>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</si>
  <si>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</si>
  <si>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</si>
  <si>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</si>
  <si>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</si>
  <si>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</si>
  <si>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</si>
  <si>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</si>
  <si>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</si>
  <si>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</si>
  <si>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</si>
  <si>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</si>
  <si>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</si>
  <si>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</si>
  <si>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</si>
  <si>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</si>
  <si>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</si>
  <si>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</si>
  <si>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</si>
  <si>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</si>
  <si>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</si>
  <si>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</si>
  <si>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</si>
  <si>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</si>
  <si>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</si>
  <si>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</si>
  <si>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</si>
  <si>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</si>
  <si>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</si>
  <si>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</si>
  <si>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</si>
  <si>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</si>
  <si>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</si>
  <si>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</si>
  <si>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</si>
  <si>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</si>
  <si>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</si>
  <si>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</si>
  <si>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</si>
  <si>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</si>
  <si>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</si>
  <si>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</si>
  <si>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</si>
  <si>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</si>
  <si>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</si>
  <si>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</si>
  <si>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</si>
  <si>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</si>
  <si>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</si>
  <si>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solarova@ssmk.eu</t>
  </si>
  <si>
    <t>Jana Solařová; Bc. Ludmila Drahozalová</t>
  </si>
  <si>
    <t>515 322 239
739 570 614</t>
  </si>
  <si>
    <t>solarova@ssmk.eu; drahozalova@ssmk.eu</t>
  </si>
  <si>
    <t>Bc. Ludmila Drahozalová</t>
  </si>
  <si>
    <t>739 570 614</t>
  </si>
  <si>
    <t>drahozalova@ssmk.eu</t>
  </si>
  <si>
    <t>JM_214</t>
  </si>
  <si>
    <t>Gymnázium Moravský Krumlov, příspěvková organizace</t>
  </si>
  <si>
    <t>Smetanova 168, 672 01 Moravský Krumlov</t>
  </si>
  <si>
    <t>Smetanova 168</t>
  </si>
  <si>
    <t>19-5083200237 / 0100</t>
  </si>
  <si>
    <t>Mgr. Dagmar Holá, ředitelka</t>
  </si>
  <si>
    <t>Mgr. Dagmarou Holou</t>
  </si>
  <si>
    <t>Mgr. Dagmarou Holou, ředitelkou</t>
  </si>
  <si>
    <t>515322234</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</si>
  <si>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</si>
  <si>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</si>
  <si>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</si>
  <si>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</si>
  <si>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</si>
  <si>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</si>
  <si>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</si>
  <si>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</si>
  <si>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</si>
  <si>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</si>
  <si>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</si>
  <si>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</si>
  <si>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</si>
  <si>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</si>
  <si>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</si>
  <si>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</si>
  <si>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Hynek Smutný</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</si>
  <si>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</si>
  <si>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</si>
  <si>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</si>
  <si>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</si>
  <si>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</si>
  <si>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</si>
  <si>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</si>
  <si>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</si>
  <si>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</si>
  <si>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</si>
  <si>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</si>
  <si>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</si>
  <si>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</si>
  <si>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</si>
  <si>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 xml:space="preserve">burgerova@svcivancice.cz </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</si>
  <si>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</si>
  <si>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</si>
  <si>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</si>
  <si>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</si>
  <si>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</si>
  <si>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</si>
  <si>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</si>
  <si>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</si>
  <si>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</si>
  <si>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</si>
  <si>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</si>
  <si>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</si>
  <si>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</si>
  <si>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</si>
  <si>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546 439 403 
602 767 823                                                                  607 114 458 - Ivo Hlavatý</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</si>
  <si>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</si>
  <si>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</si>
  <si>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</si>
  <si>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</si>
  <si>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</si>
  <si>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</si>
  <si>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</si>
  <si>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</si>
  <si>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</si>
  <si>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</si>
  <si>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</si>
  <si>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</si>
  <si>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</si>
  <si>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</si>
  <si>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</si>
  <si>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</si>
  <si>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</si>
  <si>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spec.sk.iva@volny.cz</t>
  </si>
  <si>
    <t>spec.sk.iva@volny.cz; milada.rozsypalova@specskiva.cz</t>
  </si>
  <si>
    <t>milada.rozsypalova@specskiva.cz</t>
  </si>
  <si>
    <t>Darek Rosendorf</t>
  </si>
  <si>
    <t>JM_221</t>
  </si>
  <si>
    <t>Gymnázium Jana Blahoslava Ivančice, příspěvková organizace</t>
  </si>
  <si>
    <t>Lány 859/2, 664 91 Ivančice</t>
  </si>
  <si>
    <t>Lány 859/2</t>
  </si>
  <si>
    <t>Lány</t>
  </si>
  <si>
    <t>1060350277 / 0100</t>
  </si>
  <si>
    <t>Ing. Ivana Čermáková</t>
  </si>
  <si>
    <t>Ing. Ivana Čermáková, ředitelka</t>
  </si>
  <si>
    <t>Ing. Ivanou Čermákovou</t>
  </si>
  <si>
    <t>Ing. Ivanou Čermákovou, ředitelkou</t>
  </si>
  <si>
    <t>546451110; 606 706 680</t>
  </si>
  <si>
    <t>reditel@gjbi.cz</t>
  </si>
  <si>
    <t>cermakova@gjbi.cz</t>
  </si>
  <si>
    <t>Miluše Klímová</t>
  </si>
  <si>
    <t>klimovam@gjbi.cz</t>
  </si>
  <si>
    <t>JM_222</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</si>
  <si>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</si>
  <si>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</si>
  <si>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</si>
  <si>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</si>
  <si>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</si>
  <si>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</si>
  <si>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</si>
  <si>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</si>
  <si>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</si>
  <si>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</si>
  <si>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</si>
  <si>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</si>
  <si>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</si>
  <si>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</si>
  <si>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</si>
  <si>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</si>
  <si>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</si>
  <si>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</si>
  <si>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</si>
  <si>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</si>
  <si>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</si>
  <si>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</si>
  <si>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</si>
  <si>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</si>
  <si>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</si>
  <si>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</si>
  <si>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</si>
  <si>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</si>
  <si>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Baťková</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</si>
  <si>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</si>
  <si>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</si>
  <si>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</si>
  <si>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</si>
  <si>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</si>
  <si>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</si>
  <si>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</si>
  <si>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</si>
  <si>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</si>
  <si>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</si>
  <si>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</si>
  <si>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</si>
  <si>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</si>
  <si>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</si>
  <si>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</si>
  <si>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</si>
  <si>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</si>
  <si>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</si>
  <si>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</si>
  <si>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</si>
  <si>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</si>
  <si>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</si>
  <si>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</si>
  <si>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</si>
  <si>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</si>
  <si>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</si>
  <si>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</si>
  <si>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</si>
  <si>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</si>
  <si>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</si>
  <si>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</si>
  <si>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</si>
  <si>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</si>
  <si>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</si>
  <si>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</si>
  <si>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</si>
  <si>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</si>
  <si>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</si>
  <si>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</si>
  <si>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</si>
  <si>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</si>
  <si>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</si>
  <si>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</si>
  <si>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PhDr. Aleš Kočvara</t>
  </si>
  <si>
    <t>PhDr. Alešem Kočvarou</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</si>
  <si>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</si>
  <si>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</si>
  <si>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</si>
  <si>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</si>
  <si>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</si>
  <si>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</si>
  <si>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</si>
  <si>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</si>
  <si>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</si>
  <si>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</si>
  <si>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</si>
  <si>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</si>
  <si>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</si>
  <si>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</si>
  <si>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EE / ZP - v nájmu - smlouva s obcí Ořechov</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</si>
  <si>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</si>
  <si>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</si>
  <si>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</si>
  <si>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</si>
  <si>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</si>
  <si>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</si>
  <si>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</si>
  <si>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</si>
  <si>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</si>
  <si>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</si>
  <si>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</si>
  <si>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</si>
  <si>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</si>
  <si>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</si>
  <si>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</si>
  <si>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</si>
  <si>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</si>
  <si>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</si>
  <si>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</si>
  <si>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</si>
  <si>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U Školy 39, 664 84 Zastávka</t>
  </si>
  <si>
    <t>U Školy 39</t>
  </si>
  <si>
    <t>123-3018470207/0100</t>
  </si>
  <si>
    <t>Mgr. Libor Hejda</t>
  </si>
  <si>
    <t>Mgr. Libor Hejda, ředitel</t>
  </si>
  <si>
    <t>Mgr. Liborem Hejdou</t>
  </si>
  <si>
    <t>Mgr. Liborem Hejdou, ředitelem</t>
  </si>
  <si>
    <t>V Zastávce u Brna</t>
  </si>
  <si>
    <t>546411023; 603 297 587</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</si>
  <si>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</si>
  <si>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</si>
  <si>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</si>
  <si>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</si>
  <si>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</si>
  <si>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</si>
  <si>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</si>
  <si>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</si>
  <si>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</si>
  <si>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</si>
  <si>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</si>
  <si>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</si>
  <si>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</si>
  <si>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</si>
  <si>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</si>
  <si>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</si>
  <si>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</si>
  <si>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libuse.siborova@zus-kurim.cz</t>
  </si>
  <si>
    <t>zamecnikova@zus-kurim.cz</t>
  </si>
  <si>
    <t>Libuše Šiborová</t>
  </si>
  <si>
    <t>1) Kuřim
2) Veverská Bítýška</t>
  </si>
  <si>
    <t>Luděk Kroča</t>
  </si>
  <si>
    <t>krocaludek@seznam.cz</t>
  </si>
  <si>
    <t>JM_232</t>
  </si>
  <si>
    <t>Dům dětí a mládeže Kuřim, příspěvková organizace</t>
  </si>
  <si>
    <t>Jungmannova 1084/1, 664 34 Kuřim</t>
  </si>
  <si>
    <t>Jungmannova 1084/1</t>
  </si>
  <si>
    <t>102539621 / 0100</t>
  </si>
  <si>
    <t xml:space="preserve">Mgr. Bc. Jiří Hejduk </t>
  </si>
  <si>
    <t>Mgr. Bc. Jiří Hejduk, ředitel</t>
  </si>
  <si>
    <t>Mgr. Bc. Jiřím Hejdukem</t>
  </si>
  <si>
    <t>Mgr. Bc. Jiřím Hejdukem, ředitelem</t>
  </si>
  <si>
    <t>541230763</t>
  </si>
  <si>
    <t>ddmkurim@ddmkurim.cz</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</si>
  <si>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</si>
  <si>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</si>
  <si>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</si>
  <si>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</si>
  <si>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</si>
  <si>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</si>
  <si>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</si>
  <si>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</si>
  <si>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</si>
  <si>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</si>
  <si>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</si>
  <si>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 Mašek, ředitel</t>
  </si>
  <si>
    <t>Ing. Rudolfem Maškem</t>
  </si>
  <si>
    <t>Ing. Rudolfem Maškem, ředitelem</t>
  </si>
  <si>
    <t>reditel@skolatisnov.cz</t>
  </si>
  <si>
    <t>konvicova@skolatisnov.cz</t>
  </si>
  <si>
    <t>Naděžda Prokešová
Bc. Renata Ambrosová</t>
  </si>
  <si>
    <t>549 410 076
549 410 077</t>
  </si>
  <si>
    <t>Bc. Renata Ambrosová</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</si>
  <si>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</si>
  <si>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</si>
  <si>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</si>
  <si>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</si>
  <si>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</si>
  <si>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</si>
  <si>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</si>
  <si>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</si>
  <si>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</si>
  <si>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</si>
  <si>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</si>
  <si>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</si>
  <si>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</si>
  <si>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EE / ZP - v nájmu - smlouva s obcí Dolní Bojanovice</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</si>
  <si>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</si>
  <si>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</si>
  <si>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</si>
  <si>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</si>
  <si>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</si>
  <si>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</si>
  <si>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</si>
  <si>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</si>
  <si>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</si>
  <si>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</si>
  <si>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</si>
  <si>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</si>
  <si>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</si>
  <si>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</si>
  <si>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</si>
  <si>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</si>
  <si>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nám. B. Martinů 2952/5, 695 01 Hodonín</t>
  </si>
  <si>
    <t>nám. B. Martinů 2952/5</t>
  </si>
  <si>
    <t>nám. B. Martinů</t>
  </si>
  <si>
    <t>12839671 / 0100</t>
  </si>
  <si>
    <t>Mgr. Jana Helešicová</t>
  </si>
  <si>
    <t>statutární zástupce</t>
  </si>
  <si>
    <t>Mgr. Jana Helešicová, statutární zástupce</t>
  </si>
  <si>
    <t>Mgr. Janou Helešicovou</t>
  </si>
  <si>
    <t xml:space="preserve">statutární zástupkyní </t>
  </si>
  <si>
    <t>518352895</t>
  </si>
  <si>
    <t>EE / ZP - v nájmu - smlouva s městem Hodonín</t>
  </si>
  <si>
    <t>JM_238</t>
  </si>
  <si>
    <t>Středisko volného času Hodonín, příspěvková organizace</t>
  </si>
  <si>
    <t>2737671 / 0100</t>
  </si>
  <si>
    <t>Šárka Látalová, ředitelka</t>
  </si>
  <si>
    <t>Šárkou Látalovou</t>
  </si>
  <si>
    <t>Šárkou Látalovou, ředitelkou</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</si>
  <si>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</si>
  <si>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</si>
  <si>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</si>
  <si>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</si>
  <si>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</si>
  <si>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</si>
  <si>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</si>
  <si>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</si>
  <si>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</si>
  <si>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</si>
  <si>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</si>
  <si>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</si>
  <si>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</si>
  <si>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</si>
  <si>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</si>
  <si>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</si>
  <si>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</si>
  <si>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wolfova.katerina@zelenydumpohody.cz</t>
  </si>
  <si>
    <t>srnec.petr@zelenydumpohody.cz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</si>
  <si>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</si>
  <si>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</si>
  <si>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</si>
  <si>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</si>
  <si>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</si>
  <si>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</si>
  <si>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</si>
  <si>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</si>
  <si>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</si>
  <si>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</si>
  <si>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</si>
  <si>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</si>
  <si>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</si>
  <si>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</si>
  <si>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</si>
  <si>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</si>
  <si>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</si>
  <si>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</si>
  <si>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</si>
  <si>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</si>
  <si>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</si>
  <si>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</si>
  <si>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</si>
  <si>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</si>
  <si>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</si>
  <si>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</si>
  <si>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</si>
  <si>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burgr@ddmblansko.cz</t>
  </si>
  <si>
    <t>reditel@issho.cz</t>
  </si>
  <si>
    <t>ekonom@issho.cz; reditel@issho.cz; ucetni@issho.cz</t>
  </si>
  <si>
    <t>Dagmar Macalíková</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</si>
  <si>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</si>
  <si>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</si>
  <si>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</si>
  <si>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</si>
  <si>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</si>
  <si>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</si>
  <si>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</si>
  <si>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</si>
  <si>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</si>
  <si>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</si>
  <si>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</si>
  <si>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</si>
  <si>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</si>
  <si>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</si>
  <si>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</si>
  <si>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</si>
  <si>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spacilovajindra@seznam.cz - soukromý, administrativa@svcpohorelice.cz</t>
  </si>
  <si>
    <t>JM_244</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</si>
  <si>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</si>
  <si>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</si>
  <si>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</si>
  <si>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</si>
  <si>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</si>
  <si>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</si>
  <si>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</si>
  <si>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</si>
  <si>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</si>
  <si>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</si>
  <si>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</si>
  <si>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Dagmar A. Pastorová</t>
  </si>
  <si>
    <t>d.pastorova@masaryk.info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</si>
  <si>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</si>
  <si>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</si>
  <si>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</si>
  <si>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</si>
  <si>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</si>
  <si>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Gymnázium, obchodní akademie a jazyková škola s právem státní jazykové zkoušky Hodonín, příspěvková organizace</t>
  </si>
  <si>
    <t>Legionářů 813/1, 695 11 Hodonín</t>
  </si>
  <si>
    <t>Legionářů 813/1</t>
  </si>
  <si>
    <t>695 11 Hodonín</t>
  </si>
  <si>
    <t>Legionářů</t>
  </si>
  <si>
    <t>3836671 / 0100</t>
  </si>
  <si>
    <t>Mgr. Kateřina Kouřilová</t>
  </si>
  <si>
    <t>Mgr. Kateřina Kouřilová, ředitelka</t>
  </si>
  <si>
    <t>Mgr. Kateřinou Kouřilovou</t>
  </si>
  <si>
    <t>Mgr. Kateřinou Kouřilovou, ředitelkou</t>
  </si>
  <si>
    <t>518542559 / 603741826</t>
  </si>
  <si>
    <t>kourilova@goah.cz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</si>
  <si>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</si>
  <si>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</si>
  <si>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</si>
  <si>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</si>
  <si>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</si>
  <si>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</si>
  <si>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</si>
  <si>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</si>
  <si>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</si>
  <si>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</si>
  <si>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</si>
  <si>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</si>
  <si>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</si>
  <si>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</si>
  <si>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</si>
  <si>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</si>
  <si>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</si>
  <si>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</si>
  <si>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</si>
  <si>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</si>
  <si>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</si>
  <si>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</si>
  <si>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</si>
  <si>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</si>
  <si>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</si>
  <si>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</si>
  <si>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</si>
  <si>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</si>
  <si>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</si>
  <si>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</si>
  <si>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</si>
  <si>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</si>
  <si>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</si>
  <si>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</si>
  <si>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</si>
  <si>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</si>
  <si>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</si>
  <si>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</si>
  <si>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</si>
  <si>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</si>
  <si>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</si>
  <si>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</si>
  <si>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</si>
  <si>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</si>
  <si>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</si>
  <si>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</si>
  <si>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</si>
  <si>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</si>
  <si>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</si>
  <si>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</si>
  <si>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</si>
  <si>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</si>
  <si>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</si>
  <si>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</si>
  <si>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</si>
  <si>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 ucetni@detskydomovhodonin.cz</t>
  </si>
  <si>
    <t>Alena Čechová</t>
  </si>
  <si>
    <t>ucetni@detskydomovhodonin.cz</t>
  </si>
  <si>
    <t>518 305 304
774 714 045</t>
  </si>
  <si>
    <t>kludak@detskydomovhodonin.cz</t>
  </si>
  <si>
    <t>JM_252</t>
  </si>
  <si>
    <t>Domov na Jarošce, příspěvková organizace</t>
  </si>
  <si>
    <t>Jarošova 1717/3</t>
  </si>
  <si>
    <t>15538671 / 0100</t>
  </si>
  <si>
    <t>pověřený zastupováním</t>
  </si>
  <si>
    <t>Bc. Václav Polách, MBA, pověřen zastupováním</t>
  </si>
  <si>
    <t>pověřeným zastupováním</t>
  </si>
  <si>
    <t>Bc. Václavem Poláchem, MBA, pověřeným zastupováním</t>
  </si>
  <si>
    <t>V OR u KS v Brně, oddíl Pr, vložka 1268</t>
  </si>
  <si>
    <t>518 306 901, 722 586 138</t>
  </si>
  <si>
    <t>reditel@domovjaroska.cz</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</si>
  <si>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</si>
  <si>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</si>
  <si>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</si>
  <si>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</si>
  <si>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</si>
  <si>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</si>
  <si>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</si>
  <si>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</si>
  <si>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</si>
  <si>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</si>
  <si>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</si>
  <si>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</si>
  <si>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</si>
  <si>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</si>
  <si>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</si>
  <si>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</si>
  <si>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</si>
  <si>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</si>
  <si>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</si>
  <si>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</si>
  <si>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</si>
  <si>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</si>
  <si>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Ing. Jiří Koliba, pověřen vedením nemocnice</t>
  </si>
  <si>
    <t>Ing. Jiří Koliba, ředitel</t>
  </si>
  <si>
    <t>Ing. Jiří Koliba</t>
  </si>
  <si>
    <t>Ing. Jiřím Kolibou</t>
  </si>
  <si>
    <t>V OR u KS v Brně, oddíl Pr, vložka 1228</t>
  </si>
  <si>
    <t>518 306 245, 602 713 676</t>
  </si>
  <si>
    <t>sekretariat@nemho.cz</t>
  </si>
  <si>
    <t>koliba.jiri@nemho.cz/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</si>
  <si>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</si>
  <si>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</si>
  <si>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</si>
  <si>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</si>
  <si>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</si>
  <si>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</si>
  <si>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</si>
  <si>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</si>
  <si>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</si>
  <si>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</si>
  <si>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</si>
  <si>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</si>
  <si>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</si>
  <si>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</si>
  <si>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</si>
  <si>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</si>
  <si>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</si>
  <si>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</si>
  <si>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JM_256</t>
  </si>
  <si>
    <t>Purkyňovo gymnázium, Strážnice, Masarykova 379, příspěvková organizace</t>
  </si>
  <si>
    <t>Masarykova 379, 696 62 Strážnice</t>
  </si>
  <si>
    <t>Masarykova 379</t>
  </si>
  <si>
    <t>1911310207 / 0100</t>
  </si>
  <si>
    <t>Mgr. Martina Vavříková</t>
  </si>
  <si>
    <t>Mgr. Martina Vavříková, ředitelka</t>
  </si>
  <si>
    <t>Mgr. Martinou Vavříkovou</t>
  </si>
  <si>
    <t>Mgr. Martinou Vavříkovou, ředitelkou</t>
  </si>
  <si>
    <t xml:space="preserve">518 332 105
702 087 364 </t>
  </si>
  <si>
    <t>vavriko@gys.cz</t>
  </si>
  <si>
    <t>PhDr. Alexandra Bahulová</t>
  </si>
  <si>
    <t>bahulova@gys.cz</t>
  </si>
  <si>
    <t>Irena Jančová
Hana Hlahůlková</t>
  </si>
  <si>
    <t>jancova@gys.cz
hlahulko@gys.cz</t>
  </si>
  <si>
    <t>František Vajčner
Irena Jančová</t>
  </si>
  <si>
    <t>603 598 486
518 332 106</t>
  </si>
  <si>
    <t>info@gys.cz
jancova@gys.cz</t>
  </si>
  <si>
    <t>JM_257</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</si>
  <si>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</si>
  <si>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</si>
  <si>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</si>
  <si>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</si>
  <si>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</si>
  <si>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</si>
  <si>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</si>
  <si>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</si>
  <si>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</si>
  <si>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</si>
  <si>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</si>
  <si>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</si>
  <si>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</si>
  <si>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Milan Komoň</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</si>
  <si>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</si>
  <si>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</si>
  <si>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</si>
  <si>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</si>
  <si>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</si>
  <si>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</si>
  <si>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</si>
  <si>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</si>
  <si>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</si>
  <si>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</si>
  <si>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</si>
  <si>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</si>
  <si>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JM_260</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</si>
  <si>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</si>
  <si>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</si>
  <si>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</si>
  <si>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</si>
  <si>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</si>
  <si>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</si>
  <si>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</si>
  <si>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</si>
  <si>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</si>
  <si>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</si>
  <si>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</si>
  <si>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</si>
  <si>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</si>
  <si>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</si>
  <si>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</si>
  <si>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</si>
  <si>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</si>
  <si>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</si>
  <si>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</si>
  <si>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</si>
  <si>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</si>
  <si>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</si>
  <si>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</si>
  <si>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</si>
  <si>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</si>
  <si>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</si>
  <si>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</si>
  <si>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</si>
  <si>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</si>
  <si>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</si>
  <si>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</si>
  <si>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</si>
  <si>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</si>
  <si>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</si>
  <si>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</si>
  <si>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</si>
  <si>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</si>
  <si>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</si>
  <si>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</si>
  <si>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</si>
  <si>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</si>
  <si>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</si>
  <si>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</si>
  <si>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</si>
  <si>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</si>
  <si>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</si>
  <si>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</si>
  <si>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</si>
  <si>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</si>
  <si>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</si>
  <si>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</si>
  <si>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</si>
  <si>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</si>
  <si>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</si>
  <si>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</si>
  <si>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</si>
  <si>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</si>
  <si>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</si>
  <si>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</si>
  <si>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</si>
  <si>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</si>
  <si>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</si>
  <si>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</si>
  <si>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</si>
  <si>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</si>
  <si>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</si>
  <si>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</si>
  <si>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</si>
  <si>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</si>
  <si>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</si>
  <si>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</si>
  <si>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</si>
  <si>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</si>
  <si>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EE / ZP - v nájmu - smlouva s Městskou střední školou</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</si>
  <si>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</si>
  <si>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</si>
  <si>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</si>
  <si>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</si>
  <si>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</si>
  <si>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</si>
  <si>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</si>
  <si>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</si>
  <si>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</si>
  <si>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</si>
  <si>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</si>
  <si>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</si>
  <si>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</si>
  <si>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</si>
  <si>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</si>
  <si>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</si>
  <si>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</si>
  <si>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</si>
  <si>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</si>
  <si>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</si>
  <si>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</si>
  <si>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</si>
  <si>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</si>
  <si>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</si>
  <si>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</si>
  <si>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</si>
  <si>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</si>
  <si>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</si>
  <si>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</si>
  <si>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</si>
  <si>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</si>
  <si>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</si>
  <si>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</si>
  <si>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</si>
  <si>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</si>
  <si>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</si>
  <si>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</si>
  <si>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</si>
  <si>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</si>
  <si>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</si>
  <si>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</si>
  <si>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</si>
  <si>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</si>
  <si>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</si>
  <si>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</si>
  <si>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</si>
  <si>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</si>
  <si>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</si>
  <si>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</si>
  <si>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</si>
  <si>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</si>
  <si>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</si>
  <si>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</si>
  <si>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</si>
  <si>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antoninova@domovsokolnice.cz</t>
  </si>
  <si>
    <t>Bc. Eva Antonínová</t>
  </si>
  <si>
    <r>
      <t>TEL: 544 423 155 mob:</t>
    </r>
    <r>
      <rPr>
        <b/>
        <sz val="6"/>
        <rFont val="Arial"/>
        <family val="2"/>
        <scheme val="minor"/>
      </rPr>
      <t>725 957 161</t>
    </r>
  </si>
  <si>
    <t>sedlacek@domovsokolnice.cz</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</si>
  <si>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</si>
  <si>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</si>
  <si>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</si>
  <si>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</si>
  <si>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</si>
  <si>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</si>
  <si>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</si>
  <si>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</si>
  <si>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</si>
  <si>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</si>
  <si>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</si>
  <si>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</si>
  <si>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</si>
  <si>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</si>
  <si>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</si>
  <si>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</si>
  <si>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</si>
  <si>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</si>
  <si>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</si>
  <si>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</si>
  <si>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</si>
  <si>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</si>
  <si>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</si>
  <si>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</si>
  <si>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</si>
  <si>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</si>
  <si>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</si>
  <si>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</si>
  <si>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</si>
  <si>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</si>
  <si>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Mgr. Lenka Korseltová</t>
  </si>
  <si>
    <t>Mgr. Lenka Korseltová, ředitelka</t>
  </si>
  <si>
    <t>Mgr. Lenkou Korseltovou, ředitelkou</t>
  </si>
  <si>
    <t>V Habrovanech</t>
  </si>
  <si>
    <t>V OR u KS v Brně, oddíl Pr, vložka 270</t>
  </si>
  <si>
    <t>info@habrovanskyzamek.cz</t>
  </si>
  <si>
    <t>reditel@habrovanskyzamek.cz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</si>
  <si>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</si>
  <si>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</si>
  <si>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</si>
  <si>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</si>
  <si>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</si>
  <si>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</si>
  <si>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</si>
  <si>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</si>
  <si>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</si>
  <si>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</si>
  <si>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</si>
  <si>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</si>
  <si>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</si>
  <si>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</si>
  <si>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</si>
  <si>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</si>
  <si>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EE / ZP - v nájmu - smlouva s obecním městským úřadem</t>
  </si>
  <si>
    <t>JM_273</t>
  </si>
  <si>
    <t>Dětský domov Hodonín u Kunštátu, příspěvková organizace</t>
  </si>
  <si>
    <t>Hodonín u Kunštátu č. p. 48, 679 71 Lysice</t>
  </si>
  <si>
    <t>Hodonín u Kunštátu č. p. 48</t>
  </si>
  <si>
    <t>679 71 Lysice</t>
  </si>
  <si>
    <t>Hodonín u Kunštátu</t>
  </si>
  <si>
    <t>3229939319 / 0800</t>
  </si>
  <si>
    <t>Mgr. Martin Peiger</t>
  </si>
  <si>
    <t>Mgr. Martin Peiger, ředitel</t>
  </si>
  <si>
    <t>Mgr. Martinem Peigerem</t>
  </si>
  <si>
    <t>Mgr. Martinem Peigerem, ředitelem</t>
  </si>
  <si>
    <t>V Lysicích</t>
  </si>
  <si>
    <t>Lenka Ostrá</t>
  </si>
  <si>
    <t>Antonín Bubeník</t>
  </si>
  <si>
    <t>JM_274</t>
  </si>
  <si>
    <t>CZ00380458</t>
  </si>
  <si>
    <t>Zámecká 1, 679 21 Černá Hora</t>
  </si>
  <si>
    <t>Zámecká 1</t>
  </si>
  <si>
    <t>679 21 Černá Hora</t>
  </si>
  <si>
    <t>9139631 / 0100</t>
  </si>
  <si>
    <t>Mgr. Jana Kopecká</t>
  </si>
  <si>
    <t>Mgr. Jana Kopecká, ředitelka</t>
  </si>
  <si>
    <t>Mgr. Janou Kopeckou</t>
  </si>
  <si>
    <t>Mgr. Janou Kopeckou, ředitelkou</t>
  </si>
  <si>
    <t>V Černé Hoře</t>
  </si>
  <si>
    <t>V OR u KS v Brně, oddíl Pr, vložka 1237</t>
  </si>
  <si>
    <t>516 426 442, 739 478 605</t>
  </si>
  <si>
    <t>jana.kopecka@domovch.cz reditel@domovch.cz</t>
  </si>
  <si>
    <t>zdenka.brachova@domovch.cz</t>
  </si>
  <si>
    <t>Zdeňka Brachová</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</si>
  <si>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</si>
  <si>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</si>
  <si>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</si>
  <si>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</si>
  <si>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</si>
  <si>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</si>
  <si>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</si>
  <si>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</si>
  <si>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</si>
  <si>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</si>
  <si>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</si>
  <si>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 ekonom.duhovka@gmail.com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</si>
  <si>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</si>
  <si>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</si>
  <si>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</si>
  <si>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</si>
  <si>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</si>
  <si>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</si>
  <si>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</si>
  <si>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</si>
  <si>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</si>
  <si>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</si>
  <si>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</si>
  <si>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Mgr. Jan Grolich</t>
  </si>
  <si>
    <t>hejtman</t>
  </si>
  <si>
    <t>Mgr. Jan Grolich, hejtman</t>
  </si>
  <si>
    <t>Mgr. Janem Grolichem</t>
  </si>
  <si>
    <t>hejtmanem</t>
  </si>
  <si>
    <t>Mgr. Janem Grolichem, hejtmanem</t>
  </si>
  <si>
    <t>JMK</t>
  </si>
  <si>
    <t>necasova.lenka@kr-jihomoravsky.cz</t>
  </si>
  <si>
    <t>KONICEK.MARTIN@kr-jihomoravsky.cz</t>
  </si>
  <si>
    <t>posta@kr-jihomoravsky.cz</t>
  </si>
  <si>
    <t>Vladimír Bradáč
Ing. Jiří Otevřel</t>
  </si>
  <si>
    <t>724 168 313
606 711 541
541 651 269</t>
  </si>
  <si>
    <t>bradac.vladimir@kr-jihomoravsky.cz
otevrel.jiri@kr-jihomoravsky.cz</t>
  </si>
  <si>
    <t>16.09.2020</t>
  </si>
  <si>
    <t>JM_278</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</si>
  <si>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</si>
  <si>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</si>
  <si>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</si>
  <si>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</si>
  <si>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</si>
  <si>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</si>
  <si>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</si>
  <si>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</si>
  <si>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</si>
  <si>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</si>
  <si>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</si>
  <si>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</si>
  <si>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</si>
  <si>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</si>
  <si>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</si>
  <si>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</si>
  <si>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</si>
  <si>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</si>
  <si>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</si>
  <si>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</si>
  <si>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</si>
  <si>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</si>
  <si>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</si>
  <si>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</si>
  <si>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</si>
  <si>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</si>
  <si>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</si>
  <si>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</si>
  <si>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</si>
  <si>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</si>
  <si>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</si>
  <si>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sedlak@cljuniorauto.cz</t>
  </si>
  <si>
    <t>EE / ZP - v nájmu - smlouva se Střední školou</t>
  </si>
  <si>
    <t>JM_280</t>
  </si>
  <si>
    <t xml:space="preserve">CZCZ04212029 </t>
  </si>
  <si>
    <t>Nemocnice Hustopeče, příspěvková organizace</t>
  </si>
  <si>
    <t>Brněnská 716/41, 693 01 Hustopeče</t>
  </si>
  <si>
    <t>Brněnská 716/41</t>
  </si>
  <si>
    <t>3319690369 / 0800</t>
  </si>
  <si>
    <t>Ing. Petr Baťka, statutární zástupce</t>
  </si>
  <si>
    <t>statutárním zástupcem</t>
  </si>
  <si>
    <t>V OR u KS v Brně, oddíl Pr, vložka 1893</t>
  </si>
  <si>
    <t xml:space="preserve">777 948 236
519 407 301  </t>
  </si>
  <si>
    <t>reditel@nemhu.cz</t>
  </si>
  <si>
    <t>ucetni@nemhu.cz</t>
  </si>
  <si>
    <t>Alena Racková</t>
  </si>
  <si>
    <t>uctarna@nemhu.cz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</si>
  <si>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</si>
  <si>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</si>
  <si>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</si>
  <si>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</si>
  <si>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</si>
  <si>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</si>
  <si>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</si>
  <si>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</si>
  <si>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</si>
  <si>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</si>
  <si>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</si>
  <si>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</si>
  <si>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</si>
  <si>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</si>
  <si>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</si>
  <si>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</si>
  <si>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</si>
  <si>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</si>
  <si>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</si>
  <si>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</si>
  <si>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</si>
  <si>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</si>
  <si>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</si>
  <si>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</si>
  <si>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</si>
  <si>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</si>
  <si>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PhDr. Romanem Malachem Ph.D.</t>
  </si>
  <si>
    <t>PhDr. Romanem Malachem Ph.D., ředitelem</t>
  </si>
  <si>
    <t>V OR u KS v Brně, oddíl Pr, vložka 1909</t>
  </si>
  <si>
    <t>516 452 077, 734392418</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</si>
  <si>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</si>
  <si>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</si>
  <si>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</si>
  <si>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</si>
  <si>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</si>
  <si>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</si>
  <si>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</si>
  <si>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</si>
  <si>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</si>
  <si>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</si>
  <si>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</si>
  <si>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</si>
  <si>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</si>
  <si>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</si>
  <si>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</si>
  <si>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</si>
  <si>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</si>
  <si>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</si>
  <si>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</si>
  <si>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</si>
  <si>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</si>
  <si>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</si>
  <si>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</si>
  <si>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JM_285</t>
  </si>
  <si>
    <t>Kancelář Jihomoravského kraje pro meziregionální spolupráci, příspěvková organizace</t>
  </si>
  <si>
    <t>Cejl 494/3, 602 00 Brno</t>
  </si>
  <si>
    <t>Cejl 494/3</t>
  </si>
  <si>
    <t>602 00  Brno</t>
  </si>
  <si>
    <t>Cejl</t>
  </si>
  <si>
    <t>27-9364530257 / 0100</t>
  </si>
  <si>
    <t xml:space="preserve">Eliška Buzková </t>
  </si>
  <si>
    <t>Eliškou Buzkovou</t>
  </si>
  <si>
    <t>vnějších vztahů</t>
  </si>
  <si>
    <t>V OR u KS v Brně, oddíl Pr, vložka 1320</t>
  </si>
  <si>
    <t>541651245
603 563 965</t>
  </si>
  <si>
    <t>buzkova.eliska@kjmk.eu</t>
  </si>
  <si>
    <t>filipova.pavla@kjmk.eu</t>
  </si>
  <si>
    <t>EE / ZP - v nájmu - smlouva s Central and Eastern European Art</t>
  </si>
  <si>
    <t>JM_286</t>
  </si>
  <si>
    <t xml:space="preserve">Rybářská </t>
  </si>
  <si>
    <t>Ing. Alice Lužová, MSc. MBA</t>
  </si>
  <si>
    <t>Ing. Alice Lužová, MSc. MBA, ředitelka</t>
  </si>
  <si>
    <t>Ing. Alicí Lužovou, MSc. MBA</t>
  </si>
  <si>
    <t>Ing. Alicí Lužovou, MSc. MBA, ředitelkou</t>
  </si>
  <si>
    <t>V OR u KS v Brně, oddíl Pr, vložka 2143</t>
  </si>
  <si>
    <t>Dotazník, řádný trmín</t>
  </si>
  <si>
    <t>nezúčastní se e-mailem</t>
  </si>
  <si>
    <t>Jarmila Baletková</t>
  </si>
  <si>
    <t>Mária Hálková</t>
  </si>
  <si>
    <t>stravovani@ds-hodonin.cz</t>
  </si>
  <si>
    <t>Eva Novotná</t>
  </si>
  <si>
    <t>novotna@zssekaninova.cz</t>
  </si>
  <si>
    <t>Přemysl Forst / ZUŠ Miroslav</t>
  </si>
  <si>
    <t>B4 obyčejný</t>
  </si>
  <si>
    <t>Alena Vahalikova</t>
  </si>
  <si>
    <t>alena.vahalikova@konzervator.eu</t>
  </si>
  <si>
    <t xml:space="preserve">Hana Wohlfahrtová </t>
  </si>
  <si>
    <t>Michaela Růžičková</t>
  </si>
  <si>
    <t>ruzickova@muzeum-blanenska.cz</t>
  </si>
  <si>
    <t>zus.charbulova84@gmail.com</t>
  </si>
  <si>
    <t>Lenka Lukášová / Gymnázium Brno, Slovanské náměstí</t>
  </si>
  <si>
    <t>lukasova@gymnaslo.cz</t>
  </si>
  <si>
    <t>Mateřská škola, základní škola a střední škola Vyškov, příspěvková organizace, Sídliště Osvobození 681/55, 682 01 Vyškov</t>
  </si>
  <si>
    <t>eva.havlova@mszsvyskov.cz</t>
  </si>
  <si>
    <t>Gabriela Kokešová/Gymnázium a ZUŠ Šlapanice, příspěvková organizace</t>
  </si>
  <si>
    <t>kokesova@gslap.cz</t>
  </si>
  <si>
    <t>Petr Křivinka/ZUŠ Letovice</t>
  </si>
  <si>
    <t>Komárková Zdeňka SPŠ chemická, Vranovská 65, Brno</t>
  </si>
  <si>
    <t>skola@spschbr.cz</t>
  </si>
  <si>
    <t>Eva Honzáková</t>
  </si>
  <si>
    <t>Ivana Grunová</t>
  </si>
  <si>
    <t>chybné IČO</t>
  </si>
  <si>
    <t>vyplnil dodatečně</t>
  </si>
  <si>
    <t>Petr Jůza</t>
  </si>
  <si>
    <t>Dotazník, final</t>
  </si>
  <si>
    <t>Dotazník, konečný termín</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</si>
  <si>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</si>
  <si>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</si>
  <si>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</si>
  <si>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</si>
  <si>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</si>
  <si>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</si>
  <si>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</si>
  <si>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</si>
  <si>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</si>
  <si>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</si>
  <si>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</si>
  <si>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</si>
  <si>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</si>
  <si>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</si>
  <si>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 xml:space="preserve">V souladu se směrnicí č. 80/INA-VOK Pravidla pro reprodukci majetku a zadávání veřejných zakázek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</si>
  <si>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Dynamický nákupní systém na dodávky kancelářského papíru 2021 - 2023</t>
  </si>
  <si>
    <t>Veřejná zakázka v rámci dynamického nákupního systému s názvem</t>
  </si>
  <si>
    <t>bude zadána v rámci kategorie</t>
  </si>
  <si>
    <t>I.</t>
  </si>
  <si>
    <t>na předpokládané období</t>
  </si>
  <si>
    <t>Veřejná zakázka v níže uvedeném rozsahu bude hrazena z finančních prostředků vlastního rozpočtu organizace.</t>
  </si>
  <si>
    <t>POŽADAVEK NA NÁHRADNÍ PLNĚNÍ</t>
  </si>
  <si>
    <t>XEROGRAFICKÝ PAPÍR A4, BÍLÝ, 80g</t>
  </si>
  <si>
    <t>XEROGRAFICKÝ PAPÍR A4, BÍLÝ, 160g</t>
  </si>
  <si>
    <t>XEROGRAFICKÝ PAPÍR A4, BAREVNÝ, 80g</t>
  </si>
  <si>
    <t>XEROGRAFICKÝ PAPÍR A4, BAREVNÝ, 160g</t>
  </si>
  <si>
    <t>KVALITA A</t>
  </si>
  <si>
    <t>KVALITA B</t>
  </si>
  <si>
    <t>KVALITA C</t>
  </si>
  <si>
    <t>XEROGRAFICKÝ PAPÍR A3, BÍLÝ, 80g</t>
  </si>
  <si>
    <t>XEROGRAFICKÝ PAPÍR A3, BAREVNÝ, 80g</t>
  </si>
  <si>
    <t>XEROGRAFICKÝ PAPÍR A5,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</si>
  <si>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</si>
  <si>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</si>
  <si>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</si>
  <si>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</si>
  <si>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</si>
  <si>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Arial"/>
        <family val="2"/>
        <scheme val="minor"/>
      </rPr>
      <t>Zákon o zadávání veřejných zakázek</t>
    </r>
    <r>
      <rPr>
        <sz val="11"/>
        <rFont val="Arial"/>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Arial"/>
        <family val="2"/>
        <scheme val="minor"/>
      </rPr>
      <t xml:space="preserve"> „Smlouvy o centralizovaném zadávání"</t>
    </r>
    <r>
      <rPr>
        <sz val="11"/>
        <rFont val="Arial"/>
        <family val="2"/>
        <scheme val="minor"/>
      </rPr>
      <t>).</t>
    </r>
  </si>
  <si>
    <r>
      <t xml:space="preserve">Na základě Smluv o centralizovaném zadávání </t>
    </r>
    <r>
      <rPr>
        <b/>
        <sz val="11"/>
        <color theme="1"/>
        <rFont val="Arial"/>
        <family val="2"/>
        <scheme val="minor"/>
      </rPr>
      <t>žadatel pověřuje centrálního zadavatele provedením zadávání veřejné zakázky</t>
    </r>
    <r>
      <rPr>
        <sz val="11"/>
        <rFont val="Arial"/>
        <family val="2"/>
        <scheme val="minor"/>
      </rPr>
      <t xml:space="preserve"> v dynamickém nákupním systému s názvem:</t>
    </r>
  </si>
  <si>
    <r>
      <t>v rámci zavedeného "Dynamického nákupního systému na dodávky kancelářského papíru 2021 - 2023" podle § 141 Zákona o zadávání veřejných zakázek (dále jen „</t>
    </r>
    <r>
      <rPr>
        <b/>
        <i/>
        <sz val="11"/>
        <rFont val="Arial"/>
        <family val="2"/>
        <scheme val="minor"/>
      </rPr>
      <t>Řízení o zadání veřejné zakázky</t>
    </r>
    <r>
      <rPr>
        <sz val="11"/>
        <rFont val="Arial"/>
        <family val="2"/>
        <scheme val="minor"/>
      </rPr>
      <t>“).</t>
    </r>
  </si>
  <si>
    <r>
      <rPr>
        <b/>
        <sz val="11"/>
        <color theme="1"/>
        <rFont val="Arial"/>
        <family val="2"/>
        <scheme val="minor"/>
      </rPr>
      <t>Žadatel  tímto uděluje centrálnímu zadavateli  plnou moc k uzavření kupní smlouvy na dodávku kancelářského papíru</t>
    </r>
    <r>
      <rPr>
        <sz val="11"/>
        <rFont val="Arial"/>
        <family val="2"/>
        <scheme val="minor"/>
      </rPr>
      <t xml:space="preserve"> (dále jen „</t>
    </r>
    <r>
      <rPr>
        <b/>
        <i/>
        <sz val="11"/>
        <color theme="1"/>
        <rFont val="Arial"/>
        <family val="2"/>
        <scheme val="minor"/>
      </rPr>
      <t>Kupní smlouva</t>
    </r>
    <r>
      <rPr>
        <sz val="11"/>
        <rFont val="Arial"/>
        <family val="2"/>
        <scheme val="minor"/>
      </rPr>
      <t>“) a to s dodavatelem, jenž bude vybrán podle § 122 Zákona o zadávání veřejných zakázek v tomto Řízení o zadání veřejné zakázky, nebo v Řízení o zadání veřejné zakázky s obdobným předmětem po případném zrušení tohoto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</si>
  <si>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</si>
  <si>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</si>
  <si>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t xml:space="preserve">Žadatel zároveň tímto uděluje centrálnímu zadavateli plnou moc kontrolovat plnění </t>
    </r>
    <r>
      <rPr>
        <sz val="11"/>
        <rFont val="Arial"/>
        <family val="2"/>
        <scheme val="minor"/>
      </rPr>
      <t>poskytované dodavatelem na základě Kupní smlouvy.</t>
    </r>
  </si>
  <si>
    <r>
      <rPr>
        <b/>
        <sz val="11"/>
        <color theme="1"/>
        <rFont val="Arial"/>
        <family val="2"/>
        <scheme val="minor"/>
      </rPr>
      <t xml:space="preserve">Žadatel dále uděluje centrálnímu zadavateli plnou moc k uveřejnění Kupní smlouvy v Registru smluv, </t>
    </r>
    <r>
      <rPr>
        <sz val="11"/>
        <rFont val="Arial"/>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</si>
  <si>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</si>
  <si>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</si>
  <si>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Seznam pověřujících zadavatelů - bez náhradního plnění</t>
  </si>
  <si>
    <t xml:space="preserve"> - </t>
  </si>
  <si>
    <t xml:space="preserve">Příloha č. 1 Výzvy k podání nabídek                 </t>
  </si>
  <si>
    <t>Poř. č.</t>
  </si>
  <si>
    <t>IČO pro výpočet</t>
  </si>
  <si>
    <t>IČO</t>
  </si>
  <si>
    <t>se sídlem</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</si>
  <si>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</si>
  <si>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</si>
  <si>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</si>
  <si>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</si>
  <si>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</si>
  <si>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</si>
  <si>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XEROGRAFICKÝ PAPÍR A4, 100 % RECYKLOVANÝ, 80 g</t>
  </si>
  <si>
    <t>Specifikace předmětu plnění</t>
  </si>
  <si>
    <t>Příloha č. 3 Výzvy k podání nabídek</t>
  </si>
  <si>
    <t>Pro to, aby nabídka mohla být posuzována a hodnocena, musí účastník splnit všechny zadavatelem požadované kvalitativní parametry předmětu zakázky.</t>
  </si>
  <si>
    <t>Číslo položky</t>
  </si>
  <si>
    <t>Název a popis položky</t>
  </si>
  <si>
    <r>
      <t>Gramáž
(g/m</t>
    </r>
    <r>
      <rPr>
        <b/>
        <vertAlign val="superscript"/>
        <sz val="11"/>
        <color theme="1"/>
        <rFont val="Arial"/>
        <family val="2"/>
        <scheme val="minor"/>
      </rPr>
      <t>2</t>
    </r>
    <r>
      <rPr>
        <b/>
        <sz val="11"/>
        <color theme="1"/>
        <rFont val="Arial"/>
        <family val="2"/>
        <scheme val="minor"/>
      </rPr>
      <t>)</t>
    </r>
  </si>
  <si>
    <t>Formát</t>
  </si>
  <si>
    <t>Bělost (CIE)
minimální hodnota</t>
  </si>
  <si>
    <t>Opacita (%)
minimální hodnota</t>
  </si>
  <si>
    <t>Tloušťka (µm)</t>
  </si>
  <si>
    <t>Hladkost (ml/min)</t>
  </si>
  <si>
    <t>Počet listů v balení</t>
  </si>
  <si>
    <t xml:space="preserve">Oboustranný tisk </t>
  </si>
  <si>
    <t xml:space="preserve">Barevný tisk </t>
  </si>
  <si>
    <t xml:space="preserve">Laserový tisk </t>
  </si>
  <si>
    <t xml:space="preserve">Inkoustový tisk </t>
  </si>
  <si>
    <t>Archivace dle ISO 9706</t>
  </si>
  <si>
    <t xml:space="preserve">Ekologická značka </t>
  </si>
  <si>
    <t>Předpokládaná spotřeba        balení</t>
  </si>
  <si>
    <t xml:space="preserve">Značení/objednávkový kód výrobku "[Doplní účastník]" </t>
  </si>
  <si>
    <t>Předpokládaná hodnota</t>
  </si>
  <si>
    <t>Xerografický papír A4 80g, bílý / KVALITA A</t>
  </si>
  <si>
    <t>A4</t>
  </si>
  <si>
    <t>166±2</t>
  </si>
  <si>
    <t>95±3</t>
  </si>
  <si>
    <t>107±4</t>
  </si>
  <si>
    <t>160 ±50</t>
  </si>
  <si>
    <t>ano</t>
  </si>
  <si>
    <t>Xerografický papír A4 80g, bílý / KVALITA B</t>
  </si>
  <si>
    <t>160±2</t>
  </si>
  <si>
    <t>93±3</t>
  </si>
  <si>
    <t>106 ±4</t>
  </si>
  <si>
    <t>200 ±50</t>
  </si>
  <si>
    <t>×</t>
  </si>
  <si>
    <t>Xerografický papír A4 80g, bílý / KVALITA C</t>
  </si>
  <si>
    <t>145±2</t>
  </si>
  <si>
    <t>92±3</t>
  </si>
  <si>
    <t>210 ±50</t>
  </si>
  <si>
    <t>ne</t>
  </si>
  <si>
    <t>Xerografický papír A4 160g, bílý</t>
  </si>
  <si>
    <t>195 ± 5</t>
  </si>
  <si>
    <t>150±50</t>
  </si>
  <si>
    <t>Xerografický papír A4 80g, barevný, minimálně 4 barvy</t>
  </si>
  <si>
    <t>105 ±4</t>
  </si>
  <si>
    <t>180±50</t>
  </si>
  <si>
    <t>Xerografický papír A4 160g, barevný, minimálně 4 barvy</t>
  </si>
  <si>
    <t>200 ± 5</t>
  </si>
  <si>
    <t>Xerografický papír A3 80g, bílý / KVALITA A</t>
  </si>
  <si>
    <t>A3</t>
  </si>
  <si>
    <t>180 ±50</t>
  </si>
  <si>
    <t>Xerografický papír A3 80g, bílý / KVALITA B</t>
  </si>
  <si>
    <t>Xerografický papír A3 80g, bílý / KVALITA C</t>
  </si>
  <si>
    <t>Xerografický papír A3 80g, barevný, minimálně 4 barvy</t>
  </si>
  <si>
    <t>x</t>
  </si>
  <si>
    <t>Xerografický papír A5 80g, bílá</t>
  </si>
  <si>
    <t>A5</t>
  </si>
  <si>
    <t>162±2</t>
  </si>
  <si>
    <t>92±2</t>
  </si>
  <si>
    <t>Xerografický papír 100% recyklovaný A4 80g</t>
  </si>
  <si>
    <t>72±2</t>
  </si>
  <si>
    <t>102±6</t>
  </si>
  <si>
    <t>Celkem</t>
  </si>
  <si>
    <t>Zpracování ceny plnění</t>
  </si>
  <si>
    <t>Příloha č. 4 Výzvy k podání nabídek</t>
  </si>
  <si>
    <t>Zboží</t>
  </si>
  <si>
    <t>Požadovaný počet kusů</t>
  </si>
  <si>
    <r>
      <t xml:space="preserve">Cena za 1 kus
v Kč bez DPH
</t>
    </r>
    <r>
      <rPr>
        <sz val="10"/>
        <color rgb="FF000000"/>
        <rFont val="Arial"/>
        <family val="2"/>
        <scheme val="minor"/>
      </rPr>
      <t xml:space="preserve">
"[Doplní účastník]" </t>
    </r>
  </si>
  <si>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</si>
  <si>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</si>
  <si>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</si>
  <si>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</si>
  <si>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</si>
  <si>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</si>
  <si>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</si>
  <si>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</si>
  <si>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A3, BÍLÝ, 80g - KVALITA C</t>
  </si>
  <si>
    <t>XEROGRAFICKÝ PAPÍR A3, BAREVNÝ, 80g, minimálně 4 barvy</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</si>
  <si>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</si>
  <si>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</si>
  <si>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</si>
  <si>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DNS 13 - Dodávka kancelářského papíru bez náhradního plnění</t>
  </si>
  <si>
    <t>2. 1. 2023 až 31. 3. 2023.</t>
  </si>
  <si>
    <t>CEJIZA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</si>
  <si>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</si>
  <si>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</si>
  <si>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</si>
  <si>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</si>
  <si>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</si>
  <si>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</si>
  <si>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</si>
  <si>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</si>
  <si>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</si>
  <si>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</si>
  <si>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</si>
  <si>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</si>
  <si>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</si>
  <si>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</si>
  <si>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</si>
  <si>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</si>
  <si>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</si>
  <si>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</si>
  <si>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</si>
  <si>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</si>
  <si>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</si>
  <si>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</si>
  <si>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</si>
  <si>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</si>
  <si>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</si>
  <si>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</si>
  <si>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</si>
  <si>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</si>
  <si>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</si>
  <si>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</si>
  <si>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</si>
  <si>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</si>
  <si>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</si>
  <si>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</si>
  <si>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</si>
  <si>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</si>
  <si>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</si>
  <si>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</si>
  <si>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</si>
  <si>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</si>
  <si>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</si>
  <si>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</si>
  <si>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</si>
  <si>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</si>
  <si>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</si>
  <si>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</si>
  <si>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</si>
  <si>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</si>
  <si>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</si>
  <si>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</si>
  <si>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</si>
  <si>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</si>
  <si>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</si>
  <si>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</si>
  <si>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</si>
  <si>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</si>
  <si>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</si>
  <si>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</si>
  <si>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</si>
  <si>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</si>
  <si>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</si>
  <si>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</si>
  <si>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</si>
  <si>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</si>
  <si>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</si>
  <si>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</si>
  <si>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</si>
  <si>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</si>
  <si>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</si>
  <si>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</si>
  <si>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</si>
  <si>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</si>
  <si>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</si>
  <si>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</si>
  <si>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</si>
  <si>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</si>
  <si>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</si>
  <si>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</si>
  <si>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</si>
  <si>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</si>
  <si>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</si>
  <si>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</si>
  <si>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</si>
  <si>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</si>
  <si>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</si>
  <si>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</si>
  <si>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Cena DNS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</si>
</sst>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m/d/yyyy\ h:mm:ss"/>
    <numFmt numFmtId="165" formatCode="_-* #,##0\ _K_č_-;\-* #,##0\ _K_č_-;_-* &quot;-&quot;\ _K_č_-;_-@_-"/>
    <numFmt numFmtId="166" formatCode="#,##0.00\ &quot;Kč&quot;"/>
  </numFmts>
  <fonts count="49">
    <font>
      <sz val="10"/>
      <color rgb="FF000000"/>
      <name val="Arial"/>
      <family val="2"/>
      <scheme val="minor"/>
    </font>
    <font>
      <sz val="10"/>
      <name val="Arial"/>
      <family val="2"/>
    </font>
    <font>
      <sz val="11"/>
      <color theme="1"/>
      <name val="Arial"/>
      <family val="2"/>
      <scheme val="minor"/>
    </font>
    <font>
      <sz val="10"/>
      <color theme="1"/>
      <name val="Arial"/>
      <family val="2"/>
      <scheme val="minor"/>
    </font>
    <font>
      <i/>
      <sz val="8"/>
      <name val="Arial"/>
      <family val="2"/>
      <scheme val="minor"/>
    </font>
    <font>
      <i/>
      <sz val="8"/>
      <color theme="1"/>
      <name val="Arial"/>
      <family val="2"/>
      <scheme val="minor"/>
    </font>
    <font>
      <b/>
      <sz val="7"/>
      <color theme="1"/>
      <name val="Arial"/>
      <family val="2"/>
      <scheme val="minor"/>
    </font>
    <font>
      <i/>
      <sz val="7"/>
      <name val="Arial"/>
      <family val="2"/>
      <scheme val="minor"/>
    </font>
    <font>
      <sz val="7"/>
      <name val="Arial"/>
      <family val="2"/>
      <scheme val="minor"/>
    </font>
    <font>
      <sz val="7"/>
      <color theme="1"/>
      <name val="Arial"/>
      <family val="2"/>
      <scheme val="minor"/>
    </font>
    <font>
      <sz val="6"/>
      <name val="Arial"/>
      <family val="2"/>
      <scheme val="minor"/>
    </font>
    <font>
      <u val="single"/>
      <sz val="10"/>
      <color theme="10"/>
      <name val="Arial"/>
      <family val="2"/>
    </font>
    <font>
      <sz val="7"/>
      <color rgb="FF55372F"/>
      <name val="Arial"/>
      <family val="2"/>
      <scheme val="minor"/>
    </font>
    <font>
      <sz val="7"/>
      <color indexed="8"/>
      <name val="Arial"/>
      <family val="2"/>
      <scheme val="minor"/>
    </font>
    <font>
      <sz val="6"/>
      <color theme="1"/>
      <name val="Arial"/>
      <family val="2"/>
      <scheme val="minor"/>
    </font>
    <font>
      <u val="single"/>
      <sz val="7"/>
      <color theme="10"/>
      <name val="Arial"/>
      <family val="2"/>
      <scheme val="minor"/>
    </font>
    <font>
      <sz val="7"/>
      <color rgb="FF222222"/>
      <name val="Arial"/>
      <family val="2"/>
      <scheme val="minor"/>
    </font>
    <font>
      <b/>
      <sz val="7"/>
      <name val="Arial"/>
      <family val="2"/>
      <scheme val="minor"/>
    </font>
    <font>
      <sz val="7"/>
      <name val="Arial"/>
      <family val="2"/>
    </font>
    <font>
      <sz val="7"/>
      <color rgb="FF242424"/>
      <name val="Arial"/>
      <family val="2"/>
      <scheme val="minor"/>
    </font>
    <font>
      <sz val="7"/>
      <name val="Calibri"/>
      <family val="2"/>
    </font>
    <font>
      <b/>
      <sz val="6"/>
      <name val="Arial"/>
      <family val="2"/>
      <scheme val="minor"/>
    </font>
    <font>
      <b/>
      <sz val="9"/>
      <name val="Tahoma"/>
      <family val="2"/>
    </font>
    <font>
      <sz val="9"/>
      <name val="Tahoma"/>
      <family val="2"/>
    </font>
    <font>
      <u val="single"/>
      <sz val="10"/>
      <color theme="10"/>
      <name val="Arial"/>
      <family val="2"/>
      <scheme val="minor"/>
    </font>
    <font>
      <sz val="10"/>
      <name val="Arial"/>
      <family val="2"/>
      <scheme val="minor"/>
    </font>
    <font>
      <sz val="11"/>
      <color rgb="FFFF0000"/>
      <name val="Arial"/>
      <family val="2"/>
      <scheme val="minor"/>
    </font>
    <font>
      <b/>
      <sz val="11"/>
      <color theme="1"/>
      <name val="Arial"/>
      <family val="2"/>
      <scheme val="minor"/>
    </font>
    <font>
      <b/>
      <sz val="13"/>
      <color theme="1"/>
      <name val="Arial"/>
      <family val="2"/>
      <scheme val="minor"/>
    </font>
    <font>
      <b/>
      <i/>
      <sz val="11"/>
      <color theme="1"/>
      <name val="Arial"/>
      <family val="2"/>
      <scheme val="minor"/>
    </font>
    <font>
      <sz val="11"/>
      <name val="Arial"/>
      <family val="2"/>
      <scheme val="minor"/>
    </font>
    <font>
      <i/>
      <sz val="11"/>
      <color theme="1"/>
      <name val="Arial"/>
      <family val="2"/>
      <scheme val="minor"/>
    </font>
    <font>
      <b/>
      <i/>
      <sz val="11"/>
      <name val="Arial"/>
      <family val="2"/>
      <scheme val="minor"/>
    </font>
    <font>
      <b/>
      <sz val="10"/>
      <name val="Arial"/>
      <family val="2"/>
      <scheme val="minor"/>
    </font>
    <font>
      <b/>
      <sz val="10"/>
      <color rgb="FF000000"/>
      <name val="Arial"/>
      <family val="2"/>
      <scheme val="minor"/>
    </font>
    <font>
      <b/>
      <sz val="10"/>
      <color theme="0"/>
      <name val="Arial"/>
      <family val="2"/>
      <scheme val="minor"/>
    </font>
    <font>
      <b/>
      <sz val="11"/>
      <color rgb="FF000000"/>
      <name val="Arial"/>
      <family val="2"/>
      <scheme val="minor"/>
    </font>
    <font>
      <b/>
      <sz val="11"/>
      <name val="Arial"/>
      <family val="2"/>
      <scheme val="minor"/>
    </font>
    <font>
      <b/>
      <sz val="11"/>
      <color rgb="FFFF0000"/>
      <name val="Arial"/>
      <family val="2"/>
      <scheme val="minor"/>
    </font>
    <font>
      <b/>
      <vertAlign val="superscript"/>
      <sz val="11"/>
      <color theme="1"/>
      <name val="Arial"/>
      <family val="2"/>
      <scheme val="minor"/>
    </font>
    <font>
      <sz val="11"/>
      <color indexed="8"/>
      <name val="Calibri"/>
      <family val="2"/>
    </font>
    <font>
      <sz val="11"/>
      <name val="Calibri"/>
      <family val="2"/>
    </font>
    <font>
      <sz val="9"/>
      <color theme="1"/>
      <name val="Arial"/>
      <family val="2"/>
    </font>
    <font>
      <sz val="10"/>
      <color rgb="FFFF0000"/>
      <name val="Arial"/>
      <family val="2"/>
      <scheme val="minor"/>
    </font>
    <font>
      <b/>
      <sz val="10"/>
      <color theme="1"/>
      <name val="Arial"/>
      <family val="2"/>
      <scheme val="minor"/>
    </font>
    <font>
      <b/>
      <sz val="10"/>
      <color rgb="FFFF0000"/>
      <name val="Arial"/>
      <family val="2"/>
      <scheme val="minor"/>
    </font>
    <font>
      <sz val="8"/>
      <name val="Arial"/>
      <family val="2"/>
      <scheme val="minor"/>
    </font>
    <font>
      <sz val="11"/>
      <color rgb="FFFF0000"/>
      <name val="Calibri"/>
      <family val="2"/>
    </font>
    <font>
      <b/>
      <sz val="8"/>
      <name val="Arial"/>
      <family val="2"/>
    </font>
  </fonts>
  <fills count="23">
    <fill>
      <patternFill/>
    </fill>
    <fill>
      <patternFill patternType="gray125"/>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theme="0"/>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39998000860214233"/>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theme="0" tint="-0.1499900072813034"/>
        <bgColor indexed="64"/>
      </patternFill>
    </fill>
    <fill>
      <patternFill patternType="solid">
        <fgColor rgb="FFB5FAFD"/>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4" tint="-0.24997000396251678"/>
        <bgColor indexed="64"/>
      </patternFill>
    </fill>
  </fills>
  <borders count="5">
    <border>
      <left/>
      <right/>
      <top/>
      <bottom/>
      <diagonal/>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2" fillId="0" borderId="0">
      <alignment/>
      <protection/>
    </xf>
    <xf numFmtId="0" fontId="24"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40" fillId="0" borderId="0">
      <alignment/>
      <protection/>
    </xf>
    <xf numFmtId="0" fontId="1" fillId="0" borderId="0">
      <alignment/>
      <protection/>
    </xf>
    <xf numFmtId="0" fontId="42" fillId="0" borderId="0">
      <alignment/>
      <protection/>
    </xf>
  </cellStyleXfs>
  <cellXfs count="297">
    <xf numFmtId="0" fontId="0" fillId="0" borderId="0" xfId="0"/>
    <xf numFmtId="0" fontId="3" fillId="0" borderId="0" xfId="0" applyFont="1"/>
    <xf numFmtId="164" fontId="3" fillId="0" borderId="0" xfId="0" applyNumberFormat="1" applyFont="1"/>
    <xf numFmtId="0" fontId="3" fillId="0" borderId="0" xfId="0" applyFont="1" quotePrefix="1"/>
    <xf numFmtId="0" fontId="4" fillId="2" borderId="1" xfId="20" applyFont="1" applyFill="1" applyBorder="1" applyAlignment="1">
      <alignment horizontal="left" vertical="center"/>
      <protection/>
    </xf>
    <xf numFmtId="49" fontId="4" fillId="2" borderId="1" xfId="20" applyNumberFormat="1" applyFont="1" applyFill="1" applyBorder="1" applyAlignment="1">
      <alignment horizontal="left" vertical="center"/>
      <protection/>
    </xf>
    <xf numFmtId="0" fontId="4" fillId="2" borderId="1" xfId="20" applyFont="1" applyFill="1" applyBorder="1" applyAlignment="1">
      <alignment horizontal="left" vertical="center" wrapText="1"/>
      <protection/>
    </xf>
    <xf numFmtId="0" fontId="5" fillId="2" borderId="1" xfId="20" applyFont="1" applyFill="1" applyBorder="1" applyAlignment="1">
      <alignment vertical="center" wrapText="1"/>
      <protection/>
    </xf>
    <xf numFmtId="0" fontId="6" fillId="2" borderId="1" xfId="20" applyFont="1" applyFill="1" applyBorder="1" applyAlignment="1">
      <alignment vertical="center" wrapText="1"/>
      <protection/>
    </xf>
    <xf numFmtId="0" fontId="6" fillId="2" borderId="1" xfId="20" applyFont="1" applyFill="1" applyBorder="1" applyAlignment="1">
      <alignment horizontal="center" vertical="center" wrapText="1"/>
      <protection/>
    </xf>
    <xf numFmtId="0" fontId="4" fillId="2" borderId="1" xfId="20" applyFont="1" applyFill="1" applyBorder="1" applyAlignment="1">
      <alignment vertical="center" wrapText="1"/>
      <protection/>
    </xf>
    <xf numFmtId="0" fontId="4" fillId="3" borderId="1" xfId="20" applyFont="1" applyFill="1" applyBorder="1" applyAlignment="1">
      <alignment vertical="center" wrapText="1"/>
      <protection/>
    </xf>
    <xf numFmtId="0" fontId="4" fillId="4" borderId="1" xfId="20" applyFont="1" applyFill="1" applyBorder="1" applyAlignment="1">
      <alignment horizontal="center" vertical="center" wrapText="1"/>
      <protection/>
    </xf>
    <xf numFmtId="0" fontId="7" fillId="5" borderId="1" xfId="20" applyFont="1" applyFill="1" applyBorder="1" applyAlignment="1">
      <alignment horizontal="center" vertical="center"/>
      <protection/>
    </xf>
    <xf numFmtId="0" fontId="7" fillId="5" borderId="1" xfId="20" applyFont="1" applyFill="1" applyBorder="1" applyAlignment="1">
      <alignment horizontal="center" vertical="center" wrapText="1"/>
      <protection/>
    </xf>
    <xf numFmtId="0" fontId="7" fillId="0" borderId="0" xfId="20" applyFont="1" applyAlignment="1">
      <alignment vertical="center"/>
      <protection/>
    </xf>
    <xf numFmtId="0" fontId="8" fillId="6" borderId="1" xfId="21" applyFont="1" applyFill="1" applyBorder="1" applyAlignment="1">
      <alignment horizontal="left" vertical="center"/>
      <protection/>
    </xf>
    <xf numFmtId="0" fontId="8" fillId="0" borderId="1" xfId="20" applyFont="1" applyBorder="1" applyAlignment="1">
      <alignment horizontal="left" vertical="center"/>
      <protection/>
    </xf>
    <xf numFmtId="0" fontId="8" fillId="0" borderId="1" xfId="20" applyFont="1" applyBorder="1" applyAlignment="1">
      <alignment horizontal="left" vertical="center" wrapText="1"/>
      <protection/>
    </xf>
    <xf numFmtId="0" fontId="9" fillId="0" borderId="1" xfId="20" applyFont="1" applyBorder="1" applyAlignment="1">
      <alignment vertical="center" wrapText="1"/>
      <protection/>
    </xf>
    <xf numFmtId="0" fontId="9" fillId="0" borderId="1" xfId="20" applyFont="1" applyBorder="1" applyAlignment="1">
      <alignment horizontal="center" vertical="center"/>
      <protection/>
    </xf>
    <xf numFmtId="0" fontId="8" fillId="0" borderId="1" xfId="20" applyFont="1" applyBorder="1" applyAlignment="1">
      <alignment vertical="center" wrapText="1"/>
      <protection/>
    </xf>
    <xf numFmtId="49" fontId="10" fillId="0" borderId="1" xfId="20" applyNumberFormat="1" applyFont="1" applyBorder="1" applyAlignment="1">
      <alignment vertical="center" wrapText="1"/>
      <protection/>
    </xf>
    <xf numFmtId="0" fontId="8" fillId="0" borderId="2" xfId="20" applyFont="1" applyBorder="1" applyAlignment="1">
      <alignment vertical="center" wrapText="1"/>
      <protection/>
    </xf>
    <xf numFmtId="0" fontId="10" fillId="7" borderId="1" xfId="20" applyFont="1" applyFill="1" applyBorder="1" applyAlignment="1">
      <alignment horizontal="center" vertical="center" wrapText="1"/>
      <protection/>
    </xf>
    <xf numFmtId="0" fontId="8" fillId="7" borderId="1" xfId="20" applyFont="1" applyFill="1" applyBorder="1" applyAlignment="1">
      <alignment horizontal="center" vertical="center" wrapText="1"/>
      <protection/>
    </xf>
    <xf numFmtId="3" fontId="10" fillId="7" borderId="1" xfId="20" applyNumberFormat="1" applyFont="1" applyFill="1" applyBorder="1" applyAlignment="1">
      <alignment horizontal="center" vertical="center" wrapText="1"/>
      <protection/>
    </xf>
    <xf numFmtId="0" fontId="10" fillId="7" borderId="1" xfId="20" applyFont="1" applyFill="1" applyBorder="1" applyAlignment="1">
      <alignment horizontal="left" vertical="center" wrapText="1"/>
      <protection/>
    </xf>
    <xf numFmtId="0" fontId="8" fillId="7" borderId="1" xfId="22" applyFont="1" applyFill="1" applyBorder="1" applyAlignment="1">
      <alignment horizontal="center" vertical="center" wrapText="1"/>
    </xf>
    <xf numFmtId="0" fontId="8" fillId="0" borderId="1" xfId="20" applyFont="1" applyBorder="1" applyAlignment="1">
      <alignment horizontal="center" vertical="center"/>
      <protection/>
    </xf>
    <xf numFmtId="0" fontId="8" fillId="0" borderId="0" xfId="20" applyFont="1" applyAlignment="1">
      <alignment vertical="center"/>
      <protection/>
    </xf>
    <xf numFmtId="3" fontId="8" fillId="0" borderId="1" xfId="20" applyNumberFormat="1" applyFont="1" applyBorder="1" applyAlignment="1">
      <alignment horizontal="left" vertical="center" wrapText="1"/>
      <protection/>
    </xf>
    <xf numFmtId="49" fontId="8" fillId="0" borderId="1" xfId="20" applyNumberFormat="1" applyFont="1" applyBorder="1" applyAlignment="1">
      <alignment horizontal="left" vertical="center"/>
      <protection/>
    </xf>
    <xf numFmtId="0" fontId="8" fillId="0" borderId="1" xfId="20" applyFont="1" applyBorder="1" applyAlignment="1">
      <alignment vertical="center"/>
      <protection/>
    </xf>
    <xf numFmtId="0" fontId="12" fillId="0" borderId="1" xfId="20" applyFont="1" applyBorder="1" applyAlignment="1">
      <alignment horizontal="left" vertical="center"/>
      <protection/>
    </xf>
    <xf numFmtId="0" fontId="9" fillId="0" borderId="1" xfId="20" applyFont="1" applyBorder="1" applyAlignment="1">
      <alignment horizontal="left" vertical="center" wrapText="1"/>
      <protection/>
    </xf>
    <xf numFmtId="0" fontId="10" fillId="0" borderId="1" xfId="20" applyFont="1" applyBorder="1" applyAlignment="1">
      <alignment vertical="center" wrapText="1"/>
      <protection/>
    </xf>
    <xf numFmtId="0" fontId="8" fillId="6" borderId="1" xfId="20" applyFont="1" applyFill="1" applyBorder="1" applyAlignment="1">
      <alignment horizontal="left" vertical="center"/>
      <protection/>
    </xf>
    <xf numFmtId="49" fontId="9" fillId="0" borderId="1" xfId="20" applyNumberFormat="1" applyFont="1" applyBorder="1" applyAlignment="1">
      <alignment horizontal="left" vertical="center" wrapText="1"/>
      <protection/>
    </xf>
    <xf numFmtId="49" fontId="13" fillId="0" borderId="1" xfId="20" applyNumberFormat="1" applyFont="1" applyBorder="1" applyAlignment="1">
      <alignment horizontal="left" vertical="center" wrapText="1"/>
      <protection/>
    </xf>
    <xf numFmtId="0" fontId="13" fillId="0" borderId="1" xfId="20" applyFont="1" applyBorder="1" applyAlignment="1">
      <alignment horizontal="left" vertical="center" wrapText="1"/>
      <protection/>
    </xf>
    <xf numFmtId="0" fontId="8" fillId="7" borderId="0" xfId="20" applyFont="1" applyFill="1" applyAlignment="1">
      <alignment vertical="center"/>
      <protection/>
    </xf>
    <xf numFmtId="0" fontId="14" fillId="0" borderId="1" xfId="23" applyFont="1" applyBorder="1" applyAlignment="1">
      <alignment vertical="center" wrapText="1"/>
      <protection/>
    </xf>
    <xf numFmtId="0" fontId="11" fillId="0" borderId="1" xfId="22" applyBorder="1" applyAlignment="1">
      <alignment horizontal="left" vertical="center" wrapText="1"/>
    </xf>
    <xf numFmtId="49" fontId="8" fillId="0" borderId="1" xfId="20" applyNumberFormat="1" applyFont="1" applyBorder="1" applyAlignment="1">
      <alignment horizontal="left" vertical="center" wrapText="1"/>
      <protection/>
    </xf>
    <xf numFmtId="0" fontId="8" fillId="0" borderId="1" xfId="20" applyFont="1" applyBorder="1" applyAlignment="1">
      <alignment horizontal="left" vertical="center" wrapText="1" shrinkToFit="1"/>
      <protection/>
    </xf>
    <xf numFmtId="49" fontId="10" fillId="7" borderId="1" xfId="20" applyNumberFormat="1" applyFont="1" applyFill="1" applyBorder="1" applyAlignment="1">
      <alignment horizontal="center" vertical="center" wrapText="1"/>
      <protection/>
    </xf>
    <xf numFmtId="0" fontId="8" fillId="0" borderId="0" xfId="20" applyFont="1" applyAlignment="1">
      <alignment vertical="center" wrapText="1" shrinkToFit="1"/>
      <protection/>
    </xf>
    <xf numFmtId="0" fontId="9" fillId="6" borderId="1" xfId="20" applyFont="1" applyFill="1" applyBorder="1" applyAlignment="1">
      <alignment horizontal="left" vertical="center"/>
      <protection/>
    </xf>
    <xf numFmtId="0" fontId="8" fillId="0" borderId="0" xfId="20" applyFont="1" applyAlignment="1">
      <alignment vertical="center" wrapText="1"/>
      <protection/>
    </xf>
    <xf numFmtId="0" fontId="8" fillId="0" borderId="3" xfId="20" applyFont="1" applyBorder="1" applyAlignment="1">
      <alignment horizontal="left" vertical="center" wrapText="1"/>
      <protection/>
    </xf>
    <xf numFmtId="0" fontId="9" fillId="0" borderId="1" xfId="20" applyFont="1" applyBorder="1" applyAlignment="1">
      <alignment vertical="center"/>
      <protection/>
    </xf>
    <xf numFmtId="0" fontId="9" fillId="6" borderId="1" xfId="20" applyFont="1" applyFill="1" applyBorder="1" applyAlignment="1">
      <alignment vertical="center" wrapText="1"/>
      <protection/>
    </xf>
    <xf numFmtId="0" fontId="9" fillId="6" borderId="1" xfId="20" applyFont="1" applyFill="1" applyBorder="1" applyAlignment="1">
      <alignment horizontal="left" vertical="center" wrapText="1"/>
      <protection/>
    </xf>
    <xf numFmtId="0" fontId="11" fillId="0" borderId="2" xfId="22" applyBorder="1" applyAlignment="1">
      <alignment vertical="center" wrapText="1"/>
    </xf>
    <xf numFmtId="0" fontId="11" fillId="7" borderId="1" xfId="22" applyFill="1" applyBorder="1" applyAlignment="1">
      <alignment horizontal="center" vertical="center" wrapText="1"/>
    </xf>
    <xf numFmtId="0" fontId="8" fillId="0" borderId="1" xfId="20" applyFont="1" applyBorder="1" applyAlignment="1">
      <alignment horizontal="center" vertical="center" wrapText="1"/>
      <protection/>
    </xf>
    <xf numFmtId="0" fontId="8" fillId="0" borderId="1" xfId="22" applyFont="1" applyBorder="1" applyAlignment="1">
      <alignment horizontal="left" vertical="center" wrapText="1"/>
    </xf>
    <xf numFmtId="0" fontId="8" fillId="0" borderId="2" xfId="22" applyFont="1" applyBorder="1" applyAlignment="1">
      <alignment horizontal="left" vertical="center" wrapText="1"/>
    </xf>
    <xf numFmtId="0" fontId="15" fillId="0" borderId="1" xfId="22" applyFont="1" applyBorder="1" applyAlignment="1">
      <alignment horizontal="left" vertical="center" wrapText="1"/>
    </xf>
    <xf numFmtId="0" fontId="10" fillId="7" borderId="1" xfId="22" applyFont="1" applyFill="1" applyBorder="1" applyAlignment="1">
      <alignment horizontal="center" vertical="center" wrapText="1"/>
    </xf>
    <xf numFmtId="0" fontId="16" fillId="0" borderId="1" xfId="20" applyFont="1" applyBorder="1" applyAlignment="1">
      <alignment horizontal="center" vertical="center"/>
      <protection/>
    </xf>
    <xf numFmtId="49" fontId="8" fillId="6" borderId="1" xfId="20" applyNumberFormat="1" applyFont="1" applyFill="1" applyBorder="1" applyAlignment="1">
      <alignment horizontal="left" vertical="center"/>
      <protection/>
    </xf>
    <xf numFmtId="0" fontId="8" fillId="6" borderId="1" xfId="20" applyFont="1" applyFill="1" applyBorder="1" applyAlignment="1">
      <alignment horizontal="left" vertical="center" wrapText="1"/>
      <protection/>
    </xf>
    <xf numFmtId="0" fontId="18" fillId="7" borderId="1" xfId="22" applyFont="1" applyFill="1" applyBorder="1" applyAlignment="1">
      <alignment horizontal="center" vertical="center" wrapText="1"/>
    </xf>
    <xf numFmtId="3" fontId="8" fillId="7" borderId="1" xfId="20" applyNumberFormat="1" applyFont="1" applyFill="1" applyBorder="1" applyAlignment="1">
      <alignment horizontal="center" vertical="center" wrapText="1"/>
      <protection/>
    </xf>
    <xf numFmtId="0" fontId="8" fillId="7" borderId="1" xfId="20" applyFont="1" applyFill="1" applyBorder="1" applyAlignment="1">
      <alignment horizontal="left" vertical="center" wrapText="1"/>
      <protection/>
    </xf>
    <xf numFmtId="0" fontId="9" fillId="0" borderId="1" xfId="20" applyFont="1" applyBorder="1" applyAlignment="1">
      <alignment horizontal="left" vertical="center"/>
      <protection/>
    </xf>
    <xf numFmtId="0" fontId="10" fillId="0" borderId="1" xfId="20" applyFont="1" applyBorder="1" applyAlignment="1">
      <alignment horizontal="center" vertical="center" wrapText="1"/>
      <protection/>
    </xf>
    <xf numFmtId="3" fontId="10" fillId="0" borderId="1" xfId="20" applyNumberFormat="1" applyFont="1" applyBorder="1" applyAlignment="1">
      <alignment horizontal="center" vertical="center" wrapText="1"/>
      <protection/>
    </xf>
    <xf numFmtId="0" fontId="10" fillId="0" borderId="1" xfId="20" applyFont="1" applyBorder="1" applyAlignment="1">
      <alignment horizontal="left" vertical="center" wrapText="1"/>
      <protection/>
    </xf>
    <xf numFmtId="0" fontId="15" fillId="7" borderId="1" xfId="22" applyFont="1" applyFill="1" applyBorder="1" applyAlignment="1">
      <alignment horizontal="center" vertical="center" wrapText="1"/>
    </xf>
    <xf numFmtId="0" fontId="19" fillId="0" borderId="1" xfId="20" applyFont="1" applyBorder="1" applyAlignment="1">
      <alignment horizontal="center" vertical="center"/>
      <protection/>
    </xf>
    <xf numFmtId="0" fontId="20" fillId="0" borderId="1" xfId="20" applyFont="1" applyBorder="1" applyAlignment="1">
      <alignment wrapText="1"/>
      <protection/>
    </xf>
    <xf numFmtId="0" fontId="20" fillId="0" borderId="1" xfId="20" applyFont="1" applyBorder="1" applyAlignment="1">
      <alignment horizontal="center" vertical="center" wrapText="1"/>
      <protection/>
    </xf>
    <xf numFmtId="0" fontId="8" fillId="8" borderId="1" xfId="20" applyFont="1" applyFill="1" applyBorder="1" applyAlignment="1">
      <alignment horizontal="left" vertical="center"/>
      <protection/>
    </xf>
    <xf numFmtId="49" fontId="8" fillId="8" borderId="1" xfId="20" applyNumberFormat="1" applyFont="1" applyFill="1" applyBorder="1" applyAlignment="1">
      <alignment horizontal="left" vertical="center"/>
      <protection/>
    </xf>
    <xf numFmtId="0" fontId="8" fillId="8" borderId="1" xfId="20" applyFont="1" applyFill="1" applyBorder="1" applyAlignment="1">
      <alignment horizontal="left" vertical="center" wrapText="1"/>
      <protection/>
    </xf>
    <xf numFmtId="0" fontId="9" fillId="8" borderId="1" xfId="20" applyFont="1" applyFill="1" applyBorder="1" applyAlignment="1">
      <alignment vertical="center" wrapText="1"/>
      <protection/>
    </xf>
    <xf numFmtId="0" fontId="9" fillId="8" borderId="1" xfId="20" applyFont="1" applyFill="1" applyBorder="1" applyAlignment="1">
      <alignment horizontal="center" vertical="center"/>
      <protection/>
    </xf>
    <xf numFmtId="0" fontId="8" fillId="8" borderId="1" xfId="20" applyFont="1" applyFill="1" applyBorder="1" applyAlignment="1">
      <alignment vertical="center" wrapText="1"/>
      <protection/>
    </xf>
    <xf numFmtId="49" fontId="10" fillId="8" borderId="1" xfId="20" applyNumberFormat="1" applyFont="1" applyFill="1" applyBorder="1" applyAlignment="1">
      <alignment vertical="center" wrapText="1"/>
      <protection/>
    </xf>
    <xf numFmtId="0" fontId="8" fillId="8" borderId="2" xfId="20" applyFont="1" applyFill="1" applyBorder="1" applyAlignment="1">
      <alignment vertical="center" wrapText="1"/>
      <protection/>
    </xf>
    <xf numFmtId="3" fontId="8" fillId="0" borderId="1" xfId="20" applyNumberFormat="1" applyFont="1" applyBorder="1" applyAlignment="1">
      <alignment horizontal="left" vertical="center"/>
      <protection/>
    </xf>
    <xf numFmtId="0" fontId="8" fillId="0" borderId="1" xfId="20" applyFont="1" applyBorder="1" applyAlignment="1">
      <alignment vertical="center" wrapText="1" shrinkToFit="1"/>
      <protection/>
    </xf>
    <xf numFmtId="0" fontId="8" fillId="0" borderId="1" xfId="22" applyFont="1" applyBorder="1" applyAlignment="1">
      <alignment vertical="center"/>
    </xf>
    <xf numFmtId="0" fontId="15" fillId="0" borderId="2" xfId="22" applyFont="1" applyBorder="1" applyAlignment="1">
      <alignment vertical="center" wrapText="1"/>
    </xf>
    <xf numFmtId="0" fontId="8" fillId="0" borderId="0" xfId="20" applyFont="1" applyAlignment="1">
      <alignment horizontal="left" vertical="center" wrapText="1"/>
      <protection/>
    </xf>
    <xf numFmtId="0" fontId="10" fillId="0" borderId="0" xfId="20" applyFont="1" applyAlignment="1">
      <alignment horizontal="center" vertical="center" wrapText="1"/>
      <protection/>
    </xf>
    <xf numFmtId="0" fontId="8" fillId="0" borderId="0" xfId="20" applyFont="1" applyAlignment="1">
      <alignment horizontal="center" vertical="center" wrapText="1"/>
      <protection/>
    </xf>
    <xf numFmtId="0" fontId="10" fillId="0" borderId="0" xfId="20" applyFont="1" applyAlignment="1">
      <alignment horizontal="center" vertical="center"/>
      <protection/>
    </xf>
    <xf numFmtId="0" fontId="8" fillId="6" borderId="0" xfId="20" applyFont="1" applyFill="1" applyAlignment="1">
      <alignment horizontal="left" vertical="center"/>
      <protection/>
    </xf>
    <xf numFmtId="49" fontId="8" fillId="0" borderId="0" xfId="20" applyNumberFormat="1" applyFont="1" applyAlignment="1">
      <alignment horizontal="left" vertical="center"/>
      <protection/>
    </xf>
    <xf numFmtId="0" fontId="9" fillId="0" borderId="0" xfId="20" applyFont="1" applyAlignment="1">
      <alignment vertical="center" wrapText="1"/>
      <protection/>
    </xf>
    <xf numFmtId="0" fontId="9" fillId="0" borderId="0" xfId="20" applyFont="1" applyAlignment="1">
      <alignment horizontal="center" vertical="center"/>
      <protection/>
    </xf>
    <xf numFmtId="0" fontId="10" fillId="0" borderId="0" xfId="20" applyFont="1" applyAlignment="1">
      <alignment vertical="center" wrapText="1"/>
      <protection/>
    </xf>
    <xf numFmtId="0" fontId="10" fillId="0" borderId="0" xfId="20" applyFont="1" applyAlignment="1">
      <alignment horizontal="left" vertical="center"/>
      <protection/>
    </xf>
    <xf numFmtId="0" fontId="8" fillId="0" borderId="0" xfId="20" applyFont="1" applyAlignment="1">
      <alignment horizontal="center" vertical="center"/>
      <protection/>
    </xf>
    <xf numFmtId="0" fontId="4" fillId="2" borderId="1" xfId="0" applyFont="1" applyFill="1" applyBorder="1" applyAlignment="1">
      <alignment horizontal="left" vertical="center" wrapText="1"/>
    </xf>
    <xf numFmtId="0" fontId="24" fillId="0" borderId="1" xfId="24" applyBorder="1" applyAlignment="1">
      <alignment horizontal="left" vertical="center" wrapText="1"/>
    </xf>
    <xf numFmtId="0" fontId="25" fillId="0" borderId="0" xfId="0" applyFont="1"/>
    <xf numFmtId="0" fontId="25" fillId="0" borderId="0" xfId="0" applyFont="1" applyAlignment="1">
      <alignment wrapText="1"/>
    </xf>
    <xf numFmtId="165" fontId="25" fillId="0" borderId="0" xfId="0" applyNumberFormat="1" applyFont="1"/>
    <xf numFmtId="0" fontId="2" fillId="0" borderId="0" xfId="25" applyFont="1" applyAlignment="1">
      <alignment vertical="center"/>
      <protection/>
    </xf>
    <xf numFmtId="0" fontId="27" fillId="0" borderId="0" xfId="25" applyFont="1" applyAlignment="1">
      <alignment vertical="center"/>
      <protection/>
    </xf>
    <xf numFmtId="0" fontId="2" fillId="0" borderId="0" xfId="25" applyFont="1" applyAlignment="1">
      <alignment horizontal="left" vertical="center"/>
      <protection/>
    </xf>
    <xf numFmtId="0" fontId="2" fillId="0" borderId="0" xfId="25" applyFont="1" applyAlignment="1" applyProtection="1">
      <alignment vertical="center"/>
      <protection hidden="1" locked="0"/>
    </xf>
    <xf numFmtId="1" fontId="30" fillId="9" borderId="0" xfId="25" applyNumberFormat="1" applyFont="1" applyFill="1" applyAlignment="1" applyProtection="1">
      <alignment horizontal="left" vertical="center"/>
      <protection locked="0"/>
    </xf>
    <xf numFmtId="0" fontId="2" fillId="0" borderId="0" xfId="25" applyFont="1" applyAlignment="1" applyProtection="1">
      <alignment horizontal="left" vertical="center"/>
      <protection hidden="1" locked="0"/>
    </xf>
    <xf numFmtId="0" fontId="25" fillId="0" borderId="0" xfId="25" applyFont="1" applyAlignment="1">
      <alignment horizontal="left" vertical="center"/>
      <protection/>
    </xf>
    <xf numFmtId="0" fontId="2" fillId="0" borderId="0" xfId="25" applyFont="1" applyAlignment="1">
      <alignment horizontal="left" vertical="center" wrapText="1"/>
      <protection/>
    </xf>
    <xf numFmtId="0" fontId="29" fillId="0" borderId="0" xfId="25" applyFont="1" applyAlignment="1">
      <alignment horizontal="center" vertical="center" wrapText="1"/>
      <protection/>
    </xf>
    <xf numFmtId="0" fontId="2" fillId="0" borderId="0" xfId="25" applyFont="1" applyAlignment="1">
      <alignment horizontal="center" vertical="center" wrapText="1"/>
      <protection/>
    </xf>
    <xf numFmtId="0" fontId="2" fillId="0" borderId="0" xfId="25" applyFont="1" applyAlignment="1">
      <alignment horizontal="left" wrapText="1"/>
      <protection/>
    </xf>
    <xf numFmtId="0" fontId="33" fillId="0" borderId="1" xfId="25" applyFont="1" applyBorder="1" applyAlignment="1">
      <alignment horizontal="center" vertical="center" wrapText="1"/>
      <protection/>
    </xf>
    <xf numFmtId="0" fontId="34" fillId="10" borderId="1" xfId="25" applyFont="1" applyFill="1" applyBorder="1" applyAlignment="1">
      <alignment horizontal="center" vertical="center"/>
      <protection/>
    </xf>
    <xf numFmtId="0" fontId="34" fillId="11" borderId="1" xfId="25" applyFont="1" applyFill="1" applyBorder="1" applyAlignment="1">
      <alignment horizontal="center" vertical="center"/>
      <protection/>
    </xf>
    <xf numFmtId="0" fontId="35" fillId="12" borderId="1" xfId="25" applyFont="1" applyFill="1" applyBorder="1" applyAlignment="1">
      <alignment horizontal="center" vertical="center"/>
      <protection/>
    </xf>
    <xf numFmtId="0" fontId="34" fillId="13" borderId="1" xfId="25" applyFont="1" applyFill="1" applyBorder="1" applyAlignment="1">
      <alignment horizontal="center" vertical="center"/>
      <protection/>
    </xf>
    <xf numFmtId="0" fontId="34" fillId="14" borderId="1" xfId="25" applyFont="1" applyFill="1" applyBorder="1" applyAlignment="1">
      <alignment horizontal="center" vertical="center"/>
      <protection/>
    </xf>
    <xf numFmtId="0" fontId="34" fillId="8" borderId="1" xfId="25" applyFont="1" applyFill="1" applyBorder="1" applyAlignment="1">
      <alignment horizontal="center" vertical="center"/>
      <protection/>
    </xf>
    <xf numFmtId="0" fontId="34" fillId="0" borderId="0" xfId="25" applyFont="1" applyAlignment="1">
      <alignment horizontal="center" vertical="center"/>
      <protection/>
    </xf>
    <xf numFmtId="0" fontId="33" fillId="0" borderId="0" xfId="25" applyFont="1" applyAlignment="1">
      <alignment vertical="center"/>
      <protection/>
    </xf>
    <xf numFmtId="0" fontId="36" fillId="0" borderId="0" xfId="25" applyFont="1" applyAlignment="1">
      <alignment horizontal="center"/>
      <protection/>
    </xf>
    <xf numFmtId="0" fontId="36" fillId="0" borderId="0" xfId="25" applyFont="1" applyAlignment="1">
      <alignment horizontal="center" vertical="center"/>
      <protection/>
    </xf>
    <xf numFmtId="0" fontId="30" fillId="0" borderId="0" xfId="25" applyFont="1" applyAlignment="1">
      <alignment vertical="center"/>
      <protection/>
    </xf>
    <xf numFmtId="0" fontId="2" fillId="0" borderId="0" xfId="25" applyFont="1" applyAlignment="1" applyProtection="1">
      <alignment horizontal="center" vertical="center" wrapText="1"/>
      <protection hidden="1" locked="0"/>
    </xf>
    <xf numFmtId="0" fontId="2" fillId="0" borderId="0" xfId="25" applyFont="1" applyAlignment="1" applyProtection="1">
      <alignment horizontal="left"/>
      <protection hidden="1" locked="0"/>
    </xf>
    <xf numFmtId="0" fontId="2" fillId="0" borderId="0" xfId="25" applyFont="1" applyProtection="1">
      <alignment/>
      <protection hidden="1" locked="0"/>
    </xf>
    <xf numFmtId="0" fontId="31" fillId="0" borderId="0" xfId="25" applyFont="1" applyAlignment="1" applyProtection="1">
      <alignment horizontal="center" vertical="center"/>
      <protection hidden="1" locked="0"/>
    </xf>
    <xf numFmtId="0" fontId="2" fillId="0" borderId="0" xfId="25" applyFont="1">
      <alignment/>
      <protection/>
    </xf>
    <xf numFmtId="0" fontId="2" fillId="0" borderId="0" xfId="25" applyFont="1" applyAlignment="1">
      <alignment horizontal="left"/>
      <protection/>
    </xf>
    <xf numFmtId="0" fontId="2" fillId="0" borderId="0" xfId="26" applyAlignment="1">
      <alignment horizontal="center" vertical="center"/>
      <protection/>
    </xf>
    <xf numFmtId="0" fontId="27" fillId="0" borderId="0" xfId="26" applyFont="1" applyAlignment="1">
      <alignment horizontal="center" vertical="center"/>
      <protection/>
    </xf>
    <xf numFmtId="0" fontId="26" fillId="0" borderId="1" xfId="26" applyFont="1" applyBorder="1" applyAlignment="1">
      <alignment horizontal="center" vertical="center"/>
      <protection/>
    </xf>
    <xf numFmtId="166" fontId="2" fillId="0" borderId="0" xfId="26" applyNumberFormat="1" applyAlignment="1">
      <alignment horizontal="center" vertical="center"/>
      <protection/>
    </xf>
    <xf numFmtId="0" fontId="2" fillId="0" borderId="0" xfId="26" applyAlignment="1">
      <alignment horizontal="left" vertical="center"/>
      <protection/>
    </xf>
    <xf numFmtId="0" fontId="27" fillId="15" borderId="1" xfId="26" applyFont="1" applyFill="1" applyBorder="1" applyAlignment="1">
      <alignment horizontal="center" vertical="center" wrapText="1"/>
      <protection/>
    </xf>
    <xf numFmtId="0" fontId="27" fillId="15" borderId="1" xfId="28" applyFont="1" applyFill="1" applyBorder="1" applyAlignment="1">
      <alignment horizontal="center" vertical="center" wrapText="1"/>
      <protection/>
    </xf>
    <xf numFmtId="0" fontId="36" fillId="15" borderId="1" xfId="28" applyFont="1" applyFill="1" applyBorder="1" applyAlignment="1">
      <alignment horizontal="center" vertical="center" wrapText="1"/>
      <protection/>
    </xf>
    <xf numFmtId="0" fontId="27" fillId="15" borderId="1" xfId="28" applyFont="1" applyFill="1" applyBorder="1" applyAlignment="1">
      <alignment horizontal="center" vertical="center"/>
      <protection/>
    </xf>
    <xf numFmtId="0" fontId="36" fillId="15" borderId="1" xfId="26" applyFont="1" applyFill="1" applyBorder="1" applyAlignment="1">
      <alignment horizontal="center" vertical="center" wrapText="1"/>
      <protection/>
    </xf>
    <xf numFmtId="0" fontId="27" fillId="16" borderId="1" xfId="26" applyFont="1" applyFill="1" applyBorder="1" applyAlignment="1">
      <alignment horizontal="center" vertical="center" wrapText="1"/>
      <protection/>
    </xf>
    <xf numFmtId="166" fontId="2" fillId="0" borderId="0" xfId="26" applyNumberFormat="1" applyAlignment="1">
      <alignment horizontal="center" vertical="center" wrapText="1"/>
      <protection/>
    </xf>
    <xf numFmtId="0" fontId="2" fillId="0" borderId="0" xfId="26" applyAlignment="1">
      <alignment horizontal="left" vertical="center" wrapText="1"/>
      <protection/>
    </xf>
    <xf numFmtId="0" fontId="37" fillId="6" borderId="1" xfId="29" applyFont="1" applyFill="1" applyBorder="1" applyAlignment="1">
      <alignment horizontal="center" vertical="center"/>
      <protection/>
    </xf>
    <xf numFmtId="0" fontId="27" fillId="0" borderId="1" xfId="28" applyFont="1" applyBorder="1" applyAlignment="1">
      <alignment horizontal="left" vertical="center" wrapText="1"/>
      <protection/>
    </xf>
    <xf numFmtId="0" fontId="0" fillId="0" borderId="1" xfId="28" applyFont="1" applyBorder="1" applyAlignment="1">
      <alignment horizontal="center" vertical="center" wrapText="1"/>
      <protection/>
    </xf>
    <xf numFmtId="0" fontId="0" fillId="0" borderId="1" xfId="28" applyFont="1" applyBorder="1" applyAlignment="1">
      <alignment horizontal="center" vertical="center"/>
      <protection/>
    </xf>
    <xf numFmtId="3" fontId="27" fillId="0" borderId="1" xfId="26" applyNumberFormat="1" applyFont="1" applyBorder="1" applyAlignment="1">
      <alignment horizontal="center" vertical="center"/>
      <protection/>
    </xf>
    <xf numFmtId="0" fontId="2" fillId="0" borderId="1" xfId="26" applyBorder="1" applyAlignment="1" applyProtection="1">
      <alignment horizontal="left" vertical="center"/>
      <protection locked="0"/>
    </xf>
    <xf numFmtId="0" fontId="41" fillId="0" borderId="1" xfId="29" applyFont="1" applyBorder="1" applyAlignment="1">
      <alignment horizontal="center" vertical="center" wrapText="1"/>
      <protection/>
    </xf>
    <xf numFmtId="0" fontId="30" fillId="6" borderId="1" xfId="29" applyFont="1" applyFill="1" applyBorder="1" applyAlignment="1">
      <alignment horizontal="center" vertical="center"/>
      <protection/>
    </xf>
    <xf numFmtId="3" fontId="30" fillId="6" borderId="1" xfId="29" applyNumberFormat="1" applyFont="1" applyFill="1" applyBorder="1" applyAlignment="1">
      <alignment horizontal="center" vertical="center"/>
      <protection/>
    </xf>
    <xf numFmtId="44" fontId="2" fillId="6" borderId="1" xfId="26" applyNumberFormat="1" applyFill="1" applyBorder="1" applyAlignment="1">
      <alignment horizontal="center" vertical="center"/>
      <protection/>
    </xf>
    <xf numFmtId="0" fontId="37" fillId="0" borderId="1" xfId="28" applyFont="1" applyBorder="1" applyAlignment="1">
      <alignment horizontal="left" vertical="center" wrapText="1"/>
      <protection/>
    </xf>
    <xf numFmtId="0" fontId="30" fillId="0" borderId="1" xfId="29" applyFont="1" applyBorder="1" applyAlignment="1">
      <alignment horizontal="center" vertical="center"/>
      <protection/>
    </xf>
    <xf numFmtId="3" fontId="30" fillId="0" borderId="1" xfId="29" applyNumberFormat="1" applyFont="1" applyBorder="1" applyAlignment="1">
      <alignment horizontal="center" vertical="center"/>
      <protection/>
    </xf>
    <xf numFmtId="44" fontId="2" fillId="0" borderId="1" xfId="26" applyNumberFormat="1" applyBorder="1" applyAlignment="1">
      <alignment horizontal="center" vertical="center"/>
      <protection/>
    </xf>
    <xf numFmtId="0" fontId="30" fillId="0" borderId="1" xfId="28" applyFont="1" applyBorder="1" applyAlignment="1">
      <alignment horizontal="center" vertical="center" wrapText="1"/>
      <protection/>
    </xf>
    <xf numFmtId="0" fontId="30" fillId="0" borderId="1" xfId="28" applyFont="1" applyBorder="1" applyAlignment="1">
      <alignment horizontal="center" vertical="center"/>
      <protection/>
    </xf>
    <xf numFmtId="44" fontId="30" fillId="0" borderId="1" xfId="26" applyNumberFormat="1" applyFont="1" applyBorder="1" applyAlignment="1">
      <alignment horizontal="center" vertical="center"/>
      <protection/>
    </xf>
    <xf numFmtId="3" fontId="37" fillId="0" borderId="1" xfId="26" applyNumberFormat="1" applyFont="1" applyBorder="1" applyAlignment="1">
      <alignment horizontal="center" vertical="center"/>
      <protection/>
    </xf>
    <xf numFmtId="0" fontId="30" fillId="0" borderId="1" xfId="26" applyFont="1" applyBorder="1" applyAlignment="1" applyProtection="1">
      <alignment horizontal="left" vertical="center"/>
      <protection locked="0"/>
    </xf>
    <xf numFmtId="166" fontId="30" fillId="0" borderId="0" xfId="26" applyNumberFormat="1" applyFont="1" applyAlignment="1">
      <alignment horizontal="center" vertical="center"/>
      <protection/>
    </xf>
    <xf numFmtId="0" fontId="30" fillId="0" borderId="0" xfId="26" applyFont="1" applyAlignment="1">
      <alignment horizontal="left" vertical="center"/>
      <protection/>
    </xf>
    <xf numFmtId="44" fontId="30" fillId="6" borderId="1" xfId="26" applyNumberFormat="1" applyFont="1" applyFill="1" applyBorder="1" applyAlignment="1">
      <alignment horizontal="center" vertical="center"/>
      <protection/>
    </xf>
    <xf numFmtId="0" fontId="37" fillId="0" borderId="1" xfId="26" applyFont="1" applyBorder="1" applyAlignment="1">
      <alignment horizontal="center" vertical="center"/>
      <protection/>
    </xf>
    <xf numFmtId="0" fontId="27" fillId="0" borderId="0" xfId="26" applyFont="1" applyAlignment="1">
      <alignment horizontal="left"/>
      <protection/>
    </xf>
    <xf numFmtId="0" fontId="2" fillId="0" borderId="0" xfId="26" applyAlignment="1">
      <alignment horizontal="left"/>
      <protection/>
    </xf>
    <xf numFmtId="0" fontId="27" fillId="0" borderId="0" xfId="26" applyFont="1" applyAlignment="1">
      <alignment horizontal="center"/>
      <protection/>
    </xf>
    <xf numFmtId="0" fontId="2" fillId="0" borderId="0" xfId="26" applyAlignment="1">
      <alignment horizontal="center"/>
      <protection/>
    </xf>
    <xf numFmtId="3" fontId="2" fillId="0" borderId="0" xfId="26" applyNumberFormat="1" applyAlignment="1">
      <alignment horizontal="center"/>
      <protection/>
    </xf>
    <xf numFmtId="3" fontId="2" fillId="0" borderId="0" xfId="26" applyNumberFormat="1" applyAlignment="1">
      <alignment horizontal="center" vertical="center"/>
      <protection/>
    </xf>
    <xf numFmtId="166" fontId="2" fillId="0" borderId="0" xfId="26" applyNumberFormat="1" applyAlignment="1">
      <alignment horizontal="center"/>
      <protection/>
    </xf>
    <xf numFmtId="0" fontId="2" fillId="0" borderId="0" xfId="26">
      <alignment/>
      <protection/>
    </xf>
    <xf numFmtId="0" fontId="27" fillId="17" borderId="1" xfId="26" applyFont="1" applyFill="1" applyBorder="1" applyAlignment="1">
      <alignment horizontal="center" vertical="center"/>
      <protection/>
    </xf>
    <xf numFmtId="0" fontId="27" fillId="17" borderId="1" xfId="26" applyFont="1" applyFill="1" applyBorder="1" applyAlignment="1">
      <alignment horizontal="center" vertical="center" wrapText="1"/>
      <protection/>
    </xf>
    <xf numFmtId="0" fontId="27" fillId="17" borderId="1" xfId="26" applyFont="1" applyFill="1" applyBorder="1" applyAlignment="1" applyProtection="1">
      <alignment horizontal="center" vertical="center" wrapText="1"/>
      <protection locked="0"/>
    </xf>
    <xf numFmtId="0" fontId="27" fillId="17" borderId="1" xfId="26" applyFont="1" applyFill="1" applyBorder="1" applyAlignment="1" applyProtection="1">
      <alignment horizontal="center" vertical="center" wrapText="1"/>
      <protection hidden="1"/>
    </xf>
    <xf numFmtId="0" fontId="2" fillId="18" borderId="1" xfId="26" applyFill="1" applyBorder="1">
      <alignment/>
      <protection/>
    </xf>
    <xf numFmtId="3" fontId="27" fillId="19" borderId="1" xfId="26" applyNumberFormat="1" applyFont="1" applyFill="1" applyBorder="1" applyAlignment="1">
      <alignment horizontal="center" vertical="center"/>
      <protection/>
    </xf>
    <xf numFmtId="2" fontId="27" fillId="9" borderId="1" xfId="26" applyNumberFormat="1" applyFont="1" applyFill="1" applyBorder="1" applyAlignment="1" applyProtection="1">
      <alignment horizontal="center"/>
      <protection locked="0"/>
    </xf>
    <xf numFmtId="4" fontId="27" fillId="20" borderId="1" xfId="26" applyNumberFormat="1" applyFont="1" applyFill="1" applyBorder="1" applyAlignment="1" applyProtection="1">
      <alignment horizontal="center"/>
      <protection hidden="1"/>
    </xf>
    <xf numFmtId="0" fontId="30" fillId="18" borderId="1" xfId="26" applyFont="1" applyFill="1" applyBorder="1">
      <alignment/>
      <protection/>
    </xf>
    <xf numFmtId="3" fontId="37" fillId="19" borderId="1" xfId="26" applyNumberFormat="1" applyFont="1" applyFill="1" applyBorder="1" applyAlignment="1">
      <alignment horizontal="center" vertical="center"/>
      <protection/>
    </xf>
    <xf numFmtId="2" fontId="37" fillId="9" borderId="1" xfId="26" applyNumberFormat="1" applyFont="1" applyFill="1" applyBorder="1" applyAlignment="1" applyProtection="1">
      <alignment horizontal="center"/>
      <protection locked="0"/>
    </xf>
    <xf numFmtId="4" fontId="37" fillId="20" borderId="1" xfId="26" applyNumberFormat="1" applyFont="1" applyFill="1" applyBorder="1" applyAlignment="1" applyProtection="1">
      <alignment horizontal="center"/>
      <protection hidden="1"/>
    </xf>
    <xf numFmtId="0" fontId="26" fillId="0" borderId="0" xfId="26" applyFont="1">
      <alignment/>
      <protection/>
    </xf>
    <xf numFmtId="0" fontId="30" fillId="0" borderId="0" xfId="26" applyFont="1">
      <alignment/>
      <protection/>
    </xf>
    <xf numFmtId="0" fontId="37" fillId="19" borderId="1" xfId="26" applyFont="1" applyFill="1" applyBorder="1" applyAlignment="1">
      <alignment horizontal="center" vertical="center"/>
      <protection/>
    </xf>
    <xf numFmtId="0" fontId="27" fillId="0" borderId="1" xfId="26" applyFont="1" applyBorder="1" applyAlignment="1">
      <alignment horizontal="center" vertical="center"/>
      <protection/>
    </xf>
    <xf numFmtId="4" fontId="27" fillId="8" borderId="1" xfId="26" applyNumberFormat="1" applyFont="1" applyFill="1" applyBorder="1" applyAlignment="1" applyProtection="1">
      <alignment horizontal="center" vertical="center"/>
      <protection hidden="1"/>
    </xf>
    <xf numFmtId="0" fontId="2" fillId="0" borderId="0" xfId="26" applyAlignment="1">
      <alignment vertical="center"/>
      <protection/>
    </xf>
    <xf numFmtId="0" fontId="0" fillId="0" borderId="0" xfId="30" applyFont="1" applyAlignment="1">
      <alignment vertical="center" wrapText="1"/>
      <protection/>
    </xf>
    <xf numFmtId="3" fontId="27" fillId="0" borderId="0" xfId="26" applyNumberFormat="1" applyFont="1">
      <alignment/>
      <protection/>
    </xf>
    <xf numFmtId="0" fontId="27" fillId="0" borderId="0" xfId="26" applyFont="1">
      <alignment/>
      <protection/>
    </xf>
    <xf numFmtId="0" fontId="25" fillId="0" borderId="1" xfId="0" applyFont="1" applyBorder="1" applyAlignment="1">
      <alignment wrapText="1"/>
    </xf>
    <xf numFmtId="165" fontId="25" fillId="0" borderId="1" xfId="0" applyNumberFormat="1" applyFont="1" applyBorder="1" applyAlignment="1">
      <alignment wrapText="1"/>
    </xf>
    <xf numFmtId="0" fontId="25" fillId="0" borderId="1" xfId="0" applyFont="1" applyBorder="1" quotePrefix="1"/>
    <xf numFmtId="0" fontId="25" fillId="0" borderId="1" xfId="0" applyFont="1" applyBorder="1"/>
    <xf numFmtId="164" fontId="25" fillId="0" borderId="1" xfId="0" applyNumberFormat="1" applyFont="1" applyBorder="1"/>
    <xf numFmtId="165" fontId="25" fillId="0" borderId="1" xfId="0" applyNumberFormat="1" applyFont="1" applyBorder="1"/>
    <xf numFmtId="165" fontId="43" fillId="0" borderId="1" xfId="0" applyNumberFormat="1" applyFont="1" applyBorder="1" applyAlignment="1">
      <alignment wrapText="1"/>
    </xf>
    <xf numFmtId="165" fontId="43" fillId="0" borderId="1" xfId="0" applyNumberFormat="1" applyFont="1" applyBorder="1"/>
    <xf numFmtId="165" fontId="43" fillId="0" borderId="0" xfId="0" applyNumberFormat="1" applyFont="1"/>
    <xf numFmtId="0" fontId="3" fillId="0" borderId="0" xfId="26" applyFont="1" applyAlignment="1">
      <alignment horizontal="center" vertical="center"/>
      <protection/>
    </xf>
    <xf numFmtId="0" fontId="25" fillId="0" borderId="0" xfId="26" applyFont="1" applyAlignment="1">
      <alignment horizontal="center" vertical="center"/>
      <protection/>
    </xf>
    <xf numFmtId="0" fontId="44" fillId="21" borderId="1" xfId="26" applyFont="1" applyFill="1" applyBorder="1" applyAlignment="1">
      <alignment horizontal="center" vertical="center"/>
      <protection/>
    </xf>
    <xf numFmtId="0" fontId="44" fillId="21" borderId="4" xfId="26" applyFont="1" applyFill="1" applyBorder="1" applyAlignment="1">
      <alignment horizontal="center" vertical="center"/>
      <protection/>
    </xf>
    <xf numFmtId="0" fontId="44" fillId="21" borderId="1" xfId="26" applyFont="1" applyFill="1" applyBorder="1" applyAlignment="1">
      <alignment horizontal="center" vertical="center" wrapText="1"/>
      <protection/>
    </xf>
    <xf numFmtId="49" fontId="44" fillId="21" borderId="1" xfId="26" applyNumberFormat="1" applyFont="1" applyFill="1" applyBorder="1" applyAlignment="1">
      <alignment horizontal="center" vertical="center" wrapText="1"/>
      <protection/>
    </xf>
    <xf numFmtId="0" fontId="44" fillId="21" borderId="2" xfId="26" applyFont="1" applyFill="1" applyBorder="1" applyAlignment="1">
      <alignment horizontal="center" vertical="center" wrapText="1"/>
      <protection/>
    </xf>
    <xf numFmtId="0" fontId="34" fillId="10" borderId="1" xfId="26" applyFont="1" applyFill="1" applyBorder="1" applyAlignment="1">
      <alignment horizontal="center" vertical="center" wrapText="1"/>
      <protection/>
    </xf>
    <xf numFmtId="0" fontId="34" fillId="11" borderId="1" xfId="26" applyFont="1" applyFill="1" applyBorder="1" applyAlignment="1">
      <alignment horizontal="center" vertical="center" wrapText="1"/>
      <protection/>
    </xf>
    <xf numFmtId="0" fontId="35" fillId="12" borderId="1" xfId="26" applyFont="1" applyFill="1" applyBorder="1" applyAlignment="1">
      <alignment horizontal="center" vertical="center" wrapText="1"/>
      <protection/>
    </xf>
    <xf numFmtId="0" fontId="33" fillId="0" borderId="1" xfId="26" applyFont="1" applyBorder="1" applyAlignment="1">
      <alignment horizontal="center" vertical="center" wrapText="1"/>
      <protection/>
    </xf>
    <xf numFmtId="0" fontId="33" fillId="10" borderId="1" xfId="26" applyFont="1" applyFill="1" applyBorder="1" applyAlignment="1">
      <alignment horizontal="center" vertical="center" wrapText="1"/>
      <protection/>
    </xf>
    <xf numFmtId="0" fontId="33" fillId="11" borderId="1" xfId="26" applyFont="1" applyFill="1" applyBorder="1" applyAlignment="1">
      <alignment horizontal="center" vertical="center" wrapText="1"/>
      <protection/>
    </xf>
    <xf numFmtId="0" fontId="33" fillId="22" borderId="1" xfId="26" applyFont="1" applyFill="1" applyBorder="1" applyAlignment="1">
      <alignment horizontal="center" vertical="center" wrapText="1"/>
      <protection/>
    </xf>
    <xf numFmtId="0" fontId="45" fillId="0" borderId="1" xfId="26" applyFont="1" applyBorder="1" applyAlignment="1">
      <alignment horizontal="center" vertical="center" wrapText="1"/>
      <protection/>
    </xf>
    <xf numFmtId="0" fontId="44" fillId="0" borderId="0" xfId="26" applyFont="1" applyAlignment="1">
      <alignment horizontal="center" vertical="center" wrapText="1"/>
      <protection/>
    </xf>
    <xf numFmtId="0" fontId="44" fillId="0" borderId="0" xfId="26" applyFont="1" applyAlignment="1">
      <alignment horizontal="center" vertical="center"/>
      <protection/>
    </xf>
    <xf numFmtId="0" fontId="3" fillId="0" borderId="1" xfId="26" applyFont="1" applyBorder="1" applyAlignment="1">
      <alignment horizontal="center" vertical="center"/>
      <protection/>
    </xf>
    <xf numFmtId="0" fontId="3" fillId="0" borderId="4" xfId="26" applyFont="1" applyBorder="1" applyAlignment="1">
      <alignment horizontal="center" vertical="center"/>
      <protection/>
    </xf>
    <xf numFmtId="0" fontId="3" fillId="0" borderId="2"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25" fillId="0" borderId="1" xfId="26" applyFont="1" applyBorder="1" applyAlignment="1">
      <alignment horizontal="center" vertical="center"/>
      <protection/>
    </xf>
    <xf numFmtId="0" fontId="43" fillId="0" borderId="1" xfId="26" applyFont="1" applyBorder="1" applyAlignment="1">
      <alignment horizontal="center" vertical="center"/>
      <protection/>
    </xf>
    <xf numFmtId="49" fontId="3" fillId="0" borderId="0" xfId="26" applyNumberFormat="1" applyFont="1" applyAlignment="1">
      <alignment horizontal="center" vertical="center"/>
      <protection/>
    </xf>
    <xf numFmtId="0" fontId="43" fillId="0" borderId="0" xfId="26" applyFont="1" applyAlignment="1">
      <alignment horizontal="center" vertical="center"/>
      <protection/>
    </xf>
    <xf numFmtId="0" fontId="25" fillId="0" borderId="1" xfId="0" applyFont="1" applyBorder="1" applyAlignment="1">
      <alignment vertical="center" wrapText="1"/>
    </xf>
    <xf numFmtId="0" fontId="25" fillId="0" borderId="1" xfId="0" applyFont="1" applyBorder="1" applyAlignment="1" quotePrefix="1">
      <alignment vertical="center"/>
    </xf>
    <xf numFmtId="0" fontId="25" fillId="0" borderId="1" xfId="0" applyFont="1" applyBorder="1" applyAlignment="1">
      <alignment vertical="center"/>
    </xf>
    <xf numFmtId="0" fontId="45" fillId="0" borderId="0" xfId="26" applyFont="1" applyAlignment="1">
      <alignment horizontal="center" vertical="center" wrapText="1"/>
      <protection/>
    </xf>
    <xf numFmtId="0" fontId="45" fillId="0" borderId="0" xfId="26" applyFont="1" applyAlignment="1">
      <alignment horizontal="center" vertical="center"/>
      <protection/>
    </xf>
    <xf numFmtId="166" fontId="2" fillId="0" borderId="0" xfId="26" applyNumberFormat="1" applyFont="1" applyAlignment="1">
      <alignment horizontal="center" vertical="center" wrapText="1"/>
      <protection/>
    </xf>
    <xf numFmtId="0" fontId="38" fillId="6" borderId="1" xfId="29" applyFont="1" applyFill="1" applyBorder="1" applyAlignment="1">
      <alignment horizontal="center" vertical="center"/>
      <protection/>
    </xf>
    <xf numFmtId="0" fontId="38" fillId="0" borderId="1" xfId="28" applyFont="1" applyBorder="1" applyAlignment="1">
      <alignment horizontal="left" vertical="center" wrapText="1"/>
      <protection/>
    </xf>
    <xf numFmtId="0" fontId="26" fillId="0" borderId="1" xfId="28" applyFont="1" applyBorder="1" applyAlignment="1">
      <alignment horizontal="center" vertical="center" wrapText="1"/>
      <protection/>
    </xf>
    <xf numFmtId="0" fontId="26" fillId="0" borderId="1" xfId="28" applyFont="1" applyBorder="1" applyAlignment="1">
      <alignment horizontal="center" vertical="center"/>
      <protection/>
    </xf>
    <xf numFmtId="0" fontId="26" fillId="0" borderId="1" xfId="29" applyFont="1" applyBorder="1" applyAlignment="1">
      <alignment horizontal="center" vertical="center"/>
      <protection/>
    </xf>
    <xf numFmtId="3" fontId="26" fillId="0" borderId="1" xfId="29" applyNumberFormat="1" applyFont="1" applyBorder="1" applyAlignment="1">
      <alignment horizontal="center" vertical="center"/>
      <protection/>
    </xf>
    <xf numFmtId="0" fontId="47" fillId="0" borderId="1" xfId="29" applyFont="1" applyBorder="1" applyAlignment="1">
      <alignment horizontal="center" vertical="center" wrapText="1"/>
      <protection/>
    </xf>
    <xf numFmtId="44" fontId="26" fillId="0" borderId="1" xfId="26" applyNumberFormat="1" applyFont="1" applyBorder="1" applyAlignment="1">
      <alignment horizontal="center" vertical="center"/>
      <protection/>
    </xf>
    <xf numFmtId="3" fontId="38" fillId="0" borderId="1" xfId="26" applyNumberFormat="1" applyFont="1" applyBorder="1" applyAlignment="1">
      <alignment horizontal="center" vertical="center"/>
      <protection/>
    </xf>
    <xf numFmtId="166" fontId="26" fillId="0" borderId="0" xfId="26" applyNumberFormat="1" applyFont="1" applyAlignment="1">
      <alignment horizontal="center" vertical="center"/>
      <protection/>
    </xf>
    <xf numFmtId="0" fontId="26" fillId="0" borderId="0" xfId="26" applyFont="1" applyAlignment="1">
      <alignment horizontal="left" vertical="center"/>
      <protection/>
    </xf>
    <xf numFmtId="0" fontId="26" fillId="6" borderId="1" xfId="29" applyFont="1" applyFill="1" applyBorder="1" applyAlignment="1">
      <alignment horizontal="center" vertical="center"/>
      <protection/>
    </xf>
    <xf numFmtId="3" fontId="26" fillId="6" borderId="1" xfId="29" applyNumberFormat="1" applyFont="1" applyFill="1" applyBorder="1" applyAlignment="1">
      <alignment horizontal="center" vertical="center"/>
      <protection/>
    </xf>
    <xf numFmtId="44" fontId="26" fillId="6" borderId="1" xfId="26" applyNumberFormat="1" applyFont="1" applyFill="1" applyBorder="1" applyAlignment="1">
      <alignment horizontal="center" vertical="center"/>
      <protection/>
    </xf>
    <xf numFmtId="0" fontId="38" fillId="0" borderId="1" xfId="26" applyFont="1" applyBorder="1" applyAlignment="1">
      <alignment horizontal="center" vertical="center"/>
      <protection/>
    </xf>
    <xf numFmtId="0" fontId="26" fillId="0" borderId="1" xfId="26" applyFont="1" applyBorder="1" applyAlignment="1" applyProtection="1">
      <alignment horizontal="left" vertical="center"/>
      <protection locked="0"/>
    </xf>
    <xf numFmtId="0" fontId="26" fillId="18" borderId="1" xfId="26" applyFont="1" applyFill="1" applyBorder="1">
      <alignment/>
      <protection/>
    </xf>
    <xf numFmtId="3" fontId="38" fillId="19" borderId="1" xfId="26" applyNumberFormat="1" applyFont="1" applyFill="1" applyBorder="1" applyAlignment="1">
      <alignment horizontal="center" vertical="center"/>
      <protection/>
    </xf>
    <xf numFmtId="2" fontId="38" fillId="9" borderId="1" xfId="26" applyNumberFormat="1" applyFont="1" applyFill="1" applyBorder="1" applyAlignment="1" applyProtection="1">
      <alignment horizontal="center"/>
      <protection locked="0"/>
    </xf>
    <xf numFmtId="4" fontId="38" fillId="20" borderId="1" xfId="26" applyNumberFormat="1" applyFont="1" applyFill="1" applyBorder="1" applyAlignment="1" applyProtection="1">
      <alignment horizontal="center"/>
      <protection hidden="1"/>
    </xf>
    <xf numFmtId="0" fontId="38" fillId="19" borderId="1" xfId="26" applyFont="1" applyFill="1" applyBorder="1" applyAlignment="1">
      <alignment horizontal="center" vertical="center"/>
      <protection/>
    </xf>
    <xf numFmtId="0" fontId="25" fillId="8" borderId="1" xfId="0" applyFont="1" applyFill="1" applyBorder="1"/>
    <xf numFmtId="164" fontId="25" fillId="8" borderId="1" xfId="0" applyNumberFormat="1" applyFont="1" applyFill="1" applyBorder="1"/>
    <xf numFmtId="165" fontId="25" fillId="8" borderId="1" xfId="0" applyNumberFormat="1" applyFont="1" applyFill="1" applyBorder="1"/>
    <xf numFmtId="165" fontId="43" fillId="8" borderId="1" xfId="0" applyNumberFormat="1" applyFont="1" applyFill="1" applyBorder="1"/>
    <xf numFmtId="0" fontId="25" fillId="8" borderId="0" xfId="0" applyFont="1" applyFill="1"/>
    <xf numFmtId="165" fontId="25" fillId="8" borderId="0" xfId="0" applyNumberFormat="1" applyFont="1" applyFill="1"/>
    <xf numFmtId="0" fontId="2" fillId="0" borderId="0" xfId="25" applyFont="1" applyAlignment="1">
      <alignment horizontal="left" vertical="center"/>
      <protection/>
    </xf>
    <xf numFmtId="0" fontId="28" fillId="0" borderId="0" xfId="25" applyFont="1" applyAlignment="1">
      <alignment horizontal="center" vertical="center"/>
      <protection/>
    </xf>
    <xf numFmtId="0" fontId="27" fillId="0" borderId="0" xfId="25" applyFont="1" applyAlignment="1">
      <alignment horizontal="left" vertical="center"/>
      <protection/>
    </xf>
    <xf numFmtId="0" fontId="29" fillId="0" borderId="0" xfId="25" applyFont="1" applyAlignment="1" applyProtection="1">
      <alignment horizontal="left" vertical="center" wrapText="1"/>
      <protection hidden="1" locked="0"/>
    </xf>
    <xf numFmtId="0" fontId="2" fillId="0" borderId="0" xfId="25" applyFont="1" applyAlignment="1" applyProtection="1">
      <alignment horizontal="left" vertical="center"/>
      <protection hidden="1" locked="0"/>
    </xf>
    <xf numFmtId="0" fontId="29" fillId="0" borderId="0" xfId="25" applyFont="1" applyAlignment="1">
      <alignment horizontal="left" vertical="center"/>
      <protection/>
    </xf>
    <xf numFmtId="0" fontId="2" fillId="0" borderId="0" xfId="25" applyFont="1" applyAlignment="1">
      <alignment horizontal="center" vertical="center" wrapText="1"/>
      <protection/>
    </xf>
    <xf numFmtId="0" fontId="30" fillId="0" borderId="0" xfId="25" applyFont="1" applyAlignment="1">
      <alignment horizontal="center" vertical="center" wrapText="1"/>
      <protection/>
    </xf>
    <xf numFmtId="0" fontId="29" fillId="0" borderId="0" xfId="25" applyFont="1" applyAlignment="1">
      <alignment horizontal="center" vertical="center" wrapText="1"/>
      <protection/>
    </xf>
    <xf numFmtId="0" fontId="31" fillId="0" borderId="0" xfId="25" applyFont="1" applyAlignment="1">
      <alignment horizontal="center" vertical="center" wrapText="1"/>
      <protection/>
    </xf>
    <xf numFmtId="0" fontId="32" fillId="0" borderId="0" xfId="25" applyFont="1" applyAlignment="1">
      <alignment horizontal="center" vertical="center" wrapText="1"/>
      <protection/>
    </xf>
    <xf numFmtId="0" fontId="27" fillId="0" borderId="0" xfId="25" applyFont="1" applyAlignment="1">
      <alignment horizontal="center" vertical="center" wrapText="1"/>
      <protection/>
    </xf>
    <xf numFmtId="0" fontId="33" fillId="0" borderId="1" xfId="25" applyFont="1" applyBorder="1" applyAlignment="1">
      <alignment horizontal="center" vertical="center" wrapText="1"/>
      <protection/>
    </xf>
    <xf numFmtId="0" fontId="33" fillId="0" borderId="1" xfId="25" applyFont="1" applyBorder="1" applyAlignment="1">
      <alignment horizontal="center" vertical="center"/>
      <protection/>
    </xf>
    <xf numFmtId="0" fontId="2" fillId="0" borderId="0" xfId="25" applyFont="1" applyAlignment="1">
      <alignment horizontal="left" vertical="center" wrapText="1"/>
      <protection/>
    </xf>
    <xf numFmtId="0" fontId="2" fillId="0" borderId="0" xfId="25" applyFont="1" applyAlignment="1">
      <alignment vertical="center" wrapText="1"/>
      <protection/>
    </xf>
    <xf numFmtId="0" fontId="37" fillId="0" borderId="0" xfId="25" applyFont="1" applyAlignment="1">
      <alignment horizontal="center" vertical="center" wrapText="1"/>
      <protection/>
    </xf>
    <xf numFmtId="0" fontId="30" fillId="0" borderId="0" xfId="25" applyFont="1" applyAlignment="1">
      <alignment horizontal="justify" vertical="center" wrapText="1"/>
      <protection/>
    </xf>
    <xf numFmtId="0" fontId="2" fillId="0" borderId="0" xfId="25" applyFont="1" applyAlignment="1">
      <alignment horizontal="justify" vertical="center" wrapText="1"/>
      <protection/>
    </xf>
    <xf numFmtId="0" fontId="2" fillId="0" borderId="0" xfId="25" applyFont="1" applyAlignment="1" applyProtection="1">
      <alignment horizontal="left" wrapText="1"/>
      <protection hidden="1" locked="0"/>
    </xf>
    <xf numFmtId="0" fontId="31" fillId="0" borderId="0" xfId="25" applyFont="1" applyAlignment="1" applyProtection="1">
      <alignment horizontal="center" vertical="center" wrapText="1"/>
      <protection hidden="1" locked="0"/>
    </xf>
    <xf numFmtId="0" fontId="27" fillId="0" borderId="0" xfId="25" applyFont="1" applyAlignment="1">
      <alignment horizontal="justify" vertical="center" wrapText="1"/>
      <protection/>
    </xf>
    <xf numFmtId="0" fontId="44" fillId="0" borderId="0" xfId="26" applyFont="1" applyAlignment="1">
      <alignment horizontal="center" vertical="center" wrapText="1"/>
      <protection/>
    </xf>
    <xf numFmtId="0" fontId="44" fillId="0" borderId="0" xfId="26" applyFont="1" applyAlignment="1">
      <alignment horizontal="center" vertical="center"/>
      <protection/>
    </xf>
    <xf numFmtId="0" fontId="3" fillId="0" borderId="0" xfId="26" applyFont="1" applyAlignment="1">
      <alignment horizontal="center" vertical="center"/>
      <protection/>
    </xf>
    <xf numFmtId="0" fontId="27" fillId="0" borderId="0" xfId="26" applyFont="1" applyAlignment="1">
      <alignment horizontal="center" vertical="center" wrapText="1"/>
      <protection/>
    </xf>
    <xf numFmtId="0" fontId="27" fillId="0" borderId="0" xfId="26" applyFont="1" applyAlignment="1">
      <alignment horizontal="center" vertical="center"/>
      <protection/>
    </xf>
    <xf numFmtId="0" fontId="2" fillId="0" borderId="0" xfId="26" applyAlignment="1">
      <alignment horizontal="left" vertical="center" wrapText="1"/>
      <protection/>
    </xf>
    <xf numFmtId="0" fontId="2" fillId="0" borderId="0" xfId="26" applyAlignment="1">
      <alignment horizontal="center" vertical="center"/>
      <protection/>
    </xf>
    <xf numFmtId="0" fontId="27" fillId="0" borderId="0" xfId="26" applyFont="1" applyAlignment="1">
      <alignment horizontal="center"/>
      <protection/>
    </xf>
    <xf numFmtId="0" fontId="27" fillId="0" borderId="0" xfId="26" applyFont="1" applyAlignment="1">
      <alignment horizontal="center" wrapText="1"/>
      <protection/>
    </xf>
    <xf numFmtId="0" fontId="2" fillId="0" borderId="1" xfId="26" applyBorder="1" applyAlignment="1">
      <alignment horizontal="center" vertical="center"/>
      <protection/>
    </xf>
    <xf numFmtId="0" fontId="0" fillId="0" borderId="0" xfId="30" applyFont="1" applyAlignment="1">
      <alignment horizontal="left" vertical="center" wrapText="1"/>
      <protection/>
    </xf>
  </cellXfs>
  <cellStyles count="17">
    <cellStyle name="Normal" xfId="0"/>
    <cellStyle name="Percent" xfId="15"/>
    <cellStyle name="Currency" xfId="16"/>
    <cellStyle name="Currency [0]" xfId="17"/>
    <cellStyle name="Comma" xfId="18"/>
    <cellStyle name="Comma [0]" xfId="19"/>
    <cellStyle name="Normální 2" xfId="20"/>
    <cellStyle name="normální 4 2" xfId="21"/>
    <cellStyle name="Hypertextový odkaz 2" xfId="22"/>
    <cellStyle name="normální 3" xfId="23"/>
    <cellStyle name="Hypertextový odkaz" xfId="24"/>
    <cellStyle name="Normální 4 3" xfId="25"/>
    <cellStyle name="Normální 4" xfId="26"/>
    <cellStyle name="Normální 14" xfId="27"/>
    <cellStyle name="Normální 5" xfId="28"/>
    <cellStyle name="normální_List1_1" xfId="29"/>
    <cellStyle name="normální 3 2" xfId="30"/>
  </cellStyles>
  <dxfs count="6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font>
      <fill>
        <patternFill>
          <bgColor rgb="FFFFC7CE"/>
        </patternFill>
      </fill>
      <border/>
    </dxf>
    <dxf>
      <font>
        <b val="0"/>
        <i val="0"/>
        <color theme="1"/>
      </font>
      <fill>
        <patternFill>
          <bgColor theme="7" tint="0.7999799847602844"/>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microsoft.com/office/2017/10/relationships/person" Target="persons/person.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E&#344;EJN&#201;%20ZAK&#193;ZKY\2021\022_2021_DNS_Kancelarsky_papir\VYZVY_2021\13+14\Sber_dat\SEZNAM_PO_KOMPLET_2211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nam_PO_1_1_2022"/>
      <sheetName val="Odpovědi formuláře 1"/>
      <sheetName val="Odpovědi formuláře 2"/>
    </sheetNames>
    <sheetDataSet>
      <sheetData sheetId="0"/>
      <sheetData sheetId="1">
        <row r="1">
          <cell r="A1" t="str">
            <v>IČO Vaší příspěvkové organizace</v>
          </cell>
          <cell r="B1" t="str">
            <v>Časová značka</v>
          </cell>
          <cell r="C1" t="str">
            <v>E-mailová adresa</v>
          </cell>
        </row>
        <row r="2">
          <cell r="A2">
            <v>62156756</v>
          </cell>
          <cell r="B2">
            <v>44775.38462680556</v>
          </cell>
          <cell r="C2" t="str">
            <v>info@zusvranovska.cz</v>
          </cell>
        </row>
        <row r="3">
          <cell r="A3">
            <v>71175938</v>
          </cell>
          <cell r="B3">
            <v>44775.38486993055</v>
          </cell>
          <cell r="C3" t="str">
            <v>novackova.vendula@kjmk.eu</v>
          </cell>
        </row>
        <row r="4">
          <cell r="A4">
            <v>62073516</v>
          </cell>
          <cell r="B4">
            <v>44775.38548819444</v>
          </cell>
          <cell r="C4" t="str">
            <v>skola@vassboskovice.cz</v>
          </cell>
        </row>
        <row r="5">
          <cell r="A5">
            <v>45671761</v>
          </cell>
          <cell r="B5">
            <v>44775.385980543986</v>
          </cell>
          <cell r="C5" t="str">
            <v>zasobovani@domovhostim.cz</v>
          </cell>
        </row>
        <row r="6">
          <cell r="A6">
            <v>45671877</v>
          </cell>
          <cell r="B6">
            <v>44775.38712914352</v>
          </cell>
          <cell r="C6" t="str">
            <v>info@domovbozice.cz</v>
          </cell>
        </row>
        <row r="7">
          <cell r="A7">
            <v>559261</v>
          </cell>
          <cell r="B7">
            <v>44775.38935008102</v>
          </cell>
          <cell r="C7" t="str">
            <v>zouzelova@gymbuc.cz</v>
          </cell>
        </row>
        <row r="8">
          <cell r="A8">
            <v>70851221</v>
          </cell>
          <cell r="B8">
            <v>44775.394980729165</v>
          </cell>
          <cell r="C8" t="str">
            <v>ekonom.zusklobouky@tiscali.cz</v>
          </cell>
        </row>
        <row r="9">
          <cell r="A9">
            <v>45671702</v>
          </cell>
          <cell r="B9">
            <v>44775.397694872685</v>
          </cell>
          <cell r="C9" t="str">
            <v>tomaskova@dps-plavec.cz</v>
          </cell>
        </row>
        <row r="10">
          <cell r="A10">
            <v>44947721</v>
          </cell>
          <cell r="B10">
            <v>44775.39942144676</v>
          </cell>
          <cell r="C10" t="str">
            <v>hospodarka@zustisnov.cz</v>
          </cell>
        </row>
        <row r="11">
          <cell r="A11">
            <v>64327809</v>
          </cell>
          <cell r="B11">
            <v>44775.39949766204</v>
          </cell>
          <cell r="C11" t="str">
            <v>gabriela.fialova@mszscernopolni.cz</v>
          </cell>
        </row>
        <row r="12">
          <cell r="A12">
            <v>840246</v>
          </cell>
          <cell r="B12">
            <v>44775.40080699074</v>
          </cell>
          <cell r="C12" t="str">
            <v>zus.vo@tiscali.cz</v>
          </cell>
        </row>
        <row r="13">
          <cell r="A13">
            <v>567566</v>
          </cell>
          <cell r="B13">
            <v>44775.40316646991</v>
          </cell>
          <cell r="C13" t="str">
            <v>petlachova@tkbrno.cz</v>
          </cell>
        </row>
        <row r="14">
          <cell r="A14">
            <v>838993</v>
          </cell>
          <cell r="B14">
            <v>44775.40504951389</v>
          </cell>
          <cell r="C14" t="str">
            <v>brozek@kruhznojmo.cz</v>
          </cell>
        </row>
        <row r="15">
          <cell r="A15">
            <v>60555980</v>
          </cell>
          <cell r="B15">
            <v>44775.405128252314</v>
          </cell>
          <cell r="C15" t="str">
            <v>vesela@vim-jmk.cz</v>
          </cell>
        </row>
        <row r="16">
          <cell r="A16">
            <v>45671788</v>
          </cell>
          <cell r="B16">
            <v>44775.40636317129</v>
          </cell>
          <cell r="C16" t="str">
            <v>musilova@zamekbrezany.cz</v>
          </cell>
        </row>
        <row r="17">
          <cell r="A17">
            <v>47375604</v>
          </cell>
          <cell r="B17">
            <v>44775.40881368055</v>
          </cell>
          <cell r="C17" t="str">
            <v>provozni@ddstraznice.cz</v>
          </cell>
        </row>
        <row r="18">
          <cell r="A18">
            <v>559270</v>
          </cell>
          <cell r="B18">
            <v>44775.40913569444</v>
          </cell>
          <cell r="C18" t="str">
            <v>michal.boudny@gykovy.cz</v>
          </cell>
        </row>
        <row r="19">
          <cell r="A19">
            <v>44993510</v>
          </cell>
          <cell r="B19">
            <v>44775.41209657407</v>
          </cell>
          <cell r="C19" t="str">
            <v>zizkova@zusjk.cz</v>
          </cell>
        </row>
        <row r="20">
          <cell r="A20">
            <v>70841721</v>
          </cell>
          <cell r="B20">
            <v>44775.41295987269</v>
          </cell>
          <cell r="C20" t="str">
            <v>zus.hrusovany@seznam.cz</v>
          </cell>
        </row>
        <row r="21">
          <cell r="A21">
            <v>62157655</v>
          </cell>
          <cell r="B21">
            <v>44775.41604597222</v>
          </cell>
          <cell r="C21" t="str">
            <v>ss.gellnerova@skolyjm.cz</v>
          </cell>
        </row>
        <row r="22">
          <cell r="A22">
            <v>67011748</v>
          </cell>
          <cell r="B22">
            <v>44775.42092236111</v>
          </cell>
          <cell r="C22" t="str">
            <v>info@specialniskolyznojmo.cz</v>
          </cell>
        </row>
        <row r="23">
          <cell r="A23">
            <v>89613</v>
          </cell>
          <cell r="B23">
            <v>44775.42130324074</v>
          </cell>
          <cell r="C23" t="str">
            <v>georgiu@rmm.cz</v>
          </cell>
        </row>
        <row r="24">
          <cell r="A24">
            <v>49461583</v>
          </cell>
          <cell r="B24">
            <v>44775.42181452546</v>
          </cell>
          <cell r="C24" t="str">
            <v>zus.zidlochovice@seznam.cz</v>
          </cell>
        </row>
        <row r="25">
          <cell r="A25">
            <v>637980</v>
          </cell>
          <cell r="B25">
            <v>44775.4233772338</v>
          </cell>
          <cell r="C25" t="str">
            <v>bencalikova.julie@voszbrno.cz</v>
          </cell>
        </row>
        <row r="26">
          <cell r="A26">
            <v>225827</v>
          </cell>
          <cell r="B26">
            <v>44775.42555008102</v>
          </cell>
          <cell r="C26" t="str">
            <v>hrubes@nspiv.cz</v>
          </cell>
        </row>
        <row r="27">
          <cell r="A27">
            <v>62075993</v>
          </cell>
          <cell r="B27">
            <v>44775.433064502315</v>
          </cell>
          <cell r="C27" t="str">
            <v>skolakretin@zspridl.cz</v>
          </cell>
        </row>
        <row r="28">
          <cell r="A28">
            <v>386766</v>
          </cell>
          <cell r="B28">
            <v>44775.433847939814</v>
          </cell>
          <cell r="C28" t="str">
            <v>pravcova@detskelecebny.cz</v>
          </cell>
        </row>
        <row r="29">
          <cell r="A29">
            <v>47377445</v>
          </cell>
          <cell r="B29">
            <v>44775.43772553241</v>
          </cell>
          <cell r="C29" t="str">
            <v>novakova.eva@dckyjov.cz</v>
          </cell>
        </row>
        <row r="30">
          <cell r="A30">
            <v>401803</v>
          </cell>
          <cell r="B30">
            <v>44775.43842153935</v>
          </cell>
          <cell r="C30" t="str">
            <v>zokej@luzanky.cz</v>
          </cell>
        </row>
        <row r="31">
          <cell r="A31">
            <v>70838437</v>
          </cell>
          <cell r="B31">
            <v>44775.44084405093</v>
          </cell>
          <cell r="C31" t="str">
            <v>zus.bojanovice@email.cz</v>
          </cell>
        </row>
        <row r="32">
          <cell r="A32">
            <v>559415</v>
          </cell>
          <cell r="B32">
            <v>44775.44756502315</v>
          </cell>
          <cell r="C32" t="str">
            <v>anna.krytinarova@sokolska.cz</v>
          </cell>
        </row>
        <row r="33">
          <cell r="A33">
            <v>53198</v>
          </cell>
          <cell r="B33">
            <v>44775.44776376158</v>
          </cell>
          <cell r="C33" t="str">
            <v>ambrosova@skolatisnov.cz</v>
          </cell>
        </row>
        <row r="34">
          <cell r="A34">
            <v>219321</v>
          </cell>
          <cell r="B34">
            <v>44775.448459340274</v>
          </cell>
          <cell r="C34" t="str">
            <v>pavel.juranek@issabrno.cz</v>
          </cell>
        </row>
        <row r="35">
          <cell r="A35">
            <v>46937145</v>
          </cell>
          <cell r="B35">
            <v>44775.44894288194</v>
          </cell>
          <cell r="C35" t="str">
            <v>mtz@horizontkyjov.cz</v>
          </cell>
        </row>
        <row r="36">
          <cell r="A36">
            <v>70284849</v>
          </cell>
          <cell r="B36">
            <v>44775.451128472225</v>
          </cell>
          <cell r="C36" t="str">
            <v>ekonom@skolazahumnykyjov.cz</v>
          </cell>
        </row>
        <row r="37">
          <cell r="A37">
            <v>62073176</v>
          </cell>
          <cell r="B37">
            <v>44775.45402128472</v>
          </cell>
          <cell r="C37" t="str">
            <v>bouda@oabk.cz</v>
          </cell>
        </row>
        <row r="38">
          <cell r="A38">
            <v>70843082</v>
          </cell>
          <cell r="B38">
            <v>44775.460132673616</v>
          </cell>
          <cell r="C38" t="str">
            <v>sps.vyskov@skolyjm.cz</v>
          </cell>
        </row>
        <row r="39">
          <cell r="A39">
            <v>839809</v>
          </cell>
          <cell r="B39">
            <v>44775.46099929398</v>
          </cell>
          <cell r="C39" t="str">
            <v>barbora.jedlickova@svcletovice.cz</v>
          </cell>
        </row>
        <row r="40">
          <cell r="A40">
            <v>49939432</v>
          </cell>
          <cell r="B40">
            <v>44775.46561119213</v>
          </cell>
          <cell r="C40" t="str">
            <v>ddmvracov@ddmvracov.cz</v>
          </cell>
        </row>
        <row r="41">
          <cell r="A41">
            <v>4212029</v>
          </cell>
          <cell r="B41">
            <v>44775.46627585648</v>
          </cell>
          <cell r="C41" t="str">
            <v>hyblerova.michaela@nemhu.cz</v>
          </cell>
        </row>
        <row r="42">
          <cell r="A42">
            <v>226475</v>
          </cell>
          <cell r="B42">
            <v>44775.46891840278</v>
          </cell>
          <cell r="C42" t="str">
            <v>petr.frank@sstebrno.cz</v>
          </cell>
        </row>
        <row r="43">
          <cell r="A43">
            <v>49461702</v>
          </cell>
          <cell r="B43">
            <v>44775.47104646991</v>
          </cell>
          <cell r="C43" t="str">
            <v>zus.orechov@volny.cz</v>
          </cell>
        </row>
        <row r="44">
          <cell r="A44">
            <v>92401</v>
          </cell>
          <cell r="B44">
            <v>44775.474925682865</v>
          </cell>
          <cell r="C44" t="str">
            <v>pelinkova@muzeum-vyskovska.cz</v>
          </cell>
        </row>
        <row r="45">
          <cell r="A45">
            <v>559148</v>
          </cell>
          <cell r="B45">
            <v>44775.48665190973</v>
          </cell>
          <cell r="C45" t="str">
            <v>kudlacova@gymkyjov.cz</v>
          </cell>
        </row>
        <row r="46">
          <cell r="A46">
            <v>567370</v>
          </cell>
          <cell r="B46">
            <v>44775.48905128472</v>
          </cell>
          <cell r="C46" t="str">
            <v>peskova@masarykuvdm.cz</v>
          </cell>
        </row>
        <row r="47">
          <cell r="A47">
            <v>60680351</v>
          </cell>
          <cell r="B47">
            <v>44775.501325439815</v>
          </cell>
          <cell r="C47" t="str">
            <v>henclova@gbv.cz</v>
          </cell>
        </row>
        <row r="48">
          <cell r="A48">
            <v>60680377</v>
          </cell>
          <cell r="B48">
            <v>44775.50773643519</v>
          </cell>
          <cell r="C48" t="str">
            <v>skola@gssmikulov.cz</v>
          </cell>
        </row>
        <row r="49">
          <cell r="A49">
            <v>46937081</v>
          </cell>
          <cell r="B49">
            <v>44775.51824052083</v>
          </cell>
          <cell r="C49" t="str">
            <v>stravovani@ds-hodonin.cz</v>
          </cell>
        </row>
        <row r="50">
          <cell r="A50">
            <v>559032</v>
          </cell>
          <cell r="B50">
            <v>44775.52142089121</v>
          </cell>
          <cell r="C50" t="str">
            <v>krejcit@jaroska.cz</v>
          </cell>
        </row>
        <row r="51">
          <cell r="A51">
            <v>62156748</v>
          </cell>
          <cell r="B51">
            <v>44775.52272141204</v>
          </cell>
          <cell r="C51" t="str">
            <v>info@zus-brno.cz</v>
          </cell>
        </row>
        <row r="52">
          <cell r="A52">
            <v>15530213</v>
          </cell>
          <cell r="B52">
            <v>44775.53400645833</v>
          </cell>
          <cell r="C52" t="str">
            <v>andrea.manasova@purkynka.cz</v>
          </cell>
        </row>
        <row r="53">
          <cell r="A53">
            <v>4150015</v>
          </cell>
          <cell r="B53">
            <v>44775.5349675</v>
          </cell>
          <cell r="C53" t="str">
            <v>roznovska@domovufrantiska.cz</v>
          </cell>
        </row>
        <row r="54">
          <cell r="A54">
            <v>70840385</v>
          </cell>
          <cell r="B54">
            <v>44775.5446159375</v>
          </cell>
          <cell r="C54" t="str">
            <v>maujezdska@zsveselikollarova.cz</v>
          </cell>
        </row>
        <row r="55">
          <cell r="A55">
            <v>49438867</v>
          </cell>
          <cell r="B55">
            <v>44775.55004120371</v>
          </cell>
          <cell r="C55" t="str">
            <v>matouskova@gymzn.cz</v>
          </cell>
        </row>
        <row r="56">
          <cell r="A56">
            <v>49939378</v>
          </cell>
          <cell r="B56">
            <v>44775.55084880787</v>
          </cell>
          <cell r="C56" t="str">
            <v>tapticova@ppphodonin.cz</v>
          </cell>
        </row>
        <row r="57">
          <cell r="A57">
            <v>44993463</v>
          </cell>
          <cell r="B57">
            <v>44775.56051239584</v>
          </cell>
          <cell r="C57" t="str">
            <v>zus.charbulova84@gmail.com</v>
          </cell>
        </row>
        <row r="58">
          <cell r="A58">
            <v>70285772</v>
          </cell>
          <cell r="B58">
            <v>44775.563792326386</v>
          </cell>
          <cell r="C58" t="str">
            <v>kancelar@dd-tisnov.cz</v>
          </cell>
        </row>
        <row r="59">
          <cell r="A59">
            <v>63434610</v>
          </cell>
          <cell r="B59">
            <v>44775.57824905093</v>
          </cell>
          <cell r="C59" t="str">
            <v>ucetni@dd-mikulov.eu</v>
          </cell>
        </row>
        <row r="60">
          <cell r="A60">
            <v>44946881</v>
          </cell>
          <cell r="B60">
            <v>44775.59753662037</v>
          </cell>
          <cell r="C60" t="str">
            <v>jiri@ddmkurim.cz</v>
          </cell>
        </row>
        <row r="61">
          <cell r="A61">
            <v>55301</v>
          </cell>
          <cell r="B61">
            <v>44775.60478412037</v>
          </cell>
          <cell r="C61" t="str">
            <v>filihon@seznam.cz</v>
          </cell>
        </row>
        <row r="62">
          <cell r="A62">
            <v>49459899</v>
          </cell>
          <cell r="B62">
            <v>44775.64045107639</v>
          </cell>
          <cell r="C62" t="str">
            <v>email@gzastavka.cz</v>
          </cell>
        </row>
        <row r="63">
          <cell r="A63">
            <v>62158465</v>
          </cell>
          <cell r="B63">
            <v>44775.64178258102</v>
          </cell>
          <cell r="C63" t="str">
            <v>info@dddagmar.cz</v>
          </cell>
        </row>
        <row r="64">
          <cell r="A64">
            <v>380431</v>
          </cell>
          <cell r="B64">
            <v>44775.64334456019</v>
          </cell>
          <cell r="C64" t="str">
            <v>stupnanek@sssebrno.cz</v>
          </cell>
        </row>
        <row r="65">
          <cell r="A65">
            <v>49939424</v>
          </cell>
          <cell r="B65">
            <v>44775.778059930555</v>
          </cell>
          <cell r="C65" t="str">
            <v>flasarova@ddmstraznice.cz</v>
          </cell>
        </row>
        <row r="66">
          <cell r="A66">
            <v>49461524</v>
          </cell>
          <cell r="B66">
            <v>44775.87370059028</v>
          </cell>
          <cell r="C66" t="str">
            <v>zus.pozorice@volny.cz</v>
          </cell>
        </row>
        <row r="67">
          <cell r="A67">
            <v>49459881</v>
          </cell>
          <cell r="B67">
            <v>44775.91397865741</v>
          </cell>
          <cell r="C67" t="str">
            <v>maskova@gym-tisnov.cz</v>
          </cell>
        </row>
        <row r="68">
          <cell r="A68">
            <v>71197788</v>
          </cell>
          <cell r="B68">
            <v>44776.29194063657</v>
          </cell>
          <cell r="C68" t="str">
            <v>reditelka@mssidlistni.cz</v>
          </cell>
        </row>
        <row r="69">
          <cell r="A69">
            <v>380385</v>
          </cell>
          <cell r="B69">
            <v>44776.304595127316</v>
          </cell>
          <cell r="C69" t="str">
            <v>igor.nespurek@cichnovabrno.cz</v>
          </cell>
        </row>
        <row r="70">
          <cell r="A70">
            <v>60575514</v>
          </cell>
          <cell r="B70">
            <v>44776.30751489583</v>
          </cell>
          <cell r="C70" t="str">
            <v>zdenek.duhovka@gmail.com</v>
          </cell>
        </row>
        <row r="71">
          <cell r="A71">
            <v>45671818</v>
          </cell>
          <cell r="B71">
            <v>44776.309179131946</v>
          </cell>
          <cell r="C71" t="str">
            <v>sigmundova@domovtavikovice.cz</v>
          </cell>
        </row>
        <row r="72">
          <cell r="A72">
            <v>47377470</v>
          </cell>
          <cell r="B72">
            <v>44776.32021460649</v>
          </cell>
          <cell r="C72" t="str">
            <v>ekonom@domovjaroska.cz</v>
          </cell>
        </row>
        <row r="73">
          <cell r="A73">
            <v>837385</v>
          </cell>
          <cell r="B73">
            <v>44776.325570138884</v>
          </cell>
          <cell r="C73" t="str">
            <v>info@stredniskolastraznice.cz</v>
          </cell>
        </row>
        <row r="74">
          <cell r="A74">
            <v>567213</v>
          </cell>
          <cell r="B74">
            <v>44776.328399363425</v>
          </cell>
          <cell r="C74" t="str">
            <v>pechova@oupslomena.cz</v>
          </cell>
        </row>
        <row r="75">
          <cell r="A75">
            <v>66596882</v>
          </cell>
          <cell r="B75">
            <v>44776.34623814815</v>
          </cell>
          <cell r="C75" t="str">
            <v>skrabal@stredni-skola.cz</v>
          </cell>
        </row>
        <row r="76">
          <cell r="A76">
            <v>62073257</v>
          </cell>
          <cell r="B76">
            <v>44776.34963016203</v>
          </cell>
          <cell r="C76" t="str">
            <v>koudelka@fortika.cz</v>
          </cell>
        </row>
        <row r="77">
          <cell r="A77">
            <v>70841829</v>
          </cell>
          <cell r="B77">
            <v>44776.3540305787</v>
          </cell>
          <cell r="C77" t="str">
            <v>zusmiroslav@email.cz</v>
          </cell>
        </row>
        <row r="78">
          <cell r="A78">
            <v>55468</v>
          </cell>
          <cell r="B78">
            <v>44776.37787502314</v>
          </cell>
          <cell r="C78" t="str">
            <v>rajhrad@skolarajhrad.cz</v>
          </cell>
        </row>
        <row r="79">
          <cell r="A79">
            <v>71197770</v>
          </cell>
          <cell r="B79">
            <v>44776.37854347222</v>
          </cell>
          <cell r="C79" t="str">
            <v>zsmalina@seznam.cz</v>
          </cell>
        </row>
        <row r="80">
          <cell r="A80">
            <v>49439723</v>
          </cell>
          <cell r="B80">
            <v>44776.38459685185</v>
          </cell>
          <cell r="C80" t="str">
            <v>dedomov@seznam.cz</v>
          </cell>
        </row>
        <row r="81">
          <cell r="A81">
            <v>558991</v>
          </cell>
          <cell r="B81">
            <v>44776.3889803125</v>
          </cell>
          <cell r="C81" t="str">
            <v>sedlackova.o@gymkren.cz</v>
          </cell>
        </row>
        <row r="82">
          <cell r="A82">
            <v>70285756</v>
          </cell>
          <cell r="B82">
            <v>44776.40755655093</v>
          </cell>
          <cell r="C82" t="str">
            <v>zusznojmo@zusznojmo.cz</v>
          </cell>
        </row>
        <row r="83">
          <cell r="A83">
            <v>212920</v>
          </cell>
          <cell r="B83">
            <v>44776.43182063657</v>
          </cell>
          <cell r="C83" t="str">
            <v>hospodarkazamecek@seznam.cz</v>
          </cell>
        </row>
        <row r="84">
          <cell r="A84">
            <v>346292</v>
          </cell>
          <cell r="B84">
            <v>44776.44130622685</v>
          </cell>
          <cell r="C84" t="str">
            <v>sedlackovar@zzsjmk.cz</v>
          </cell>
        </row>
        <row r="85">
          <cell r="A85">
            <v>566756</v>
          </cell>
          <cell r="B85">
            <v>44776.474827025464</v>
          </cell>
          <cell r="C85" t="str">
            <v>info@ssudbrno.cz</v>
          </cell>
        </row>
        <row r="86">
          <cell r="A86">
            <v>226467</v>
          </cell>
          <cell r="B86">
            <v>44776.489211168984</v>
          </cell>
          <cell r="C86" t="str">
            <v>michal.kyselka@ssgbrno.cz</v>
          </cell>
        </row>
        <row r="87">
          <cell r="A87">
            <v>62073133</v>
          </cell>
          <cell r="B87">
            <v>44776.49056116898</v>
          </cell>
          <cell r="C87" t="str">
            <v>kancelar@gymbk.cz</v>
          </cell>
        </row>
        <row r="88">
          <cell r="A88">
            <v>390780</v>
          </cell>
          <cell r="B88">
            <v>44776.49873387731</v>
          </cell>
          <cell r="C88" t="str">
            <v>obchodni@nembv.cz</v>
          </cell>
        </row>
        <row r="89">
          <cell r="A89">
            <v>839621</v>
          </cell>
          <cell r="B89">
            <v>44776.519603113426</v>
          </cell>
          <cell r="C89" t="str">
            <v>info@zusjedovnice.cz</v>
          </cell>
        </row>
        <row r="90">
          <cell r="A90">
            <v>49438875</v>
          </cell>
          <cell r="B90">
            <v>44776.52792121528</v>
          </cell>
          <cell r="C90" t="str">
            <v>reditel@mkgym.cz</v>
          </cell>
        </row>
        <row r="91">
          <cell r="A91">
            <v>46937102</v>
          </cell>
          <cell r="B91">
            <v>44776.56946493055</v>
          </cell>
          <cell r="C91" t="str">
            <v>ekonom@ddhodonin.cz</v>
          </cell>
        </row>
        <row r="92">
          <cell r="A92">
            <v>44946775</v>
          </cell>
          <cell r="B92">
            <v>44776.62807456018</v>
          </cell>
          <cell r="C92" t="str">
            <v>zus.oslavany@gmail.com</v>
          </cell>
        </row>
        <row r="93">
          <cell r="A93">
            <v>226556</v>
          </cell>
          <cell r="B93">
            <v>44777.27819084491</v>
          </cell>
          <cell r="C93" t="str">
            <v>boudova@socialnisluzbyvyskov.cz</v>
          </cell>
        </row>
        <row r="94">
          <cell r="A94">
            <v>70836931</v>
          </cell>
          <cell r="B94">
            <v>44777.29579284722</v>
          </cell>
          <cell r="C94" t="str">
            <v>info@zushodonin.cz</v>
          </cell>
        </row>
        <row r="95">
          <cell r="A95">
            <v>70842680</v>
          </cell>
          <cell r="B95">
            <v>44777.32719997685</v>
          </cell>
          <cell r="C95" t="str">
            <v>dd.vranov@skolyjm.cz</v>
          </cell>
        </row>
        <row r="96">
          <cell r="A96">
            <v>64327981</v>
          </cell>
          <cell r="B96">
            <v>44777.40011606482</v>
          </cell>
          <cell r="C96" t="str">
            <v>info@zspalackeho.cz</v>
          </cell>
        </row>
        <row r="97">
          <cell r="A97">
            <v>226564</v>
          </cell>
          <cell r="B97">
            <v>44777.45624994213</v>
          </cell>
          <cell r="C97" t="str">
            <v>info@domovhvezda.cz</v>
          </cell>
        </row>
        <row r="98">
          <cell r="A98">
            <v>44946805</v>
          </cell>
          <cell r="B98">
            <v>44777.46684496528</v>
          </cell>
          <cell r="C98" t="str">
            <v>zusamibo@volny.cz</v>
          </cell>
        </row>
        <row r="99">
          <cell r="A99">
            <v>380458</v>
          </cell>
          <cell r="B99">
            <v>44777.48618435185</v>
          </cell>
          <cell r="C99" t="str">
            <v>jilkova@domovch.cz</v>
          </cell>
        </row>
        <row r="100">
          <cell r="A100">
            <v>62073087</v>
          </cell>
          <cell r="B100">
            <v>44777.49689038194</v>
          </cell>
          <cell r="C100" t="str">
            <v>skola@spsjedovnice.cz</v>
          </cell>
        </row>
        <row r="101">
          <cell r="A101">
            <v>70888337</v>
          </cell>
          <cell r="B101">
            <v>44777.49822329861</v>
          </cell>
          <cell r="C101" t="str">
            <v>svabikova.monika@jmk.cz</v>
          </cell>
        </row>
        <row r="102">
          <cell r="A102">
            <v>62073109</v>
          </cell>
          <cell r="B102">
            <v>44777.54006526621</v>
          </cell>
          <cell r="C102" t="str">
            <v>marketa.horakova@gymbos.cz</v>
          </cell>
        </row>
        <row r="103">
          <cell r="A103">
            <v>49939416</v>
          </cell>
          <cell r="B103">
            <v>44777.54223712963</v>
          </cell>
          <cell r="C103" t="str">
            <v>ddm.veseli@skolyjm.cz</v>
          </cell>
        </row>
        <row r="104">
          <cell r="A104">
            <v>566438</v>
          </cell>
          <cell r="B104">
            <v>44777.566815011574</v>
          </cell>
          <cell r="C104" t="str">
            <v>oa@oaveseli.cz</v>
          </cell>
        </row>
        <row r="105">
          <cell r="A105">
            <v>60555998</v>
          </cell>
          <cell r="B105">
            <v>44777.59422731481</v>
          </cell>
          <cell r="C105" t="str">
            <v>oralek@ibsenka.cz</v>
          </cell>
        </row>
        <row r="106">
          <cell r="A106">
            <v>62077465</v>
          </cell>
          <cell r="B106">
            <v>44777.59743606481</v>
          </cell>
          <cell r="C106" t="str">
            <v>ucetni@ddboskovice.cz</v>
          </cell>
        </row>
        <row r="107">
          <cell r="A107">
            <v>70841373</v>
          </cell>
          <cell r="B107">
            <v>44777.64158355324</v>
          </cell>
          <cell r="C107" t="str">
            <v>zus.velka@tiscali.cz</v>
          </cell>
        </row>
        <row r="108">
          <cell r="A108">
            <v>70853584</v>
          </cell>
          <cell r="B108">
            <v>44777.6503066088</v>
          </cell>
          <cell r="C108" t="str">
            <v>zusvelkepavlovice@seznam.cz</v>
          </cell>
        </row>
        <row r="109">
          <cell r="A109">
            <v>387134</v>
          </cell>
          <cell r="B109">
            <v>44778.285400810186</v>
          </cell>
          <cell r="C109" t="str">
            <v>davky@nemletovice.cz</v>
          </cell>
        </row>
        <row r="110">
          <cell r="A110">
            <v>559016</v>
          </cell>
          <cell r="B110">
            <v>44778.369703599536</v>
          </cell>
          <cell r="C110" t="str">
            <v>lukasova@gymnaslo.cz</v>
          </cell>
        </row>
        <row r="111">
          <cell r="A111">
            <v>61742902</v>
          </cell>
          <cell r="B111">
            <v>44778.37602673611</v>
          </cell>
          <cell r="C111" t="str">
            <v>mrkvovam@gys.cz</v>
          </cell>
        </row>
        <row r="112">
          <cell r="A112">
            <v>4536649</v>
          </cell>
          <cell r="B112">
            <v>44778.395574305556</v>
          </cell>
          <cell r="C112" t="str">
            <v>muzeum@muzeum-boskovicka.cz</v>
          </cell>
        </row>
        <row r="113">
          <cell r="A113">
            <v>70839964</v>
          </cell>
          <cell r="B113">
            <v>44778.40268532408</v>
          </cell>
          <cell r="C113" t="str">
            <v>zusveseli@gmail.com</v>
          </cell>
        </row>
        <row r="114">
          <cell r="A114">
            <v>70838771</v>
          </cell>
          <cell r="B114">
            <v>44778.431873009264</v>
          </cell>
          <cell r="C114" t="str">
            <v>magdonova@zsherbenova.cz</v>
          </cell>
        </row>
        <row r="115">
          <cell r="A115">
            <v>226637</v>
          </cell>
          <cell r="B115">
            <v>44778.55452929398</v>
          </cell>
          <cell r="C115" t="str">
            <v>jurcik@nemho.cz</v>
          </cell>
        </row>
        <row r="116">
          <cell r="A116">
            <v>390348</v>
          </cell>
          <cell r="B116">
            <v>44778.56890092592</v>
          </cell>
          <cell r="C116" t="str">
            <v>svc@svcboskovice.cz</v>
          </cell>
        </row>
        <row r="117">
          <cell r="A117">
            <v>62076051</v>
          </cell>
          <cell r="B117">
            <v>44779.38535145833</v>
          </cell>
          <cell r="C117" t="str">
            <v>spzs.ostrovum@seznam.cz</v>
          </cell>
        </row>
        <row r="118">
          <cell r="A118">
            <v>497126</v>
          </cell>
          <cell r="B118">
            <v>44781.28456840278</v>
          </cell>
          <cell r="C118" t="str">
            <v>ruzena.hradilova@sosblansko.cz</v>
          </cell>
        </row>
        <row r="119">
          <cell r="A119">
            <v>839205</v>
          </cell>
          <cell r="B119">
            <v>44781.30593643519</v>
          </cell>
          <cell r="C119" t="str">
            <v>herzan@nemvy.cz</v>
          </cell>
        </row>
        <row r="120">
          <cell r="A120">
            <v>400963</v>
          </cell>
          <cell r="B120">
            <v>44781.309949965274</v>
          </cell>
          <cell r="C120" t="str">
            <v>info@zussmetanova.cz</v>
          </cell>
        </row>
        <row r="121">
          <cell r="A121">
            <v>567043</v>
          </cell>
          <cell r="B121">
            <v>44781.33524854167</v>
          </cell>
          <cell r="C121" t="str">
            <v>nada.prochazkova@mszskyjov.cz</v>
          </cell>
        </row>
        <row r="122">
          <cell r="A122">
            <v>70284831</v>
          </cell>
          <cell r="B122">
            <v>44781.347785474536</v>
          </cell>
          <cell r="C122" t="str">
            <v>zvshod@centrum.cz</v>
          </cell>
        </row>
        <row r="123">
          <cell r="A123">
            <v>839680</v>
          </cell>
          <cell r="B123">
            <v>44781.36945398148</v>
          </cell>
          <cell r="C123" t="str">
            <v>zemlova@zusboskovice.cz</v>
          </cell>
        </row>
        <row r="124">
          <cell r="A124">
            <v>53155</v>
          </cell>
          <cell r="B124">
            <v>44781.37673872685</v>
          </cell>
          <cell r="C124" t="str">
            <v>hromek.m@sosbzenec.cz</v>
          </cell>
        </row>
        <row r="125">
          <cell r="A125">
            <v>49461249</v>
          </cell>
          <cell r="B125">
            <v>44781.397294803246</v>
          </cell>
          <cell r="C125" t="str">
            <v>kokesova@gslap.cz</v>
          </cell>
        </row>
        <row r="126">
          <cell r="A126">
            <v>62073117</v>
          </cell>
          <cell r="B126">
            <v>44781.40776996528</v>
          </cell>
          <cell r="C126" t="str">
            <v>posta@spgs-bce.cz</v>
          </cell>
        </row>
        <row r="127">
          <cell r="A127">
            <v>838446</v>
          </cell>
          <cell r="B127">
            <v>44781.413479166666</v>
          </cell>
          <cell r="C127" t="str">
            <v>posta@socialnisluzbysebetov.cz</v>
          </cell>
        </row>
        <row r="128">
          <cell r="A128">
            <v>44993498</v>
          </cell>
          <cell r="B128">
            <v>44781.41693010417</v>
          </cell>
          <cell r="C128" t="str">
            <v>reditelstvi@zus-slunna.cz</v>
          </cell>
        </row>
        <row r="129">
          <cell r="A129">
            <v>173843</v>
          </cell>
          <cell r="B129">
            <v>44781.44496150463</v>
          </cell>
          <cell r="C129" t="str">
            <v>vajdisova@soubosonohy.cz</v>
          </cell>
        </row>
        <row r="130">
          <cell r="A130">
            <v>49939386</v>
          </cell>
          <cell r="B130">
            <v>44781.44748800926</v>
          </cell>
          <cell r="C130" t="str">
            <v>svc.reditelka@seznam.cz</v>
          </cell>
        </row>
        <row r="131">
          <cell r="A131">
            <v>65337913</v>
          </cell>
          <cell r="B131">
            <v>44781.44901016203</v>
          </cell>
          <cell r="C131" t="str">
            <v>kellnerova@zus-mikulov.cz</v>
          </cell>
        </row>
        <row r="132">
          <cell r="A132">
            <v>47885939</v>
          </cell>
          <cell r="B132">
            <v>44781.46266986111</v>
          </cell>
          <cell r="C132" t="str">
            <v>zusadamov@seznam.cz</v>
          </cell>
        </row>
        <row r="133">
          <cell r="A133">
            <v>530506</v>
          </cell>
          <cell r="B133">
            <v>44781.48242137731</v>
          </cell>
          <cell r="C133" t="str">
            <v>hortova@souuhelna.cz</v>
          </cell>
        </row>
        <row r="134">
          <cell r="A134">
            <v>45671711</v>
          </cell>
          <cell r="B134">
            <v>44781.497335312495</v>
          </cell>
          <cell r="C134" t="str">
            <v>zasobovani@domovjevisovice.cz</v>
          </cell>
        </row>
        <row r="135">
          <cell r="A135">
            <v>70837601</v>
          </cell>
          <cell r="B135">
            <v>44781.499915416665</v>
          </cell>
          <cell r="C135" t="str">
            <v>marcela.drajsajtlova@zusstraznice.cz</v>
          </cell>
        </row>
        <row r="136">
          <cell r="A136">
            <v>46937099</v>
          </cell>
          <cell r="B136">
            <v>44781.52059743056</v>
          </cell>
          <cell r="C136" t="str">
            <v>sklad@centrumproseniorykyjov.cz</v>
          </cell>
        </row>
        <row r="137">
          <cell r="A137">
            <v>45671729</v>
          </cell>
          <cell r="B137">
            <v>44781.52752364583</v>
          </cell>
          <cell r="C137" t="str">
            <v>veisova@domovskalice.cz</v>
          </cell>
        </row>
        <row r="138">
          <cell r="A138">
            <v>60680318</v>
          </cell>
          <cell r="B138">
            <v>44781.55349233796</v>
          </cell>
          <cell r="C138" t="str">
            <v>alexandra.reznakova@svisv.cz</v>
          </cell>
        </row>
        <row r="139">
          <cell r="A139">
            <v>838225</v>
          </cell>
          <cell r="B139">
            <v>44781.59446400463</v>
          </cell>
          <cell r="C139" t="str">
            <v>ekonom@issho.cz</v>
          </cell>
        </row>
        <row r="140">
          <cell r="A140">
            <v>49438816</v>
          </cell>
          <cell r="B140">
            <v>44782.2918322801</v>
          </cell>
          <cell r="C140" t="str">
            <v>novak.p@gpoa.cz</v>
          </cell>
        </row>
        <row r="141">
          <cell r="A141">
            <v>64480020</v>
          </cell>
          <cell r="B141">
            <v>44782.35610322916</v>
          </cell>
          <cell r="C141" t="str">
            <v>info@detskydomovhodonin.cz</v>
          </cell>
        </row>
        <row r="142">
          <cell r="A142">
            <v>16355474</v>
          </cell>
          <cell r="B142">
            <v>44782.39368569445</v>
          </cell>
          <cell r="C142" t="str">
            <v>skola@sou-hustopece.cz</v>
          </cell>
        </row>
        <row r="143">
          <cell r="A143">
            <v>92584</v>
          </cell>
          <cell r="B143">
            <v>44782.40109284723</v>
          </cell>
          <cell r="C143" t="str">
            <v>objednavky.mtz@nemzn.cz</v>
          </cell>
        </row>
        <row r="144">
          <cell r="A144">
            <v>70843155</v>
          </cell>
          <cell r="B144">
            <v>44782.427500543985</v>
          </cell>
          <cell r="C144" t="str">
            <v>lenka.krejci@pppbrno.cz</v>
          </cell>
        </row>
        <row r="145">
          <cell r="A145">
            <v>70849510</v>
          </cell>
          <cell r="B145">
            <v>44782.438200752316</v>
          </cell>
          <cell r="C145" t="str">
            <v>reditel@zus-hustopece.cz</v>
          </cell>
        </row>
        <row r="146">
          <cell r="A146">
            <v>29319498</v>
          </cell>
          <cell r="B146">
            <v>44782.559221979165</v>
          </cell>
          <cell r="C146" t="str">
            <v>katerina.brazdova@vida.cz</v>
          </cell>
        </row>
        <row r="147">
          <cell r="A147">
            <v>638081</v>
          </cell>
          <cell r="B147">
            <v>44782.56089028935</v>
          </cell>
          <cell r="C147" t="str">
            <v>kancelar@szsz.cz</v>
          </cell>
        </row>
        <row r="148">
          <cell r="A148">
            <v>226572</v>
          </cell>
          <cell r="B148">
            <v>44782.589922997686</v>
          </cell>
          <cell r="C148" t="str">
            <v>sloupova@lila.cz</v>
          </cell>
        </row>
        <row r="149">
          <cell r="A149">
            <v>567396</v>
          </cell>
          <cell r="B149">
            <v>44782.59543006944</v>
          </cell>
          <cell r="C149" t="str">
            <v>dmklast4@seznam.cz</v>
          </cell>
        </row>
        <row r="150">
          <cell r="A150">
            <v>226912</v>
          </cell>
          <cell r="B150">
            <v>44782.63454533565</v>
          </cell>
          <cell r="C150" t="str">
            <v>safarova.eva@nemkyj.cz</v>
          </cell>
        </row>
        <row r="151">
          <cell r="A151">
            <v>48452751</v>
          </cell>
          <cell r="B151">
            <v>44783.48483726852</v>
          </cell>
          <cell r="C151" t="str">
            <v>ekonomka@srdcevdome.cz</v>
          </cell>
        </row>
        <row r="152">
          <cell r="A152">
            <v>62157299</v>
          </cell>
          <cell r="B152">
            <v>44783.51127479167</v>
          </cell>
          <cell r="C152" t="str">
            <v>pantuckova@autistickaskola.cz</v>
          </cell>
        </row>
        <row r="153">
          <cell r="A153">
            <v>46937170</v>
          </cell>
          <cell r="B153">
            <v>44783.5882615625</v>
          </cell>
          <cell r="C153" t="str">
            <v>cervenkova.michaela@zelenydumpohody.cz</v>
          </cell>
        </row>
        <row r="154">
          <cell r="A154">
            <v>558982</v>
          </cell>
          <cell r="B154">
            <v>44783.59396724537</v>
          </cell>
          <cell r="C154" t="str">
            <v>zichackova@gvid.cz</v>
          </cell>
        </row>
        <row r="155">
          <cell r="A155">
            <v>89257</v>
          </cell>
          <cell r="B155">
            <v>44783.65753486111</v>
          </cell>
          <cell r="C155" t="str">
            <v>l.hrebickova@vila.mbrn.cz</v>
          </cell>
        </row>
        <row r="156">
          <cell r="A156">
            <v>70997241</v>
          </cell>
          <cell r="B156">
            <v>44784.30420915509</v>
          </cell>
          <cell r="C156" t="str">
            <v>mazourkova.barbora@ddblansko.cz</v>
          </cell>
        </row>
        <row r="157">
          <cell r="A157">
            <v>70841683</v>
          </cell>
          <cell r="B157">
            <v>44784.33484115741</v>
          </cell>
          <cell r="C157" t="str">
            <v>pppznojmo@skolyjm.cz</v>
          </cell>
        </row>
        <row r="158">
          <cell r="A158">
            <v>637998</v>
          </cell>
          <cell r="B158">
            <v>44784.34942434028</v>
          </cell>
          <cell r="C158" t="str">
            <v>bhamrikova@szs-jaselska.cz</v>
          </cell>
        </row>
        <row r="159">
          <cell r="A159">
            <v>90395</v>
          </cell>
          <cell r="B159">
            <v>44784.49032193287</v>
          </cell>
          <cell r="C159" t="str">
            <v>post1@hvezdarna-veseli.cz</v>
          </cell>
        </row>
        <row r="160">
          <cell r="A160">
            <v>401293</v>
          </cell>
          <cell r="B160">
            <v>44784.57043825231</v>
          </cell>
          <cell r="C160" t="str">
            <v>ddjilova@ddjilova.cz</v>
          </cell>
        </row>
        <row r="161">
          <cell r="A161">
            <v>70285314</v>
          </cell>
          <cell r="B161">
            <v>44784.574266689815</v>
          </cell>
          <cell r="C161" t="str">
            <v>info@svcznojmo.cz</v>
          </cell>
        </row>
        <row r="162">
          <cell r="A162">
            <v>60575573</v>
          </cell>
          <cell r="B162">
            <v>44784.58209225694</v>
          </cell>
          <cell r="C162" t="str">
            <v>administrativa@svcpohorelice.cz</v>
          </cell>
        </row>
        <row r="163">
          <cell r="A163">
            <v>70932581</v>
          </cell>
          <cell r="B163">
            <v>44784.61954804398</v>
          </cell>
          <cell r="C163" t="str">
            <v>katerina.hrozova@susjmk.cz</v>
          </cell>
        </row>
        <row r="164">
          <cell r="A164">
            <v>559539</v>
          </cell>
          <cell r="B164">
            <v>44784.631285763884</v>
          </cell>
          <cell r="C164" t="str">
            <v>cekanova@prumyslovka.cz</v>
          </cell>
        </row>
        <row r="165">
          <cell r="A165">
            <v>62157213</v>
          </cell>
          <cell r="B165">
            <v>44784.74097834491</v>
          </cell>
          <cell r="C165" t="str">
            <v>jiri.halir@konzervator.eu</v>
          </cell>
        </row>
        <row r="166">
          <cell r="A166">
            <v>70843180</v>
          </cell>
          <cell r="B166">
            <v>44785.346032546295</v>
          </cell>
          <cell r="C166" t="str">
            <v>ekonom@opppvyskov.cz</v>
          </cell>
        </row>
        <row r="167">
          <cell r="A167">
            <v>566381</v>
          </cell>
          <cell r="B167">
            <v>44785.35147645834</v>
          </cell>
          <cell r="C167" t="str">
            <v>smerkova@oabrno.cz</v>
          </cell>
        </row>
        <row r="168">
          <cell r="A168">
            <v>373290</v>
          </cell>
          <cell r="B168">
            <v>44785.362236319444</v>
          </cell>
          <cell r="C168" t="str">
            <v>mesickova@gvuhodonin.cz</v>
          </cell>
        </row>
        <row r="169">
          <cell r="A169">
            <v>49459171</v>
          </cell>
          <cell r="B169">
            <v>44785.389758391204</v>
          </cell>
          <cell r="C169" t="str">
            <v>sankova.d@gymnzidlo.cz</v>
          </cell>
        </row>
        <row r="170">
          <cell r="A170">
            <v>559466</v>
          </cell>
          <cell r="B170">
            <v>44785.44628491898</v>
          </cell>
          <cell r="C170" t="str">
            <v>hanado@seznam.cz</v>
          </cell>
        </row>
        <row r="171">
          <cell r="A171">
            <v>70839034</v>
          </cell>
          <cell r="B171">
            <v>44785.48737548611</v>
          </cell>
          <cell r="C171" t="str">
            <v>info@skolahustopece.cz</v>
          </cell>
        </row>
        <row r="172">
          <cell r="A172">
            <v>838420</v>
          </cell>
          <cell r="B172">
            <v>44785.51525517361</v>
          </cell>
          <cell r="C172" t="str">
            <v>ucetni@paprsek.eu</v>
          </cell>
        </row>
        <row r="173">
          <cell r="A173">
            <v>92738</v>
          </cell>
          <cell r="B173">
            <v>44785.51971519676</v>
          </cell>
          <cell r="C173" t="str">
            <v>hnanickovak@email.cz</v>
          </cell>
        </row>
        <row r="174">
          <cell r="A174">
            <v>70851212</v>
          </cell>
          <cell r="B174">
            <v>44788.29865734954</v>
          </cell>
          <cell r="C174" t="str">
            <v>hospodarka@zuspohorelice.cz</v>
          </cell>
        </row>
        <row r="175">
          <cell r="A175">
            <v>49408381</v>
          </cell>
          <cell r="B175">
            <v>44788.31825512731</v>
          </cell>
          <cell r="C175" t="str">
            <v>kulhankova@iss-slavkov.eu</v>
          </cell>
        </row>
        <row r="176">
          <cell r="A176">
            <v>56324</v>
          </cell>
          <cell r="B176">
            <v>44788.34406246528</v>
          </cell>
          <cell r="C176" t="str">
            <v>kotoulkova@skolaac.cz</v>
          </cell>
        </row>
        <row r="177">
          <cell r="A177">
            <v>66596769</v>
          </cell>
          <cell r="B177">
            <v>44788.346102129624</v>
          </cell>
          <cell r="C177" t="str">
            <v>jourova@gjbi.cz</v>
          </cell>
        </row>
        <row r="178">
          <cell r="A178">
            <v>65761774</v>
          </cell>
          <cell r="B178">
            <v>44788.34932871528</v>
          </cell>
          <cell r="C178" t="str">
            <v>technik@domovpredklasteri.cz</v>
          </cell>
        </row>
        <row r="179">
          <cell r="A179">
            <v>44993668</v>
          </cell>
          <cell r="B179">
            <v>44788.3602468287</v>
          </cell>
          <cell r="C179" t="str">
            <v>novotna@zssekaninova.cz</v>
          </cell>
        </row>
        <row r="180">
          <cell r="A180">
            <v>638013</v>
          </cell>
          <cell r="B180">
            <v>44788.39379099537</v>
          </cell>
          <cell r="C180" t="str">
            <v>lsvobodova@jilova.cz</v>
          </cell>
        </row>
        <row r="181">
          <cell r="A181">
            <v>62075985</v>
          </cell>
          <cell r="B181">
            <v>44788.39969178241</v>
          </cell>
          <cell r="C181" t="str">
            <v>provozni.zs.stefanikova@seznam.cz</v>
          </cell>
        </row>
        <row r="182">
          <cell r="A182">
            <v>44993412</v>
          </cell>
          <cell r="B182">
            <v>44788.476940347224</v>
          </cell>
          <cell r="C182" t="str">
            <v>kancelar@helceletka.cz</v>
          </cell>
        </row>
        <row r="183">
          <cell r="A183">
            <v>13692933</v>
          </cell>
          <cell r="B183">
            <v>44788.47818392361</v>
          </cell>
          <cell r="C183" t="str">
            <v>info@sos-vyskov.cz</v>
          </cell>
        </row>
        <row r="184">
          <cell r="A184">
            <v>559008</v>
          </cell>
          <cell r="B184">
            <v>44788.48898836806</v>
          </cell>
          <cell r="C184" t="str">
            <v>havranova@gml.cz</v>
          </cell>
        </row>
        <row r="185">
          <cell r="A185">
            <v>567191</v>
          </cell>
          <cell r="B185">
            <v>44788.56013684028</v>
          </cell>
          <cell r="C185" t="str">
            <v>kleinova@ssfdr.cz</v>
          </cell>
        </row>
        <row r="186">
          <cell r="A186">
            <v>60680300</v>
          </cell>
          <cell r="B186">
            <v>44788.58459265046</v>
          </cell>
          <cell r="C186" t="str">
            <v>skola@oucvrcovice.cz</v>
          </cell>
        </row>
        <row r="187">
          <cell r="A187">
            <v>70840661</v>
          </cell>
          <cell r="B187">
            <v>44788.59035209491</v>
          </cell>
          <cell r="C187" t="str">
            <v>vendula.gacova@specskiva.cz</v>
          </cell>
        </row>
        <row r="188">
          <cell r="A188">
            <v>558974</v>
          </cell>
          <cell r="B188">
            <v>44788.59764424768</v>
          </cell>
          <cell r="C188" t="str">
            <v>mkrizova@gymelg.cz</v>
          </cell>
        </row>
        <row r="189">
          <cell r="A189">
            <v>567582</v>
          </cell>
          <cell r="B189">
            <v>44789.31487665509</v>
          </cell>
          <cell r="C189" t="str">
            <v>kancelar@sgldbrno.cz</v>
          </cell>
        </row>
        <row r="190">
          <cell r="A190">
            <v>53163</v>
          </cell>
          <cell r="B190">
            <v>44789.34598298611</v>
          </cell>
          <cell r="C190" t="str">
            <v>caha@sspkyjov.cz</v>
          </cell>
        </row>
        <row r="191">
          <cell r="A191">
            <v>4536649</v>
          </cell>
          <cell r="B191">
            <v>44789.42664048611</v>
          </cell>
          <cell r="C191" t="str">
            <v>klusackova@muzeum-boskovicka.cz</v>
          </cell>
        </row>
        <row r="192">
          <cell r="A192">
            <v>70848858</v>
          </cell>
          <cell r="B192">
            <v>44789.453398564816</v>
          </cell>
          <cell r="C192" t="str">
            <v>pppbreclav@mybox.cz</v>
          </cell>
        </row>
        <row r="193">
          <cell r="A193">
            <v>62157396</v>
          </cell>
          <cell r="B193">
            <v>44789.496527372685</v>
          </cell>
          <cell r="C193" t="str">
            <v>urad@sskocianka.cz</v>
          </cell>
        </row>
        <row r="194">
          <cell r="A194">
            <v>49459902</v>
          </cell>
          <cell r="B194">
            <v>44789.50549989584</v>
          </cell>
          <cell r="C194" t="str">
            <v>reditel@zusrosice.cz</v>
          </cell>
        </row>
        <row r="195">
          <cell r="A195">
            <v>48515027</v>
          </cell>
          <cell r="B195">
            <v>44789.52529899306</v>
          </cell>
          <cell r="C195" t="str">
            <v>speratova@geminibrno.cz</v>
          </cell>
        </row>
        <row r="196">
          <cell r="A196">
            <v>559130</v>
          </cell>
          <cell r="B196">
            <v>44789.56459583333</v>
          </cell>
          <cell r="C196" t="str">
            <v>podatelna@goah.cz</v>
          </cell>
        </row>
        <row r="197">
          <cell r="A197">
            <v>62073249</v>
          </cell>
          <cell r="B197">
            <v>44790.33770063658</v>
          </cell>
          <cell r="C197" t="str">
            <v>ucetni@zssblansko.cz</v>
          </cell>
        </row>
        <row r="198">
          <cell r="A198">
            <v>380407</v>
          </cell>
          <cell r="B198">
            <v>44790.35959199074</v>
          </cell>
          <cell r="C198" t="str">
            <v>strelec@ssee-sokolnice.cz</v>
          </cell>
        </row>
        <row r="199">
          <cell r="A199">
            <v>60552255</v>
          </cell>
          <cell r="B199">
            <v>44790.40135542824</v>
          </cell>
          <cell r="C199" t="str">
            <v>kalinova@ssposbrno.cz</v>
          </cell>
        </row>
        <row r="200">
          <cell r="A200">
            <v>55166</v>
          </cell>
          <cell r="B200">
            <v>44790.41153819444</v>
          </cell>
          <cell r="C200" t="str">
            <v>sobotkova@ssmk.eu</v>
          </cell>
        </row>
        <row r="201">
          <cell r="A201">
            <v>212733</v>
          </cell>
          <cell r="B201">
            <v>44790.4116903588</v>
          </cell>
          <cell r="C201" t="str">
            <v>vedstravovani@dszastavka.cz</v>
          </cell>
        </row>
        <row r="202">
          <cell r="A202">
            <v>60680369</v>
          </cell>
          <cell r="B202">
            <v>44790.41461233796</v>
          </cell>
          <cell r="C202" t="str">
            <v>j-suchynova@gymhust.cz</v>
          </cell>
        </row>
        <row r="203">
          <cell r="A203">
            <v>44993501</v>
          </cell>
          <cell r="B203">
            <v>44790.42100671296</v>
          </cell>
          <cell r="C203" t="str">
            <v>zustrnkova@volny.cz</v>
          </cell>
        </row>
        <row r="204">
          <cell r="A204">
            <v>90352</v>
          </cell>
          <cell r="B204">
            <v>44790.4403256713</v>
          </cell>
          <cell r="C204" t="str">
            <v>masarykovomuzeum@masaryk.info</v>
          </cell>
        </row>
        <row r="205">
          <cell r="A205">
            <v>70285837</v>
          </cell>
          <cell r="B205">
            <v>44790.44868170139</v>
          </cell>
          <cell r="C205" t="str">
            <v>chelik@svcvyskov.cz</v>
          </cell>
        </row>
        <row r="206">
          <cell r="A206">
            <v>44993633</v>
          </cell>
          <cell r="B206">
            <v>44790.472721157406</v>
          </cell>
          <cell r="C206" t="str">
            <v>vedenividenska@post.cz</v>
          </cell>
        </row>
        <row r="207">
          <cell r="A207">
            <v>44946902</v>
          </cell>
          <cell r="B207">
            <v>44790.50307605324</v>
          </cell>
          <cell r="C207" t="str">
            <v>hermanova@svcivancice.cz</v>
          </cell>
        </row>
        <row r="208">
          <cell r="A208">
            <v>44993536</v>
          </cell>
          <cell r="B208">
            <v>44790.51472578704</v>
          </cell>
          <cell r="C208" t="str">
            <v>sekretariat@zusjilka.cz</v>
          </cell>
        </row>
        <row r="209">
          <cell r="A209">
            <v>45671826</v>
          </cell>
          <cell r="B209">
            <v>44790.541911886576</v>
          </cell>
          <cell r="C209" t="str">
            <v>ekonom@eminzamek.cz</v>
          </cell>
        </row>
        <row r="210">
          <cell r="A210">
            <v>60555211</v>
          </cell>
          <cell r="B210">
            <v>44790.5478896412</v>
          </cell>
          <cell r="C210" t="str">
            <v>josef.trneny@gyby.cz</v>
          </cell>
        </row>
        <row r="211">
          <cell r="A211">
            <v>70842663</v>
          </cell>
          <cell r="B211">
            <v>44790.57659542824</v>
          </cell>
          <cell r="C211" t="str">
            <v>bucova@skolahrou-zelesice.cz</v>
          </cell>
        </row>
        <row r="212">
          <cell r="A212">
            <v>63481251</v>
          </cell>
          <cell r="B212">
            <v>44790.58444983796</v>
          </cell>
          <cell r="C212" t="str">
            <v>svobodova@cljuniorauto.cz</v>
          </cell>
        </row>
        <row r="213">
          <cell r="A213">
            <v>44947909</v>
          </cell>
          <cell r="B213">
            <v>44790.5870272801</v>
          </cell>
          <cell r="C213" t="str">
            <v>info@nemtisnov.cz</v>
          </cell>
        </row>
        <row r="214">
          <cell r="A214">
            <v>43420656</v>
          </cell>
          <cell r="B214">
            <v>44790.58921586805</v>
          </cell>
          <cell r="C214" t="str">
            <v>ekonomka@ddmblansko.cz</v>
          </cell>
        </row>
        <row r="215">
          <cell r="A215">
            <v>70285306</v>
          </cell>
          <cell r="B215">
            <v>44790.64591579861</v>
          </cell>
          <cell r="C215" t="str">
            <v>ddmmiroslav@gmail.com</v>
          </cell>
        </row>
        <row r="216">
          <cell r="A216">
            <v>209392</v>
          </cell>
          <cell r="B216">
            <v>44791.30921359954</v>
          </cell>
          <cell r="C216" t="str">
            <v>novacek.p@domovsokolnice.cz</v>
          </cell>
        </row>
        <row r="217">
          <cell r="A217">
            <v>62077457</v>
          </cell>
          <cell r="B217">
            <v>44791.3669747338</v>
          </cell>
          <cell r="C217" t="str">
            <v>kancelar@ddhodoninukunstatu.cz</v>
          </cell>
        </row>
        <row r="218">
          <cell r="A218">
            <v>62157264</v>
          </cell>
          <cell r="B218">
            <v>44791.37402707176</v>
          </cell>
          <cell r="C218" t="str">
            <v>skola@spschbr.cz</v>
          </cell>
        </row>
        <row r="219">
          <cell r="A219">
            <v>62160095</v>
          </cell>
          <cell r="B219">
            <v>44791.38047614583</v>
          </cell>
          <cell r="C219" t="str">
            <v>elpis@skolaelpis.cz</v>
          </cell>
        </row>
        <row r="220">
          <cell r="A220">
            <v>70841675</v>
          </cell>
          <cell r="B220">
            <v>44791.45176650463</v>
          </cell>
          <cell r="C220" t="str">
            <v>zusmkrumlov@skolyjm.cz</v>
          </cell>
        </row>
        <row r="221">
          <cell r="A221">
            <v>638005</v>
          </cell>
          <cell r="B221">
            <v>44791.67288716436</v>
          </cell>
          <cell r="C221" t="str">
            <v>mkrivakova@szsbrno.cz</v>
          </cell>
        </row>
        <row r="222">
          <cell r="A222">
            <v>60680342</v>
          </cell>
          <cell r="B222">
            <v>44795.30381513889</v>
          </cell>
          <cell r="C222" t="str">
            <v>zavodna@spsbv.cz</v>
          </cell>
        </row>
        <row r="223">
          <cell r="A223">
            <v>62156586</v>
          </cell>
          <cell r="B223">
            <v>44795.3874440625</v>
          </cell>
          <cell r="C223" t="str">
            <v>zuskapralove@gmail.com</v>
          </cell>
        </row>
        <row r="224">
          <cell r="A224">
            <v>70285829</v>
          </cell>
          <cell r="B224">
            <v>44795.45875394676</v>
          </cell>
          <cell r="C224" t="str">
            <v>zusvy@zusvy.cz</v>
          </cell>
        </row>
        <row r="225">
          <cell r="A225">
            <v>70838763</v>
          </cell>
          <cell r="B225">
            <v>44795.47784613426</v>
          </cell>
          <cell r="C225" t="str">
            <v>skola@zsspmikulov.cz</v>
          </cell>
        </row>
        <row r="226">
          <cell r="A226">
            <v>44993447</v>
          </cell>
          <cell r="B226">
            <v>44795.73877856482</v>
          </cell>
          <cell r="C226" t="str">
            <v>michala.husta@lipka.cz</v>
          </cell>
        </row>
        <row r="227">
          <cell r="A227">
            <v>226441</v>
          </cell>
          <cell r="B227">
            <v>44796.35585839121</v>
          </cell>
          <cell r="C227" t="str">
            <v>zus.varhanicka@volny.cz</v>
          </cell>
        </row>
        <row r="228">
          <cell r="A228">
            <v>14120097</v>
          </cell>
          <cell r="B228">
            <v>44796.436137337965</v>
          </cell>
          <cell r="C228" t="str">
            <v>luzova@domovhustopece.cz</v>
          </cell>
        </row>
        <row r="229">
          <cell r="A229">
            <v>566772</v>
          </cell>
          <cell r="B229">
            <v>44796.51437829861</v>
          </cell>
          <cell r="C229" t="str">
            <v>reditel@sjs-brno.cz</v>
          </cell>
        </row>
        <row r="230">
          <cell r="A230">
            <v>380521</v>
          </cell>
          <cell r="B230">
            <v>44796.705672615746</v>
          </cell>
          <cell r="C230" t="str">
            <v>zusblansko@zusblansko.cz</v>
          </cell>
        </row>
        <row r="231">
          <cell r="A231">
            <v>64480046</v>
          </cell>
          <cell r="B231">
            <v>44797.468291921294</v>
          </cell>
          <cell r="C231" t="str">
            <v>ekonom@domuvek.cz</v>
          </cell>
        </row>
        <row r="232">
          <cell r="A232">
            <v>559130</v>
          </cell>
          <cell r="B232">
            <v>44797.60919107639</v>
          </cell>
          <cell r="C232" t="str">
            <v>podatelna@goah.cz</v>
          </cell>
        </row>
        <row r="233">
          <cell r="A233">
            <v>62076060</v>
          </cell>
          <cell r="B233">
            <v>44797.773287766206</v>
          </cell>
          <cell r="C233" t="str">
            <v>baletkova@zsblansko.cz</v>
          </cell>
        </row>
        <row r="234">
          <cell r="A234">
            <v>4551320</v>
          </cell>
          <cell r="B234">
            <v>44798.35982925926</v>
          </cell>
          <cell r="C234" t="str">
            <v>reditelka@muzeum-blanenska.cz</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Cejiza, s.r.o." id="{5809F048-A7CF-4557-9BC7-88C49EE71D0D}" userId="S-1-5-21-3670852019-3311356944-2927805372-1144" providerId="AD"/>
  <person displayName="Cejiza, s.r.o." id="{E8EF8091-F406-42AA-B1C8-CB1065DB1964}" userId="S::info@cejiza.cz::8536720e-5348-4969-8cb4-d7f0986c37e4" providerId="AD"/>
  <person displayName="Ivana Maksová" id="{D884A2AC-8C21-4365-941D-BC2450BF95AC}" userId="S::maksova@cejiza.cz::f43369ff-d05a-4574-88b3-e2636eba0c58" providerId="AD"/>
  <person displayName="Kateřina Kováčová" id="{361B531C-7B8E-4575-9087-5CE41676F88E}" userId="S::kovacova@cejiza.cz::0b96f623-7a73-49fc-a065-aaf090a6fac3" providerId="AD"/>
  <person displayName="Dušan Baranovič" id="{CAE943B0-4675-457F-98E6-1146405021D4}" userId="S::baranovic@cejiza.cz::599ffd4c-c418-45b8-aecd-9cc3c1299986" providerId="AD"/>
  <person displayName="Julie Dvořáková" id="{D31EB2DD-BB64-4B88-90EF-0D47BAE54A7E}" userId="S::dvorakova@cejiza.cz::f4b07e14-b332-4812-af6d-a4676e1b3288" providerId="AD"/>
</personList>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10" dT="2021-02-05T08:01:55.18" personId="{361B531C-7B8E-4575-9087-5CE41676F88E}" id="{818EA23D-9E6B-4893-8023-AB1914861DF7}">
    <text>špatný mobil!!!!</text>
  </threadedComment>
  <threadedComment ref="E20" dT="2021-09-08T12:23:31.90" personId="{E8EF8091-F406-42AA-B1C8-CB1065DB1964}" id="{830DC590-E3BD-49CC-938E-CDFCB8DC2665}">
    <text>od 1.9.2021 změna názvu (velké písmeno u "vyšší"</text>
  </threadedComment>
  <threadedComment ref="E23" dT="2020-09-02T10:02:20.26" personId="{E8EF8091-F406-42AA-B1C8-CB1065DB1964}" id="{DA90A401-979B-4FC8-A75B-CED60EE18F03}">
    <text>Změna názvu od 1.9.2020</text>
  </threadedComment>
  <threadedComment ref="E24" dT="2020-09-02T10:04:22.87" personId="{E8EF8091-F406-42AA-B1C8-CB1065DB1964}" id="{AA19FB1C-90F3-4714-A329-30D8B94B0CB4}">
    <text>změna názvu od 1.9.2020</text>
  </threadedComment>
  <threadedComment ref="E79" dT="2019-12-11T14:36:35.60" personId="{E8EF8091-F406-42AA-B1C8-CB1065DB1964}" id="{FAB2BE8E-59C3-48D1-97BA-CFFA925977B5}">
    <text>změna názvu platí 
od 1.1.2020</text>
  </threadedComment>
  <threadedComment ref="E88" dT="2019-01-15T09:51:55.58" personId="{5809F048-A7CF-4557-9BC7-88C49EE71D0D}" id="{2EC9E62F-A1B7-43E8-B32E-92E79A341C24}">
    <text>Změna názvu od 1.9.2019</text>
  </threadedComment>
  <threadedComment ref="E88" dT="2021-06-30T12:14:12.68" personId="{E8EF8091-F406-42AA-B1C8-CB1065DB1964}" id="{1E5E3577-361B-4500-9C37-C87859150E6B}" parentId="{2EC9E62F-A1B7-43E8-B32E-92E79A341C24}">
    <text>od 1.7.2021 změna názvu z původní verze: "Středisko služeb školám a zařízení pro další vzdělávání pedagogických pracovníků Brno". Možnost využití NOVÉ zkrácené verze: "Vzdělávací institut pro Moravu"</text>
  </threadedComment>
  <threadedComment ref="E119" dT="2019-01-29T08:57:16.47" personId="{5809F048-A7CF-4557-9BC7-88C49EE71D0D}" id="{B5C269E2-DE79-4845-9454-10BFC10C47BC}">
    <text>Změna názvu od 13.12.2018</text>
  </threadedComment>
  <threadedComment ref="P119" dT="2022-11-04T09:21:31.61" personId="{CAE943B0-4675-457F-98E6-1146405021D4}" id="{36095B9D-A6B8-430D-8800-2B44159DA698}">
    <text>Nový ředitel</text>
  </threadedComment>
  <threadedComment ref="E146" dT="2019-08-07T09:23:45.82" personId="{E8EF8091-F406-42AA-B1C8-CB1065DB1964}" id="{15D0FD85-87EA-4F11-98FD-2DC1361DC719}">
    <text>změna názvu od 1.9.2019</text>
  </threadedComment>
  <threadedComment ref="E166" dT="2019-08-07T09:22:07.11" personId="{E8EF8091-F406-42AA-B1C8-CB1065DB1964}" id="{13622873-C3DC-4E65-8CBE-0501DC1A5738}">
    <text>Změna názvu od 1.9.2019</text>
  </threadedComment>
  <threadedComment ref="E169" dT="2019-08-29T08:56:04.21" personId="{E8EF8091-F406-42AA-B1C8-CB1065DB1964}" id="{4DDDF9EE-4614-4B90-A088-3E81F4979445}">
    <text>Změna názvu od 1.9.2019</text>
  </threadedComment>
  <threadedComment ref="AJ194" dT="2021-09-09T13:45:45.94" personId="{E8EF8091-F406-42AA-B1C8-CB1065DB1964}" id="{E1FF24DE-83C6-4014-8D0D-81D34B9039DD}">
    <text>číslo přímo na paní Ambrosovou:
702 022 414</text>
  </threadedComment>
  <threadedComment ref="P199" dT="2022-11-04T09:25:47.46" personId="{CAE943B0-4675-457F-98E6-1146405021D4}" id="{A2C4E236-5491-49C6-8264-F160F6A240D2}">
    <text>Dlouhodobá nepřítomnost</text>
  </threadedComment>
  <threadedComment ref="N228" dT="2022-05-26T06:54:48.56" personId="{D884A2AC-8C21-4365-941D-BC2450BF95AC}" id="{7FBBC23A-A6FD-4CAD-8133-7658E0B7A290}">
    <text>Od 1.5.2022 nová ředitelka</text>
  </threadedComment>
  <threadedComment ref="E232" dT="2020-10-19T11:40:10.60" personId="{D31EB2DD-BB64-4B88-90EF-0D47BAE54A7E}" id="{B223168E-9DD3-4815-B13F-40FD69E4498A}">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31" Type="http://schemas.microsoft.com/office/2017/10/relationships/threadedComment" Target="../threadedComments/threadedComment1.xml" /><Relationship Id="rId1" Type="http://schemas.openxmlformats.org/officeDocument/2006/relationships/hyperlink" Target="mailto:ekonomky@gykovy.cz" TargetMode="External" /><Relationship Id="rId2" Type="http://schemas.openxmlformats.org/officeDocument/2006/relationships/hyperlink" Target="mailto:ekonomky@gykovy.cz" TargetMode="External" /><Relationship Id="rId3" Type="http://schemas.openxmlformats.org/officeDocument/2006/relationships/hyperlink" Target="mailto:fakturace@spschbr.cz" TargetMode="External" /><Relationship Id="rId4" Type="http://schemas.openxmlformats.org/officeDocument/2006/relationships/hyperlink" Target="mailto:d.pastorova@masaryk.info" TargetMode="External" /><Relationship Id="rId5" Type="http://schemas.openxmlformats.org/officeDocument/2006/relationships/hyperlink" Target="mailto:ucetni@nemletovice.cz" TargetMode="External" /><Relationship Id="rId6" Type="http://schemas.openxmlformats.org/officeDocument/2006/relationships/hyperlink" Target="mailto:udrzba@nemletovice.cz" TargetMode="External" /><Relationship Id="rId7" Type="http://schemas.openxmlformats.org/officeDocument/2006/relationships/hyperlink" Target="mailto:miloslav.blazek@nemtisnov.cz" TargetMode="External" /><Relationship Id="rId8" Type="http://schemas.openxmlformats.org/officeDocument/2006/relationships/hyperlink" Target="mailto:miroslav.taticek@domovch.cz" TargetMode="External" /><Relationship Id="rId9" Type="http://schemas.openxmlformats.org/officeDocument/2006/relationships/hyperlink" Target="mailto:hejnova@ssposrno.czpodatelna@sssbrno.cz" TargetMode="External" /><Relationship Id="rId10" Type="http://schemas.openxmlformats.org/officeDocument/2006/relationships/hyperlink" Target="mailto:provozni@habrovanskyzamek.cz" TargetMode="External" /><Relationship Id="rId11" Type="http://schemas.openxmlformats.org/officeDocument/2006/relationships/hyperlink" Target="mailto:ekonom@zusveveri.cz" TargetMode="External" /><Relationship Id="rId12" Type="http://schemas.openxmlformats.org/officeDocument/2006/relationships/hyperlink" Target="mailto:info@gpoa.cz" TargetMode="External" /><Relationship Id="rId13" Type="http://schemas.openxmlformats.org/officeDocument/2006/relationships/hyperlink" Target="mailto:sekretariat@zusveveri.cz" TargetMode="External" /><Relationship Id="rId14" Type="http://schemas.openxmlformats.org/officeDocument/2006/relationships/hyperlink" Target="mailto:sekretariat@soubosonohy.cz" TargetMode="External" /><Relationship Id="rId15" Type="http://schemas.openxmlformats.org/officeDocument/2006/relationships/hyperlink" Target="mailto:skola@skolaac.cz" TargetMode="External" /><Relationship Id="rId16" Type="http://schemas.openxmlformats.org/officeDocument/2006/relationships/hyperlink" Target="mailto:zus@zustisnov.cz" TargetMode="External" /><Relationship Id="rId17" Type="http://schemas.openxmlformats.org/officeDocument/2006/relationships/hyperlink" Target="mailto:info@mszskyjov.cz" TargetMode="External" /><Relationship Id="rId18" Type="http://schemas.openxmlformats.org/officeDocument/2006/relationships/hyperlink" Target="mailto:info@muzeum-blanenska.cz" TargetMode="External" /><Relationship Id="rId19" Type="http://schemas.openxmlformats.org/officeDocument/2006/relationships/hyperlink" Target="mailto:burgr@ddmblansko.cz" TargetMode="External" /><Relationship Id="rId20" Type="http://schemas.openxmlformats.org/officeDocument/2006/relationships/hyperlink" Target="mailto:sedlak@cljuniorauto.cz" TargetMode="External" /><Relationship Id="rId21" Type="http://schemas.openxmlformats.org/officeDocument/2006/relationships/hyperlink" Target="mailto:kois@sspkyjov.cz" TargetMode="External" /><Relationship Id="rId22" Type="http://schemas.openxmlformats.org/officeDocument/2006/relationships/hyperlink" Target="mailto:hala.petr@dckyjov.cz" TargetMode="External" /><Relationship Id="rId23" Type="http://schemas.openxmlformats.org/officeDocument/2006/relationships/hyperlink" Target="mailto:wolfova.katerina@zelenydumpohody.cz" TargetMode="External" /><Relationship Id="rId24" Type="http://schemas.openxmlformats.org/officeDocument/2006/relationships/hyperlink" Target="mailto:krupka@gyrec.cz" TargetMode="External" /><Relationship Id="rId25" Type="http://schemas.openxmlformats.org/officeDocument/2006/relationships/hyperlink" Target="mailto:zokej@luzanky.cz" TargetMode="External" /><Relationship Id="rId26" Type="http://schemas.openxmlformats.org/officeDocument/2006/relationships/hyperlink" Target="mailto:luzanky@luzanky.cz" TargetMode="External" /><Relationship Id="rId27" Type="http://schemas.openxmlformats.org/officeDocument/2006/relationships/hyperlink" Target="mailto:dd.vranov@skolyjm.cz" TargetMode="External" /><Relationship Id="rId28" Type="http://schemas.openxmlformats.org/officeDocument/2006/relationships/comments" Target="../comments8.xml" /><Relationship Id="rId29" Type="http://schemas.openxmlformats.org/officeDocument/2006/relationships/vmlDrawing" Target="../drawings/vmlDrawing2.vml" /><Relationship Id="rId30"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F7C7-B978-4FE5-9F69-BD67E607BD25}">
  <sheetPr>
    <pageSetUpPr fitToPage="1"/>
  </sheetPr>
  <dimension ref="A1:K68"/>
  <sheetViews>
    <sheetView showGridLines="0" view="pageBreakPreview" zoomScale="70" zoomScaleSheetLayoutView="70" workbookViewId="0" topLeftCell="A1">
      <selection activeCell="A12" sqref="A12:C12"/>
    </sheetView>
  </sheetViews>
  <sheetFormatPr defaultColWidth="9.140625" defaultRowHeight="12.75"/>
  <cols>
    <col min="1" max="1" width="25.7109375" style="103" customWidth="1"/>
    <col min="2" max="2" width="19.7109375" style="105" customWidth="1"/>
    <col min="3" max="7" width="19.7109375" style="103" customWidth="1"/>
    <col min="8" max="11" width="15.7109375" style="103" customWidth="1"/>
    <col min="12" max="16384" width="9.140625" style="103" customWidth="1"/>
  </cols>
  <sheetData>
    <row r="1" spans="1:7" ht="16.8">
      <c r="A1" s="265" t="s">
        <v>4383</v>
      </c>
      <c r="B1" s="265"/>
      <c r="C1" s="265"/>
      <c r="D1" s="265"/>
      <c r="E1" s="265"/>
      <c r="F1" s="265"/>
      <c r="G1" s="265"/>
    </row>
    <row r="2" ht="21.75" customHeight="1">
      <c r="A2" s="104"/>
    </row>
    <row r="3" spans="1:3" ht="12.75">
      <c r="A3" s="266" t="s">
        <v>4384</v>
      </c>
      <c r="B3" s="266"/>
      <c r="C3" s="266"/>
    </row>
    <row r="4" spans="1:7" s="106" customFormat="1" ht="19.2" customHeight="1">
      <c r="A4" s="267" t="e">
        <f>VLOOKUP(D5,Seznam_PO_1_1_2022!A:E,5,0)</f>
        <v>#N/A</v>
      </c>
      <c r="B4" s="267"/>
      <c r="C4" s="267"/>
      <c r="D4" s="267"/>
      <c r="E4" s="267"/>
      <c r="F4" s="267"/>
      <c r="G4" s="267"/>
    </row>
    <row r="5" spans="1:4" s="106" customFormat="1" ht="12.75">
      <c r="A5" s="268" t="s">
        <v>4385</v>
      </c>
      <c r="B5" s="268"/>
      <c r="C5" s="268"/>
      <c r="D5" s="107"/>
    </row>
    <row r="6" spans="1:4" s="106" customFormat="1" ht="12.75">
      <c r="A6" s="268" t="s">
        <v>4386</v>
      </c>
      <c r="B6" s="268"/>
      <c r="C6" s="268"/>
      <c r="D6" s="108" t="e">
        <f>VLOOKUP(D5,Seznam_PO_1_1_2022!A:D,4,0)</f>
        <v>#N/A</v>
      </c>
    </row>
    <row r="7" spans="1:4" s="106" customFormat="1" ht="12.75">
      <c r="A7" s="268" t="s">
        <v>4387</v>
      </c>
      <c r="B7" s="268"/>
      <c r="C7" s="268"/>
      <c r="D7" s="108" t="e">
        <f>VLOOKUP(D5,Seznam_PO_1_1_2022!A:B,2,0)</f>
        <v>#N/A</v>
      </c>
    </row>
    <row r="8" spans="1:4" s="106" customFormat="1" ht="12.75">
      <c r="A8" s="268" t="s">
        <v>4388</v>
      </c>
      <c r="B8" s="268"/>
      <c r="C8" s="268"/>
      <c r="D8" s="108" t="e">
        <f>VLOOKUP(D5,Seznam_PO_1_1_2022!A:F,6,0)</f>
        <v>#N/A</v>
      </c>
    </row>
    <row r="9" spans="1:4" s="106" customFormat="1" ht="12.75">
      <c r="A9" s="268" t="s">
        <v>4389</v>
      </c>
      <c r="B9" s="268"/>
      <c r="C9" s="268"/>
      <c r="D9" s="108" t="e">
        <f>VLOOKUP(D5,Seznam_PO_1_1_2022!A:V,22,0)</f>
        <v>#N/A</v>
      </c>
    </row>
    <row r="10" spans="1:4" s="106" customFormat="1" ht="12.75">
      <c r="A10" s="268" t="s">
        <v>4390</v>
      </c>
      <c r="B10" s="268"/>
      <c r="C10" s="268"/>
      <c r="D10" s="108" t="e">
        <f>VLOOKUP(D5,Seznam_PO_1_1_2022!A:S,19,0)</f>
        <v>#N/A</v>
      </c>
    </row>
    <row r="11" spans="1:4" s="106" customFormat="1" ht="12.75">
      <c r="A11" s="108"/>
      <c r="B11" s="108"/>
      <c r="C11" s="108"/>
      <c r="D11" s="108"/>
    </row>
    <row r="12" spans="1:4" ht="12.75">
      <c r="A12" s="266" t="s">
        <v>4391</v>
      </c>
      <c r="B12" s="266"/>
      <c r="C12" s="266"/>
      <c r="D12" s="105"/>
    </row>
    <row r="13" spans="1:4" ht="12.75">
      <c r="A13" s="269" t="s">
        <v>4392</v>
      </c>
      <c r="B13" s="269"/>
      <c r="C13" s="269"/>
      <c r="D13" s="109"/>
    </row>
    <row r="14" spans="1:4" ht="12.75">
      <c r="A14" s="264" t="s">
        <v>4385</v>
      </c>
      <c r="B14" s="264"/>
      <c r="C14" s="264"/>
      <c r="D14" s="105">
        <v>28353242</v>
      </c>
    </row>
    <row r="15" spans="1:4" ht="12.75">
      <c r="A15" s="264" t="s">
        <v>4386</v>
      </c>
      <c r="B15" s="264"/>
      <c r="C15" s="264"/>
      <c r="D15" s="105" t="s">
        <v>4393</v>
      </c>
    </row>
    <row r="16" spans="1:4" ht="12.75">
      <c r="A16" s="264" t="s">
        <v>4388</v>
      </c>
      <c r="B16" s="264"/>
      <c r="C16" s="264"/>
      <c r="D16" s="105" t="s">
        <v>4394</v>
      </c>
    </row>
    <row r="17" spans="1:4" ht="12.75">
      <c r="A17" s="264" t="s">
        <v>4389</v>
      </c>
      <c r="B17" s="264"/>
      <c r="C17" s="264"/>
      <c r="D17" s="105" t="s">
        <v>4395</v>
      </c>
    </row>
    <row r="18" spans="1:4" ht="12.75">
      <c r="A18" s="264" t="s">
        <v>4390</v>
      </c>
      <c r="B18" s="264"/>
      <c r="C18" s="264"/>
      <c r="D18" s="105" t="s">
        <v>4396</v>
      </c>
    </row>
    <row r="19" spans="1:3" ht="12.75">
      <c r="A19" s="264"/>
      <c r="B19" s="264"/>
      <c r="C19" s="264"/>
    </row>
    <row r="21" spans="1:7" s="110" customFormat="1" ht="54" customHeight="1">
      <c r="A21" s="271" t="s">
        <v>4397</v>
      </c>
      <c r="B21" s="271"/>
      <c r="C21" s="271"/>
      <c r="D21" s="271"/>
      <c r="E21" s="271"/>
      <c r="F21" s="271"/>
      <c r="G21" s="271"/>
    </row>
    <row r="22" spans="1:7" s="110" customFormat="1" ht="30.75" customHeight="1">
      <c r="A22" s="272" t="s">
        <v>4398</v>
      </c>
      <c r="B22" s="272"/>
      <c r="C22" s="272"/>
      <c r="D22" s="272"/>
      <c r="E22" s="272"/>
      <c r="F22" s="272"/>
      <c r="G22" s="272"/>
    </row>
    <row r="23" spans="1:7" s="110" customFormat="1" ht="24" customHeight="1">
      <c r="A23" s="111"/>
      <c r="B23" s="273" t="s">
        <v>4399</v>
      </c>
      <c r="C23" s="273"/>
      <c r="D23" s="273"/>
      <c r="E23" s="273"/>
      <c r="F23" s="273"/>
      <c r="G23" s="111"/>
    </row>
    <row r="24" spans="1:7" s="110" customFormat="1" ht="33.75" customHeight="1">
      <c r="A24" s="272" t="s">
        <v>4524</v>
      </c>
      <c r="B24" s="270"/>
      <c r="C24" s="270"/>
      <c r="D24" s="270"/>
      <c r="E24" s="270"/>
      <c r="F24" s="270"/>
      <c r="G24" s="270"/>
    </row>
    <row r="25" spans="1:7" s="110" customFormat="1" ht="23.25" customHeight="1">
      <c r="A25" s="112"/>
      <c r="B25" s="112"/>
      <c r="C25" s="270" t="s">
        <v>4400</v>
      </c>
      <c r="D25" s="270"/>
      <c r="E25" s="270"/>
      <c r="F25" s="112"/>
      <c r="G25" s="112"/>
    </row>
    <row r="26" spans="1:7" s="110" customFormat="1" ht="15.75" customHeight="1">
      <c r="A26" s="274" t="s">
        <v>4401</v>
      </c>
      <c r="B26" s="271"/>
      <c r="C26" s="271"/>
      <c r="D26" s="271"/>
      <c r="E26" s="271"/>
      <c r="F26" s="271"/>
      <c r="G26" s="271"/>
    </row>
    <row r="27" spans="1:7" s="110" customFormat="1" ht="15" customHeight="1">
      <c r="A27" s="112"/>
      <c r="B27" s="112"/>
      <c r="C27" s="270" t="s">
        <v>4402</v>
      </c>
      <c r="D27" s="270"/>
      <c r="E27" s="270"/>
      <c r="F27" s="112"/>
      <c r="G27" s="112"/>
    </row>
    <row r="28" spans="1:7" s="110" customFormat="1" ht="27.75" customHeight="1">
      <c r="A28" s="274" t="s">
        <v>4525</v>
      </c>
      <c r="B28" s="271"/>
      <c r="C28" s="271"/>
      <c r="D28" s="271"/>
      <c r="E28" s="271"/>
      <c r="F28" s="271"/>
      <c r="G28" s="271"/>
    </row>
    <row r="29" spans="1:7" s="110" customFormat="1" ht="18" customHeight="1">
      <c r="A29" s="270" t="s">
        <v>4403</v>
      </c>
      <c r="B29" s="270"/>
      <c r="C29" s="270"/>
      <c r="D29" s="270"/>
      <c r="E29" s="270"/>
      <c r="F29" s="270"/>
      <c r="G29" s="270"/>
    </row>
    <row r="30" spans="1:2" s="110" customFormat="1" ht="12.75" customHeight="1">
      <c r="A30" s="113"/>
      <c r="B30" s="113"/>
    </row>
    <row r="31" spans="1:7" s="110" customFormat="1" ht="51" customHeight="1">
      <c r="A31" s="276" t="s">
        <v>4404</v>
      </c>
      <c r="B31" s="277" t="s">
        <v>4405</v>
      </c>
      <c r="C31" s="277"/>
      <c r="D31" s="277"/>
      <c r="E31" s="114" t="s">
        <v>4406</v>
      </c>
      <c r="F31" s="114" t="s">
        <v>4407</v>
      </c>
      <c r="G31" s="114" t="s">
        <v>4408</v>
      </c>
    </row>
    <row r="32" spans="1:7" s="110" customFormat="1" ht="23.25" customHeight="1">
      <c r="A32" s="276"/>
      <c r="B32" s="115" t="s">
        <v>4409</v>
      </c>
      <c r="C32" s="116" t="s">
        <v>4410</v>
      </c>
      <c r="D32" s="117" t="s">
        <v>4411</v>
      </c>
      <c r="E32" s="118"/>
      <c r="F32" s="119"/>
      <c r="G32" s="119"/>
    </row>
    <row r="33" spans="1:7" s="110" customFormat="1" ht="23.25" customHeight="1">
      <c r="A33" s="120" t="s">
        <v>544</v>
      </c>
      <c r="B33" s="120" t="e">
        <f>VLOOKUP(D5,bezNP!A:I,9,0)</f>
        <v>#N/A</v>
      </c>
      <c r="C33" s="120" t="e">
        <f>VLOOKUP(D5,bezNP!A:J,10,0)</f>
        <v>#N/A</v>
      </c>
      <c r="D33" s="120" t="e">
        <f>VLOOKUP(D5,bezNP!A:K,11,0)</f>
        <v>#N/A</v>
      </c>
      <c r="E33" s="120" t="e">
        <f>VLOOKUP(D5,bezNP!A:L,12,0)</f>
        <v>#N/A</v>
      </c>
      <c r="F33" s="120" t="e">
        <f>VLOOKUP(D5,bezNP!A:M,13,0)</f>
        <v>#N/A</v>
      </c>
      <c r="G33" s="120" t="e">
        <f>VLOOKUP(D5,bezNP!A:N,14,0)</f>
        <v>#N/A</v>
      </c>
    </row>
    <row r="34" spans="1:7" s="110" customFormat="1" ht="15.75" customHeight="1">
      <c r="A34" s="121"/>
      <c r="B34" s="121"/>
      <c r="C34" s="121"/>
      <c r="D34" s="121"/>
      <c r="E34" s="121"/>
      <c r="F34" s="121"/>
      <c r="G34" s="121"/>
    </row>
    <row r="35" spans="1:11" s="110" customFormat="1" ht="51" customHeight="1">
      <c r="A35" s="122"/>
      <c r="B35" s="277" t="s">
        <v>4412</v>
      </c>
      <c r="C35" s="277"/>
      <c r="D35" s="277"/>
      <c r="E35" s="114" t="s">
        <v>4413</v>
      </c>
      <c r="F35" s="114" t="s">
        <v>4414</v>
      </c>
      <c r="G35" s="114" t="s">
        <v>4415</v>
      </c>
      <c r="J35" s="123"/>
      <c r="K35" s="123"/>
    </row>
    <row r="36" spans="1:11" s="110" customFormat="1" ht="23.25" customHeight="1">
      <c r="A36" s="121"/>
      <c r="B36" s="115" t="s">
        <v>4409</v>
      </c>
      <c r="C36" s="116" t="s">
        <v>4410</v>
      </c>
      <c r="D36" s="117" t="s">
        <v>4411</v>
      </c>
      <c r="E36" s="119"/>
      <c r="F36" s="119"/>
      <c r="G36" s="119"/>
      <c r="J36" s="123"/>
      <c r="K36" s="123"/>
    </row>
    <row r="37" spans="1:11" s="110" customFormat="1" ht="23.25" customHeight="1">
      <c r="A37" s="124"/>
      <c r="B37" s="120" t="e">
        <f>VLOOKUP(D5,bezNP!A:O,15,0)</f>
        <v>#N/A</v>
      </c>
      <c r="C37" s="120" t="e">
        <f>VLOOKUP(D5,bezNP!A:P,16,0)</f>
        <v>#N/A</v>
      </c>
      <c r="D37" s="120" t="e">
        <f>VLOOKUP(D5,bezNP!A:Q,17,0)</f>
        <v>#N/A</v>
      </c>
      <c r="E37" s="120" t="e">
        <f>VLOOKUP(D5,bezNP!A:R,18,0)</f>
        <v>#N/A</v>
      </c>
      <c r="F37" s="120" t="e">
        <f>VLOOKUP(D5,bezNP!A:S,19,0)</f>
        <v>#N/A</v>
      </c>
      <c r="G37" s="120" t="e">
        <f>VLOOKUP(D5,bezNP!A:T,20,0)</f>
        <v>#N/A</v>
      </c>
      <c r="J37" s="123"/>
      <c r="K37" s="123"/>
    </row>
    <row r="38" spans="1:7" ht="28.5" customHeight="1">
      <c r="A38" s="278" t="s">
        <v>4416</v>
      </c>
      <c r="B38" s="278"/>
      <c r="C38" s="278"/>
      <c r="D38" s="278"/>
      <c r="E38" s="278"/>
      <c r="F38" s="278"/>
      <c r="G38" s="278"/>
    </row>
    <row r="39" spans="1:7" ht="28.5" customHeight="1">
      <c r="A39" s="279" t="s">
        <v>4417</v>
      </c>
      <c r="B39" s="279"/>
      <c r="C39" s="279"/>
      <c r="D39" s="279"/>
      <c r="E39" s="279"/>
      <c r="F39" s="279"/>
      <c r="G39" s="279"/>
    </row>
    <row r="40" spans="1:7" ht="37.5" customHeight="1">
      <c r="A40" s="271" t="s">
        <v>4418</v>
      </c>
      <c r="B40" s="271"/>
      <c r="C40" s="271"/>
      <c r="D40" s="271"/>
      <c r="E40" s="271"/>
      <c r="F40" s="271"/>
      <c r="G40" s="271"/>
    </row>
    <row r="41" spans="1:7" ht="21" customHeight="1">
      <c r="A41" s="112"/>
      <c r="B41" s="112"/>
      <c r="C41" s="112"/>
      <c r="D41" s="112"/>
      <c r="E41" s="112"/>
      <c r="F41" s="112"/>
      <c r="G41" s="112"/>
    </row>
    <row r="42" spans="1:7" ht="24" customHeight="1">
      <c r="A42" s="280" t="s">
        <v>4419</v>
      </c>
      <c r="B42" s="280"/>
      <c r="C42" s="280"/>
      <c r="D42" s="280"/>
      <c r="E42" s="280"/>
      <c r="F42" s="280"/>
      <c r="G42" s="280"/>
    </row>
    <row r="43" spans="1:7" s="125" customFormat="1" ht="65.25" customHeight="1">
      <c r="A43" s="281" t="s">
        <v>4420</v>
      </c>
      <c r="B43" s="281"/>
      <c r="C43" s="281"/>
      <c r="D43" s="281"/>
      <c r="E43" s="281"/>
      <c r="F43" s="281"/>
      <c r="G43" s="281"/>
    </row>
    <row r="44" spans="1:7" ht="42.75" customHeight="1">
      <c r="A44" s="282" t="s">
        <v>4421</v>
      </c>
      <c r="B44" s="282"/>
      <c r="C44" s="282"/>
      <c r="D44" s="282"/>
      <c r="E44" s="282"/>
      <c r="F44" s="282"/>
      <c r="G44" s="282"/>
    </row>
    <row r="45" spans="1:7" ht="27.75" customHeight="1">
      <c r="A45" s="275" t="str">
        <f>A24</f>
        <v>DNS 13 - Dodávka kancelářského papíru bez náhradního plnění</v>
      </c>
      <c r="B45" s="275"/>
      <c r="C45" s="275"/>
      <c r="D45" s="275"/>
      <c r="E45" s="275"/>
      <c r="F45" s="275"/>
      <c r="G45" s="275"/>
    </row>
    <row r="46" spans="1:7" ht="42" customHeight="1">
      <c r="A46" s="282" t="s">
        <v>4422</v>
      </c>
      <c r="B46" s="282"/>
      <c r="C46" s="282"/>
      <c r="D46" s="282"/>
      <c r="E46" s="282"/>
      <c r="F46" s="282"/>
      <c r="G46" s="282"/>
    </row>
    <row r="47" spans="1:7" ht="54" customHeight="1">
      <c r="A47" s="282" t="s">
        <v>4423</v>
      </c>
      <c r="B47" s="282"/>
      <c r="C47" s="282"/>
      <c r="D47" s="282"/>
      <c r="E47" s="282"/>
      <c r="F47" s="282"/>
      <c r="G47" s="282"/>
    </row>
    <row r="48" spans="1:7" ht="39" customHeight="1">
      <c r="A48" s="282" t="s">
        <v>4424</v>
      </c>
      <c r="B48" s="282"/>
      <c r="C48" s="282"/>
      <c r="D48" s="282"/>
      <c r="E48" s="282"/>
      <c r="F48" s="282"/>
      <c r="G48" s="282"/>
    </row>
    <row r="49" spans="1:7" ht="39.9" customHeight="1">
      <c r="A49" s="282" t="s">
        <v>4425</v>
      </c>
      <c r="B49" s="282"/>
      <c r="C49" s="282"/>
      <c r="D49" s="282"/>
      <c r="E49" s="282"/>
      <c r="F49" s="282"/>
      <c r="G49" s="282"/>
    </row>
    <row r="50" spans="1:7" ht="30" customHeight="1">
      <c r="A50" s="285" t="s">
        <v>4426</v>
      </c>
      <c r="B50" s="282"/>
      <c r="C50" s="282"/>
      <c r="D50" s="282"/>
      <c r="E50" s="282"/>
      <c r="F50" s="282"/>
      <c r="G50" s="282"/>
    </row>
    <row r="51" spans="1:7" ht="50.1" customHeight="1">
      <c r="A51" s="282" t="s">
        <v>4427</v>
      </c>
      <c r="B51" s="282"/>
      <c r="C51" s="282"/>
      <c r="D51" s="282"/>
      <c r="E51" s="282"/>
      <c r="F51" s="282"/>
      <c r="G51" s="282"/>
    </row>
    <row r="52" spans="1:7" s="106" customFormat="1" ht="36.75" customHeight="1">
      <c r="A52" s="126" t="e">
        <f>VLOOKUP(D5,Seznam_PO_1_1_2022!A:T,20,0)</f>
        <v>#N/A</v>
      </c>
      <c r="B52" s="126" t="s">
        <v>4428</v>
      </c>
      <c r="C52" s="126"/>
      <c r="D52" s="126"/>
      <c r="E52" s="126"/>
      <c r="F52" s="126"/>
      <c r="G52" s="126"/>
    </row>
    <row r="53" spans="1:2" s="106" customFormat="1" ht="18" customHeight="1">
      <c r="A53" s="127"/>
      <c r="B53" s="108"/>
    </row>
    <row r="54" spans="1:7" s="106" customFormat="1" ht="25.5" customHeight="1">
      <c r="A54" s="283" t="e">
        <f>VLOOKUP(D5,Seznam_PO_1_1_2022!A:E,5,0)</f>
        <v>#N/A</v>
      </c>
      <c r="B54" s="283"/>
      <c r="C54" s="283"/>
      <c r="D54" s="283"/>
      <c r="E54" s="283"/>
      <c r="F54" s="283"/>
      <c r="G54" s="283"/>
    </row>
    <row r="55" spans="1:2" s="106" customFormat="1" ht="12.75">
      <c r="A55" s="127" t="s">
        <v>4429</v>
      </c>
      <c r="B55" s="108"/>
    </row>
    <row r="56" spans="1:2" s="106" customFormat="1" ht="38.25" customHeight="1">
      <c r="A56" s="284" t="e">
        <f>VLOOKUP(D5,Seznam_PO_1_1_2022!A:P,16,0)</f>
        <v>#N/A</v>
      </c>
      <c r="B56" s="284"/>
    </row>
    <row r="57" spans="1:2" s="106" customFormat="1" ht="14.4">
      <c r="A57" s="128"/>
      <c r="B57" s="129"/>
    </row>
    <row r="58" spans="1:2" ht="12.75">
      <c r="A58" s="130"/>
      <c r="B58" s="131"/>
    </row>
    <row r="59" spans="1:2" ht="12.75">
      <c r="A59" s="130"/>
      <c r="B59" s="131"/>
    </row>
    <row r="60" spans="1:2" ht="12.75">
      <c r="A60" s="130"/>
      <c r="B60" s="131"/>
    </row>
    <row r="61" ht="12.75">
      <c r="B61" s="131"/>
    </row>
    <row r="62" spans="1:2" ht="12.75">
      <c r="A62" s="130"/>
      <c r="B62" s="131"/>
    </row>
    <row r="63" spans="1:2" ht="12.75">
      <c r="A63" s="130"/>
      <c r="B63" s="131"/>
    </row>
    <row r="64" ht="12.75">
      <c r="B64" s="131"/>
    </row>
    <row r="65" ht="12.75">
      <c r="B65" s="131"/>
    </row>
    <row r="66" spans="1:2" ht="12.75">
      <c r="A66" s="130"/>
      <c r="B66" s="131"/>
    </row>
    <row r="67" spans="1:2" ht="12.75">
      <c r="A67" s="130"/>
      <c r="B67" s="131"/>
    </row>
    <row r="68" spans="1:2" ht="12.75">
      <c r="A68" s="130"/>
      <c r="B68" s="131"/>
    </row>
  </sheetData>
  <protectedRanges>
    <protectedRange sqref="D5" name="Oblast1"/>
  </protectedRanges>
  <mergeCells count="44">
    <mergeCell ref="A54:G54"/>
    <mergeCell ref="A56:B56"/>
    <mergeCell ref="A46:G46"/>
    <mergeCell ref="A47:G47"/>
    <mergeCell ref="A48:G48"/>
    <mergeCell ref="A49:G49"/>
    <mergeCell ref="A50:G50"/>
    <mergeCell ref="A51:G51"/>
    <mergeCell ref="A45:G45"/>
    <mergeCell ref="A28:G28"/>
    <mergeCell ref="A29:G29"/>
    <mergeCell ref="A31:A32"/>
    <mergeCell ref="B31:D31"/>
    <mergeCell ref="B35:D35"/>
    <mergeCell ref="A38:G38"/>
    <mergeCell ref="A39:G39"/>
    <mergeCell ref="A40:G40"/>
    <mergeCell ref="A42:G42"/>
    <mergeCell ref="A43:G43"/>
    <mergeCell ref="A44:G44"/>
    <mergeCell ref="C27:E27"/>
    <mergeCell ref="A15:C15"/>
    <mergeCell ref="A16:C16"/>
    <mergeCell ref="A17:C17"/>
    <mergeCell ref="A18:C18"/>
    <mergeCell ref="A19:C19"/>
    <mergeCell ref="A21:G21"/>
    <mergeCell ref="A22:G22"/>
    <mergeCell ref="B23:F23"/>
    <mergeCell ref="A24:G24"/>
    <mergeCell ref="C25:E25"/>
    <mergeCell ref="A26:G26"/>
    <mergeCell ref="A14:C14"/>
    <mergeCell ref="A1:G1"/>
    <mergeCell ref="A3:C3"/>
    <mergeCell ref="A4:G4"/>
    <mergeCell ref="A5:C5"/>
    <mergeCell ref="A6:C6"/>
    <mergeCell ref="A7:C7"/>
    <mergeCell ref="A8:C8"/>
    <mergeCell ref="A9:C9"/>
    <mergeCell ref="A10:C10"/>
    <mergeCell ref="A12:C12"/>
    <mergeCell ref="A13:C13"/>
  </mergeCells>
  <conditionalFormatting sqref="D5">
    <cfRule type="cellIs" priority="1" dxfId="63"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A527-A861-4610-AC1F-AB1763EADD73}">
  <sheetPr>
    <pageSetUpPr fitToPage="1"/>
  </sheetPr>
  <dimension ref="A1:T93"/>
  <sheetViews>
    <sheetView view="pageBreakPreview" zoomScale="70" zoomScaleSheetLayoutView="70" zoomScalePageLayoutView="85" workbookViewId="0" topLeftCell="E1">
      <pane ySplit="5" topLeftCell="A86" activePane="bottomLeft" state="frozen"/>
      <selection pane="topLeft" activeCell="B1" sqref="B1"/>
      <selection pane="bottomLeft" activeCell="E90" sqref="E90"/>
    </sheetView>
  </sheetViews>
  <sheetFormatPr defaultColWidth="8.7109375" defaultRowHeight="12.75"/>
  <cols>
    <col min="1" max="1" width="8.57421875" style="206" customWidth="1"/>
    <col min="2" max="2" width="9.00390625" style="206" customWidth="1"/>
    <col min="3" max="3" width="10.7109375" style="206" customWidth="1"/>
    <col min="4" max="4" width="10.00390625" style="229" customWidth="1"/>
    <col min="5" max="5" width="48.140625" style="206" customWidth="1"/>
    <col min="6" max="6" width="37.7109375" style="206" customWidth="1"/>
    <col min="7" max="11" width="15.7109375" style="206" customWidth="1"/>
    <col min="12" max="15" width="15.7109375" style="207" customWidth="1"/>
    <col min="16" max="16" width="15.7109375" style="230" customWidth="1"/>
    <col min="17" max="17" width="15.7109375" style="207" customWidth="1"/>
    <col min="18" max="18" width="15.7109375" style="230" customWidth="1"/>
    <col min="19" max="19" width="8.7109375" style="206" customWidth="1"/>
    <col min="20" max="20" width="18.00390625" style="206" bestFit="1" customWidth="1"/>
    <col min="21" max="16384" width="8.7109375" style="206" customWidth="1"/>
  </cols>
  <sheetData>
    <row r="1" spans="1:18" ht="25.95" customHeight="1">
      <c r="A1" s="286" t="s">
        <v>4430</v>
      </c>
      <c r="B1" s="286"/>
      <c r="C1" s="286"/>
      <c r="D1" s="286"/>
      <c r="E1" s="286"/>
      <c r="F1" s="286"/>
      <c r="G1" s="286"/>
      <c r="H1" s="286"/>
      <c r="I1" s="286"/>
      <c r="J1" s="286"/>
      <c r="K1" s="286"/>
      <c r="L1" s="286"/>
      <c r="M1" s="286"/>
      <c r="N1" s="286"/>
      <c r="O1" s="286"/>
      <c r="P1" s="286"/>
      <c r="Q1" s="286"/>
      <c r="R1" s="234"/>
    </row>
    <row r="2" spans="1:18" ht="17.25" customHeight="1">
      <c r="A2" s="287" t="s">
        <v>4431</v>
      </c>
      <c r="B2" s="287"/>
      <c r="C2" s="287"/>
      <c r="D2" s="287"/>
      <c r="E2" s="287"/>
      <c r="F2" s="287"/>
      <c r="G2" s="287"/>
      <c r="H2" s="287"/>
      <c r="I2" s="287"/>
      <c r="J2" s="287"/>
      <c r="K2" s="287"/>
      <c r="L2" s="287"/>
      <c r="M2" s="287"/>
      <c r="N2" s="287"/>
      <c r="O2" s="287"/>
      <c r="P2" s="287"/>
      <c r="Q2" s="287"/>
      <c r="R2" s="235"/>
    </row>
    <row r="3" spans="1:18" ht="20.25" customHeight="1">
      <c r="A3" s="287" t="s">
        <v>4432</v>
      </c>
      <c r="B3" s="287"/>
      <c r="C3" s="287"/>
      <c r="D3" s="287"/>
      <c r="E3" s="287"/>
      <c r="F3" s="287"/>
      <c r="G3" s="287"/>
      <c r="H3" s="287"/>
      <c r="I3" s="287"/>
      <c r="J3" s="287"/>
      <c r="K3" s="287"/>
      <c r="L3" s="287"/>
      <c r="M3" s="287"/>
      <c r="N3" s="287"/>
      <c r="O3" s="287"/>
      <c r="P3" s="287"/>
      <c r="Q3" s="287"/>
      <c r="R3" s="235"/>
    </row>
    <row r="4" spans="1:17" ht="12.75">
      <c r="A4" s="288"/>
      <c r="B4" s="288"/>
      <c r="C4" s="288"/>
      <c r="D4" s="288"/>
      <c r="E4" s="288"/>
      <c r="F4" s="288"/>
      <c r="G4" s="288"/>
      <c r="H4" s="288"/>
      <c r="I4" s="288"/>
      <c r="J4" s="288"/>
      <c r="K4" s="288"/>
      <c r="L4" s="288"/>
      <c r="M4" s="288"/>
      <c r="N4" s="288"/>
      <c r="O4" s="288"/>
      <c r="P4" s="288"/>
      <c r="Q4" s="288"/>
    </row>
    <row r="5" spans="1:19" s="222" customFormat="1" ht="69.6" customHeight="1">
      <c r="A5" s="208" t="s">
        <v>4433</v>
      </c>
      <c r="B5" s="209" t="s">
        <v>460</v>
      </c>
      <c r="C5" s="210" t="s">
        <v>4434</v>
      </c>
      <c r="D5" s="211" t="s">
        <v>4435</v>
      </c>
      <c r="E5" s="212" t="s">
        <v>463</v>
      </c>
      <c r="F5" s="210" t="s">
        <v>4436</v>
      </c>
      <c r="G5" s="213" t="s">
        <v>4437</v>
      </c>
      <c r="H5" s="214" t="s">
        <v>4438</v>
      </c>
      <c r="I5" s="215" t="s">
        <v>4439</v>
      </c>
      <c r="J5" s="216" t="s">
        <v>4406</v>
      </c>
      <c r="K5" s="216" t="s">
        <v>4407</v>
      </c>
      <c r="L5" s="216" t="s">
        <v>4408</v>
      </c>
      <c r="M5" s="217" t="s">
        <v>4440</v>
      </c>
      <c r="N5" s="218" t="s">
        <v>4441</v>
      </c>
      <c r="O5" s="219" t="s">
        <v>4442</v>
      </c>
      <c r="P5" s="220" t="s">
        <v>4413</v>
      </c>
      <c r="Q5" s="216" t="s">
        <v>4414</v>
      </c>
      <c r="R5" s="220" t="s">
        <v>4443</v>
      </c>
      <c r="S5" s="221"/>
    </row>
    <row r="6" spans="1:19" ht="50.1" customHeight="1">
      <c r="A6" s="223" t="s">
        <v>4527</v>
      </c>
      <c r="B6" s="224"/>
      <c r="C6" s="231">
        <v>28353242</v>
      </c>
      <c r="D6" s="231">
        <v>28353242</v>
      </c>
      <c r="E6" s="225" t="s">
        <v>4392</v>
      </c>
      <c r="F6" s="226" t="s">
        <v>930</v>
      </c>
      <c r="G6" s="223">
        <v>20</v>
      </c>
      <c r="H6" s="223">
        <v>20</v>
      </c>
      <c r="I6" s="223">
        <v>0</v>
      </c>
      <c r="J6" s="223">
        <v>0</v>
      </c>
      <c r="K6" s="223">
        <v>0</v>
      </c>
      <c r="L6" s="227">
        <v>0</v>
      </c>
      <c r="M6" s="223">
        <v>0</v>
      </c>
      <c r="N6" s="223">
        <v>0</v>
      </c>
      <c r="O6" s="223">
        <v>0</v>
      </c>
      <c r="P6" s="228">
        <v>0</v>
      </c>
      <c r="Q6" s="223">
        <v>0</v>
      </c>
      <c r="R6" s="228">
        <v>0</v>
      </c>
      <c r="S6" s="223">
        <f>SUM(G6:R6)</f>
        <v>40</v>
      </c>
    </row>
    <row r="7" spans="1:19" ht="50.1" customHeight="1">
      <c r="A7" s="223" t="s">
        <v>4528</v>
      </c>
      <c r="B7" s="223" t="str">
        <f>VLOOKUP(C7,Seznam_PO_1_1_2022!A:B,2,0)</f>
        <v>JM_008</v>
      </c>
      <c r="C7" s="232">
        <v>400963</v>
      </c>
      <c r="D7" s="232">
        <v>400963</v>
      </c>
      <c r="E7" s="225" t="str">
        <f>VLOOKUP(C7,Seznam_PO_1_1_2022!A:E,5,0)</f>
        <v>Základní umělecká škola Brno, Smetanova 8, příspěvková organizace</v>
      </c>
      <c r="F7" s="226" t="str">
        <f>VLOOKUP(C7,Seznam_PO_1_1_2022!A:F,6,0)</f>
        <v>Smetanova 346/8, 602 00 Brno</v>
      </c>
      <c r="G7" s="223">
        <f>VLOOKUP(C7,bezNP!A:I,9,0)</f>
        <v>0</v>
      </c>
      <c r="H7" s="223">
        <f>VLOOKUP(C7,bezNP!A:J,10,0)</f>
        <v>0</v>
      </c>
      <c r="I7" s="223">
        <f>VLOOKUP(C7,bezNP!A:K,11,0)</f>
        <v>10</v>
      </c>
      <c r="J7" s="223">
        <f>VLOOKUP(C7,bezNP!A:L,12,0)</f>
        <v>0</v>
      </c>
      <c r="K7" s="223">
        <f>VLOOKUP(C7,bezNP!A:M,13,0)</f>
        <v>0</v>
      </c>
      <c r="L7" s="223">
        <f>VLOOKUP(C7,bezNP!A:N,14,0)</f>
        <v>0</v>
      </c>
      <c r="M7" s="223">
        <f>VLOOKUP(C7,bezNP!A:O,15,0)</f>
        <v>0</v>
      </c>
      <c r="N7" s="223">
        <f>VLOOKUP(C7,bezNP!A:P,16,0)</f>
        <v>0</v>
      </c>
      <c r="O7" s="223">
        <f>VLOOKUP(C7,bezNP!A:Q,17,0)</f>
        <v>0</v>
      </c>
      <c r="P7" s="228">
        <f>VLOOKUP(C7,bezNP!A:R,18,0)</f>
        <v>0</v>
      </c>
      <c r="Q7" s="223">
        <f>VLOOKUP(C7,bezNP!A:S,19,0)</f>
        <v>0</v>
      </c>
      <c r="R7" s="228">
        <f>VLOOKUP(C7,bezNP!A:T,20,0)</f>
        <v>0</v>
      </c>
      <c r="S7" s="223">
        <f aca="true" t="shared" si="0" ref="S7:S69">SUM(G7:R7)</f>
        <v>10</v>
      </c>
    </row>
    <row r="8" spans="1:19" ht="50.1" customHeight="1">
      <c r="A8" s="223" t="s">
        <v>4529</v>
      </c>
      <c r="B8" s="223" t="str">
        <f>VLOOKUP(C8,Seznam_PO_1_1_2022!A:B,2,0)</f>
        <v>JM_009</v>
      </c>
      <c r="C8" s="232">
        <v>226441</v>
      </c>
      <c r="D8" s="232">
        <v>226441</v>
      </c>
      <c r="E8" s="225" t="str">
        <f>VLOOKUP(C8,Seznam_PO_1_1_2022!A:E,5,0)</f>
        <v>Základní umělecká škola varhanická Brno, příspěvková organizace</v>
      </c>
      <c r="F8" s="226" t="str">
        <f>VLOOKUP(C8,Seznam_PO_1_1_2022!A:F,6,0)</f>
        <v>Smetanova 756/14, 602 00 Brno</v>
      </c>
      <c r="G8" s="223">
        <f>VLOOKUP(C8,bezNP!A:I,9,0)</f>
        <v>0</v>
      </c>
      <c r="H8" s="223">
        <f>VLOOKUP(C8,bezNP!A:J,10,0)</f>
        <v>20</v>
      </c>
      <c r="I8" s="223">
        <f>VLOOKUP(C8,bezNP!A:K,11,0)</f>
        <v>0</v>
      </c>
      <c r="J8" s="223">
        <f>VLOOKUP(C8,bezNP!A:L,12,0)</f>
        <v>0</v>
      </c>
      <c r="K8" s="223">
        <f>VLOOKUP(C8,bezNP!A:M,13,0)</f>
        <v>0</v>
      </c>
      <c r="L8" s="223">
        <f>VLOOKUP(C8,bezNP!A:N,14,0)</f>
        <v>0</v>
      </c>
      <c r="M8" s="223">
        <f>VLOOKUP(C8,bezNP!A:O,15,0)</f>
        <v>0</v>
      </c>
      <c r="N8" s="223">
        <f>VLOOKUP(C8,bezNP!A:P,16,0)</f>
        <v>0</v>
      </c>
      <c r="O8" s="223">
        <f>VLOOKUP(C8,bezNP!A:Q,17,0)</f>
        <v>0</v>
      </c>
      <c r="P8" s="228">
        <f>VLOOKUP(C8,bezNP!A:R,18,0)</f>
        <v>0</v>
      </c>
      <c r="Q8" s="223">
        <f>VLOOKUP(C8,bezNP!A:S,19,0)</f>
        <v>0</v>
      </c>
      <c r="R8" s="228">
        <f>VLOOKUP(C8,bezNP!A:T,20,0)</f>
        <v>0</v>
      </c>
      <c r="S8" s="223">
        <f t="shared" si="0"/>
        <v>20</v>
      </c>
    </row>
    <row r="9" spans="1:19" ht="50.1" customHeight="1">
      <c r="A9" s="223" t="s">
        <v>4530</v>
      </c>
      <c r="B9" s="223" t="str">
        <f>VLOOKUP(C9,Seznam_PO_1_1_2022!A:B,2,0)</f>
        <v>JM_018</v>
      </c>
      <c r="C9" s="232">
        <v>92584</v>
      </c>
      <c r="D9" s="232">
        <v>92584</v>
      </c>
      <c r="E9" s="225" t="str">
        <f>VLOOKUP(C9,Seznam_PO_1_1_2022!A:E,5,0)</f>
        <v>Nemocnice Znojmo, příspěvková organizace</v>
      </c>
      <c r="F9" s="226" t="str">
        <f>VLOOKUP(C9,Seznam_PO_1_1_2022!A:F,6,0)</f>
        <v>MUDr. Jana Janského 2675/11, 669 02 Znojmo</v>
      </c>
      <c r="G9" s="223">
        <f>VLOOKUP(C9,bezNP!A:I,9,0)</f>
        <v>720</v>
      </c>
      <c r="H9" s="223">
        <f>VLOOKUP(C9,bezNP!A:J,10,0)</f>
        <v>0</v>
      </c>
      <c r="I9" s="223">
        <f>VLOOKUP(C9,bezNP!A:K,11,0)</f>
        <v>0</v>
      </c>
      <c r="J9" s="223">
        <f>VLOOKUP(C9,bezNP!A:L,12,0)</f>
        <v>0</v>
      </c>
      <c r="K9" s="223">
        <f>VLOOKUP(C9,bezNP!A:M,13,0)</f>
        <v>2</v>
      </c>
      <c r="L9" s="223">
        <f>VLOOKUP(C9,bezNP!A:N,14,0)</f>
        <v>0</v>
      </c>
      <c r="M9" s="223">
        <f>VLOOKUP(C9,bezNP!A:O,15,0)</f>
        <v>2</v>
      </c>
      <c r="N9" s="223">
        <f>VLOOKUP(C9,bezNP!A:P,16,0)</f>
        <v>0</v>
      </c>
      <c r="O9" s="223">
        <f>VLOOKUP(C9,bezNP!A:Q,17,0)</f>
        <v>0</v>
      </c>
      <c r="P9" s="228">
        <f>VLOOKUP(C9,bezNP!A:R,18,0)</f>
        <v>0</v>
      </c>
      <c r="Q9" s="223">
        <f>VLOOKUP(C9,bezNP!A:S,19,0)</f>
        <v>300</v>
      </c>
      <c r="R9" s="228">
        <f>VLOOKUP(C9,bezNP!A:T,20,0)</f>
        <v>0</v>
      </c>
      <c r="S9" s="223">
        <f t="shared" si="0"/>
        <v>1024</v>
      </c>
    </row>
    <row r="10" spans="1:19" ht="50.1" customHeight="1">
      <c r="A10" s="223" t="s">
        <v>4531</v>
      </c>
      <c r="B10" s="223" t="str">
        <f>VLOOKUP(C10,Seznam_PO_1_1_2022!A:B,2,0)</f>
        <v>JM_020</v>
      </c>
      <c r="C10" s="232">
        <v>92738</v>
      </c>
      <c r="D10" s="232">
        <v>92738</v>
      </c>
      <c r="E10" s="225" t="str">
        <f>VLOOKUP(C10,Seznam_PO_1_1_2022!A:E,5,0)</f>
        <v>Jihomoravské muzeum ve Znojmě, příspěvková organizace</v>
      </c>
      <c r="F10" s="226" t="str">
        <f>VLOOKUP(C10,Seznam_PO_1_1_2022!A:F,6,0)</f>
        <v>Přemyslovců 129/8, 669 02 Znojmo</v>
      </c>
      <c r="G10" s="223">
        <f>VLOOKUP(C10,bezNP!A:I,9,0)</f>
        <v>20</v>
      </c>
      <c r="H10" s="223">
        <f>VLOOKUP(C10,bezNP!A:J,10,0)</f>
        <v>0</v>
      </c>
      <c r="I10" s="223">
        <f>VLOOKUP(C10,bezNP!A:K,11,0)</f>
        <v>0</v>
      </c>
      <c r="J10" s="223">
        <f>VLOOKUP(C10,bezNP!A:L,12,0)</f>
        <v>0</v>
      </c>
      <c r="K10" s="223">
        <f>VLOOKUP(C10,bezNP!A:M,13,0)</f>
        <v>0</v>
      </c>
      <c r="L10" s="223">
        <f>VLOOKUP(C10,bezNP!A:N,14,0)</f>
        <v>0</v>
      </c>
      <c r="M10" s="223">
        <f>VLOOKUP(C10,bezNP!A:O,15,0)</f>
        <v>0</v>
      </c>
      <c r="N10" s="223">
        <f>VLOOKUP(C10,bezNP!A:P,16,0)</f>
        <v>0</v>
      </c>
      <c r="O10" s="223">
        <f>VLOOKUP(C10,bezNP!A:Q,17,0)</f>
        <v>0</v>
      </c>
      <c r="P10" s="228">
        <f>VLOOKUP(C10,bezNP!A:R,18,0)</f>
        <v>0</v>
      </c>
      <c r="Q10" s="223">
        <f>VLOOKUP(C10,bezNP!A:S,19,0)</f>
        <v>0</v>
      </c>
      <c r="R10" s="228">
        <f>VLOOKUP(C10,bezNP!A:T,20,0)</f>
        <v>0</v>
      </c>
      <c r="S10" s="223">
        <f t="shared" si="0"/>
        <v>20</v>
      </c>
    </row>
    <row r="11" spans="1:19" ht="50.1" customHeight="1">
      <c r="A11" s="223" t="s">
        <v>4532</v>
      </c>
      <c r="B11" s="223" t="str">
        <f>VLOOKUP(C11,Seznam_PO_1_1_2022!A:B,2,0)</f>
        <v>JM_023</v>
      </c>
      <c r="C11" s="233">
        <v>70285314</v>
      </c>
      <c r="D11" s="233">
        <v>70285314</v>
      </c>
      <c r="E11" s="225" t="str">
        <f>VLOOKUP(C11,Seznam_PO_1_1_2022!A:E,5,0)</f>
        <v>Středisko volného času Znojmo, příspěvková organizace</v>
      </c>
      <c r="F11" s="226" t="str">
        <f>VLOOKUP(C11,Seznam_PO_1_1_2022!A:F,6,0)</f>
        <v>Sokolská 1277/8, 669 02 Znojmo</v>
      </c>
      <c r="G11" s="223">
        <f>VLOOKUP(C11,bezNP!A:I,9,0)</f>
        <v>30</v>
      </c>
      <c r="H11" s="223">
        <f>VLOOKUP(C11,bezNP!A:J,10,0)</f>
        <v>0</v>
      </c>
      <c r="I11" s="223">
        <f>VLOOKUP(C11,bezNP!A:K,11,0)</f>
        <v>0</v>
      </c>
      <c r="J11" s="223">
        <f>VLOOKUP(C11,bezNP!A:L,12,0)</f>
        <v>0</v>
      </c>
      <c r="K11" s="223">
        <f>VLOOKUP(C11,bezNP!A:M,13,0)</f>
        <v>0</v>
      </c>
      <c r="L11" s="223">
        <f>VLOOKUP(C11,bezNP!A:N,14,0)</f>
        <v>0</v>
      </c>
      <c r="M11" s="223">
        <f>VLOOKUP(C11,bezNP!A:O,15,0)</f>
        <v>0</v>
      </c>
      <c r="N11" s="223">
        <f>VLOOKUP(C11,bezNP!A:P,16,0)</f>
        <v>0</v>
      </c>
      <c r="O11" s="223">
        <f>VLOOKUP(C11,bezNP!A:Q,17,0)</f>
        <v>0</v>
      </c>
      <c r="P11" s="228">
        <f>VLOOKUP(C11,bezNP!A:R,18,0)</f>
        <v>0</v>
      </c>
      <c r="Q11" s="223">
        <f>VLOOKUP(C11,bezNP!A:S,19,0)</f>
        <v>0</v>
      </c>
      <c r="R11" s="228">
        <f>VLOOKUP(C11,bezNP!A:T,20,0)</f>
        <v>0</v>
      </c>
      <c r="S11" s="223">
        <f t="shared" si="0"/>
        <v>30</v>
      </c>
    </row>
    <row r="12" spans="1:19" ht="50.1" customHeight="1">
      <c r="A12" s="223" t="s">
        <v>4533</v>
      </c>
      <c r="B12" s="223" t="str">
        <f>VLOOKUP(C12,Seznam_PO_1_1_2022!A:B,2,0)</f>
        <v>JM_025</v>
      </c>
      <c r="C12" s="232">
        <v>638081</v>
      </c>
      <c r="D12" s="232">
        <v>638081</v>
      </c>
      <c r="E12" s="225" t="str">
        <f>VLOOKUP(C12,Seznam_PO_1_1_2022!A:E,5,0)</f>
        <v>Střední zdravotnická škola a vyšší odborná škola zdravotnická Znojmo, příspěvková organizace</v>
      </c>
      <c r="F12" s="226" t="str">
        <f>VLOOKUP(C12,Seznam_PO_1_1_2022!A:F,6,0)</f>
        <v xml:space="preserve">Jana Palacha 956/8, 669 33 Znojmo </v>
      </c>
      <c r="G12" s="223">
        <f>VLOOKUP(C12,bezNP!A:I,9,0)</f>
        <v>0</v>
      </c>
      <c r="H12" s="223">
        <f>VLOOKUP(C12,bezNP!A:J,10,0)</f>
        <v>50</v>
      </c>
      <c r="I12" s="223">
        <f>VLOOKUP(C12,bezNP!A:K,11,0)</f>
        <v>0</v>
      </c>
      <c r="J12" s="223">
        <f>VLOOKUP(C12,bezNP!A:L,12,0)</f>
        <v>0</v>
      </c>
      <c r="K12" s="223">
        <f>VLOOKUP(C12,bezNP!A:M,13,0)</f>
        <v>0</v>
      </c>
      <c r="L12" s="223">
        <f>VLOOKUP(C12,bezNP!A:N,14,0)</f>
        <v>0</v>
      </c>
      <c r="M12" s="223">
        <f>VLOOKUP(C12,bezNP!A:O,15,0)</f>
        <v>0</v>
      </c>
      <c r="N12" s="223">
        <f>VLOOKUP(C12,bezNP!A:P,16,0)</f>
        <v>0</v>
      </c>
      <c r="O12" s="223">
        <f>VLOOKUP(C12,bezNP!A:Q,17,0)</f>
        <v>0</v>
      </c>
      <c r="P12" s="228">
        <f>VLOOKUP(C12,bezNP!A:R,18,0)</f>
        <v>0</v>
      </c>
      <c r="Q12" s="223">
        <f>VLOOKUP(C12,bezNP!A:S,19,0)</f>
        <v>0</v>
      </c>
      <c r="R12" s="228">
        <f>VLOOKUP(C12,bezNP!A:T,20,0)</f>
        <v>0</v>
      </c>
      <c r="S12" s="223">
        <f t="shared" si="0"/>
        <v>50</v>
      </c>
    </row>
    <row r="13" spans="1:19" ht="50.1" customHeight="1">
      <c r="A13" s="223" t="s">
        <v>4534</v>
      </c>
      <c r="B13" s="223" t="str">
        <f>VLOOKUP(C13,Seznam_PO_1_1_2022!A:B,2,0)</f>
        <v>JM_029</v>
      </c>
      <c r="C13" s="232">
        <v>566381</v>
      </c>
      <c r="D13" s="232">
        <v>566381</v>
      </c>
      <c r="E13" s="225" t="str">
        <f>VLOOKUP(C13,Seznam_PO_1_1_2022!A:E,5,0)</f>
        <v>Obchodní akademie a vyšší odborná škola Brno, Kotlářská, příspěvková organizace</v>
      </c>
      <c r="F13" s="226" t="str">
        <f>VLOOKUP(C13,Seznam_PO_1_1_2022!A:F,6,0)</f>
        <v>Kotlářská 263/9, 611 53 Brno</v>
      </c>
      <c r="G13" s="223">
        <f>VLOOKUP(C13,bezNP!A:I,9,0)</f>
        <v>0</v>
      </c>
      <c r="H13" s="223">
        <f>VLOOKUP(C13,bezNP!A:J,10,0)</f>
        <v>0</v>
      </c>
      <c r="I13" s="223">
        <f>VLOOKUP(C13,bezNP!A:K,11,0)</f>
        <v>0</v>
      </c>
      <c r="J13" s="223">
        <f>VLOOKUP(C13,bezNP!A:L,12,0)</f>
        <v>0</v>
      </c>
      <c r="K13" s="223">
        <f>VLOOKUP(C13,bezNP!A:M,13,0)</f>
        <v>0</v>
      </c>
      <c r="L13" s="223">
        <f>VLOOKUP(C13,bezNP!A:N,14,0)</f>
        <v>0</v>
      </c>
      <c r="M13" s="223">
        <f>VLOOKUP(C13,bezNP!A:O,15,0)</f>
        <v>10</v>
      </c>
      <c r="N13" s="223">
        <f>VLOOKUP(C13,bezNP!A:P,16,0)</f>
        <v>0</v>
      </c>
      <c r="O13" s="223">
        <f>VLOOKUP(C13,bezNP!A:Q,17,0)</f>
        <v>0</v>
      </c>
      <c r="P13" s="228">
        <f>VLOOKUP(C13,bezNP!A:R,18,0)</f>
        <v>0</v>
      </c>
      <c r="Q13" s="223">
        <f>VLOOKUP(C13,bezNP!A:S,19,0)</f>
        <v>0</v>
      </c>
      <c r="R13" s="228">
        <f>VLOOKUP(C13,bezNP!A:T,20,0)</f>
        <v>0</v>
      </c>
      <c r="S13" s="223">
        <f t="shared" si="0"/>
        <v>10</v>
      </c>
    </row>
    <row r="14" spans="1:19" ht="50.1" customHeight="1">
      <c r="A14" s="223" t="s">
        <v>4535</v>
      </c>
      <c r="B14" s="223" t="str">
        <f>VLOOKUP(C14,Seznam_PO_1_1_2022!A:B,2,0)</f>
        <v>JM_032</v>
      </c>
      <c r="C14" s="233">
        <v>70932581</v>
      </c>
      <c r="D14" s="233">
        <v>70932581</v>
      </c>
      <c r="E14" s="225" t="str">
        <f>VLOOKUP(C14,Seznam_PO_1_1_2022!A:E,5,0)</f>
        <v>Správa a údržba silnic Jihomoravského kraje, příspěvková organizace kraje</v>
      </c>
      <c r="F14" s="226" t="str">
        <f>VLOOKUP(C14,Seznam_PO_1_1_2022!A:F,6,0)</f>
        <v>Žerotínovo náměstí 449/3, 602 00 Brno</v>
      </c>
      <c r="G14" s="223">
        <f>VLOOKUP(C14,bezNP!A:I,9,0)</f>
        <v>400</v>
      </c>
      <c r="H14" s="223">
        <f>VLOOKUP(C14,bezNP!A:J,10,0)</f>
        <v>0</v>
      </c>
      <c r="I14" s="223">
        <f>VLOOKUP(C14,bezNP!A:K,11,0)</f>
        <v>0</v>
      </c>
      <c r="J14" s="223">
        <f>VLOOKUP(C14,bezNP!A:L,12,0)</f>
        <v>0</v>
      </c>
      <c r="K14" s="223">
        <f>VLOOKUP(C14,bezNP!A:M,13,0)</f>
        <v>0</v>
      </c>
      <c r="L14" s="223">
        <f>VLOOKUP(C14,bezNP!A:N,14,0)</f>
        <v>0</v>
      </c>
      <c r="M14" s="223">
        <f>VLOOKUP(C14,bezNP!A:O,15,0)</f>
        <v>5</v>
      </c>
      <c r="N14" s="223">
        <f>VLOOKUP(C14,bezNP!A:P,16,0)</f>
        <v>0</v>
      </c>
      <c r="O14" s="223">
        <f>VLOOKUP(C14,bezNP!A:Q,17,0)</f>
        <v>0</v>
      </c>
      <c r="P14" s="228">
        <f>VLOOKUP(C14,bezNP!A:R,18,0)</f>
        <v>0</v>
      </c>
      <c r="Q14" s="223">
        <f>VLOOKUP(C14,bezNP!A:S,19,0)</f>
        <v>0</v>
      </c>
      <c r="R14" s="228">
        <f>VLOOKUP(C14,bezNP!A:T,20,0)</f>
        <v>0</v>
      </c>
      <c r="S14" s="223">
        <f t="shared" si="0"/>
        <v>405</v>
      </c>
    </row>
    <row r="15" spans="1:19" ht="50.1" customHeight="1">
      <c r="A15" s="223" t="s">
        <v>4536</v>
      </c>
      <c r="B15" s="223" t="str">
        <f>VLOOKUP(C15,Seznam_PO_1_1_2022!A:B,2,0)</f>
        <v>JM_033</v>
      </c>
      <c r="C15" s="233">
        <v>44993633</v>
      </c>
      <c r="D15" s="233">
        <v>44993633</v>
      </c>
      <c r="E15" s="225" t="str">
        <f>VLOOKUP(C15,Seznam_PO_1_1_2022!A:E,5,0)</f>
        <v>Základní škola a praktická škola Brno, Vídeňská, příspěvková organizace</v>
      </c>
      <c r="F15" s="226" t="str">
        <f>VLOOKUP(C15,Seznam_PO_1_1_2022!A:F,6,0)</f>
        <v>Vídeňská 244/26, 639 00 Brno</v>
      </c>
      <c r="G15" s="223">
        <f>VLOOKUP(C15,bezNP!A:I,9,0)</f>
        <v>0</v>
      </c>
      <c r="H15" s="223">
        <f>VLOOKUP(C15,bezNP!A:J,10,0)</f>
        <v>50</v>
      </c>
      <c r="I15" s="223">
        <f>VLOOKUP(C15,bezNP!A:K,11,0)</f>
        <v>0</v>
      </c>
      <c r="J15" s="223">
        <f>VLOOKUP(C15,bezNP!A:L,12,0)</f>
        <v>0</v>
      </c>
      <c r="K15" s="223">
        <f>VLOOKUP(C15,bezNP!A:M,13,0)</f>
        <v>0</v>
      </c>
      <c r="L15" s="223">
        <f>VLOOKUP(C15,bezNP!A:N,14,0)</f>
        <v>0</v>
      </c>
      <c r="M15" s="223">
        <f>VLOOKUP(C15,bezNP!A:O,15,0)</f>
        <v>0</v>
      </c>
      <c r="N15" s="223">
        <f>VLOOKUP(C15,bezNP!A:P,16,0)</f>
        <v>0</v>
      </c>
      <c r="O15" s="223">
        <f>VLOOKUP(C15,bezNP!A:Q,17,0)</f>
        <v>0</v>
      </c>
      <c r="P15" s="228">
        <f>VLOOKUP(C15,bezNP!A:R,18,0)</f>
        <v>0</v>
      </c>
      <c r="Q15" s="223">
        <f>VLOOKUP(C15,bezNP!A:S,19,0)</f>
        <v>0</v>
      </c>
      <c r="R15" s="228">
        <f>VLOOKUP(C15,bezNP!A:T,20,0)</f>
        <v>0</v>
      </c>
      <c r="S15" s="223">
        <f t="shared" si="0"/>
        <v>50</v>
      </c>
    </row>
    <row r="16" spans="1:19" ht="50.1" customHeight="1">
      <c r="A16" s="223" t="s">
        <v>4537</v>
      </c>
      <c r="B16" s="223" t="str">
        <f>VLOOKUP(C16,Seznam_PO_1_1_2022!A:B,2,0)</f>
        <v>JM_034</v>
      </c>
      <c r="C16" s="232">
        <v>559032</v>
      </c>
      <c r="D16" s="232">
        <v>559032</v>
      </c>
      <c r="E16" s="225" t="str">
        <f>VLOOKUP(C16,Seznam_PO_1_1_2022!A:E,5,0)</f>
        <v>Gymnázium Brno, třída Kapitána Jaroše, příspěvková organizace</v>
      </c>
      <c r="F16" s="226" t="str">
        <f>VLOOKUP(C16,Seznam_PO_1_1_2022!A:F,6,0)</f>
        <v>třída Kpt. Jaroše 1829/14, 658 70 Brno</v>
      </c>
      <c r="G16" s="223">
        <f>VLOOKUP(C16,bezNP!A:I,9,0)</f>
        <v>200</v>
      </c>
      <c r="H16" s="223">
        <f>VLOOKUP(C16,bezNP!A:J,10,0)</f>
        <v>0</v>
      </c>
      <c r="I16" s="223">
        <f>VLOOKUP(C16,bezNP!A:K,11,0)</f>
        <v>0</v>
      </c>
      <c r="J16" s="223">
        <f>VLOOKUP(C16,bezNP!A:L,12,0)</f>
        <v>0</v>
      </c>
      <c r="K16" s="223">
        <f>VLOOKUP(C16,bezNP!A:M,13,0)</f>
        <v>0</v>
      </c>
      <c r="L16" s="223">
        <f>VLOOKUP(C16,bezNP!A:N,14,0)</f>
        <v>0</v>
      </c>
      <c r="M16" s="223">
        <f>VLOOKUP(C16,bezNP!A:O,15,0)</f>
        <v>5</v>
      </c>
      <c r="N16" s="223">
        <f>VLOOKUP(C16,bezNP!A:P,16,0)</f>
        <v>0</v>
      </c>
      <c r="O16" s="223">
        <f>VLOOKUP(C16,bezNP!A:Q,17,0)</f>
        <v>0</v>
      </c>
      <c r="P16" s="228">
        <f>VLOOKUP(C16,bezNP!A:R,18,0)</f>
        <v>0</v>
      </c>
      <c r="Q16" s="223">
        <f>VLOOKUP(C16,bezNP!A:S,19,0)</f>
        <v>0</v>
      </c>
      <c r="R16" s="228">
        <f>VLOOKUP(C16,bezNP!A:T,20,0)</f>
        <v>0</v>
      </c>
      <c r="S16" s="223">
        <f t="shared" si="0"/>
        <v>205</v>
      </c>
    </row>
    <row r="17" spans="1:19" ht="50.1" customHeight="1">
      <c r="A17" s="223" t="s">
        <v>4538</v>
      </c>
      <c r="B17" s="223" t="str">
        <f>VLOOKUP(C17,Seznam_PO_1_1_2022!A:B,2,0)</f>
        <v>JM_035</v>
      </c>
      <c r="C17" s="233">
        <v>62157213</v>
      </c>
      <c r="D17" s="233">
        <v>62157213</v>
      </c>
      <c r="E17" s="225" t="str">
        <f>VLOOKUP(C17,Seznam_PO_1_1_2022!A:E,5,0)</f>
        <v>Konzervatoř Brno, příspěvková organizace</v>
      </c>
      <c r="F17" s="226" t="str">
        <f>VLOOKUP(C17,Seznam_PO_1_1_2022!A:F,6,0)</f>
        <v>třída Kpt. Jaroše 1890/45, 662 54 Brno</v>
      </c>
      <c r="G17" s="223">
        <f>VLOOKUP(C17,bezNP!A:I,9,0)</f>
        <v>1</v>
      </c>
      <c r="H17" s="223">
        <f>VLOOKUP(C17,bezNP!A:J,10,0)</f>
        <v>0</v>
      </c>
      <c r="I17" s="223">
        <f>VLOOKUP(C17,bezNP!A:K,11,0)</f>
        <v>0</v>
      </c>
      <c r="J17" s="223">
        <f>VLOOKUP(C17,bezNP!A:L,12,0)</f>
        <v>0</v>
      </c>
      <c r="K17" s="223">
        <f>VLOOKUP(C17,bezNP!A:M,13,0)</f>
        <v>0</v>
      </c>
      <c r="L17" s="223">
        <f>VLOOKUP(C17,bezNP!A:N,14,0)</f>
        <v>0</v>
      </c>
      <c r="M17" s="223">
        <f>VLOOKUP(C17,bezNP!A:O,15,0)</f>
        <v>1</v>
      </c>
      <c r="N17" s="223">
        <f>VLOOKUP(C17,bezNP!A:P,16,0)</f>
        <v>0</v>
      </c>
      <c r="O17" s="223">
        <f>VLOOKUP(C17,bezNP!A:Q,17,0)</f>
        <v>0</v>
      </c>
      <c r="P17" s="228">
        <f>VLOOKUP(C17,bezNP!A:R,18,0)</f>
        <v>0</v>
      </c>
      <c r="Q17" s="223">
        <f>VLOOKUP(C17,bezNP!A:S,19,0)</f>
        <v>0</v>
      </c>
      <c r="R17" s="228">
        <f>VLOOKUP(C17,bezNP!A:T,20,0)</f>
        <v>0</v>
      </c>
      <c r="S17" s="223">
        <f t="shared" si="0"/>
        <v>2</v>
      </c>
    </row>
    <row r="18" spans="1:19" ht="50.1" customHeight="1">
      <c r="A18" s="223" t="s">
        <v>4539</v>
      </c>
      <c r="B18" s="223" t="str">
        <f>VLOOKUP(C18,Seznam_PO_1_1_2022!A:B,2,0)</f>
        <v>JM_037</v>
      </c>
      <c r="C18" s="233">
        <v>49438816</v>
      </c>
      <c r="D18" s="233">
        <v>49438816</v>
      </c>
      <c r="E18" s="225" t="str">
        <f>VLOOKUP(C18,Seznam_PO_1_1_2022!A:E,5,0)</f>
        <v>Gymnázium, Střední pedagogická škola, Obchodní akademie a Jazyková škola s právem státní jazykové zkoušky Znojmo, příspěvková organizace</v>
      </c>
      <c r="F18" s="226" t="str">
        <f>VLOOKUP(C18,Seznam_PO_1_1_2022!A:F,6,0)</f>
        <v>Pontassievská 350/3, 669 02 Znojmo</v>
      </c>
      <c r="G18" s="223">
        <f>VLOOKUP(C18,bezNP!A:I,9,0)</f>
        <v>0</v>
      </c>
      <c r="H18" s="223">
        <f>VLOOKUP(C18,bezNP!A:J,10,0)</f>
        <v>0</v>
      </c>
      <c r="I18" s="223">
        <f>VLOOKUP(C18,bezNP!A:K,11,0)</f>
        <v>150</v>
      </c>
      <c r="J18" s="223">
        <f>VLOOKUP(C18,bezNP!A:L,12,0)</f>
        <v>0</v>
      </c>
      <c r="K18" s="223">
        <f>VLOOKUP(C18,bezNP!A:M,13,0)</f>
        <v>0</v>
      </c>
      <c r="L18" s="223">
        <f>VLOOKUP(C18,bezNP!A:N,14,0)</f>
        <v>0</v>
      </c>
      <c r="M18" s="223">
        <f>VLOOKUP(C18,bezNP!A:O,15,0)</f>
        <v>0</v>
      </c>
      <c r="N18" s="223">
        <f>VLOOKUP(C18,bezNP!A:P,16,0)</f>
        <v>0</v>
      </c>
      <c r="O18" s="223">
        <f>VLOOKUP(C18,bezNP!A:Q,17,0)</f>
        <v>0</v>
      </c>
      <c r="P18" s="228">
        <f>VLOOKUP(C18,bezNP!A:R,18,0)</f>
        <v>0</v>
      </c>
      <c r="Q18" s="223">
        <f>VLOOKUP(C18,bezNP!A:S,19,0)</f>
        <v>0</v>
      </c>
      <c r="R18" s="228">
        <f>VLOOKUP(C18,bezNP!A:T,20,0)</f>
        <v>0</v>
      </c>
      <c r="S18" s="223">
        <f t="shared" si="0"/>
        <v>150</v>
      </c>
    </row>
    <row r="19" spans="1:19" ht="50.1" customHeight="1">
      <c r="A19" s="223" t="s">
        <v>4540</v>
      </c>
      <c r="B19" s="223" t="str">
        <f>VLOOKUP(C19,Seznam_PO_1_1_2022!A:B,2,0)</f>
        <v>JM_047</v>
      </c>
      <c r="C19" s="232">
        <v>559008</v>
      </c>
      <c r="D19" s="232">
        <v>559008</v>
      </c>
      <c r="E19" s="225" t="str">
        <f>VLOOKUP(C19,Seznam_PO_1_1_2022!A:E,5,0)</f>
        <v>Gymnázium Matyáše Lercha, Brno, Žižkova 55, příspěvková organizace</v>
      </c>
      <c r="F19" s="226" t="str">
        <f>VLOOKUP(C19,Seznam_PO_1_1_2022!A:F,6,0)</f>
        <v xml:space="preserve">Žižkova 980/55, 616 00 Brno </v>
      </c>
      <c r="G19" s="223">
        <f>VLOOKUP(C19,bezNP!A:I,9,0)</f>
        <v>0</v>
      </c>
      <c r="H19" s="223">
        <f>VLOOKUP(C19,bezNP!A:J,10,0)</f>
        <v>100</v>
      </c>
      <c r="I19" s="223">
        <f>VLOOKUP(C19,bezNP!A:K,11,0)</f>
        <v>0</v>
      </c>
      <c r="J19" s="223">
        <f>VLOOKUP(C19,bezNP!A:L,12,0)</f>
        <v>0</v>
      </c>
      <c r="K19" s="223">
        <f>VLOOKUP(C19,bezNP!A:M,13,0)</f>
        <v>0</v>
      </c>
      <c r="L19" s="223">
        <f>VLOOKUP(C19,bezNP!A:N,14,0)</f>
        <v>0</v>
      </c>
      <c r="M19" s="223">
        <f>VLOOKUP(C19,bezNP!A:O,15,0)</f>
        <v>0</v>
      </c>
      <c r="N19" s="223">
        <f>VLOOKUP(C19,bezNP!A:P,16,0)</f>
        <v>0</v>
      </c>
      <c r="O19" s="223">
        <f>VLOOKUP(C19,bezNP!A:Q,17,0)</f>
        <v>0</v>
      </c>
      <c r="P19" s="228">
        <f>VLOOKUP(C19,bezNP!A:R,18,0)</f>
        <v>0</v>
      </c>
      <c r="Q19" s="223">
        <f>VLOOKUP(C19,bezNP!A:S,19,0)</f>
        <v>0</v>
      </c>
      <c r="R19" s="228">
        <f>VLOOKUP(C19,bezNP!A:T,20,0)</f>
        <v>0</v>
      </c>
      <c r="S19" s="223">
        <f t="shared" si="0"/>
        <v>100</v>
      </c>
    </row>
    <row r="20" spans="1:19" ht="50.1" customHeight="1">
      <c r="A20" s="223" t="s">
        <v>4541</v>
      </c>
      <c r="B20" s="223" t="str">
        <f>VLOOKUP(C20,Seznam_PO_1_1_2022!A:B,2,0)</f>
        <v>JM_049</v>
      </c>
      <c r="C20" s="232">
        <v>567582</v>
      </c>
      <c r="D20" s="232">
        <v>567582</v>
      </c>
      <c r="E20" s="225" t="str">
        <f>VLOOKUP(C20,Seznam_PO_1_1_2022!A:E,5,0)</f>
        <v>Sportovní gymnázium Ludvíka Daňka, Brno, Botanická 70, příspěvková organizace</v>
      </c>
      <c r="F20" s="226" t="str">
        <f>VLOOKUP(C20,Seznam_PO_1_1_2022!A:F,6,0)</f>
        <v>Botanická 63/70, 602 00 Brno</v>
      </c>
      <c r="G20" s="223">
        <f>VLOOKUP(C20,bezNP!A:I,9,0)</f>
        <v>150</v>
      </c>
      <c r="H20" s="223">
        <f>VLOOKUP(C20,bezNP!A:J,10,0)</f>
        <v>0</v>
      </c>
      <c r="I20" s="223">
        <f>VLOOKUP(C20,bezNP!A:K,11,0)</f>
        <v>0</v>
      </c>
      <c r="J20" s="223">
        <f>VLOOKUP(C20,bezNP!A:L,12,0)</f>
        <v>0</v>
      </c>
      <c r="K20" s="223">
        <f>VLOOKUP(C20,bezNP!A:M,13,0)</f>
        <v>0</v>
      </c>
      <c r="L20" s="223">
        <f>VLOOKUP(C20,bezNP!A:N,14,0)</f>
        <v>0</v>
      </c>
      <c r="M20" s="223">
        <f>VLOOKUP(C20,bezNP!A:O,15,0)</f>
        <v>0</v>
      </c>
      <c r="N20" s="223">
        <f>VLOOKUP(C20,bezNP!A:P,16,0)</f>
        <v>0</v>
      </c>
      <c r="O20" s="223">
        <f>VLOOKUP(C20,bezNP!A:Q,17,0)</f>
        <v>0</v>
      </c>
      <c r="P20" s="228">
        <f>VLOOKUP(C20,bezNP!A:R,18,0)</f>
        <v>0</v>
      </c>
      <c r="Q20" s="223">
        <f>VLOOKUP(C20,bezNP!A:S,19,0)</f>
        <v>0</v>
      </c>
      <c r="R20" s="228">
        <f>VLOOKUP(C20,bezNP!A:T,20,0)</f>
        <v>0</v>
      </c>
      <c r="S20" s="223">
        <f t="shared" si="0"/>
        <v>150</v>
      </c>
    </row>
    <row r="21" spans="1:19" ht="50.1" customHeight="1">
      <c r="A21" s="223" t="s">
        <v>4542</v>
      </c>
      <c r="B21" s="223" t="str">
        <f>VLOOKUP(C21,Seznam_PO_1_1_2022!A:B,2,0)</f>
        <v>JM_060</v>
      </c>
      <c r="C21" s="232">
        <v>638005</v>
      </c>
      <c r="D21" s="232">
        <v>638005</v>
      </c>
      <c r="E21" s="225" t="str">
        <f>VLOOKUP(C21,Seznam_PO_1_1_2022!A:E,5,0)</f>
        <v>Střední zdravotnická škola a Vyšší odborná škola zdravotnická Brno, Merhautova, příspěvková organizace</v>
      </c>
      <c r="F21" s="226" t="str">
        <f>VLOOKUP(C21,Seznam_PO_1_1_2022!A:F,6,0)</f>
        <v>Merhautova 590/15, 613 00 Brno</v>
      </c>
      <c r="G21" s="223">
        <f>VLOOKUP(C21,bezNP!A:I,9,0)</f>
        <v>180</v>
      </c>
      <c r="H21" s="223">
        <f>VLOOKUP(C21,bezNP!A:J,10,0)</f>
        <v>0</v>
      </c>
      <c r="I21" s="223">
        <f>VLOOKUP(C21,bezNP!A:K,11,0)</f>
        <v>0</v>
      </c>
      <c r="J21" s="223">
        <f>VLOOKUP(C21,bezNP!A:L,12,0)</f>
        <v>0</v>
      </c>
      <c r="K21" s="223">
        <f>VLOOKUP(C21,bezNP!A:M,13,0)</f>
        <v>0</v>
      </c>
      <c r="L21" s="223">
        <f>VLOOKUP(C21,bezNP!A:N,14,0)</f>
        <v>0</v>
      </c>
      <c r="M21" s="223">
        <f>VLOOKUP(C21,bezNP!A:O,15,0)</f>
        <v>0</v>
      </c>
      <c r="N21" s="223">
        <f>VLOOKUP(C21,bezNP!A:P,16,0)</f>
        <v>0</v>
      </c>
      <c r="O21" s="223">
        <f>VLOOKUP(C21,bezNP!A:Q,17,0)</f>
        <v>0</v>
      </c>
      <c r="P21" s="228">
        <f>VLOOKUP(C21,bezNP!A:R,18,0)</f>
        <v>0</v>
      </c>
      <c r="Q21" s="223">
        <f>VLOOKUP(C21,bezNP!A:S,19,0)</f>
        <v>0</v>
      </c>
      <c r="R21" s="228">
        <f>VLOOKUP(C21,bezNP!A:T,20,0)</f>
        <v>0</v>
      </c>
      <c r="S21" s="223">
        <f t="shared" si="0"/>
        <v>180</v>
      </c>
    </row>
    <row r="22" spans="1:19" ht="50.1" customHeight="1">
      <c r="A22" s="223" t="s">
        <v>4543</v>
      </c>
      <c r="B22" s="223" t="str">
        <f>VLOOKUP(C22,Seznam_PO_1_1_2022!A:B,2,0)</f>
        <v>JM_061</v>
      </c>
      <c r="C22" s="233">
        <v>44993668</v>
      </c>
      <c r="D22" s="233">
        <v>44993668</v>
      </c>
      <c r="E22" s="225" t="str">
        <f>VLOOKUP(C22,Seznam_PO_1_1_2022!A:E,5,0)</f>
        <v>Základní škola Brno, Sekaninova, příspěvková organizace</v>
      </c>
      <c r="F22" s="226" t="str">
        <f>VLOOKUP(C22,Seznam_PO_1_1_2022!A:F,6,0)</f>
        <v>Sekaninova 895/1, 614 00 Brno</v>
      </c>
      <c r="G22" s="223">
        <f>VLOOKUP(C22,bezNP!A:I,9,0)</f>
        <v>0</v>
      </c>
      <c r="H22" s="223">
        <f>VLOOKUP(C22,bezNP!A:J,10,0)</f>
        <v>0</v>
      </c>
      <c r="I22" s="223">
        <f>VLOOKUP(C22,bezNP!A:K,11,0)</f>
        <v>50</v>
      </c>
      <c r="J22" s="223">
        <f>VLOOKUP(C22,bezNP!A:L,12,0)</f>
        <v>0</v>
      </c>
      <c r="K22" s="223">
        <f>VLOOKUP(C22,bezNP!A:M,13,0)</f>
        <v>0</v>
      </c>
      <c r="L22" s="223">
        <f>VLOOKUP(C22,bezNP!A:N,14,0)</f>
        <v>0</v>
      </c>
      <c r="M22" s="223">
        <f>VLOOKUP(C22,bezNP!A:O,15,0)</f>
        <v>0</v>
      </c>
      <c r="N22" s="223">
        <f>VLOOKUP(C22,bezNP!A:P,16,0)</f>
        <v>0</v>
      </c>
      <c r="O22" s="223">
        <f>VLOOKUP(C22,bezNP!A:Q,17,0)</f>
        <v>0</v>
      </c>
      <c r="P22" s="228">
        <f>VLOOKUP(C22,bezNP!A:R,18,0)</f>
        <v>0</v>
      </c>
      <c r="Q22" s="223">
        <f>VLOOKUP(C22,bezNP!A:S,19,0)</f>
        <v>0</v>
      </c>
      <c r="R22" s="228">
        <f>VLOOKUP(C22,bezNP!A:T,20,0)</f>
        <v>0</v>
      </c>
      <c r="S22" s="223">
        <f t="shared" si="0"/>
        <v>50</v>
      </c>
    </row>
    <row r="23" spans="1:19" ht="50.1" customHeight="1">
      <c r="A23" s="223" t="s">
        <v>4544</v>
      </c>
      <c r="B23" s="223" t="str">
        <f>VLOOKUP(C23,Seznam_PO_1_1_2022!A:B,2,0)</f>
        <v>JM_063</v>
      </c>
      <c r="C23" s="233">
        <v>62157264</v>
      </c>
      <c r="D23" s="233">
        <v>62157264</v>
      </c>
      <c r="E23" s="225" t="str">
        <f>VLOOKUP(C23,Seznam_PO_1_1_2022!A:E,5,0)</f>
        <v>Střední průmyslová škola chemická Brno, Vranovská, příspěvková organizace</v>
      </c>
      <c r="F23" s="226" t="str">
        <f>VLOOKUP(C23,Seznam_PO_1_1_2022!A:F,6,0)</f>
        <v>Vranovská 1364/65, 614 00 Brno</v>
      </c>
      <c r="G23" s="223">
        <f>VLOOKUP(C23,bezNP!A:I,9,0)</f>
        <v>150</v>
      </c>
      <c r="H23" s="223">
        <f>VLOOKUP(C23,bezNP!A:J,10,0)</f>
        <v>0</v>
      </c>
      <c r="I23" s="223">
        <f>VLOOKUP(C23,bezNP!A:K,11,0)</f>
        <v>0</v>
      </c>
      <c r="J23" s="223">
        <f>VLOOKUP(C23,bezNP!A:L,12,0)</f>
        <v>0</v>
      </c>
      <c r="K23" s="223">
        <f>VLOOKUP(C23,bezNP!A:M,13,0)</f>
        <v>0</v>
      </c>
      <c r="L23" s="223">
        <f>VLOOKUP(C23,bezNP!A:N,14,0)</f>
        <v>0</v>
      </c>
      <c r="M23" s="223">
        <f>VLOOKUP(C23,bezNP!A:O,15,0)</f>
        <v>0</v>
      </c>
      <c r="N23" s="223">
        <f>VLOOKUP(C23,bezNP!A:P,16,0)</f>
        <v>0</v>
      </c>
      <c r="O23" s="223">
        <f>VLOOKUP(C23,bezNP!A:Q,17,0)</f>
        <v>0</v>
      </c>
      <c r="P23" s="228">
        <f>VLOOKUP(C23,bezNP!A:R,18,0)</f>
        <v>0</v>
      </c>
      <c r="Q23" s="223">
        <f>VLOOKUP(C23,bezNP!A:S,19,0)</f>
        <v>0</v>
      </c>
      <c r="R23" s="228">
        <f>VLOOKUP(C23,bezNP!A:T,20,0)</f>
        <v>0</v>
      </c>
      <c r="S23" s="223">
        <f t="shared" si="0"/>
        <v>150</v>
      </c>
    </row>
    <row r="24" spans="1:19" ht="50.1" customHeight="1">
      <c r="A24" s="223" t="s">
        <v>4545</v>
      </c>
      <c r="B24" s="223" t="str">
        <f>VLOOKUP(C24,Seznam_PO_1_1_2022!A:B,2,0)</f>
        <v>JM_064</v>
      </c>
      <c r="C24" s="232">
        <v>558974</v>
      </c>
      <c r="D24" s="232">
        <v>558974</v>
      </c>
      <c r="E24" s="225" t="str">
        <f>VLOOKUP(C24,Seznam_PO_1_1_2022!A:E,5,0)</f>
        <v>Gymnázium Brno, Elgartova, příspěvková organizace</v>
      </c>
      <c r="F24" s="226" t="str">
        <f>VLOOKUP(C24,Seznam_PO_1_1_2022!A:F,6,0)</f>
        <v>Elgartova 689/3, 614 00 Brno</v>
      </c>
      <c r="G24" s="223">
        <f>VLOOKUP(C24,bezNP!A:I,9,0)</f>
        <v>100</v>
      </c>
      <c r="H24" s="223">
        <f>VLOOKUP(C24,bezNP!A:J,10,0)</f>
        <v>0</v>
      </c>
      <c r="I24" s="223">
        <f>VLOOKUP(C24,bezNP!A:K,11,0)</f>
        <v>0</v>
      </c>
      <c r="J24" s="223">
        <f>VLOOKUP(C24,bezNP!A:L,12,0)</f>
        <v>0</v>
      </c>
      <c r="K24" s="223">
        <f>VLOOKUP(C24,bezNP!A:M,13,0)</f>
        <v>0</v>
      </c>
      <c r="L24" s="223">
        <f>VLOOKUP(C24,bezNP!A:N,14,0)</f>
        <v>0</v>
      </c>
      <c r="M24" s="223">
        <f>VLOOKUP(C24,bezNP!A:O,15,0)</f>
        <v>3</v>
      </c>
      <c r="N24" s="223">
        <f>VLOOKUP(C24,bezNP!A:P,16,0)</f>
        <v>0</v>
      </c>
      <c r="O24" s="223">
        <f>VLOOKUP(C24,bezNP!A:Q,17,0)</f>
        <v>0</v>
      </c>
      <c r="P24" s="228">
        <f>VLOOKUP(C24,bezNP!A:R,18,0)</f>
        <v>0</v>
      </c>
      <c r="Q24" s="223">
        <f>VLOOKUP(C24,bezNP!A:S,19,0)</f>
        <v>0</v>
      </c>
      <c r="R24" s="228">
        <f>VLOOKUP(C24,bezNP!A:T,20,0)</f>
        <v>0</v>
      </c>
      <c r="S24" s="223">
        <f t="shared" si="0"/>
        <v>103</v>
      </c>
    </row>
    <row r="25" spans="1:19" ht="50.1" customHeight="1">
      <c r="A25" s="223" t="s">
        <v>4546</v>
      </c>
      <c r="B25" s="223" t="str">
        <f>VLOOKUP(C25,Seznam_PO_1_1_2022!A:B,2,0)</f>
        <v>JM_067</v>
      </c>
      <c r="C25" s="232">
        <v>567370</v>
      </c>
      <c r="D25" s="232">
        <v>567370</v>
      </c>
      <c r="E25" s="225" t="str">
        <f>VLOOKUP(C25,Seznam_PO_1_1_2022!A:E,5,0)</f>
        <v>Masarykův domov mládeže a Školní jídelna Brno, příspěvková organizace</v>
      </c>
      <c r="F25" s="226" t="str">
        <f>VLOOKUP(C25,Seznam_PO_1_1_2022!A:F,6,0)</f>
        <v>Cihlářská 604/21, 602 00 Brno</v>
      </c>
      <c r="G25" s="223">
        <f>VLOOKUP(C25,bezNP!A:I,9,0)</f>
        <v>0</v>
      </c>
      <c r="H25" s="223">
        <f>VLOOKUP(C25,bezNP!A:J,10,0)</f>
        <v>25</v>
      </c>
      <c r="I25" s="223">
        <f>VLOOKUP(C25,bezNP!A:K,11,0)</f>
        <v>0</v>
      </c>
      <c r="J25" s="223">
        <f>VLOOKUP(C25,bezNP!A:L,12,0)</f>
        <v>0</v>
      </c>
      <c r="K25" s="223">
        <f>VLOOKUP(C25,bezNP!A:M,13,0)</f>
        <v>0</v>
      </c>
      <c r="L25" s="223">
        <f>VLOOKUP(C25,bezNP!A:N,14,0)</f>
        <v>0</v>
      </c>
      <c r="M25" s="223">
        <f>VLOOKUP(C25,bezNP!A:O,15,0)</f>
        <v>0</v>
      </c>
      <c r="N25" s="223">
        <f>VLOOKUP(C25,bezNP!A:P,16,0)</f>
        <v>0</v>
      </c>
      <c r="O25" s="223">
        <f>VLOOKUP(C25,bezNP!A:Q,17,0)</f>
        <v>0</v>
      </c>
      <c r="P25" s="228">
        <f>VLOOKUP(C25,bezNP!A:R,18,0)</f>
        <v>0</v>
      </c>
      <c r="Q25" s="223">
        <f>VLOOKUP(C25,bezNP!A:S,19,0)</f>
        <v>0</v>
      </c>
      <c r="R25" s="228">
        <f>VLOOKUP(C25,bezNP!A:T,20,0)</f>
        <v>0</v>
      </c>
      <c r="S25" s="223">
        <f t="shared" si="0"/>
        <v>25</v>
      </c>
    </row>
    <row r="26" spans="1:19" ht="50.1" customHeight="1">
      <c r="A26" s="223" t="s">
        <v>4547</v>
      </c>
      <c r="B26" s="223" t="str">
        <f>VLOOKUP(C26,Seznam_PO_1_1_2022!A:B,2,0)</f>
        <v>JM_068</v>
      </c>
      <c r="C26" s="232">
        <v>173843</v>
      </c>
      <c r="D26" s="232">
        <v>173843</v>
      </c>
      <c r="E26" s="225" t="str">
        <f>VLOOKUP(C26,Seznam_PO_1_1_2022!A:E,5,0)</f>
        <v>Střední škola stavebních řemesel Brno-Bosonohy, příspěvková organizace</v>
      </c>
      <c r="F26" s="226" t="str">
        <f>VLOOKUP(C26,Seznam_PO_1_1_2022!A:F,6,0)</f>
        <v>Pražská 636/38b, 642 00 Brno</v>
      </c>
      <c r="G26" s="223">
        <f>VLOOKUP(C26,bezNP!A:I,9,0)</f>
        <v>170</v>
      </c>
      <c r="H26" s="223">
        <f>VLOOKUP(C26,bezNP!A:J,10,0)</f>
        <v>0</v>
      </c>
      <c r="I26" s="223">
        <f>VLOOKUP(C26,bezNP!A:K,11,0)</f>
        <v>0</v>
      </c>
      <c r="J26" s="223">
        <f>VLOOKUP(C26,bezNP!A:L,12,0)</f>
        <v>0</v>
      </c>
      <c r="K26" s="223">
        <f>VLOOKUP(C26,bezNP!A:M,13,0)</f>
        <v>0</v>
      </c>
      <c r="L26" s="223">
        <f>VLOOKUP(C26,bezNP!A:N,14,0)</f>
        <v>0</v>
      </c>
      <c r="M26" s="223">
        <f>VLOOKUP(C26,bezNP!A:O,15,0)</f>
        <v>3</v>
      </c>
      <c r="N26" s="223">
        <f>VLOOKUP(C26,bezNP!A:P,16,0)</f>
        <v>0</v>
      </c>
      <c r="O26" s="223">
        <f>VLOOKUP(C26,bezNP!A:Q,17,0)</f>
        <v>0</v>
      </c>
      <c r="P26" s="228">
        <f>VLOOKUP(C26,bezNP!A:R,18,0)</f>
        <v>0</v>
      </c>
      <c r="Q26" s="223">
        <f>VLOOKUP(C26,bezNP!A:S,19,0)</f>
        <v>0</v>
      </c>
      <c r="R26" s="228">
        <f>VLOOKUP(C26,bezNP!A:T,20,0)</f>
        <v>0</v>
      </c>
      <c r="S26" s="223">
        <f t="shared" si="0"/>
        <v>173</v>
      </c>
    </row>
    <row r="27" spans="1:19" ht="50.1" customHeight="1">
      <c r="A27" s="223" t="s">
        <v>4548</v>
      </c>
      <c r="B27" s="223" t="str">
        <f>VLOOKUP(C27,Seznam_PO_1_1_2022!A:B,2,0)</f>
        <v>JM_073</v>
      </c>
      <c r="C27" s="232">
        <v>839680</v>
      </c>
      <c r="D27" s="232">
        <v>839680</v>
      </c>
      <c r="E27" s="225" t="str">
        <f>VLOOKUP(C27,Seznam_PO_1_1_2022!A:E,5,0)</f>
        <v>Základní umělecká škola Boskovice, příspěvková organizace</v>
      </c>
      <c r="F27" s="226" t="str">
        <f>VLOOKUP(C27,Seznam_PO_1_1_2022!A:F,6,0)</f>
        <v>náměstí 9. května 951/7, 680 01 Boskovice</v>
      </c>
      <c r="G27" s="223">
        <f>VLOOKUP(C27,bezNP!A:I,9,0)</f>
        <v>0</v>
      </c>
      <c r="H27" s="223">
        <f>VLOOKUP(C27,bezNP!A:J,10,0)</f>
        <v>30</v>
      </c>
      <c r="I27" s="223">
        <f>VLOOKUP(C27,bezNP!A:K,11,0)</f>
        <v>0</v>
      </c>
      <c r="J27" s="223">
        <f>VLOOKUP(C27,bezNP!A:L,12,0)</f>
        <v>0</v>
      </c>
      <c r="K27" s="223">
        <f>VLOOKUP(C27,bezNP!A:M,13,0)</f>
        <v>0</v>
      </c>
      <c r="L27" s="223">
        <f>VLOOKUP(C27,bezNP!A:N,14,0)</f>
        <v>0</v>
      </c>
      <c r="M27" s="223">
        <f>VLOOKUP(C27,bezNP!A:O,15,0)</f>
        <v>0</v>
      </c>
      <c r="N27" s="223">
        <f>VLOOKUP(C27,bezNP!A:P,16,0)</f>
        <v>0</v>
      </c>
      <c r="O27" s="223">
        <f>VLOOKUP(C27,bezNP!A:Q,17,0)</f>
        <v>0</v>
      </c>
      <c r="P27" s="228">
        <f>VLOOKUP(C27,bezNP!A:R,18,0)</f>
        <v>0</v>
      </c>
      <c r="Q27" s="223">
        <f>VLOOKUP(C27,bezNP!A:S,19,0)</f>
        <v>0</v>
      </c>
      <c r="R27" s="228">
        <f>VLOOKUP(C27,bezNP!A:T,20,0)</f>
        <v>0</v>
      </c>
      <c r="S27" s="223">
        <f t="shared" si="0"/>
        <v>30</v>
      </c>
    </row>
    <row r="28" spans="1:19" ht="50.1" customHeight="1">
      <c r="A28" s="223" t="s">
        <v>4549</v>
      </c>
      <c r="B28" s="223" t="str">
        <f>VLOOKUP(C28,Seznam_PO_1_1_2022!A:B,2,0)</f>
        <v>JM_075</v>
      </c>
      <c r="C28" s="233">
        <v>70285772</v>
      </c>
      <c r="D28" s="233">
        <v>70285772</v>
      </c>
      <c r="E28" s="225" t="str">
        <f>VLOOKUP(C28,Seznam_PO_1_1_2022!A:E,5,0)</f>
        <v>Dětský domov Tišnov, příspěvková organizace</v>
      </c>
      <c r="F28" s="226" t="str">
        <f>VLOOKUP(C28,Seznam_PO_1_1_2022!A:F,6,0)</f>
        <v>Purkyňova 1685, 666 01 Tišnov</v>
      </c>
      <c r="G28" s="223">
        <f>VLOOKUP(C28,bezNP!A:I,9,0)</f>
        <v>10</v>
      </c>
      <c r="H28" s="223">
        <f>VLOOKUP(C28,bezNP!A:J,10,0)</f>
        <v>15</v>
      </c>
      <c r="I28" s="223">
        <f>VLOOKUP(C28,bezNP!A:K,11,0)</f>
        <v>0</v>
      </c>
      <c r="J28" s="223">
        <f>VLOOKUP(C28,bezNP!A:L,12,0)</f>
        <v>0</v>
      </c>
      <c r="K28" s="223">
        <f>VLOOKUP(C28,bezNP!A:M,13,0)</f>
        <v>0</v>
      </c>
      <c r="L28" s="223">
        <f>VLOOKUP(C28,bezNP!A:N,14,0)</f>
        <v>0</v>
      </c>
      <c r="M28" s="223">
        <f>VLOOKUP(C28,bezNP!A:O,15,0)</f>
        <v>0</v>
      </c>
      <c r="N28" s="223">
        <f>VLOOKUP(C28,bezNP!A:P,16,0)</f>
        <v>0</v>
      </c>
      <c r="O28" s="223">
        <f>VLOOKUP(C28,bezNP!A:Q,17,0)</f>
        <v>0</v>
      </c>
      <c r="P28" s="228">
        <f>VLOOKUP(C28,bezNP!A:R,18,0)</f>
        <v>0</v>
      </c>
      <c r="Q28" s="223">
        <f>VLOOKUP(C28,bezNP!A:S,19,0)</f>
        <v>0</v>
      </c>
      <c r="R28" s="228">
        <f>VLOOKUP(C28,bezNP!A:T,20,0)</f>
        <v>0</v>
      </c>
      <c r="S28" s="223">
        <f t="shared" si="0"/>
        <v>25</v>
      </c>
    </row>
    <row r="29" spans="1:19" ht="60.75" customHeight="1">
      <c r="A29" s="223" t="s">
        <v>4550</v>
      </c>
      <c r="B29" s="223" t="str">
        <f>VLOOKUP(C29,Seznam_PO_1_1_2022!A:B,2,0)</f>
        <v>JM_076</v>
      </c>
      <c r="C29" s="233">
        <v>44947909</v>
      </c>
      <c r="D29" s="233">
        <v>44947909</v>
      </c>
      <c r="E29" s="225" t="str">
        <f>VLOOKUP(C29,Seznam_PO_1_1_2022!A:E,5,0)</f>
        <v>Nemocnice Tišnov, příspěvková organizace</v>
      </c>
      <c r="F29" s="226" t="str">
        <f>VLOOKUP(C29,Seznam_PO_1_1_2022!A:F,6,0)</f>
        <v>Purkyňova 279, 666 13 Tišnov</v>
      </c>
      <c r="G29" s="223">
        <f>VLOOKUP(C29,bezNP!A:I,9,0)</f>
        <v>10</v>
      </c>
      <c r="H29" s="223">
        <f>VLOOKUP(C29,bezNP!A:J,10,0)</f>
        <v>10</v>
      </c>
      <c r="I29" s="223">
        <f>VLOOKUP(C29,bezNP!A:K,11,0)</f>
        <v>0</v>
      </c>
      <c r="J29" s="223">
        <f>VLOOKUP(C29,bezNP!A:L,12,0)</f>
        <v>0</v>
      </c>
      <c r="K29" s="223">
        <f>VLOOKUP(C29,bezNP!A:M,13,0)</f>
        <v>0</v>
      </c>
      <c r="L29" s="223">
        <f>VLOOKUP(C29,bezNP!A:N,14,0)</f>
        <v>0</v>
      </c>
      <c r="M29" s="223">
        <f>VLOOKUP(C29,bezNP!A:O,15,0)</f>
        <v>0</v>
      </c>
      <c r="N29" s="223">
        <f>VLOOKUP(C29,bezNP!A:P,16,0)</f>
        <v>0</v>
      </c>
      <c r="O29" s="223">
        <f>VLOOKUP(C29,bezNP!A:Q,17,0)</f>
        <v>0</v>
      </c>
      <c r="P29" s="228">
        <f>VLOOKUP(C29,bezNP!A:R,18,0)</f>
        <v>0</v>
      </c>
      <c r="Q29" s="223">
        <f>VLOOKUP(C29,bezNP!A:S,19,0)</f>
        <v>40</v>
      </c>
      <c r="R29" s="228">
        <f>VLOOKUP(C29,bezNP!A:T,20,0)</f>
        <v>0</v>
      </c>
      <c r="S29" s="223">
        <f t="shared" si="0"/>
        <v>60</v>
      </c>
    </row>
    <row r="30" spans="1:19" ht="50.1" customHeight="1">
      <c r="A30" s="223" t="s">
        <v>4551</v>
      </c>
      <c r="B30" s="223" t="str">
        <f>VLOOKUP(C30,Seznam_PO_1_1_2022!A:B,2,0)</f>
        <v>JM_079</v>
      </c>
      <c r="C30" s="233">
        <v>70842680</v>
      </c>
      <c r="D30" s="233">
        <v>70842680</v>
      </c>
      <c r="E30" s="225" t="str">
        <f>VLOOKUP(C30,Seznam_PO_1_1_2022!A:E,5,0)</f>
        <v>Dětský domov Vranov, příspěvková organizace</v>
      </c>
      <c r="F30" s="226" t="str">
        <f>VLOOKUP(C30,Seznam_PO_1_1_2022!A:F,6,0)</f>
        <v>Vranov č. p. 160, 664 32 Vranov</v>
      </c>
      <c r="G30" s="223">
        <f>VLOOKUP(C30,bezNP!A:I,9,0)</f>
        <v>10</v>
      </c>
      <c r="H30" s="223">
        <f>VLOOKUP(C30,bezNP!A:J,10,0)</f>
        <v>0</v>
      </c>
      <c r="I30" s="223">
        <f>VLOOKUP(C30,bezNP!A:K,11,0)</f>
        <v>0</v>
      </c>
      <c r="J30" s="223">
        <f>VLOOKUP(C30,bezNP!A:L,12,0)</f>
        <v>0</v>
      </c>
      <c r="K30" s="223">
        <f>VLOOKUP(C30,bezNP!A:M,13,0)</f>
        <v>0</v>
      </c>
      <c r="L30" s="223">
        <f>VLOOKUP(C30,bezNP!A:N,14,0)</f>
        <v>0</v>
      </c>
      <c r="M30" s="223">
        <f>VLOOKUP(C30,bezNP!A:O,15,0)</f>
        <v>0</v>
      </c>
      <c r="N30" s="223">
        <f>VLOOKUP(C30,bezNP!A:P,16,0)</f>
        <v>0</v>
      </c>
      <c r="O30" s="223">
        <f>VLOOKUP(C30,bezNP!A:Q,17,0)</f>
        <v>0</v>
      </c>
      <c r="P30" s="228">
        <f>VLOOKUP(C30,bezNP!A:R,18,0)</f>
        <v>0</v>
      </c>
      <c r="Q30" s="223">
        <f>VLOOKUP(C30,bezNP!A:S,19,0)</f>
        <v>0</v>
      </c>
      <c r="R30" s="228">
        <f>VLOOKUP(C30,bezNP!A:T,20,0)</f>
        <v>0</v>
      </c>
      <c r="S30" s="223">
        <f t="shared" si="0"/>
        <v>10</v>
      </c>
    </row>
    <row r="31" spans="1:19" ht="50.1" customHeight="1">
      <c r="A31" s="223" t="s">
        <v>4552</v>
      </c>
      <c r="B31" s="223" t="str">
        <f>VLOOKUP(C31,Seznam_PO_1_1_2022!A:B,2,0)</f>
        <v>JM_083</v>
      </c>
      <c r="C31" s="232">
        <v>92401</v>
      </c>
      <c r="D31" s="232">
        <v>92401</v>
      </c>
      <c r="E31" s="225" t="str">
        <f>VLOOKUP(C31,Seznam_PO_1_1_2022!A:E,5,0)</f>
        <v>Muzeum Vyškovska, příspěvková organizace</v>
      </c>
      <c r="F31" s="226" t="str">
        <f>VLOOKUP(C31,Seznam_PO_1_1_2022!A:F,6,0)</f>
        <v>náměstí Čsl. armády 475/2, Vyškov-Město, 682 01 Vyškov</v>
      </c>
      <c r="G31" s="223">
        <f>VLOOKUP(C31,bezNP!A:I,9,0)</f>
        <v>30</v>
      </c>
      <c r="H31" s="223">
        <f>VLOOKUP(C31,bezNP!A:J,10,0)</f>
        <v>0</v>
      </c>
      <c r="I31" s="223">
        <f>VLOOKUP(C31,bezNP!A:K,11,0)</f>
        <v>0</v>
      </c>
      <c r="J31" s="223">
        <f>VLOOKUP(C31,bezNP!A:L,12,0)</f>
        <v>0</v>
      </c>
      <c r="K31" s="223">
        <f>VLOOKUP(C31,bezNP!A:M,13,0)</f>
        <v>0</v>
      </c>
      <c r="L31" s="223">
        <f>VLOOKUP(C31,bezNP!A:N,14,0)</f>
        <v>0</v>
      </c>
      <c r="M31" s="223">
        <f>VLOOKUP(C31,bezNP!A:O,15,0)</f>
        <v>0</v>
      </c>
      <c r="N31" s="223">
        <f>VLOOKUP(C31,bezNP!A:P,16,0)</f>
        <v>0</v>
      </c>
      <c r="O31" s="223">
        <f>VLOOKUP(C31,bezNP!A:Q,17,0)</f>
        <v>0</v>
      </c>
      <c r="P31" s="228">
        <f>VLOOKUP(C31,bezNP!A:R,18,0)</f>
        <v>0</v>
      </c>
      <c r="Q31" s="223">
        <f>VLOOKUP(C31,bezNP!A:S,19,0)</f>
        <v>0</v>
      </c>
      <c r="R31" s="228">
        <f>VLOOKUP(C31,bezNP!A:T,20,0)</f>
        <v>0</v>
      </c>
      <c r="S31" s="223">
        <f t="shared" si="0"/>
        <v>30</v>
      </c>
    </row>
    <row r="32" spans="1:19" ht="50.1" customHeight="1">
      <c r="A32" s="223" t="s">
        <v>4553</v>
      </c>
      <c r="B32" s="223" t="str">
        <f>VLOOKUP(C32,Seznam_PO_1_1_2022!A:B,2,0)</f>
        <v>JM_087</v>
      </c>
      <c r="C32" s="233">
        <v>13692933</v>
      </c>
      <c r="D32" s="233">
        <v>13692933</v>
      </c>
      <c r="E32" s="225" t="str">
        <f>VLOOKUP(C32,Seznam_PO_1_1_2022!A:E,5,0)</f>
        <v>Střední odborná škola a Střední odborné učiliště Vyškov, příspěvková organizace</v>
      </c>
      <c r="F32" s="226" t="str">
        <f>VLOOKUP(C32,Seznam_PO_1_1_2022!A:F,6,0)</f>
        <v>Sochorova 552/15, 682 01 Vyškov</v>
      </c>
      <c r="G32" s="223">
        <f>VLOOKUP(C32,bezNP!A:I,9,0)</f>
        <v>50</v>
      </c>
      <c r="H32" s="223">
        <f>VLOOKUP(C32,bezNP!A:J,10,0)</f>
        <v>0</v>
      </c>
      <c r="I32" s="223">
        <f>VLOOKUP(C32,bezNP!A:K,11,0)</f>
        <v>0</v>
      </c>
      <c r="J32" s="223">
        <f>VLOOKUP(C32,bezNP!A:L,12,0)</f>
        <v>0</v>
      </c>
      <c r="K32" s="223">
        <f>VLOOKUP(C32,bezNP!A:M,13,0)</f>
        <v>0</v>
      </c>
      <c r="L32" s="223">
        <f>VLOOKUP(C32,bezNP!A:N,14,0)</f>
        <v>0</v>
      </c>
      <c r="M32" s="223">
        <f>VLOOKUP(C32,bezNP!A:O,15,0)</f>
        <v>0</v>
      </c>
      <c r="N32" s="223">
        <f>VLOOKUP(C32,bezNP!A:P,16,0)</f>
        <v>0</v>
      </c>
      <c r="O32" s="223">
        <f>VLOOKUP(C32,bezNP!A:Q,17,0)</f>
        <v>0</v>
      </c>
      <c r="P32" s="228">
        <f>VLOOKUP(C32,bezNP!A:R,18,0)</f>
        <v>0</v>
      </c>
      <c r="Q32" s="223">
        <f>VLOOKUP(C32,bezNP!A:S,19,0)</f>
        <v>0</v>
      </c>
      <c r="R32" s="228">
        <f>VLOOKUP(C32,bezNP!A:T,20,0)</f>
        <v>0</v>
      </c>
      <c r="S32" s="223">
        <f t="shared" si="0"/>
        <v>50</v>
      </c>
    </row>
    <row r="33" spans="1:19" ht="50.1" customHeight="1">
      <c r="A33" s="223" t="s">
        <v>4554</v>
      </c>
      <c r="B33" s="223" t="str">
        <f>VLOOKUP(C33,Seznam_PO_1_1_2022!A:B,2,0)</f>
        <v>JM_090</v>
      </c>
      <c r="C33" s="232">
        <v>839205</v>
      </c>
      <c r="D33" s="232">
        <v>839205</v>
      </c>
      <c r="E33" s="225" t="str">
        <f>VLOOKUP(C33,Seznam_PO_1_1_2022!A:E,5,0)</f>
        <v>Nemocnice Vyškov, příspěvková organizace</v>
      </c>
      <c r="F33" s="226" t="str">
        <f>VLOOKUP(C33,Seznam_PO_1_1_2022!A:F,6,0)</f>
        <v>Purkyňova 235/36, 682 01 Vyškov</v>
      </c>
      <c r="G33" s="223">
        <f>VLOOKUP(C33,bezNP!A:I,9,0)</f>
        <v>0</v>
      </c>
      <c r="H33" s="223">
        <f>VLOOKUP(C33,bezNP!A:J,10,0)</f>
        <v>500</v>
      </c>
      <c r="I33" s="223">
        <f>VLOOKUP(C33,bezNP!A:K,11,0)</f>
        <v>0</v>
      </c>
      <c r="J33" s="223">
        <f>VLOOKUP(C33,bezNP!A:L,12,0)</f>
        <v>0</v>
      </c>
      <c r="K33" s="223">
        <f>VLOOKUP(C33,bezNP!A:M,13,0)</f>
        <v>0</v>
      </c>
      <c r="L33" s="223">
        <f>VLOOKUP(C33,bezNP!A:N,14,0)</f>
        <v>0</v>
      </c>
      <c r="M33" s="223">
        <f>VLOOKUP(C33,bezNP!A:O,15,0)</f>
        <v>0</v>
      </c>
      <c r="N33" s="223">
        <f>VLOOKUP(C33,bezNP!A:P,16,0)</f>
        <v>30</v>
      </c>
      <c r="O33" s="223">
        <f>VLOOKUP(C33,bezNP!A:Q,17,0)</f>
        <v>0</v>
      </c>
      <c r="P33" s="228">
        <f>VLOOKUP(C33,bezNP!A:R,18,0)</f>
        <v>0</v>
      </c>
      <c r="Q33" s="223">
        <f>VLOOKUP(C33,bezNP!A:S,19,0)</f>
        <v>200</v>
      </c>
      <c r="R33" s="228">
        <f>VLOOKUP(C33,bezNP!A:T,20,0)</f>
        <v>0</v>
      </c>
      <c r="S33" s="223">
        <f t="shared" si="0"/>
        <v>730</v>
      </c>
    </row>
    <row r="34" spans="1:19" ht="50.1" customHeight="1">
      <c r="A34" s="223" t="s">
        <v>4555</v>
      </c>
      <c r="B34" s="223" t="str">
        <f>VLOOKUP(C34,Seznam_PO_1_1_2022!A:B,2,0)</f>
        <v>JM_096</v>
      </c>
      <c r="C34" s="232">
        <v>219321</v>
      </c>
      <c r="D34" s="232">
        <v>219321</v>
      </c>
      <c r="E34" s="225" t="str">
        <f>VLOOKUP(C34,Seznam_PO_1_1_2022!A:E,5,0)</f>
        <v>Integrovaná střední škola automobilní Brno, příspěvková organizace</v>
      </c>
      <c r="F34" s="226" t="str">
        <f>VLOOKUP(C34,Seznam_PO_1_1_2022!A:F,6,0)</f>
        <v>Křižíkova 106/15, 612 00 Brno</v>
      </c>
      <c r="G34" s="223">
        <f>VLOOKUP(C34,bezNP!A:I,9,0)</f>
        <v>0</v>
      </c>
      <c r="H34" s="223">
        <f>VLOOKUP(C34,bezNP!A:J,10,0)</f>
        <v>120</v>
      </c>
      <c r="I34" s="223">
        <f>VLOOKUP(C34,bezNP!A:K,11,0)</f>
        <v>0</v>
      </c>
      <c r="J34" s="223">
        <f>VLOOKUP(C34,bezNP!A:L,12,0)</f>
        <v>0</v>
      </c>
      <c r="K34" s="223">
        <f>VLOOKUP(C34,bezNP!A:M,13,0)</f>
        <v>0</v>
      </c>
      <c r="L34" s="223">
        <f>VLOOKUP(C34,bezNP!A:N,14,0)</f>
        <v>0</v>
      </c>
      <c r="M34" s="223">
        <f>VLOOKUP(C34,bezNP!A:O,15,0)</f>
        <v>0</v>
      </c>
      <c r="N34" s="223">
        <f>VLOOKUP(C34,bezNP!A:P,16,0)</f>
        <v>10</v>
      </c>
      <c r="O34" s="223">
        <f>VLOOKUP(C34,bezNP!A:Q,17,0)</f>
        <v>0</v>
      </c>
      <c r="P34" s="228">
        <f>VLOOKUP(C34,bezNP!A:R,18,0)</f>
        <v>0</v>
      </c>
      <c r="Q34" s="223">
        <f>VLOOKUP(C34,bezNP!A:S,19,0)</f>
        <v>10</v>
      </c>
      <c r="R34" s="228">
        <f>VLOOKUP(C34,bezNP!A:T,20,0)</f>
        <v>0</v>
      </c>
      <c r="S34" s="223">
        <f t="shared" si="0"/>
        <v>140</v>
      </c>
    </row>
    <row r="35" spans="1:19" ht="50.1" customHeight="1">
      <c r="A35" s="223" t="s">
        <v>4556</v>
      </c>
      <c r="B35" s="223" t="str">
        <f>VLOOKUP(C35,Seznam_PO_1_1_2022!A:B,2,0)</f>
        <v>JM_098</v>
      </c>
      <c r="C35" s="232">
        <v>567191</v>
      </c>
      <c r="D35" s="232">
        <v>567191</v>
      </c>
      <c r="E35" s="225" t="str">
        <f>VLOOKUP(C35,Seznam_PO_1_1_2022!A:E,5,0)</f>
        <v>Střední škola F. D. Roosevelta Brno, příspěvková organizace</v>
      </c>
      <c r="F35" s="226" t="str">
        <f>VLOOKUP(C35,Seznam_PO_1_1_2022!A:F,6,0)</f>
        <v>Křižíkova 1694/11, 612 00 Brno</v>
      </c>
      <c r="G35" s="223">
        <f>VLOOKUP(C35,bezNP!A:I,9,0)</f>
        <v>300</v>
      </c>
      <c r="H35" s="223">
        <f>VLOOKUP(C35,bezNP!A:J,10,0)</f>
        <v>0</v>
      </c>
      <c r="I35" s="223">
        <f>VLOOKUP(C35,bezNP!A:K,11,0)</f>
        <v>0</v>
      </c>
      <c r="J35" s="223">
        <f>VLOOKUP(C35,bezNP!A:L,12,0)</f>
        <v>0</v>
      </c>
      <c r="K35" s="223">
        <f>VLOOKUP(C35,bezNP!A:M,13,0)</f>
        <v>0</v>
      </c>
      <c r="L35" s="223">
        <f>VLOOKUP(C35,bezNP!A:N,14,0)</f>
        <v>0</v>
      </c>
      <c r="M35" s="223">
        <f>VLOOKUP(C35,bezNP!A:O,15,0)</f>
        <v>0</v>
      </c>
      <c r="N35" s="223">
        <f>VLOOKUP(C35,bezNP!A:P,16,0)</f>
        <v>5</v>
      </c>
      <c r="O35" s="223">
        <f>VLOOKUP(C35,bezNP!A:Q,17,0)</f>
        <v>0</v>
      </c>
      <c r="P35" s="228">
        <f>VLOOKUP(C35,bezNP!A:R,18,0)</f>
        <v>0</v>
      </c>
      <c r="Q35" s="223">
        <f>VLOOKUP(C35,bezNP!A:S,19,0)</f>
        <v>0</v>
      </c>
      <c r="R35" s="228">
        <f>VLOOKUP(C35,bezNP!A:T,20,0)</f>
        <v>0</v>
      </c>
      <c r="S35" s="223">
        <f t="shared" si="0"/>
        <v>305</v>
      </c>
    </row>
    <row r="36" spans="1:19" ht="50.1" customHeight="1">
      <c r="A36" s="223" t="s">
        <v>4557</v>
      </c>
      <c r="B36" s="223" t="str">
        <f>VLOOKUP(C36,Seznam_PO_1_1_2022!A:B,2,0)</f>
        <v>JM_099</v>
      </c>
      <c r="C36" s="233">
        <v>70285837</v>
      </c>
      <c r="D36" s="233">
        <v>70285837</v>
      </c>
      <c r="E36" s="225" t="str">
        <f>VLOOKUP(C36,Seznam_PO_1_1_2022!A:E,5,0)</f>
        <v>Maják - středisko volného času Vyškov, příspěvková organizace</v>
      </c>
      <c r="F36" s="226" t="str">
        <f>VLOOKUP(C36,Seznam_PO_1_1_2022!A:F,6,0)</f>
        <v>Brněnská 139/7, 682 01 Vyškov</v>
      </c>
      <c r="G36" s="223">
        <f>VLOOKUP(C36,bezNP!A:I,9,0)</f>
        <v>0</v>
      </c>
      <c r="H36" s="223">
        <f>VLOOKUP(C36,bezNP!A:J,10,0)</f>
        <v>50</v>
      </c>
      <c r="I36" s="223">
        <f>VLOOKUP(C36,bezNP!A:K,11,0)</f>
        <v>0</v>
      </c>
      <c r="J36" s="223">
        <f>VLOOKUP(C36,bezNP!A:L,12,0)</f>
        <v>0</v>
      </c>
      <c r="K36" s="223">
        <f>VLOOKUP(C36,bezNP!A:M,13,0)</f>
        <v>0</v>
      </c>
      <c r="L36" s="223">
        <f>VLOOKUP(C36,bezNP!A:N,14,0)</f>
        <v>0</v>
      </c>
      <c r="M36" s="223">
        <f>VLOOKUP(C36,bezNP!A:O,15,0)</f>
        <v>0</v>
      </c>
      <c r="N36" s="223">
        <f>VLOOKUP(C36,bezNP!A:P,16,0)</f>
        <v>0</v>
      </c>
      <c r="O36" s="223">
        <f>VLOOKUP(C36,bezNP!A:Q,17,0)</f>
        <v>0</v>
      </c>
      <c r="P36" s="228">
        <f>VLOOKUP(C36,bezNP!A:R,18,0)</f>
        <v>0</v>
      </c>
      <c r="Q36" s="223">
        <f>VLOOKUP(C36,bezNP!A:S,19,0)</f>
        <v>0</v>
      </c>
      <c r="R36" s="228">
        <f>VLOOKUP(C36,bezNP!A:T,20,0)</f>
        <v>0</v>
      </c>
      <c r="S36" s="223">
        <f t="shared" si="0"/>
        <v>50</v>
      </c>
    </row>
    <row r="37" spans="1:19" ht="50.1" customHeight="1">
      <c r="A37" s="223" t="s">
        <v>4558</v>
      </c>
      <c r="B37" s="223" t="str">
        <f>VLOOKUP(C37,Seznam_PO_1_1_2022!A:B,2,0)</f>
        <v>JM_102</v>
      </c>
      <c r="C37" s="233">
        <v>60555980</v>
      </c>
      <c r="D37" s="233">
        <v>60555980</v>
      </c>
      <c r="E37" s="225" t="str">
        <f>VLOOKUP(C37,Seznam_PO_1_1_2022!A:E,5,0)</f>
        <v>Vzdělávací institut pro Moravu, zařízení pro další vzdělávání pedagogických pracovníků a středisko služeb školám, příspěvková organizace</v>
      </c>
      <c r="F37" s="226" t="str">
        <f>VLOOKUP(C37,Seznam_PO_1_1_2022!A:F,6,0)</f>
        <v>Hybešova 253/15, 602 00 Brno</v>
      </c>
      <c r="G37" s="223">
        <f>VLOOKUP(C37,bezNP!A:I,9,0)</f>
        <v>150</v>
      </c>
      <c r="H37" s="223">
        <f>VLOOKUP(C37,bezNP!A:J,10,0)</f>
        <v>0</v>
      </c>
      <c r="I37" s="223">
        <f>VLOOKUP(C37,bezNP!A:K,11,0)</f>
        <v>0</v>
      </c>
      <c r="J37" s="223">
        <f>VLOOKUP(C37,bezNP!A:L,12,0)</f>
        <v>0</v>
      </c>
      <c r="K37" s="223">
        <f>VLOOKUP(C37,bezNP!A:M,13,0)</f>
        <v>0</v>
      </c>
      <c r="L37" s="223">
        <f>VLOOKUP(C37,bezNP!A:N,14,0)</f>
        <v>0</v>
      </c>
      <c r="M37" s="223">
        <f>VLOOKUP(C37,bezNP!A:O,15,0)</f>
        <v>5</v>
      </c>
      <c r="N37" s="223">
        <f>VLOOKUP(C37,bezNP!A:P,16,0)</f>
        <v>0</v>
      </c>
      <c r="O37" s="223">
        <f>VLOOKUP(C37,bezNP!A:Q,17,0)</f>
        <v>0</v>
      </c>
      <c r="P37" s="228">
        <f>VLOOKUP(C37,bezNP!A:R,18,0)</f>
        <v>0</v>
      </c>
      <c r="Q37" s="223">
        <f>VLOOKUP(C37,bezNP!A:S,19,0)</f>
        <v>0</v>
      </c>
      <c r="R37" s="228">
        <f>VLOOKUP(C37,bezNP!A:T,20,0)</f>
        <v>0</v>
      </c>
      <c r="S37" s="223">
        <f t="shared" si="0"/>
        <v>155</v>
      </c>
    </row>
    <row r="38" spans="1:19" ht="50.1" customHeight="1">
      <c r="A38" s="223" t="s">
        <v>4559</v>
      </c>
      <c r="B38" s="223" t="str">
        <f>VLOOKUP(C38,Seznam_PO_1_1_2022!A:B,2,0)</f>
        <v>JM_107</v>
      </c>
      <c r="C38" s="232">
        <v>567213</v>
      </c>
      <c r="D38" s="232">
        <v>567213</v>
      </c>
      <c r="E38" s="225" t="str">
        <f>VLOOKUP(C38,Seznam_PO_1_1_2022!A:E,5,0)</f>
        <v>Odborné učiliště a praktická škola Brno, příspěvková organizace</v>
      </c>
      <c r="F38" s="226" t="str">
        <f>VLOOKUP(C38,Seznam_PO_1_1_2022!A:F,6,0)</f>
        <v>Lomená 530/44, 617 00 Brno</v>
      </c>
      <c r="G38" s="223">
        <f>VLOOKUP(C38,bezNP!A:I,9,0)</f>
        <v>0</v>
      </c>
      <c r="H38" s="223">
        <f>VLOOKUP(C38,bezNP!A:J,10,0)</f>
        <v>0</v>
      </c>
      <c r="I38" s="223">
        <f>VLOOKUP(C38,bezNP!A:K,11,0)</f>
        <v>35</v>
      </c>
      <c r="J38" s="223">
        <f>VLOOKUP(C38,bezNP!A:L,12,0)</f>
        <v>0</v>
      </c>
      <c r="K38" s="223">
        <f>VLOOKUP(C38,bezNP!A:M,13,0)</f>
        <v>0</v>
      </c>
      <c r="L38" s="223">
        <f>VLOOKUP(C38,bezNP!A:N,14,0)</f>
        <v>0</v>
      </c>
      <c r="M38" s="223">
        <f>VLOOKUP(C38,bezNP!A:O,15,0)</f>
        <v>0</v>
      </c>
      <c r="N38" s="223">
        <f>VLOOKUP(C38,bezNP!A:P,16,0)</f>
        <v>0</v>
      </c>
      <c r="O38" s="223">
        <f>VLOOKUP(C38,bezNP!A:Q,17,0)</f>
        <v>0</v>
      </c>
      <c r="P38" s="228">
        <f>VLOOKUP(C38,bezNP!A:R,18,0)</f>
        <v>0</v>
      </c>
      <c r="Q38" s="223">
        <f>VLOOKUP(C38,bezNP!A:S,19,0)</f>
        <v>0</v>
      </c>
      <c r="R38" s="228">
        <f>VLOOKUP(C38,bezNP!A:T,20,0)</f>
        <v>0</v>
      </c>
      <c r="S38" s="223">
        <f t="shared" si="0"/>
        <v>35</v>
      </c>
    </row>
    <row r="39" spans="1:19" ht="50.1" customHeight="1">
      <c r="A39" s="223" t="s">
        <v>4560</v>
      </c>
      <c r="B39" s="223" t="str">
        <f>VLOOKUP(C39,Seznam_PO_1_1_2022!A:B,2,0)</f>
        <v>JM_111</v>
      </c>
      <c r="C39" s="233">
        <v>44993501</v>
      </c>
      <c r="D39" s="233">
        <v>44993501</v>
      </c>
      <c r="E39" s="225" t="str">
        <f>VLOOKUP(C39,Seznam_PO_1_1_2022!A:E,5,0)</f>
        <v>Základní umělecká škola Antonína Doležala, Brno, Trnkova 81, příspěvková organizace</v>
      </c>
      <c r="F39" s="226" t="str">
        <f>VLOOKUP(C39,Seznam_PO_1_1_2022!A:F,6,0)</f>
        <v>Trnkova 1784/81, 628 00 Brno</v>
      </c>
      <c r="G39" s="223">
        <f>VLOOKUP(C39,bezNP!A:I,9,0)</f>
        <v>25</v>
      </c>
      <c r="H39" s="223">
        <f>VLOOKUP(C39,bezNP!A:J,10,0)</f>
        <v>0</v>
      </c>
      <c r="I39" s="223">
        <f>VLOOKUP(C39,bezNP!A:K,11,0)</f>
        <v>0</v>
      </c>
      <c r="J39" s="223">
        <f>VLOOKUP(C39,bezNP!A:L,12,0)</f>
        <v>0</v>
      </c>
      <c r="K39" s="223">
        <f>VLOOKUP(C39,bezNP!A:M,13,0)</f>
        <v>0</v>
      </c>
      <c r="L39" s="223">
        <f>VLOOKUP(C39,bezNP!A:N,14,0)</f>
        <v>0</v>
      </c>
      <c r="M39" s="223">
        <f>VLOOKUP(C39,bezNP!A:O,15,0)</f>
        <v>3</v>
      </c>
      <c r="N39" s="223">
        <f>VLOOKUP(C39,bezNP!A:P,16,0)</f>
        <v>0</v>
      </c>
      <c r="O39" s="223">
        <f>VLOOKUP(C39,bezNP!A:Q,17,0)</f>
        <v>0</v>
      </c>
      <c r="P39" s="228">
        <f>VLOOKUP(C39,bezNP!A:R,18,0)</f>
        <v>0</v>
      </c>
      <c r="Q39" s="223">
        <f>VLOOKUP(C39,bezNP!A:S,19,0)</f>
        <v>0</v>
      </c>
      <c r="R39" s="228">
        <f>VLOOKUP(C39,bezNP!A:T,20,0)</f>
        <v>0</v>
      </c>
      <c r="S39" s="223">
        <f t="shared" si="0"/>
        <v>28</v>
      </c>
    </row>
    <row r="40" spans="1:19" ht="50.1" customHeight="1">
      <c r="A40" s="223" t="s">
        <v>4561</v>
      </c>
      <c r="B40" s="223" t="str">
        <f>VLOOKUP(C40,Seznam_PO_1_1_2022!A:B,2,0)</f>
        <v>JM_116</v>
      </c>
      <c r="C40" s="233">
        <v>64327809</v>
      </c>
      <c r="D40" s="233">
        <v>64327809</v>
      </c>
      <c r="E40" s="225" t="str">
        <f>VLOOKUP(C40,Seznam_PO_1_1_2022!A:E,5,0)</f>
        <v>Mateřská škola a základní škola při Fakultní nemocnici Brno, příspěvková organizace</v>
      </c>
      <c r="F40" s="226" t="str">
        <f>VLOOKUP(C40,Seznam_PO_1_1_2022!A:F,6,0)</f>
        <v>Černopolní 212/9, 613 00 Brno</v>
      </c>
      <c r="G40" s="223">
        <f>VLOOKUP(C40,bezNP!A:I,9,0)</f>
        <v>25</v>
      </c>
      <c r="H40" s="223">
        <f>VLOOKUP(C40,bezNP!A:J,10,0)</f>
        <v>0</v>
      </c>
      <c r="I40" s="223">
        <f>VLOOKUP(C40,bezNP!A:K,11,0)</f>
        <v>0</v>
      </c>
      <c r="J40" s="223">
        <f>VLOOKUP(C40,bezNP!A:L,12,0)</f>
        <v>0</v>
      </c>
      <c r="K40" s="223">
        <f>VLOOKUP(C40,bezNP!A:M,13,0)</f>
        <v>0</v>
      </c>
      <c r="L40" s="223">
        <f>VLOOKUP(C40,bezNP!A:N,14,0)</f>
        <v>0</v>
      </c>
      <c r="M40" s="223">
        <f>VLOOKUP(C40,bezNP!A:O,15,0)</f>
        <v>0</v>
      </c>
      <c r="N40" s="223">
        <f>VLOOKUP(C40,bezNP!A:P,16,0)</f>
        <v>0</v>
      </c>
      <c r="O40" s="223">
        <f>VLOOKUP(C40,bezNP!A:Q,17,0)</f>
        <v>0</v>
      </c>
      <c r="P40" s="228">
        <f>VLOOKUP(C40,bezNP!A:R,18,0)</f>
        <v>0</v>
      </c>
      <c r="Q40" s="223">
        <f>VLOOKUP(C40,bezNP!A:S,19,0)</f>
        <v>0</v>
      </c>
      <c r="R40" s="228">
        <f>VLOOKUP(C40,bezNP!A:T,20,0)</f>
        <v>0</v>
      </c>
      <c r="S40" s="223">
        <f t="shared" si="0"/>
        <v>25</v>
      </c>
    </row>
    <row r="41" spans="1:19" ht="50.1" customHeight="1">
      <c r="A41" s="223" t="s">
        <v>4562</v>
      </c>
      <c r="B41" s="223" t="str">
        <f>VLOOKUP(C41,Seznam_PO_1_1_2022!A:B,2,0)</f>
        <v>JM_127</v>
      </c>
      <c r="C41" s="233">
        <v>49408381</v>
      </c>
      <c r="D41" s="233">
        <v>49408381</v>
      </c>
      <c r="E41" s="225" t="str">
        <f>VLOOKUP(C41,Seznam_PO_1_1_2022!A:E,5,0)</f>
        <v>Integrovaná střední škola Slavkov u Brna, příspěvková organizace</v>
      </c>
      <c r="F41" s="226" t="str">
        <f>VLOOKUP(C41,Seznam_PO_1_1_2022!A:F,6,0)</f>
        <v>Tyršova 479, 684 01 Slavkov u Brna</v>
      </c>
      <c r="G41" s="223">
        <f>VLOOKUP(C41,bezNP!A:I,9,0)</f>
        <v>0</v>
      </c>
      <c r="H41" s="223">
        <f>VLOOKUP(C41,bezNP!A:J,10,0)</f>
        <v>200</v>
      </c>
      <c r="I41" s="223">
        <f>VLOOKUP(C41,bezNP!A:K,11,0)</f>
        <v>0</v>
      </c>
      <c r="J41" s="223">
        <f>VLOOKUP(C41,bezNP!A:L,12,0)</f>
        <v>0</v>
      </c>
      <c r="K41" s="223">
        <f>VLOOKUP(C41,bezNP!A:M,13,0)</f>
        <v>5</v>
      </c>
      <c r="L41" s="223">
        <f>VLOOKUP(C41,bezNP!A:N,14,0)</f>
        <v>0</v>
      </c>
      <c r="M41" s="223">
        <f>VLOOKUP(C41,bezNP!A:O,15,0)</f>
        <v>0</v>
      </c>
      <c r="N41" s="223">
        <f>VLOOKUP(C41,bezNP!A:P,16,0)</f>
        <v>5</v>
      </c>
      <c r="O41" s="223">
        <f>VLOOKUP(C41,bezNP!A:Q,17,0)</f>
        <v>0</v>
      </c>
      <c r="P41" s="228">
        <f>VLOOKUP(C41,bezNP!A:R,18,0)</f>
        <v>0</v>
      </c>
      <c r="Q41" s="223">
        <f>VLOOKUP(C41,bezNP!A:S,19,0)</f>
        <v>0</v>
      </c>
      <c r="R41" s="228">
        <f>VLOOKUP(C41,bezNP!A:T,20,0)</f>
        <v>0</v>
      </c>
      <c r="S41" s="223">
        <f t="shared" si="0"/>
        <v>210</v>
      </c>
    </row>
    <row r="42" spans="1:19" ht="50.1" customHeight="1">
      <c r="A42" s="223" t="s">
        <v>4563</v>
      </c>
      <c r="B42" s="223" t="str">
        <f>VLOOKUP(C42,Seznam_PO_1_1_2022!A:B,2,0)</f>
        <v>JM_128</v>
      </c>
      <c r="C42" s="233">
        <v>71197770</v>
      </c>
      <c r="D42" s="233">
        <v>71197770</v>
      </c>
      <c r="E42" s="225" t="str">
        <f>VLOOKUP(C42,Seznam_PO_1_1_2022!A:E,5,0)</f>
        <v>Základní škola a praktická škola, Slavkov u Brna, příspěvková organizace</v>
      </c>
      <c r="F42" s="226" t="str">
        <f>VLOOKUP(C42,Seznam_PO_1_1_2022!A:F,6,0)</f>
        <v>Malinovského 280, 684 01 Slavkov u Brna</v>
      </c>
      <c r="G42" s="223">
        <f>VLOOKUP(C42,bezNP!A:I,9,0)</f>
        <v>0</v>
      </c>
      <c r="H42" s="223">
        <f>VLOOKUP(C42,bezNP!A:J,10,0)</f>
        <v>0</v>
      </c>
      <c r="I42" s="223">
        <f>VLOOKUP(C42,bezNP!A:K,11,0)</f>
        <v>40</v>
      </c>
      <c r="J42" s="223">
        <f>VLOOKUP(C42,bezNP!A:L,12,0)</f>
        <v>0</v>
      </c>
      <c r="K42" s="223">
        <f>VLOOKUP(C42,bezNP!A:M,13,0)</f>
        <v>0</v>
      </c>
      <c r="L42" s="223">
        <f>VLOOKUP(C42,bezNP!A:N,14,0)</f>
        <v>0</v>
      </c>
      <c r="M42" s="223">
        <f>VLOOKUP(C42,bezNP!A:O,15,0)</f>
        <v>0</v>
      </c>
      <c r="N42" s="223">
        <f>VLOOKUP(C42,bezNP!A:P,16,0)</f>
        <v>0</v>
      </c>
      <c r="O42" s="223">
        <f>VLOOKUP(C42,bezNP!A:Q,17,0)</f>
        <v>2</v>
      </c>
      <c r="P42" s="228">
        <f>VLOOKUP(C42,bezNP!A:R,18,0)</f>
        <v>0</v>
      </c>
      <c r="Q42" s="223">
        <f>VLOOKUP(C42,bezNP!A:S,19,0)</f>
        <v>0</v>
      </c>
      <c r="R42" s="228">
        <f>VLOOKUP(C42,bezNP!A:T,20,0)</f>
        <v>0</v>
      </c>
      <c r="S42" s="223">
        <f t="shared" si="0"/>
        <v>42</v>
      </c>
    </row>
    <row r="43" spans="1:19" ht="50.1" customHeight="1">
      <c r="A43" s="223" t="s">
        <v>4564</v>
      </c>
      <c r="B43" s="223" t="str">
        <f>VLOOKUP(C43,Seznam_PO_1_1_2022!A:B,2,0)</f>
        <v>JM_131</v>
      </c>
      <c r="C43" s="233">
        <v>62075985</v>
      </c>
      <c r="D43" s="233">
        <v>62075985</v>
      </c>
      <c r="E43" s="225" t="str">
        <f>VLOOKUP(C43,Seznam_PO_1_1_2022!A:E,5,0)</f>
        <v>Mateřská škola, základní škola a praktická škola Boskovice, příspěvková organizace</v>
      </c>
      <c r="F43" s="226" t="str">
        <f>VLOOKUP(C43,Seznam_PO_1_1_2022!A:F,6,0)</f>
        <v>Štefanikova 1142/2, 680 01 Boskovice</v>
      </c>
      <c r="G43" s="223">
        <f>VLOOKUP(C43,bezNP!A:I,9,0)</f>
        <v>0</v>
      </c>
      <c r="H43" s="223">
        <f>VLOOKUP(C43,bezNP!A:J,10,0)</f>
        <v>40</v>
      </c>
      <c r="I43" s="223">
        <f>VLOOKUP(C43,bezNP!A:K,11,0)</f>
        <v>0</v>
      </c>
      <c r="J43" s="223">
        <f>VLOOKUP(C43,bezNP!A:L,12,0)</f>
        <v>0</v>
      </c>
      <c r="K43" s="223">
        <f>VLOOKUP(C43,bezNP!A:M,13,0)</f>
        <v>0</v>
      </c>
      <c r="L43" s="223">
        <f>VLOOKUP(C43,bezNP!A:N,14,0)</f>
        <v>0</v>
      </c>
      <c r="M43" s="223">
        <f>VLOOKUP(C43,bezNP!A:O,15,0)</f>
        <v>0</v>
      </c>
      <c r="N43" s="223">
        <f>VLOOKUP(C43,bezNP!A:P,16,0)</f>
        <v>0</v>
      </c>
      <c r="O43" s="223">
        <f>VLOOKUP(C43,bezNP!A:Q,17,0)</f>
        <v>0</v>
      </c>
      <c r="P43" s="228">
        <f>VLOOKUP(C43,bezNP!A:R,18,0)</f>
        <v>0</v>
      </c>
      <c r="Q43" s="223">
        <f>VLOOKUP(C43,bezNP!A:S,19,0)</f>
        <v>0</v>
      </c>
      <c r="R43" s="228">
        <f>VLOOKUP(C43,bezNP!A:T,20,0)</f>
        <v>0</v>
      </c>
      <c r="S43" s="223">
        <f t="shared" si="0"/>
        <v>40</v>
      </c>
    </row>
    <row r="44" spans="1:19" ht="50.1" customHeight="1">
      <c r="A44" s="223" t="s">
        <v>4565</v>
      </c>
      <c r="B44" s="223" t="str">
        <f>VLOOKUP(C44,Seznam_PO_1_1_2022!A:B,2,0)</f>
        <v>JM_132</v>
      </c>
      <c r="C44" s="233">
        <v>62077465</v>
      </c>
      <c r="D44" s="233">
        <v>62077465</v>
      </c>
      <c r="E44" s="225" t="str">
        <f>VLOOKUP(C44,Seznam_PO_1_1_2022!A:E,5,0)</f>
        <v>Dětský domov Boskovice, příspěvková organizace</v>
      </c>
      <c r="F44" s="226" t="str">
        <f>VLOOKUP(C44,Seznam_PO_1_1_2022!A:F,6,0)</f>
        <v>Štefanikova 2344/2b, 680 01 Boskovice</v>
      </c>
      <c r="G44" s="223">
        <f>VLOOKUP(C44,bezNP!A:I,9,0)</f>
        <v>25</v>
      </c>
      <c r="H44" s="223">
        <f>VLOOKUP(C44,bezNP!A:J,10,0)</f>
        <v>0</v>
      </c>
      <c r="I44" s="223">
        <f>VLOOKUP(C44,bezNP!A:K,11,0)</f>
        <v>0</v>
      </c>
      <c r="J44" s="223">
        <f>VLOOKUP(C44,bezNP!A:L,12,0)</f>
        <v>0</v>
      </c>
      <c r="K44" s="223">
        <f>VLOOKUP(C44,bezNP!A:M,13,0)</f>
        <v>0</v>
      </c>
      <c r="L44" s="223">
        <f>VLOOKUP(C44,bezNP!A:N,14,0)</f>
        <v>0</v>
      </c>
      <c r="M44" s="223">
        <f>VLOOKUP(C44,bezNP!A:O,15,0)</f>
        <v>0</v>
      </c>
      <c r="N44" s="223">
        <f>VLOOKUP(C44,bezNP!A:P,16,0)</f>
        <v>0</v>
      </c>
      <c r="O44" s="223">
        <f>VLOOKUP(C44,bezNP!A:Q,17,0)</f>
        <v>0</v>
      </c>
      <c r="P44" s="228">
        <f>VLOOKUP(C44,bezNP!A:R,18,0)</f>
        <v>0</v>
      </c>
      <c r="Q44" s="223">
        <f>VLOOKUP(C44,bezNP!A:S,19,0)</f>
        <v>0</v>
      </c>
      <c r="R44" s="228">
        <f>VLOOKUP(C44,bezNP!A:T,20,0)</f>
        <v>0</v>
      </c>
      <c r="S44" s="223">
        <f t="shared" si="0"/>
        <v>25</v>
      </c>
    </row>
    <row r="45" spans="1:19" ht="50.1" customHeight="1">
      <c r="A45" s="223" t="s">
        <v>4566</v>
      </c>
      <c r="B45" s="223" t="str">
        <f>VLOOKUP(C45,Seznam_PO_1_1_2022!A:B,2,0)</f>
        <v>JM_135</v>
      </c>
      <c r="C45" s="233">
        <v>70284849</v>
      </c>
      <c r="D45" s="233">
        <v>70284849</v>
      </c>
      <c r="E45" s="225" t="str">
        <f>VLOOKUP(C45,Seznam_PO_1_1_2022!A:E,5,0)</f>
        <v>Mateřská škola, základní škola, praktická škola a dětský domov Kyjov, příspěvková organizace</v>
      </c>
      <c r="F45" s="226" t="str">
        <f>VLOOKUP(C45,Seznam_PO_1_1_2022!A:F,6,0)</f>
        <v>Za Humny 3304/46, 697 01 Kyjov</v>
      </c>
      <c r="G45" s="223">
        <f>VLOOKUP(C45,bezNP!A:I,9,0)</f>
        <v>50</v>
      </c>
      <c r="H45" s="223">
        <f>VLOOKUP(C45,bezNP!A:J,10,0)</f>
        <v>0</v>
      </c>
      <c r="I45" s="223">
        <f>VLOOKUP(C45,bezNP!A:K,11,0)</f>
        <v>0</v>
      </c>
      <c r="J45" s="223">
        <f>VLOOKUP(C45,bezNP!A:L,12,0)</f>
        <v>0</v>
      </c>
      <c r="K45" s="223">
        <f>VLOOKUP(C45,bezNP!A:M,13,0)</f>
        <v>0</v>
      </c>
      <c r="L45" s="223">
        <f>VLOOKUP(C45,bezNP!A:N,14,0)</f>
        <v>0</v>
      </c>
      <c r="M45" s="223">
        <f>VLOOKUP(C45,bezNP!A:O,15,0)</f>
        <v>0</v>
      </c>
      <c r="N45" s="223">
        <f>VLOOKUP(C45,bezNP!A:P,16,0)</f>
        <v>0</v>
      </c>
      <c r="O45" s="223">
        <f>VLOOKUP(C45,bezNP!A:Q,17,0)</f>
        <v>0</v>
      </c>
      <c r="P45" s="228">
        <f>VLOOKUP(C45,bezNP!A:R,18,0)</f>
        <v>0</v>
      </c>
      <c r="Q45" s="223">
        <f>VLOOKUP(C45,bezNP!A:S,19,0)</f>
        <v>0</v>
      </c>
      <c r="R45" s="228">
        <f>VLOOKUP(C45,bezNP!A:T,20,0)</f>
        <v>0</v>
      </c>
      <c r="S45" s="223">
        <f t="shared" si="0"/>
        <v>50</v>
      </c>
    </row>
    <row r="46" spans="1:19" ht="50.1" customHeight="1">
      <c r="A46" s="223" t="s">
        <v>4567</v>
      </c>
      <c r="B46" s="223" t="str">
        <f>VLOOKUP(C46,Seznam_PO_1_1_2022!A:B,2,0)</f>
        <v>JM_141</v>
      </c>
      <c r="C46" s="233">
        <v>46937099</v>
      </c>
      <c r="D46" s="233">
        <v>46937099</v>
      </c>
      <c r="E46" s="225" t="str">
        <f>VLOOKUP(C46,Seznam_PO_1_1_2022!A:E,5,0)</f>
        <v>Centrum služeb pro seniory Kyjov, příspěvková organizace</v>
      </c>
      <c r="F46" s="226" t="str">
        <f>VLOOKUP(C46,Seznam_PO_1_1_2022!A:F,6,0)</f>
        <v>Strážovská 1095/1, 697 01 Kyjov</v>
      </c>
      <c r="G46" s="223">
        <f>VLOOKUP(C46,bezNP!A:I,9,0)</f>
        <v>0</v>
      </c>
      <c r="H46" s="223">
        <f>VLOOKUP(C46,bezNP!A:J,10,0)</f>
        <v>10</v>
      </c>
      <c r="I46" s="223">
        <f>VLOOKUP(C46,bezNP!A:K,11,0)</f>
        <v>0</v>
      </c>
      <c r="J46" s="223">
        <f>VLOOKUP(C46,bezNP!A:L,12,0)</f>
        <v>0</v>
      </c>
      <c r="K46" s="223">
        <f>VLOOKUP(C46,bezNP!A:M,13,0)</f>
        <v>0</v>
      </c>
      <c r="L46" s="223">
        <f>VLOOKUP(C46,bezNP!A:N,14,0)</f>
        <v>0</v>
      </c>
      <c r="M46" s="223">
        <f>VLOOKUP(C46,bezNP!A:O,15,0)</f>
        <v>0</v>
      </c>
      <c r="N46" s="223">
        <f>VLOOKUP(C46,bezNP!A:P,16,0)</f>
        <v>1</v>
      </c>
      <c r="O46" s="223">
        <f>VLOOKUP(C46,bezNP!A:Q,17,0)</f>
        <v>0</v>
      </c>
      <c r="P46" s="228">
        <f>VLOOKUP(C46,bezNP!A:R,18,0)</f>
        <v>0</v>
      </c>
      <c r="Q46" s="223">
        <f>VLOOKUP(C46,bezNP!A:S,19,0)</f>
        <v>0</v>
      </c>
      <c r="R46" s="228">
        <f>VLOOKUP(C46,bezNP!A:T,20,0)</f>
        <v>0</v>
      </c>
      <c r="S46" s="223">
        <f t="shared" si="0"/>
        <v>11</v>
      </c>
    </row>
    <row r="47" spans="1:19" ht="50.1" customHeight="1">
      <c r="A47" s="223" t="s">
        <v>4568</v>
      </c>
      <c r="B47" s="223" t="str">
        <f>VLOOKUP(C47,Seznam_PO_1_1_2022!A:B,2,0)</f>
        <v>JM_142</v>
      </c>
      <c r="C47" s="233">
        <v>46937145</v>
      </c>
      <c r="D47" s="233">
        <v>46937145</v>
      </c>
      <c r="E47" s="225" t="str">
        <f>VLOOKUP(C47,Seznam_PO_1_1_2022!A:E,5,0)</f>
        <v>Domov Horizont, příspěvková organizace</v>
      </c>
      <c r="F47" s="226" t="str">
        <f>VLOOKUP(C47,Seznam_PO_1_1_2022!A:F,6,0)</f>
        <v>Strážovská 1096/3, 697 01 Kyjov</v>
      </c>
      <c r="G47" s="223">
        <f>VLOOKUP(C47,bezNP!A:I,9,0)</f>
        <v>45</v>
      </c>
      <c r="H47" s="223">
        <f>VLOOKUP(C47,bezNP!A:J,10,0)</f>
        <v>0</v>
      </c>
      <c r="I47" s="223">
        <f>VLOOKUP(C47,bezNP!A:K,11,0)</f>
        <v>0</v>
      </c>
      <c r="J47" s="223">
        <f>VLOOKUP(C47,bezNP!A:L,12,0)</f>
        <v>0</v>
      </c>
      <c r="K47" s="223">
        <f>VLOOKUP(C47,bezNP!A:M,13,0)</f>
        <v>0</v>
      </c>
      <c r="L47" s="223">
        <f>VLOOKUP(C47,bezNP!A:N,14,0)</f>
        <v>0</v>
      </c>
      <c r="M47" s="223">
        <f>VLOOKUP(C47,bezNP!A:O,15,0)</f>
        <v>0</v>
      </c>
      <c r="N47" s="223">
        <f>VLOOKUP(C47,bezNP!A:P,16,0)</f>
        <v>0</v>
      </c>
      <c r="O47" s="223">
        <f>VLOOKUP(C47,bezNP!A:Q,17,0)</f>
        <v>0</v>
      </c>
      <c r="P47" s="228">
        <f>VLOOKUP(C47,bezNP!A:R,18,0)</f>
        <v>0</v>
      </c>
      <c r="Q47" s="223">
        <f>VLOOKUP(C47,bezNP!A:S,19,0)</f>
        <v>0</v>
      </c>
      <c r="R47" s="228">
        <f>VLOOKUP(C47,bezNP!A:T,20,0)</f>
        <v>0</v>
      </c>
      <c r="S47" s="223">
        <f t="shared" si="0"/>
        <v>45</v>
      </c>
    </row>
    <row r="48" spans="1:19" ht="50.1" customHeight="1">
      <c r="A48" s="223" t="s">
        <v>4569</v>
      </c>
      <c r="B48" s="223" t="str">
        <f>VLOOKUP(C48,Seznam_PO_1_1_2022!A:B,2,0)</f>
        <v>JM_144</v>
      </c>
      <c r="C48" s="232">
        <v>226912</v>
      </c>
      <c r="D48" s="232">
        <v>226912</v>
      </c>
      <c r="E48" s="225" t="str">
        <f>VLOOKUP(C48,Seznam_PO_1_1_2022!A:E,5,0)</f>
        <v>Nemocnice Kyjov, příspěvková organizace</v>
      </c>
      <c r="F48" s="226" t="str">
        <f>VLOOKUP(C48,Seznam_PO_1_1_2022!A:F,6,0)</f>
        <v>Strážovská 1247/22, 697 01 Kyjov</v>
      </c>
      <c r="G48" s="223">
        <f>VLOOKUP(C48,bezNP!A:I,9,0)</f>
        <v>0</v>
      </c>
      <c r="H48" s="223">
        <f>VLOOKUP(C48,bezNP!A:J,10,0)</f>
        <v>800</v>
      </c>
      <c r="I48" s="223">
        <f>VLOOKUP(C48,bezNP!A:K,11,0)</f>
        <v>0</v>
      </c>
      <c r="J48" s="223">
        <f>VLOOKUP(C48,bezNP!A:L,12,0)</f>
        <v>0</v>
      </c>
      <c r="K48" s="223">
        <f>VLOOKUP(C48,bezNP!A:M,13,0)</f>
        <v>0</v>
      </c>
      <c r="L48" s="223">
        <f>VLOOKUP(C48,bezNP!A:N,14,0)</f>
        <v>0</v>
      </c>
      <c r="M48" s="223">
        <f>VLOOKUP(C48,bezNP!A:O,15,0)</f>
        <v>0</v>
      </c>
      <c r="N48" s="223">
        <f>VLOOKUP(C48,bezNP!A:P,16,0)</f>
        <v>20</v>
      </c>
      <c r="O48" s="223">
        <f>VLOOKUP(C48,bezNP!A:Q,17,0)</f>
        <v>0</v>
      </c>
      <c r="P48" s="228">
        <f>VLOOKUP(C48,bezNP!A:R,18,0)</f>
        <v>0</v>
      </c>
      <c r="Q48" s="223">
        <f>VLOOKUP(C48,bezNP!A:S,19,0)</f>
        <v>0</v>
      </c>
      <c r="R48" s="228">
        <f>VLOOKUP(C48,bezNP!A:T,20,0)</f>
        <v>0</v>
      </c>
      <c r="S48" s="223">
        <f t="shared" si="0"/>
        <v>820</v>
      </c>
    </row>
    <row r="49" spans="1:19" ht="50.1" customHeight="1">
      <c r="A49" s="223" t="s">
        <v>4570</v>
      </c>
      <c r="B49" s="223" t="str">
        <f>VLOOKUP(C49,Seznam_PO_1_1_2022!A:B,2,0)</f>
        <v>JM_150</v>
      </c>
      <c r="C49" s="233">
        <v>70839964</v>
      </c>
      <c r="D49" s="233">
        <v>70839964</v>
      </c>
      <c r="E49" s="225" t="str">
        <f>VLOOKUP(C49,Seznam_PO_1_1_2022!A:E,5,0)</f>
        <v>Základní umělecká škola Veselí nad Moravou, příspěvková organizace</v>
      </c>
      <c r="F49" s="226" t="str">
        <f>VLOOKUP(C49,Seznam_PO_1_1_2022!A:F,6,0)</f>
        <v>náměstí Míru 1676, 698 01 Veselí nad Moravou</v>
      </c>
      <c r="G49" s="223">
        <f>VLOOKUP(C49,bezNP!A:I,9,0)</f>
        <v>0</v>
      </c>
      <c r="H49" s="223">
        <f>VLOOKUP(C49,bezNP!A:J,10,0)</f>
        <v>0</v>
      </c>
      <c r="I49" s="223">
        <f>VLOOKUP(C49,bezNP!A:K,11,0)</f>
        <v>0</v>
      </c>
      <c r="J49" s="223">
        <f>VLOOKUP(C49,bezNP!A:L,12,0)</f>
        <v>2</v>
      </c>
      <c r="K49" s="223">
        <f>VLOOKUP(C49,bezNP!A:M,13,0)</f>
        <v>0</v>
      </c>
      <c r="L49" s="223">
        <f>VLOOKUP(C49,bezNP!A:N,14,0)</f>
        <v>0</v>
      </c>
      <c r="M49" s="223">
        <f>VLOOKUP(C49,bezNP!A:O,15,0)</f>
        <v>0</v>
      </c>
      <c r="N49" s="223">
        <f>VLOOKUP(C49,bezNP!A:P,16,0)</f>
        <v>0</v>
      </c>
      <c r="O49" s="223">
        <f>VLOOKUP(C49,bezNP!A:Q,17,0)</f>
        <v>0</v>
      </c>
      <c r="P49" s="228">
        <f>VLOOKUP(C49,bezNP!A:R,18,0)</f>
        <v>0</v>
      </c>
      <c r="Q49" s="223">
        <f>VLOOKUP(C49,bezNP!A:S,19,0)</f>
        <v>0</v>
      </c>
      <c r="R49" s="228">
        <f>VLOOKUP(C49,bezNP!A:T,20,0)</f>
        <v>0</v>
      </c>
      <c r="S49" s="223">
        <f t="shared" si="0"/>
        <v>2</v>
      </c>
    </row>
    <row r="50" spans="1:19" ht="50.1" customHeight="1">
      <c r="A50" s="223" t="s">
        <v>4571</v>
      </c>
      <c r="B50" s="223" t="str">
        <f>VLOOKUP(C50,Seznam_PO_1_1_2022!A:B,2,0)</f>
        <v>JM_151</v>
      </c>
      <c r="C50" s="232">
        <v>566438</v>
      </c>
      <c r="D50" s="232">
        <v>566438</v>
      </c>
      <c r="E50" s="225" t="str">
        <f>VLOOKUP(C50,Seznam_PO_1_1_2022!A:E,5,0)</f>
        <v>Obchodní akademie a Střední odborné učiliště Veselí nad Moravou, příspěvková organizace</v>
      </c>
      <c r="F50" s="226" t="str">
        <f>VLOOKUP(C50,Seznam_PO_1_1_2022!A:F,6,0)</f>
        <v>Kollárova 1669, 698 01 Veselí nad Moravou</v>
      </c>
      <c r="G50" s="223">
        <f>VLOOKUP(C50,bezNP!A:I,9,0)</f>
        <v>0</v>
      </c>
      <c r="H50" s="223">
        <f>VLOOKUP(C50,bezNP!A:J,10,0)</f>
        <v>50</v>
      </c>
      <c r="I50" s="223">
        <f>VLOOKUP(C50,bezNP!A:K,11,0)</f>
        <v>0</v>
      </c>
      <c r="J50" s="223">
        <f>VLOOKUP(C50,bezNP!A:L,12,0)</f>
        <v>2</v>
      </c>
      <c r="K50" s="223">
        <f>VLOOKUP(C50,bezNP!A:M,13,0)</f>
        <v>0</v>
      </c>
      <c r="L50" s="223">
        <f>VLOOKUP(C50,bezNP!A:N,14,0)</f>
        <v>0</v>
      </c>
      <c r="M50" s="223">
        <f>VLOOKUP(C50,bezNP!A:O,15,0)</f>
        <v>0</v>
      </c>
      <c r="N50" s="223">
        <f>VLOOKUP(C50,bezNP!A:P,16,0)</f>
        <v>5</v>
      </c>
      <c r="O50" s="223">
        <f>VLOOKUP(C50,bezNP!A:Q,17,0)</f>
        <v>0</v>
      </c>
      <c r="P50" s="228">
        <f>VLOOKUP(C50,bezNP!A:R,18,0)</f>
        <v>0</v>
      </c>
      <c r="Q50" s="223">
        <f>VLOOKUP(C50,bezNP!A:S,19,0)</f>
        <v>0</v>
      </c>
      <c r="R50" s="228">
        <f>VLOOKUP(C50,bezNP!A:T,20,0)</f>
        <v>0</v>
      </c>
      <c r="S50" s="223">
        <f t="shared" si="0"/>
        <v>57</v>
      </c>
    </row>
    <row r="51" spans="1:19" ht="50.1" customHeight="1">
      <c r="A51" s="223" t="s">
        <v>4572</v>
      </c>
      <c r="B51" s="223" t="str">
        <f>VLOOKUP(C51,Seznam_PO_1_1_2022!A:B,2,0)</f>
        <v>JM_154</v>
      </c>
      <c r="C51" s="232">
        <v>838420</v>
      </c>
      <c r="D51" s="232">
        <v>838420</v>
      </c>
      <c r="E51" s="225" t="str">
        <f>VLOOKUP(C51,Seznam_PO_1_1_2022!A:E,5,0)</f>
        <v>Paprsek, příspěvková organizace</v>
      </c>
      <c r="F51" s="226" t="str">
        <f>VLOOKUP(C51,Seznam_PO_1_1_2022!A:F,6,0)</f>
        <v>K Čihadlu 679, 679 63 Velké Opatovice</v>
      </c>
      <c r="G51" s="223">
        <f>VLOOKUP(C51,bezNP!A:I,9,0)</f>
        <v>60</v>
      </c>
      <c r="H51" s="223">
        <f>VLOOKUP(C51,bezNP!A:J,10,0)</f>
        <v>0</v>
      </c>
      <c r="I51" s="223">
        <f>VLOOKUP(C51,bezNP!A:K,11,0)</f>
        <v>0</v>
      </c>
      <c r="J51" s="223">
        <f>VLOOKUP(C51,bezNP!A:L,12,0)</f>
        <v>0</v>
      </c>
      <c r="K51" s="223">
        <f>VLOOKUP(C51,bezNP!A:M,13,0)</f>
        <v>0</v>
      </c>
      <c r="L51" s="223">
        <f>VLOOKUP(C51,bezNP!A:N,14,0)</f>
        <v>0</v>
      </c>
      <c r="M51" s="223">
        <f>VLOOKUP(C51,bezNP!A:O,15,0)</f>
        <v>1</v>
      </c>
      <c r="N51" s="223">
        <f>VLOOKUP(C51,bezNP!A:P,16,0)</f>
        <v>0</v>
      </c>
      <c r="O51" s="223">
        <f>VLOOKUP(C51,bezNP!A:Q,17,0)</f>
        <v>0</v>
      </c>
      <c r="P51" s="228">
        <f>VLOOKUP(C51,bezNP!A:R,18,0)</f>
        <v>0</v>
      </c>
      <c r="Q51" s="223">
        <f>VLOOKUP(C51,bezNP!A:S,19,0)</f>
        <v>0</v>
      </c>
      <c r="R51" s="228">
        <f>VLOOKUP(C51,bezNP!A:T,20,0)</f>
        <v>0</v>
      </c>
      <c r="S51" s="223">
        <f t="shared" si="0"/>
        <v>61</v>
      </c>
    </row>
    <row r="52" spans="1:19" ht="50.1" customHeight="1">
      <c r="A52" s="223" t="s">
        <v>4573</v>
      </c>
      <c r="B52" s="223" t="str">
        <f>VLOOKUP(C52,Seznam_PO_1_1_2022!A:B,2,0)</f>
        <v>JM_155</v>
      </c>
      <c r="C52" s="232">
        <v>840246</v>
      </c>
      <c r="D52" s="232">
        <v>840246</v>
      </c>
      <c r="E52" s="225" t="str">
        <f>VLOOKUP(C52,Seznam_PO_1_1_2022!A:E,5,0)</f>
        <v>Základní umělecká škola Velké Opatovice, příspěvková organizace</v>
      </c>
      <c r="F52" s="226" t="str">
        <f>VLOOKUP(C52,Seznam_PO_1_1_2022!A:F,6,0)</f>
        <v>Pod Strážnicí 499, 679 63 Velké Opatovice</v>
      </c>
      <c r="G52" s="223">
        <f>VLOOKUP(C52,bezNP!A:I,9,0)</f>
        <v>20</v>
      </c>
      <c r="H52" s="223">
        <f>VLOOKUP(C52,bezNP!A:J,10,0)</f>
        <v>0</v>
      </c>
      <c r="I52" s="223">
        <f>VLOOKUP(C52,bezNP!A:K,11,0)</f>
        <v>0</v>
      </c>
      <c r="J52" s="223">
        <f>VLOOKUP(C52,bezNP!A:L,12,0)</f>
        <v>0</v>
      </c>
      <c r="K52" s="223">
        <f>VLOOKUP(C52,bezNP!A:M,13,0)</f>
        <v>0</v>
      </c>
      <c r="L52" s="223">
        <f>VLOOKUP(C52,bezNP!A:N,14,0)</f>
        <v>0</v>
      </c>
      <c r="M52" s="223">
        <f>VLOOKUP(C52,bezNP!A:O,15,0)</f>
        <v>0</v>
      </c>
      <c r="N52" s="223">
        <f>VLOOKUP(C52,bezNP!A:P,16,0)</f>
        <v>0</v>
      </c>
      <c r="O52" s="223">
        <f>VLOOKUP(C52,bezNP!A:Q,17,0)</f>
        <v>0</v>
      </c>
      <c r="P52" s="228">
        <f>VLOOKUP(C52,bezNP!A:R,18,0)</f>
        <v>0</v>
      </c>
      <c r="Q52" s="223">
        <f>VLOOKUP(C52,bezNP!A:S,19,0)</f>
        <v>0</v>
      </c>
      <c r="R52" s="228">
        <f>VLOOKUP(C52,bezNP!A:T,20,0)</f>
        <v>0</v>
      </c>
      <c r="S52" s="223">
        <f t="shared" si="0"/>
        <v>20</v>
      </c>
    </row>
    <row r="53" spans="1:19" ht="50.1" customHeight="1">
      <c r="A53" s="223" t="s">
        <v>4574</v>
      </c>
      <c r="B53" s="223" t="str">
        <f>VLOOKUP(C53,Seznam_PO_1_1_2022!A:B,2,0)</f>
        <v>JM_157</v>
      </c>
      <c r="C53" s="232">
        <v>838446</v>
      </c>
      <c r="D53" s="232">
        <v>838446</v>
      </c>
      <c r="E53" s="225" t="str">
        <f>VLOOKUP(C53,Seznam_PO_1_1_2022!A:E,5,0)</f>
        <v>Sociální služby Šebetov, příspěvková organizace</v>
      </c>
      <c r="F53" s="226" t="str">
        <f>VLOOKUP(C53,Seznam_PO_1_1_2022!A:F,6,0)</f>
        <v>Šebetov 1, 679 35 Šebetov</v>
      </c>
      <c r="G53" s="223">
        <f>VLOOKUP(C53,bezNP!A:I,9,0)</f>
        <v>0</v>
      </c>
      <c r="H53" s="223">
        <f>VLOOKUP(C53,bezNP!A:J,10,0)</f>
        <v>60</v>
      </c>
      <c r="I53" s="223">
        <f>VLOOKUP(C53,bezNP!A:K,11,0)</f>
        <v>0</v>
      </c>
      <c r="J53" s="223">
        <f>VLOOKUP(C53,bezNP!A:L,12,0)</f>
        <v>0</v>
      </c>
      <c r="K53" s="223">
        <f>VLOOKUP(C53,bezNP!A:M,13,0)</f>
        <v>0</v>
      </c>
      <c r="L53" s="223">
        <f>VLOOKUP(C53,bezNP!A:N,14,0)</f>
        <v>0</v>
      </c>
      <c r="M53" s="223">
        <f>VLOOKUP(C53,bezNP!A:O,15,0)</f>
        <v>0</v>
      </c>
      <c r="N53" s="223">
        <f>VLOOKUP(C53,bezNP!A:P,16,0)</f>
        <v>0</v>
      </c>
      <c r="O53" s="223">
        <f>VLOOKUP(C53,bezNP!A:Q,17,0)</f>
        <v>0</v>
      </c>
      <c r="P53" s="228">
        <f>VLOOKUP(C53,bezNP!A:R,18,0)</f>
        <v>0</v>
      </c>
      <c r="Q53" s="223">
        <f>VLOOKUP(C53,bezNP!A:S,19,0)</f>
        <v>0</v>
      </c>
      <c r="R53" s="228">
        <f>VLOOKUP(C53,bezNP!A:T,20,0)</f>
        <v>0</v>
      </c>
      <c r="S53" s="223">
        <f t="shared" si="0"/>
        <v>60</v>
      </c>
    </row>
    <row r="54" spans="1:19" ht="50.1" customHeight="1">
      <c r="A54" s="223" t="s">
        <v>4575</v>
      </c>
      <c r="B54" s="223" t="str">
        <f>VLOOKUP(C54,Seznam_PO_1_1_2022!A:B,2,0)</f>
        <v>JM_160</v>
      </c>
      <c r="C54" s="232">
        <v>387134</v>
      </c>
      <c r="D54" s="232">
        <v>387134</v>
      </c>
      <c r="E54" s="225" t="str">
        <f>VLOOKUP(C54,Seznam_PO_1_1_2022!A:E,5,0)</f>
        <v>Nemocnice Letovice, příspěvková organizace</v>
      </c>
      <c r="F54" s="226" t="str">
        <f>VLOOKUP(C54,Seznam_PO_1_1_2022!A:F,6,0)</f>
        <v>Pod Klášterem 55/17, 679 61 Letovice</v>
      </c>
      <c r="G54" s="223">
        <f>VLOOKUP(C54,bezNP!A:I,9,0)</f>
        <v>0</v>
      </c>
      <c r="H54" s="223">
        <f>VLOOKUP(C54,bezNP!A:J,10,0)</f>
        <v>0</v>
      </c>
      <c r="I54" s="223">
        <f>VLOOKUP(C54,bezNP!A:K,11,0)</f>
        <v>50</v>
      </c>
      <c r="J54" s="223">
        <f>VLOOKUP(C54,bezNP!A:L,12,0)</f>
        <v>0</v>
      </c>
      <c r="K54" s="223">
        <f>VLOOKUP(C54,bezNP!A:M,13,0)</f>
        <v>0</v>
      </c>
      <c r="L54" s="223">
        <f>VLOOKUP(C54,bezNP!A:N,14,0)</f>
        <v>0</v>
      </c>
      <c r="M54" s="223">
        <f>VLOOKUP(C54,bezNP!A:O,15,0)</f>
        <v>0</v>
      </c>
      <c r="N54" s="223">
        <f>VLOOKUP(C54,bezNP!A:P,16,0)</f>
        <v>0</v>
      </c>
      <c r="O54" s="223">
        <f>VLOOKUP(C54,bezNP!A:Q,17,0)</f>
        <v>20</v>
      </c>
      <c r="P54" s="228">
        <f>VLOOKUP(C54,bezNP!A:R,18,0)</f>
        <v>0</v>
      </c>
      <c r="Q54" s="223">
        <f>VLOOKUP(C54,bezNP!A:S,19,0)</f>
        <v>0</v>
      </c>
      <c r="R54" s="228">
        <f>VLOOKUP(C54,bezNP!A:T,20,0)</f>
        <v>0</v>
      </c>
      <c r="S54" s="223">
        <f t="shared" si="0"/>
        <v>70</v>
      </c>
    </row>
    <row r="55" spans="1:19" ht="50.1" customHeight="1">
      <c r="A55" s="223" t="s">
        <v>4576</v>
      </c>
      <c r="B55" s="223" t="str">
        <f>VLOOKUP(C55,Seznam_PO_1_1_2022!A:B,2,0)</f>
        <v>JM_161</v>
      </c>
      <c r="C55" s="233">
        <v>66596882</v>
      </c>
      <c r="D55" s="233">
        <v>66596882</v>
      </c>
      <c r="E55" s="225" t="str">
        <f>VLOOKUP(C55,Seznam_PO_1_1_2022!A:E,5,0)</f>
        <v>Masarykova střední škola Letovice, příspěvková organizace</v>
      </c>
      <c r="F55" s="226" t="str">
        <f>VLOOKUP(C55,Seznam_PO_1_1_2022!A:F,6,0)</f>
        <v>Tyršova 500/6, 679 61 Letovice</v>
      </c>
      <c r="G55" s="223">
        <f>VLOOKUP(C55,bezNP!A:I,9,0)</f>
        <v>0</v>
      </c>
      <c r="H55" s="223">
        <f>VLOOKUP(C55,bezNP!A:J,10,0)</f>
        <v>0</v>
      </c>
      <c r="I55" s="223">
        <f>VLOOKUP(C55,bezNP!A:K,11,0)</f>
        <v>50</v>
      </c>
      <c r="J55" s="223">
        <f>VLOOKUP(C55,bezNP!A:L,12,0)</f>
        <v>0</v>
      </c>
      <c r="K55" s="223">
        <f>VLOOKUP(C55,bezNP!A:M,13,0)</f>
        <v>0</v>
      </c>
      <c r="L55" s="223">
        <f>VLOOKUP(C55,bezNP!A:N,14,0)</f>
        <v>0</v>
      </c>
      <c r="M55" s="223">
        <f>VLOOKUP(C55,bezNP!A:O,15,0)</f>
        <v>0</v>
      </c>
      <c r="N55" s="223">
        <f>VLOOKUP(C55,bezNP!A:P,16,0)</f>
        <v>0</v>
      </c>
      <c r="O55" s="223">
        <f>VLOOKUP(C55,bezNP!A:Q,17,0)</f>
        <v>0</v>
      </c>
      <c r="P55" s="228">
        <f>VLOOKUP(C55,bezNP!A:R,18,0)</f>
        <v>0</v>
      </c>
      <c r="Q55" s="223">
        <f>VLOOKUP(C55,bezNP!A:S,19,0)</f>
        <v>0</v>
      </c>
      <c r="R55" s="228">
        <f>VLOOKUP(C55,bezNP!A:T,20,0)</f>
        <v>0</v>
      </c>
      <c r="S55" s="223">
        <f t="shared" si="0"/>
        <v>50</v>
      </c>
    </row>
    <row r="56" spans="1:19" ht="50.1" customHeight="1">
      <c r="A56" s="223" t="s">
        <v>4577</v>
      </c>
      <c r="B56" s="223" t="str">
        <f>VLOOKUP(C56,Seznam_PO_1_1_2022!A:B,2,0)</f>
        <v>JM_163</v>
      </c>
      <c r="C56" s="233">
        <v>62075993</v>
      </c>
      <c r="D56" s="233">
        <v>62075993</v>
      </c>
      <c r="E56" s="225" t="str">
        <f>VLOOKUP(C56,Seznam_PO_1_1_2022!A:E,5,0)</f>
        <v>Mateřská škola a základní škola při Dětské léčebně Křetín 12, příspěvková organizace</v>
      </c>
      <c r="F56" s="226" t="str">
        <f>VLOOKUP(C56,Seznam_PO_1_1_2022!A:F,6,0)</f>
        <v>Křetín č. p. 12, 679 62 Křetín</v>
      </c>
      <c r="G56" s="223">
        <f>VLOOKUP(C56,bezNP!A:I,9,0)</f>
        <v>20</v>
      </c>
      <c r="H56" s="223">
        <f>VLOOKUP(C56,bezNP!A:J,10,0)</f>
        <v>0</v>
      </c>
      <c r="I56" s="223">
        <f>VLOOKUP(C56,bezNP!A:K,11,0)</f>
        <v>0</v>
      </c>
      <c r="J56" s="223">
        <f>VLOOKUP(C56,bezNP!A:L,12,0)</f>
        <v>0</v>
      </c>
      <c r="K56" s="223">
        <f>VLOOKUP(C56,bezNP!A:M,13,0)</f>
        <v>0</v>
      </c>
      <c r="L56" s="223">
        <f>VLOOKUP(C56,bezNP!A:N,14,0)</f>
        <v>0</v>
      </c>
      <c r="M56" s="223">
        <f>VLOOKUP(C56,bezNP!A:O,15,0)</f>
        <v>0</v>
      </c>
      <c r="N56" s="223">
        <f>VLOOKUP(C56,bezNP!A:P,16,0)</f>
        <v>0</v>
      </c>
      <c r="O56" s="223">
        <f>VLOOKUP(C56,bezNP!A:Q,17,0)</f>
        <v>0</v>
      </c>
      <c r="P56" s="228">
        <f>VLOOKUP(C56,bezNP!A:R,18,0)</f>
        <v>0</v>
      </c>
      <c r="Q56" s="223">
        <f>VLOOKUP(C56,bezNP!A:S,19,0)</f>
        <v>0</v>
      </c>
      <c r="R56" s="228">
        <f>VLOOKUP(C56,bezNP!A:T,20,0)</f>
        <v>0</v>
      </c>
      <c r="S56" s="223">
        <f t="shared" si="0"/>
        <v>20</v>
      </c>
    </row>
    <row r="57" spans="1:19" ht="50.1" customHeight="1">
      <c r="A57" s="223" t="s">
        <v>4578</v>
      </c>
      <c r="B57" s="223" t="str">
        <f>VLOOKUP(C57,Seznam_PO_1_1_2022!A:B,2,0)</f>
        <v>JM_166</v>
      </c>
      <c r="C57" s="233">
        <v>60680342</v>
      </c>
      <c r="D57" s="233">
        <v>60680342</v>
      </c>
      <c r="E57" s="225" t="str">
        <f>VLOOKUP(C57,Seznam_PO_1_1_2022!A:E,5,0)</f>
        <v>Střední průmyslová škola Edvarda Beneše a obchodní akademie Břeclav, příspěvková organizace</v>
      </c>
      <c r="F57" s="226" t="str">
        <f>VLOOKUP(C57,Seznam_PO_1_1_2022!A:F,6,0)</f>
        <v>nábř. Komenského 1126/1, 690 25 Břeclav</v>
      </c>
      <c r="G57" s="223">
        <f>VLOOKUP(C57,bezNP!A:I,9,0)</f>
        <v>0</v>
      </c>
      <c r="H57" s="223">
        <f>VLOOKUP(C57,bezNP!A:J,10,0)</f>
        <v>0</v>
      </c>
      <c r="I57" s="223">
        <f>VLOOKUP(C57,bezNP!A:K,11,0)</f>
        <v>100</v>
      </c>
      <c r="J57" s="223">
        <f>VLOOKUP(C57,bezNP!A:L,12,0)</f>
        <v>0</v>
      </c>
      <c r="K57" s="223">
        <f>VLOOKUP(C57,bezNP!A:M,13,0)</f>
        <v>0</v>
      </c>
      <c r="L57" s="223">
        <f>VLOOKUP(C57,bezNP!A:N,14,0)</f>
        <v>0</v>
      </c>
      <c r="M57" s="223">
        <f>VLOOKUP(C57,bezNP!A:O,15,0)</f>
        <v>0</v>
      </c>
      <c r="N57" s="223">
        <f>VLOOKUP(C57,bezNP!A:P,16,0)</f>
        <v>0</v>
      </c>
      <c r="O57" s="223">
        <f>VLOOKUP(C57,bezNP!A:Q,17,0)</f>
        <v>0</v>
      </c>
      <c r="P57" s="228">
        <f>VLOOKUP(C57,bezNP!A:R,18,0)</f>
        <v>0</v>
      </c>
      <c r="Q57" s="223">
        <f>VLOOKUP(C57,bezNP!A:S,19,0)</f>
        <v>0</v>
      </c>
      <c r="R57" s="228">
        <f>VLOOKUP(C57,bezNP!A:T,20,0)</f>
        <v>0</v>
      </c>
      <c r="S57" s="223">
        <f t="shared" si="0"/>
        <v>100</v>
      </c>
    </row>
    <row r="58" spans="1:19" ht="50.1" customHeight="1">
      <c r="A58" s="223" t="s">
        <v>4579</v>
      </c>
      <c r="B58" s="223" t="str">
        <f>VLOOKUP(C58,Seznam_PO_1_1_2022!A:B,2,0)</f>
        <v>JM_169</v>
      </c>
      <c r="C58" s="232">
        <v>390780</v>
      </c>
      <c r="D58" s="232">
        <v>390780</v>
      </c>
      <c r="E58" s="225" t="str">
        <f>VLOOKUP(C58,Seznam_PO_1_1_2022!A:E,5,0)</f>
        <v>Nemocnice Břeclav, příspěvková organizace</v>
      </c>
      <c r="F58" s="226" t="str">
        <f>VLOOKUP(C58,Seznam_PO_1_1_2022!A:F,6,0)</f>
        <v>U Nemocnice 3066/1, 690 02 Břeclav</v>
      </c>
      <c r="G58" s="223">
        <f>VLOOKUP(C58,bezNP!A:I,9,0)</f>
        <v>0</v>
      </c>
      <c r="H58" s="223">
        <f>VLOOKUP(C58,bezNP!A:J,10,0)</f>
        <v>115</v>
      </c>
      <c r="I58" s="223">
        <f>VLOOKUP(C58,bezNP!A:K,11,0)</f>
        <v>1200</v>
      </c>
      <c r="J58" s="223">
        <f>VLOOKUP(C58,bezNP!A:L,12,0)</f>
        <v>0</v>
      </c>
      <c r="K58" s="223">
        <f>VLOOKUP(C58,bezNP!A:M,13,0)</f>
        <v>0</v>
      </c>
      <c r="L58" s="223">
        <f>VLOOKUP(C58,bezNP!A:N,14,0)</f>
        <v>0</v>
      </c>
      <c r="M58" s="223">
        <f>VLOOKUP(C58,bezNP!A:O,15,0)</f>
        <v>0</v>
      </c>
      <c r="N58" s="223">
        <f>VLOOKUP(C58,bezNP!A:P,16,0)</f>
        <v>0</v>
      </c>
      <c r="O58" s="223">
        <f>VLOOKUP(C58,bezNP!A:Q,17,0)</f>
        <v>5</v>
      </c>
      <c r="P58" s="228">
        <f>VLOOKUP(C58,bezNP!A:R,18,0)</f>
        <v>0</v>
      </c>
      <c r="Q58" s="223">
        <f>VLOOKUP(C58,bezNP!A:S,19,0)</f>
        <v>60</v>
      </c>
      <c r="R58" s="228">
        <f>VLOOKUP(C58,bezNP!A:T,20,0)</f>
        <v>0</v>
      </c>
      <c r="S58" s="223">
        <f t="shared" si="0"/>
        <v>1380</v>
      </c>
    </row>
    <row r="59" spans="1:19" ht="50.1" customHeight="1">
      <c r="A59" s="223" t="s">
        <v>4580</v>
      </c>
      <c r="B59" s="223" t="str">
        <f>VLOOKUP(C59,Seznam_PO_1_1_2022!A:B,2,0)</f>
        <v>JM_174</v>
      </c>
      <c r="C59" s="232">
        <v>839621</v>
      </c>
      <c r="D59" s="232">
        <v>839621</v>
      </c>
      <c r="E59" s="225" t="str">
        <f>VLOOKUP(C59,Seznam_PO_1_1_2022!A:E,5,0)</f>
        <v>Základní umělecká škola F. B. Ševčíka Jedovnice, příspěvková organizace</v>
      </c>
      <c r="F59" s="226" t="str">
        <f>VLOOKUP(C59,Seznam_PO_1_1_2022!A:F,6,0)</f>
        <v>Na Větřáku 463, 679 06 Jedovnice</v>
      </c>
      <c r="G59" s="223">
        <f>VLOOKUP(C59,bezNP!A:I,9,0)</f>
        <v>0</v>
      </c>
      <c r="H59" s="223">
        <f>VLOOKUP(C59,bezNP!A:J,10,0)</f>
        <v>0</v>
      </c>
      <c r="I59" s="223">
        <f>VLOOKUP(C59,bezNP!A:K,11,0)</f>
        <v>25</v>
      </c>
      <c r="J59" s="223">
        <f>VLOOKUP(C59,bezNP!A:L,12,0)</f>
        <v>0</v>
      </c>
      <c r="K59" s="223">
        <f>VLOOKUP(C59,bezNP!A:M,13,0)</f>
        <v>0</v>
      </c>
      <c r="L59" s="223">
        <f>VLOOKUP(C59,bezNP!A:N,14,0)</f>
        <v>0</v>
      </c>
      <c r="M59" s="223">
        <f>VLOOKUP(C59,bezNP!A:O,15,0)</f>
        <v>0</v>
      </c>
      <c r="N59" s="223">
        <f>VLOOKUP(C59,bezNP!A:P,16,0)</f>
        <v>0</v>
      </c>
      <c r="O59" s="223">
        <f>VLOOKUP(C59,bezNP!A:Q,17,0)</f>
        <v>0</v>
      </c>
      <c r="P59" s="228">
        <f>VLOOKUP(C59,bezNP!A:R,18,0)</f>
        <v>0</v>
      </c>
      <c r="Q59" s="223">
        <f>VLOOKUP(C59,bezNP!A:S,19,0)</f>
        <v>0</v>
      </c>
      <c r="R59" s="228">
        <f>VLOOKUP(C59,bezNP!A:T,20,0)</f>
        <v>0</v>
      </c>
      <c r="S59" s="223">
        <f t="shared" si="0"/>
        <v>25</v>
      </c>
    </row>
    <row r="60" spans="1:19" ht="50.1" customHeight="1">
      <c r="A60" s="223" t="s">
        <v>4581</v>
      </c>
      <c r="B60" s="223" t="str">
        <f>VLOOKUP(C60,Seznam_PO_1_1_2022!A:B,2,0)</f>
        <v>JM_175</v>
      </c>
      <c r="C60" s="233">
        <v>62073087</v>
      </c>
      <c r="D60" s="233">
        <v>62073087</v>
      </c>
      <c r="E60" s="225" t="str">
        <f>VLOOKUP(C60,Seznam_PO_1_1_2022!A:E,5,0)</f>
        <v>Střední průmyslová škola Jedovnice, příspěvková organizace</v>
      </c>
      <c r="F60" s="226" t="str">
        <f>VLOOKUP(C60,Seznam_PO_1_1_2022!A:F,6,0)</f>
        <v>Na Větřáku 463, 679 06 Jedovnice</v>
      </c>
      <c r="G60" s="223">
        <f>VLOOKUP(C60,bezNP!A:I,9,0)</f>
        <v>0</v>
      </c>
      <c r="H60" s="223">
        <f>VLOOKUP(C60,bezNP!A:J,10,0)</f>
        <v>50</v>
      </c>
      <c r="I60" s="223">
        <f>VLOOKUP(C60,bezNP!A:K,11,0)</f>
        <v>0</v>
      </c>
      <c r="J60" s="223">
        <f>VLOOKUP(C60,bezNP!A:L,12,0)</f>
        <v>0</v>
      </c>
      <c r="K60" s="223">
        <f>VLOOKUP(C60,bezNP!A:M,13,0)</f>
        <v>0</v>
      </c>
      <c r="L60" s="223">
        <f>VLOOKUP(C60,bezNP!A:N,14,0)</f>
        <v>0</v>
      </c>
      <c r="M60" s="223">
        <f>VLOOKUP(C60,bezNP!A:O,15,0)</f>
        <v>0</v>
      </c>
      <c r="N60" s="223">
        <f>VLOOKUP(C60,bezNP!A:P,16,0)</f>
        <v>0</v>
      </c>
      <c r="O60" s="223">
        <f>VLOOKUP(C60,bezNP!A:Q,17,0)</f>
        <v>0</v>
      </c>
      <c r="P60" s="228">
        <f>VLOOKUP(C60,bezNP!A:R,18,0)</f>
        <v>0</v>
      </c>
      <c r="Q60" s="223">
        <f>VLOOKUP(C60,bezNP!A:S,19,0)</f>
        <v>0</v>
      </c>
      <c r="R60" s="228">
        <f>VLOOKUP(C60,bezNP!A:T,20,0)</f>
        <v>0</v>
      </c>
      <c r="S60" s="223">
        <f t="shared" si="0"/>
        <v>50</v>
      </c>
    </row>
    <row r="61" spans="1:19" ht="50.1" customHeight="1">
      <c r="A61" s="223" t="s">
        <v>4582</v>
      </c>
      <c r="B61" s="223" t="str">
        <f>VLOOKUP(C61,Seznam_PO_1_1_2022!A:B,2,0)</f>
        <v>JM_180</v>
      </c>
      <c r="C61" s="233">
        <v>62073249</v>
      </c>
      <c r="D61" s="233">
        <v>62073249</v>
      </c>
      <c r="E61" s="225" t="str">
        <f>VLOOKUP(C61,Seznam_PO_1_1_2022!A:E,5,0)</f>
        <v>Základní škola speciální Blansko, příspěvková organizace</v>
      </c>
      <c r="F61" s="226" t="str">
        <f>VLOOKUP(C61,Seznam_PO_1_1_2022!A:F,6,0)</f>
        <v>Žižkova 1919/27, 678 01 Blansko</v>
      </c>
      <c r="G61" s="223">
        <f>VLOOKUP(C61,bezNP!A:I,9,0)</f>
        <v>0</v>
      </c>
      <c r="H61" s="223">
        <f>VLOOKUP(C61,bezNP!A:J,10,0)</f>
        <v>25</v>
      </c>
      <c r="I61" s="223">
        <f>VLOOKUP(C61,bezNP!A:K,11,0)</f>
        <v>0</v>
      </c>
      <c r="J61" s="223">
        <f>VLOOKUP(C61,bezNP!A:L,12,0)</f>
        <v>0</v>
      </c>
      <c r="K61" s="223">
        <f>VLOOKUP(C61,bezNP!A:M,13,0)</f>
        <v>0</v>
      </c>
      <c r="L61" s="223">
        <f>VLOOKUP(C61,bezNP!A:N,14,0)</f>
        <v>0</v>
      </c>
      <c r="M61" s="223">
        <f>VLOOKUP(C61,bezNP!A:O,15,0)</f>
        <v>0</v>
      </c>
      <c r="N61" s="223">
        <f>VLOOKUP(C61,bezNP!A:P,16,0)</f>
        <v>0</v>
      </c>
      <c r="O61" s="223">
        <f>VLOOKUP(C61,bezNP!A:Q,17,0)</f>
        <v>0</v>
      </c>
      <c r="P61" s="228">
        <f>VLOOKUP(C61,bezNP!A:R,18,0)</f>
        <v>0</v>
      </c>
      <c r="Q61" s="223">
        <f>VLOOKUP(C61,bezNP!A:S,19,0)</f>
        <v>0</v>
      </c>
      <c r="R61" s="228">
        <f>VLOOKUP(C61,bezNP!A:T,20,0)</f>
        <v>0</v>
      </c>
      <c r="S61" s="223">
        <f t="shared" si="0"/>
        <v>25</v>
      </c>
    </row>
    <row r="62" spans="1:19" ht="50.1" customHeight="1">
      <c r="A62" s="223" t="s">
        <v>4583</v>
      </c>
      <c r="B62" s="223" t="str">
        <f>VLOOKUP(C62,Seznam_PO_1_1_2022!A:B,2,0)</f>
        <v>JM_181</v>
      </c>
      <c r="C62" s="233">
        <v>43420656</v>
      </c>
      <c r="D62" s="233">
        <v>43420656</v>
      </c>
      <c r="E62" s="225" t="str">
        <f>VLOOKUP(C62,Seznam_PO_1_1_2022!A:E,5,0)</f>
        <v>Dům dětí a mládeže Blansko, příspěvková organizace</v>
      </c>
      <c r="F62" s="226" t="str">
        <f>VLOOKUP(C62,Seznam_PO_1_1_2022!A:F,6,0)</f>
        <v>Údolní 1200/2, 678 01 Blansko</v>
      </c>
      <c r="G62" s="223">
        <f>VLOOKUP(C62,bezNP!A:I,9,0)</f>
        <v>10</v>
      </c>
      <c r="H62" s="223">
        <f>VLOOKUP(C62,bezNP!A:J,10,0)</f>
        <v>0</v>
      </c>
      <c r="I62" s="223">
        <f>VLOOKUP(C62,bezNP!A:K,11,0)</f>
        <v>0</v>
      </c>
      <c r="J62" s="223">
        <f>VLOOKUP(C62,bezNP!A:L,12,0)</f>
        <v>0</v>
      </c>
      <c r="K62" s="223">
        <f>VLOOKUP(C62,bezNP!A:M,13,0)</f>
        <v>0</v>
      </c>
      <c r="L62" s="223">
        <f>VLOOKUP(C62,bezNP!A:N,14,0)</f>
        <v>0</v>
      </c>
      <c r="M62" s="223">
        <f>VLOOKUP(C62,bezNP!A:O,15,0)</f>
        <v>2</v>
      </c>
      <c r="N62" s="223">
        <f>VLOOKUP(C62,bezNP!A:P,16,0)</f>
        <v>0</v>
      </c>
      <c r="O62" s="223">
        <f>VLOOKUP(C62,bezNP!A:Q,17,0)</f>
        <v>0</v>
      </c>
      <c r="P62" s="228">
        <f>VLOOKUP(C62,bezNP!A:R,18,0)</f>
        <v>0</v>
      </c>
      <c r="Q62" s="223">
        <f>VLOOKUP(C62,bezNP!A:S,19,0)</f>
        <v>0</v>
      </c>
      <c r="R62" s="228">
        <f>VLOOKUP(C62,bezNP!A:T,20,0)</f>
        <v>0</v>
      </c>
      <c r="S62" s="223">
        <f t="shared" si="0"/>
        <v>12</v>
      </c>
    </row>
    <row r="63" spans="1:19" ht="50.1" customHeight="1">
      <c r="A63" s="223" t="s">
        <v>4584</v>
      </c>
      <c r="B63" s="223" t="str">
        <f>VLOOKUP(C63,Seznam_PO_1_1_2022!A:B,2,0)</f>
        <v>JM_191</v>
      </c>
      <c r="C63" s="232">
        <v>89613</v>
      </c>
      <c r="D63" s="232">
        <v>89613</v>
      </c>
      <c r="E63" s="225" t="str">
        <f>VLOOKUP(C63,Seznam_PO_1_1_2022!A:E,5,0)</f>
        <v>Regionální muzeum v Mikulově, příspěvková organizace</v>
      </c>
      <c r="F63" s="226" t="str">
        <f>VLOOKUP(C63,Seznam_PO_1_1_2022!A:F,6,0)</f>
        <v>Zámek 1/4, 692 01 Mikulov</v>
      </c>
      <c r="G63" s="223">
        <f>VLOOKUP(C63,bezNP!A:I,9,0)</f>
        <v>25</v>
      </c>
      <c r="H63" s="223">
        <f>VLOOKUP(C63,bezNP!A:J,10,0)</f>
        <v>0</v>
      </c>
      <c r="I63" s="223">
        <f>VLOOKUP(C63,bezNP!A:K,11,0)</f>
        <v>0</v>
      </c>
      <c r="J63" s="223">
        <f>VLOOKUP(C63,bezNP!A:L,12,0)</f>
        <v>0</v>
      </c>
      <c r="K63" s="223">
        <f>VLOOKUP(C63,bezNP!A:M,13,0)</f>
        <v>0</v>
      </c>
      <c r="L63" s="223">
        <f>VLOOKUP(C63,bezNP!A:N,14,0)</f>
        <v>0</v>
      </c>
      <c r="M63" s="223">
        <f>VLOOKUP(C63,bezNP!A:O,15,0)</f>
        <v>5</v>
      </c>
      <c r="N63" s="223">
        <f>VLOOKUP(C63,bezNP!A:P,16,0)</f>
        <v>0</v>
      </c>
      <c r="O63" s="223">
        <f>VLOOKUP(C63,bezNP!A:Q,17,0)</f>
        <v>0</v>
      </c>
      <c r="P63" s="228">
        <f>VLOOKUP(C63,bezNP!A:R,18,0)</f>
        <v>0</v>
      </c>
      <c r="Q63" s="223">
        <f>VLOOKUP(C63,bezNP!A:S,19,0)</f>
        <v>0</v>
      </c>
      <c r="R63" s="228">
        <f>VLOOKUP(C63,bezNP!A:T,20,0)</f>
        <v>0</v>
      </c>
      <c r="S63" s="223">
        <f t="shared" si="0"/>
        <v>30</v>
      </c>
    </row>
    <row r="64" spans="1:19" ht="50.1" customHeight="1">
      <c r="A64" s="223" t="s">
        <v>4585</v>
      </c>
      <c r="B64" s="223" t="str">
        <f>VLOOKUP(C64,Seznam_PO_1_1_2022!A:B,2,0)</f>
        <v>JM_194</v>
      </c>
      <c r="C64" s="233">
        <v>62076051</v>
      </c>
      <c r="D64" s="233">
        <v>62076051</v>
      </c>
      <c r="E64" s="225" t="str">
        <f>VLOOKUP(C64,Seznam_PO_1_1_2022!A:E,5,0)</f>
        <v>Základní škola při Dětské léčebně Ostrov u Macochy, příspěvková organizace</v>
      </c>
      <c r="F64" s="226" t="str">
        <f>VLOOKUP(C64,Seznam_PO_1_1_2022!A:F,6,0)</f>
        <v>Ostrov u Macochy č. p. 363, 679 14 Ostrov u Macochy</v>
      </c>
      <c r="G64" s="223">
        <f>VLOOKUP(C64,bezNP!A:I,9,0)</f>
        <v>6</v>
      </c>
      <c r="H64" s="223">
        <f>VLOOKUP(C64,bezNP!A:J,10,0)</f>
        <v>0</v>
      </c>
      <c r="I64" s="223">
        <f>VLOOKUP(C64,bezNP!A:K,11,0)</f>
        <v>0</v>
      </c>
      <c r="J64" s="223">
        <f>VLOOKUP(C64,bezNP!A:L,12,0)</f>
        <v>0</v>
      </c>
      <c r="K64" s="223">
        <f>VLOOKUP(C64,bezNP!A:M,13,0)</f>
        <v>0</v>
      </c>
      <c r="L64" s="223">
        <f>VLOOKUP(C64,bezNP!A:N,14,0)</f>
        <v>0</v>
      </c>
      <c r="M64" s="223">
        <f>VLOOKUP(C64,bezNP!A:O,15,0)</f>
        <v>0</v>
      </c>
      <c r="N64" s="223">
        <f>VLOOKUP(C64,bezNP!A:P,16,0)</f>
        <v>0</v>
      </c>
      <c r="O64" s="223">
        <f>VLOOKUP(C64,bezNP!A:Q,17,0)</f>
        <v>0</v>
      </c>
      <c r="P64" s="228">
        <f>VLOOKUP(C64,bezNP!A:R,18,0)</f>
        <v>0</v>
      </c>
      <c r="Q64" s="223">
        <f>VLOOKUP(C64,bezNP!A:S,19,0)</f>
        <v>0</v>
      </c>
      <c r="R64" s="228">
        <f>VLOOKUP(C64,bezNP!A:T,20,0)</f>
        <v>0</v>
      </c>
      <c r="S64" s="223">
        <f t="shared" si="0"/>
        <v>6</v>
      </c>
    </row>
    <row r="65" spans="1:19" ht="50.1" customHeight="1">
      <c r="A65" s="223" t="s">
        <v>4586</v>
      </c>
      <c r="B65" s="223" t="str">
        <f>VLOOKUP(C65,Seznam_PO_1_1_2022!A:B,2,0)</f>
        <v>JM_212</v>
      </c>
      <c r="C65" s="233">
        <v>70841675</v>
      </c>
      <c r="D65" s="233">
        <v>70841675</v>
      </c>
      <c r="E65" s="225" t="str">
        <f>VLOOKUP(C65,Seznam_PO_1_1_2022!A:E,5,0)</f>
        <v>Základní umělecká škola a Dům dětí a mládeže Moravský Krumlov, příspěvková organizace</v>
      </c>
      <c r="F65" s="226" t="str">
        <f>VLOOKUP(C65,Seznam_PO_1_1_2022!A:F,6,0)</f>
        <v>Školní 139, 672 01 Moravský Krumlov</v>
      </c>
      <c r="G65" s="223">
        <f>VLOOKUP(C65,bezNP!A:I,9,0)</f>
        <v>0</v>
      </c>
      <c r="H65" s="223">
        <f>VLOOKUP(C65,bezNP!A:J,10,0)</f>
        <v>25</v>
      </c>
      <c r="I65" s="223">
        <f>VLOOKUP(C65,bezNP!A:K,11,0)</f>
        <v>0</v>
      </c>
      <c r="J65" s="223">
        <f>VLOOKUP(C65,bezNP!A:L,12,0)</f>
        <v>0</v>
      </c>
      <c r="K65" s="223">
        <f>VLOOKUP(C65,bezNP!A:M,13,0)</f>
        <v>0</v>
      </c>
      <c r="L65" s="223">
        <f>VLOOKUP(C65,bezNP!A:N,14,0)</f>
        <v>3</v>
      </c>
      <c r="M65" s="223">
        <f>VLOOKUP(C65,bezNP!A:O,15,0)</f>
        <v>0</v>
      </c>
      <c r="N65" s="223">
        <f>VLOOKUP(C65,bezNP!A:P,16,0)</f>
        <v>0</v>
      </c>
      <c r="O65" s="223">
        <f>VLOOKUP(C65,bezNP!A:Q,17,0)</f>
        <v>0</v>
      </c>
      <c r="P65" s="228">
        <f>VLOOKUP(C65,bezNP!A:R,18,0)</f>
        <v>0</v>
      </c>
      <c r="Q65" s="223">
        <f>VLOOKUP(C65,bezNP!A:S,19,0)</f>
        <v>0</v>
      </c>
      <c r="R65" s="228">
        <f>VLOOKUP(C65,bezNP!A:T,20,0)</f>
        <v>0</v>
      </c>
      <c r="S65" s="223">
        <f t="shared" si="0"/>
        <v>28</v>
      </c>
    </row>
    <row r="66" spans="1:19" ht="50.1" customHeight="1">
      <c r="A66" s="223" t="s">
        <v>4587</v>
      </c>
      <c r="B66" s="223" t="str">
        <f>VLOOKUP(C66,Seznam_PO_1_1_2022!A:B,2,0)</f>
        <v>JM_214</v>
      </c>
      <c r="C66" s="233">
        <v>49438875</v>
      </c>
      <c r="D66" s="233">
        <v>49438875</v>
      </c>
      <c r="E66" s="225" t="str">
        <f>VLOOKUP(C66,Seznam_PO_1_1_2022!A:E,5,0)</f>
        <v>Gymnázium Moravský Krumlov, příspěvková organizace</v>
      </c>
      <c r="F66" s="226" t="str">
        <f>VLOOKUP(C66,Seznam_PO_1_1_2022!A:F,6,0)</f>
        <v>Smetanova 168, 672 01 Moravský Krumlov</v>
      </c>
      <c r="G66" s="223">
        <f>VLOOKUP(C66,bezNP!A:I,9,0)</f>
        <v>50</v>
      </c>
      <c r="H66" s="223">
        <f>VLOOKUP(C66,bezNP!A:J,10,0)</f>
        <v>0</v>
      </c>
      <c r="I66" s="223">
        <f>VLOOKUP(C66,bezNP!A:K,11,0)</f>
        <v>0</v>
      </c>
      <c r="J66" s="223">
        <f>VLOOKUP(C66,bezNP!A:L,12,0)</f>
        <v>0</v>
      </c>
      <c r="K66" s="223">
        <f>VLOOKUP(C66,bezNP!A:M,13,0)</f>
        <v>0</v>
      </c>
      <c r="L66" s="223">
        <f>VLOOKUP(C66,bezNP!A:N,14,0)</f>
        <v>0</v>
      </c>
      <c r="M66" s="223">
        <f>VLOOKUP(C66,bezNP!A:O,15,0)</f>
        <v>5</v>
      </c>
      <c r="N66" s="223">
        <f>VLOOKUP(C66,bezNP!A:P,16,0)</f>
        <v>0</v>
      </c>
      <c r="O66" s="223">
        <f>VLOOKUP(C66,bezNP!A:Q,17,0)</f>
        <v>0</v>
      </c>
      <c r="P66" s="228">
        <f>VLOOKUP(C66,bezNP!A:R,18,0)</f>
        <v>0</v>
      </c>
      <c r="Q66" s="223">
        <f>VLOOKUP(C66,bezNP!A:S,19,0)</f>
        <v>0</v>
      </c>
      <c r="R66" s="228">
        <f>VLOOKUP(C66,bezNP!A:T,20,0)</f>
        <v>0</v>
      </c>
      <c r="S66" s="223">
        <f t="shared" si="0"/>
        <v>55</v>
      </c>
    </row>
    <row r="67" spans="1:19" ht="50.1" customHeight="1">
      <c r="A67" s="223" t="s">
        <v>4588</v>
      </c>
      <c r="B67" s="223" t="str">
        <f>VLOOKUP(C67,Seznam_PO_1_1_2022!A:B,2,0)</f>
        <v>JM_222</v>
      </c>
      <c r="C67" s="233">
        <v>44946775</v>
      </c>
      <c r="D67" s="233">
        <v>44946775</v>
      </c>
      <c r="E67" s="225" t="str">
        <f>VLOOKUP(C67,Seznam_PO_1_1_2022!A:E,5,0)</f>
        <v>Základní umělecká škola Oslavany, příspěvková organizace</v>
      </c>
      <c r="F67" s="226" t="str">
        <f>VLOOKUP(C67,Seznam_PO_1_1_2022!A:F,6,0)</f>
        <v>náměstí 13. prosince 144/12, 664 12 Oslavany</v>
      </c>
      <c r="G67" s="223">
        <f>VLOOKUP(C67,bezNP!A:I,9,0)</f>
        <v>30</v>
      </c>
      <c r="H67" s="223">
        <f>VLOOKUP(C67,bezNP!A:J,10,0)</f>
        <v>0</v>
      </c>
      <c r="I67" s="223">
        <f>VLOOKUP(C67,bezNP!A:K,11,0)</f>
        <v>0</v>
      </c>
      <c r="J67" s="223">
        <f>VLOOKUP(C67,bezNP!A:L,12,0)</f>
        <v>0</v>
      </c>
      <c r="K67" s="223">
        <f>VLOOKUP(C67,bezNP!A:M,13,0)</f>
        <v>0</v>
      </c>
      <c r="L67" s="223">
        <f>VLOOKUP(C67,bezNP!A:N,14,0)</f>
        <v>0</v>
      </c>
      <c r="M67" s="223">
        <f>VLOOKUP(C67,bezNP!A:O,15,0)</f>
        <v>0</v>
      </c>
      <c r="N67" s="223">
        <f>VLOOKUP(C67,bezNP!A:P,16,0)</f>
        <v>0</v>
      </c>
      <c r="O67" s="223">
        <f>VLOOKUP(C67,bezNP!A:Q,17,0)</f>
        <v>0</v>
      </c>
      <c r="P67" s="228">
        <f>VLOOKUP(C67,bezNP!A:R,18,0)</f>
        <v>0</v>
      </c>
      <c r="Q67" s="223">
        <f>VLOOKUP(C67,bezNP!A:S,19,0)</f>
        <v>0</v>
      </c>
      <c r="R67" s="228">
        <f>VLOOKUP(C67,bezNP!A:T,20,0)</f>
        <v>0</v>
      </c>
      <c r="S67" s="223">
        <f t="shared" si="0"/>
        <v>30</v>
      </c>
    </row>
    <row r="68" spans="1:19" ht="50.1" customHeight="1">
      <c r="A68" s="223" t="s">
        <v>4589</v>
      </c>
      <c r="B68" s="223" t="str">
        <f>VLOOKUP(C68,Seznam_PO_1_1_2022!A:B,2,0)</f>
        <v>JM_223</v>
      </c>
      <c r="C68" s="233">
        <v>49461583</v>
      </c>
      <c r="D68" s="233">
        <v>49461583</v>
      </c>
      <c r="E68" s="225" t="str">
        <f>VLOOKUP(C68,Seznam_PO_1_1_2022!A:E,5,0)</f>
        <v>Základní umělecká škola Židlochovice, příspěvková organizace</v>
      </c>
      <c r="F68" s="226" t="str">
        <f>VLOOKUP(C68,Seznam_PO_1_1_2022!A:F,6,0)</f>
        <v>Nádražní 232, 667 01 Židlochovice</v>
      </c>
      <c r="G68" s="223">
        <f>VLOOKUP(C68,bezNP!A:I,9,0)</f>
        <v>0</v>
      </c>
      <c r="H68" s="223">
        <f>VLOOKUP(C68,bezNP!A:J,10,0)</f>
        <v>0</v>
      </c>
      <c r="I68" s="223">
        <f>VLOOKUP(C68,bezNP!A:K,11,0)</f>
        <v>20</v>
      </c>
      <c r="J68" s="223">
        <f>VLOOKUP(C68,bezNP!A:L,12,0)</f>
        <v>2</v>
      </c>
      <c r="K68" s="223">
        <f>VLOOKUP(C68,bezNP!A:M,13,0)</f>
        <v>0</v>
      </c>
      <c r="L68" s="223">
        <f>VLOOKUP(C68,bezNP!A:N,14,0)</f>
        <v>0</v>
      </c>
      <c r="M68" s="223">
        <f>VLOOKUP(C68,bezNP!A:O,15,0)</f>
        <v>0</v>
      </c>
      <c r="N68" s="223">
        <f>VLOOKUP(C68,bezNP!A:P,16,0)</f>
        <v>0</v>
      </c>
      <c r="O68" s="223">
        <f>VLOOKUP(C68,bezNP!A:Q,17,0)</f>
        <v>0</v>
      </c>
      <c r="P68" s="228">
        <f>VLOOKUP(C68,bezNP!A:R,18,0)</f>
        <v>0</v>
      </c>
      <c r="Q68" s="223">
        <f>VLOOKUP(C68,bezNP!A:S,19,0)</f>
        <v>0</v>
      </c>
      <c r="R68" s="228">
        <f>VLOOKUP(C68,bezNP!A:T,20,0)</f>
        <v>0</v>
      </c>
      <c r="S68" s="223">
        <f t="shared" si="0"/>
        <v>22</v>
      </c>
    </row>
    <row r="69" spans="1:19" ht="50.1" customHeight="1">
      <c r="A69" s="223" t="s">
        <v>4590</v>
      </c>
      <c r="B69" s="223" t="str">
        <f>VLOOKUP(C69,Seznam_PO_1_1_2022!A:B,2,0)</f>
        <v>JM_224</v>
      </c>
      <c r="C69" s="233">
        <v>49459171</v>
      </c>
      <c r="D69" s="233">
        <v>49459171</v>
      </c>
      <c r="E69" s="225" t="str">
        <f>VLOOKUP(C69,Seznam_PO_1_1_2022!A:E,5,0)</f>
        <v>Gymnázium Židlochovice, příspěvková organizace</v>
      </c>
      <c r="F69" s="226" t="str">
        <f>VLOOKUP(C69,Seznam_PO_1_1_2022!A:F,6,0)</f>
        <v>Tyršova 400, 667 01 Židlochovice</v>
      </c>
      <c r="G69" s="223">
        <f>VLOOKUP(C69,bezNP!A:I,9,0)</f>
        <v>0</v>
      </c>
      <c r="H69" s="223">
        <f>VLOOKUP(C69,bezNP!A:J,10,0)</f>
        <v>50</v>
      </c>
      <c r="I69" s="223">
        <f>VLOOKUP(C69,bezNP!A:K,11,0)</f>
        <v>0</v>
      </c>
      <c r="J69" s="223">
        <f>VLOOKUP(C69,bezNP!A:L,12,0)</f>
        <v>0</v>
      </c>
      <c r="K69" s="223">
        <f>VLOOKUP(C69,bezNP!A:M,13,0)</f>
        <v>0</v>
      </c>
      <c r="L69" s="223">
        <f>VLOOKUP(C69,bezNP!A:N,14,0)</f>
        <v>0</v>
      </c>
      <c r="M69" s="223">
        <f>VLOOKUP(C69,bezNP!A:O,15,0)</f>
        <v>0</v>
      </c>
      <c r="N69" s="223">
        <f>VLOOKUP(C69,bezNP!A:P,16,0)</f>
        <v>3</v>
      </c>
      <c r="O69" s="223">
        <f>VLOOKUP(C69,bezNP!A:Q,17,0)</f>
        <v>0</v>
      </c>
      <c r="P69" s="228">
        <f>VLOOKUP(C69,bezNP!A:R,18,0)</f>
        <v>0</v>
      </c>
      <c r="Q69" s="223">
        <f>VLOOKUP(C69,bezNP!A:S,19,0)</f>
        <v>0</v>
      </c>
      <c r="R69" s="228">
        <f>VLOOKUP(C69,bezNP!A:T,20,0)</f>
        <v>0</v>
      </c>
      <c r="S69" s="223">
        <f t="shared" si="0"/>
        <v>53</v>
      </c>
    </row>
    <row r="70" spans="1:19" ht="50.1" customHeight="1">
      <c r="A70" s="223" t="s">
        <v>4591</v>
      </c>
      <c r="B70" s="223" t="str">
        <f>VLOOKUP(C70,Seznam_PO_1_1_2022!A:B,2,0)</f>
        <v>JM_225</v>
      </c>
      <c r="C70" s="232">
        <v>55468</v>
      </c>
      <c r="D70" s="232">
        <v>55468</v>
      </c>
      <c r="E70" s="225" t="str">
        <f>VLOOKUP(C70,Seznam_PO_1_1_2022!A:E,5,0)</f>
        <v>Střední zahradnická škola Rajhrad, příspěvková organizace</v>
      </c>
      <c r="F70" s="226" t="str">
        <f>VLOOKUP(C70,Seznam_PO_1_1_2022!A:F,6,0)</f>
        <v>Masarykova 198, 664 61 Rajhrad</v>
      </c>
      <c r="G70" s="223">
        <f>VLOOKUP(C70,bezNP!A:I,9,0)</f>
        <v>80</v>
      </c>
      <c r="H70" s="223">
        <f>VLOOKUP(C70,bezNP!A:J,10,0)</f>
        <v>0</v>
      </c>
      <c r="I70" s="223">
        <f>VLOOKUP(C70,bezNP!A:K,11,0)</f>
        <v>0</v>
      </c>
      <c r="J70" s="223">
        <f>VLOOKUP(C70,bezNP!A:L,12,0)</f>
        <v>0</v>
      </c>
      <c r="K70" s="223">
        <f>VLOOKUP(C70,bezNP!A:M,13,0)</f>
        <v>0</v>
      </c>
      <c r="L70" s="223">
        <f>VLOOKUP(C70,bezNP!A:N,14,0)</f>
        <v>0</v>
      </c>
      <c r="M70" s="223">
        <f>VLOOKUP(C70,bezNP!A:O,15,0)</f>
        <v>0</v>
      </c>
      <c r="N70" s="223">
        <f>VLOOKUP(C70,bezNP!A:P,16,0)</f>
        <v>0</v>
      </c>
      <c r="O70" s="223">
        <f>VLOOKUP(C70,bezNP!A:Q,17,0)</f>
        <v>0</v>
      </c>
      <c r="P70" s="228">
        <f>VLOOKUP(C70,bezNP!A:R,18,0)</f>
        <v>0</v>
      </c>
      <c r="Q70" s="223">
        <f>VLOOKUP(C70,bezNP!A:S,19,0)</f>
        <v>0</v>
      </c>
      <c r="R70" s="228">
        <f>VLOOKUP(C70,bezNP!A:T,20,0)</f>
        <v>0</v>
      </c>
      <c r="S70" s="223">
        <f aca="true" t="shared" si="1" ref="S70:S91">SUM(G70:R70)</f>
        <v>80</v>
      </c>
    </row>
    <row r="71" spans="1:19" ht="50.1" customHeight="1">
      <c r="A71" s="223" t="s">
        <v>4592</v>
      </c>
      <c r="B71" s="223" t="str">
        <f>VLOOKUP(C71,Seznam_PO_1_1_2022!A:B,2,0)</f>
        <v>JM_226</v>
      </c>
      <c r="C71" s="233">
        <v>70842663</v>
      </c>
      <c r="D71" s="233">
        <v>70842663</v>
      </c>
      <c r="E71" s="225" t="str">
        <f>VLOOKUP(C71,Seznam_PO_1_1_2022!A:E,5,0)</f>
        <v>Základní škola Želešice, Sadová, příspěvková organizace</v>
      </c>
      <c r="F71" s="226" t="str">
        <f>VLOOKUP(C71,Seznam_PO_1_1_2022!A:F,6,0)</f>
        <v>Sadová 530, 664 43 Želešice</v>
      </c>
      <c r="G71" s="223">
        <f>VLOOKUP(C71,bezNP!A:I,9,0)</f>
        <v>0</v>
      </c>
      <c r="H71" s="223">
        <f>VLOOKUP(C71,bezNP!A:J,10,0)</f>
        <v>25</v>
      </c>
      <c r="I71" s="223">
        <f>VLOOKUP(C71,bezNP!A:K,11,0)</f>
        <v>0</v>
      </c>
      <c r="J71" s="223">
        <f>VLOOKUP(C71,bezNP!A:L,12,0)</f>
        <v>0</v>
      </c>
      <c r="K71" s="223">
        <f>VLOOKUP(C71,bezNP!A:M,13,0)</f>
        <v>0</v>
      </c>
      <c r="L71" s="223">
        <f>VLOOKUP(C71,bezNP!A:N,14,0)</f>
        <v>0</v>
      </c>
      <c r="M71" s="223">
        <f>VLOOKUP(C71,bezNP!A:O,15,0)</f>
        <v>0</v>
      </c>
      <c r="N71" s="223">
        <f>VLOOKUP(C71,bezNP!A:P,16,0)</f>
        <v>0</v>
      </c>
      <c r="O71" s="223">
        <f>VLOOKUP(C71,bezNP!A:Q,17,0)</f>
        <v>0</v>
      </c>
      <c r="P71" s="228">
        <f>VLOOKUP(C71,bezNP!A:R,18,0)</f>
        <v>0</v>
      </c>
      <c r="Q71" s="223">
        <f>VLOOKUP(C71,bezNP!A:S,19,0)</f>
        <v>0</v>
      </c>
      <c r="R71" s="228">
        <f>VLOOKUP(C71,bezNP!A:T,20,0)</f>
        <v>0</v>
      </c>
      <c r="S71" s="223">
        <f t="shared" si="1"/>
        <v>25</v>
      </c>
    </row>
    <row r="72" spans="1:19" ht="50.1" customHeight="1">
      <c r="A72" s="223" t="s">
        <v>4593</v>
      </c>
      <c r="B72" s="223" t="str">
        <f>VLOOKUP(C72,Seznam_PO_1_1_2022!A:B,2,0)</f>
        <v>JM_229</v>
      </c>
      <c r="C72" s="232">
        <v>212733</v>
      </c>
      <c r="D72" s="232">
        <v>212733</v>
      </c>
      <c r="E72" s="225" t="str">
        <f>VLOOKUP(C72,Seznam_PO_1_1_2022!A:E,5,0)</f>
        <v>Domov pro seniory Zastávka, příspěvková organizace</v>
      </c>
      <c r="F72" s="226" t="str">
        <f>VLOOKUP(C72,Seznam_PO_1_1_2022!A:F,6,0)</f>
        <v>Sportovní 432, 664 84 Zastávka</v>
      </c>
      <c r="G72" s="223">
        <f>VLOOKUP(C72,bezNP!A:I,9,0)</f>
        <v>0</v>
      </c>
      <c r="H72" s="223">
        <f>VLOOKUP(C72,bezNP!A:J,10,0)</f>
        <v>75</v>
      </c>
      <c r="I72" s="223">
        <f>VLOOKUP(C72,bezNP!A:K,11,0)</f>
        <v>0</v>
      </c>
      <c r="J72" s="223">
        <f>VLOOKUP(C72,bezNP!A:L,12,0)</f>
        <v>0</v>
      </c>
      <c r="K72" s="223">
        <f>VLOOKUP(C72,bezNP!A:M,13,0)</f>
        <v>0</v>
      </c>
      <c r="L72" s="223">
        <f>VLOOKUP(C72,bezNP!A:N,14,0)</f>
        <v>0</v>
      </c>
      <c r="M72" s="223">
        <f>VLOOKUP(C72,bezNP!A:O,15,0)</f>
        <v>0</v>
      </c>
      <c r="N72" s="223">
        <f>VLOOKUP(C72,bezNP!A:P,16,0)</f>
        <v>0</v>
      </c>
      <c r="O72" s="223">
        <f>VLOOKUP(C72,bezNP!A:Q,17,0)</f>
        <v>0</v>
      </c>
      <c r="P72" s="228">
        <f>VLOOKUP(C72,bezNP!A:R,18,0)</f>
        <v>0</v>
      </c>
      <c r="Q72" s="223">
        <f>VLOOKUP(C72,bezNP!A:S,19,0)</f>
        <v>0</v>
      </c>
      <c r="R72" s="228">
        <f>VLOOKUP(C72,bezNP!A:T,20,0)</f>
        <v>0</v>
      </c>
      <c r="S72" s="223">
        <f t="shared" si="1"/>
        <v>75</v>
      </c>
    </row>
    <row r="73" spans="1:19" ht="50.1" customHeight="1">
      <c r="A73" s="223" t="s">
        <v>4594</v>
      </c>
      <c r="B73" s="223" t="str">
        <f>VLOOKUP(C73,Seznam_PO_1_1_2022!A:B,2,0)</f>
        <v>JM_230</v>
      </c>
      <c r="C73" s="233">
        <v>49459899</v>
      </c>
      <c r="D73" s="233">
        <v>49459899</v>
      </c>
      <c r="E73" s="225" t="str">
        <f>VLOOKUP(C73,Seznam_PO_1_1_2022!A:E,5,0)</f>
        <v>Gymnázium T. G. Masaryka Zastávka, příspěvková organizace</v>
      </c>
      <c r="F73" s="226" t="str">
        <f>VLOOKUP(C73,Seznam_PO_1_1_2022!A:F,6,0)</f>
        <v>U Školy 39, 664 84 Zastávka</v>
      </c>
      <c r="G73" s="223">
        <f>VLOOKUP(C73,bezNP!A:I,9,0)</f>
        <v>40</v>
      </c>
      <c r="H73" s="223">
        <f>VLOOKUP(C73,bezNP!A:J,10,0)</f>
        <v>0</v>
      </c>
      <c r="I73" s="223">
        <f>VLOOKUP(C73,bezNP!A:K,11,0)</f>
        <v>0</v>
      </c>
      <c r="J73" s="223">
        <f>VLOOKUP(C73,bezNP!A:L,12,0)</f>
        <v>0</v>
      </c>
      <c r="K73" s="223">
        <f>VLOOKUP(C73,bezNP!A:M,13,0)</f>
        <v>0</v>
      </c>
      <c r="L73" s="223">
        <f>VLOOKUP(C73,bezNP!A:N,14,0)</f>
        <v>0</v>
      </c>
      <c r="M73" s="223">
        <f>VLOOKUP(C73,bezNP!A:O,15,0)</f>
        <v>0</v>
      </c>
      <c r="N73" s="223">
        <f>VLOOKUP(C73,bezNP!A:P,16,0)</f>
        <v>0</v>
      </c>
      <c r="O73" s="223">
        <f>VLOOKUP(C73,bezNP!A:Q,17,0)</f>
        <v>0</v>
      </c>
      <c r="P73" s="228">
        <f>VLOOKUP(C73,bezNP!A:R,18,0)</f>
        <v>0</v>
      </c>
      <c r="Q73" s="223">
        <f>VLOOKUP(C73,bezNP!A:S,19,0)</f>
        <v>0</v>
      </c>
      <c r="R73" s="228">
        <f>VLOOKUP(C73,bezNP!A:T,20,0)</f>
        <v>0</v>
      </c>
      <c r="S73" s="223">
        <f t="shared" si="1"/>
        <v>40</v>
      </c>
    </row>
    <row r="74" spans="1:19" ht="50.1" customHeight="1">
      <c r="A74" s="223" t="s">
        <v>4595</v>
      </c>
      <c r="B74" s="223" t="str">
        <f>VLOOKUP(C74,Seznam_PO_1_1_2022!A:B,2,0)</f>
        <v>JM_233</v>
      </c>
      <c r="C74" s="232">
        <v>53198</v>
      </c>
      <c r="D74" s="232">
        <v>53198</v>
      </c>
      <c r="E74" s="225" t="str">
        <f>VLOOKUP(C74,Seznam_PO_1_1_2022!A:E,5,0)</f>
        <v>Střední škola a základní škola Tišnov, příspěvková organizace</v>
      </c>
      <c r="F74" s="226" t="str">
        <f>VLOOKUP(C74,Seznam_PO_1_1_2022!A:F,6,0)</f>
        <v>nám. Míru 22, 666 25 Tišnov</v>
      </c>
      <c r="G74" s="223">
        <f>VLOOKUP(C74,bezNP!A:I,9,0)</f>
        <v>0</v>
      </c>
      <c r="H74" s="223">
        <f>VLOOKUP(C74,bezNP!A:J,10,0)</f>
        <v>35</v>
      </c>
      <c r="I74" s="223">
        <f>VLOOKUP(C74,bezNP!A:K,11,0)</f>
        <v>0</v>
      </c>
      <c r="J74" s="223">
        <f>VLOOKUP(C74,bezNP!A:L,12,0)</f>
        <v>0</v>
      </c>
      <c r="K74" s="223">
        <f>VLOOKUP(C74,bezNP!A:M,13,0)</f>
        <v>0</v>
      </c>
      <c r="L74" s="223">
        <f>VLOOKUP(C74,bezNP!A:N,14,0)</f>
        <v>0</v>
      </c>
      <c r="M74" s="223">
        <f>VLOOKUP(C74,bezNP!A:O,15,0)</f>
        <v>0</v>
      </c>
      <c r="N74" s="223">
        <f>VLOOKUP(C74,bezNP!A:P,16,0)</f>
        <v>0</v>
      </c>
      <c r="O74" s="223">
        <f>VLOOKUP(C74,bezNP!A:Q,17,0)</f>
        <v>0</v>
      </c>
      <c r="P74" s="228">
        <f>VLOOKUP(C74,bezNP!A:R,18,0)</f>
        <v>0</v>
      </c>
      <c r="Q74" s="223">
        <f>VLOOKUP(C74,bezNP!A:S,19,0)</f>
        <v>0</v>
      </c>
      <c r="R74" s="228">
        <f>VLOOKUP(C74,bezNP!A:T,20,0)</f>
        <v>0</v>
      </c>
      <c r="S74" s="223">
        <f t="shared" si="1"/>
        <v>35</v>
      </c>
    </row>
    <row r="75" spans="1:19" ht="50.1" customHeight="1">
      <c r="A75" s="223" t="s">
        <v>4596</v>
      </c>
      <c r="B75" s="223" t="str">
        <f>VLOOKUP(C75,Seznam_PO_1_1_2022!A:B,2,0)</f>
        <v>JM_236</v>
      </c>
      <c r="C75" s="233">
        <v>46937081</v>
      </c>
      <c r="D75" s="233">
        <v>46937081</v>
      </c>
      <c r="E75" s="225" t="str">
        <f>VLOOKUP(C75,Seznam_PO_1_1_2022!A:E,5,0)</f>
        <v>Domov pro seniory Bažantnice, příspěvková organizace</v>
      </c>
      <c r="F75" s="226" t="str">
        <f>VLOOKUP(C75,Seznam_PO_1_1_2022!A:F,6,0)</f>
        <v>třída Bří Čapků 3273/1, 695 01 Hodonín</v>
      </c>
      <c r="G75" s="223">
        <f>VLOOKUP(C75,bezNP!A:I,9,0)</f>
        <v>30</v>
      </c>
      <c r="H75" s="223">
        <f>VLOOKUP(C75,bezNP!A:J,10,0)</f>
        <v>0</v>
      </c>
      <c r="I75" s="223">
        <f>VLOOKUP(C75,bezNP!A:K,11,0)</f>
        <v>0</v>
      </c>
      <c r="J75" s="223">
        <f>VLOOKUP(C75,bezNP!A:L,12,0)</f>
        <v>0</v>
      </c>
      <c r="K75" s="223">
        <f>VLOOKUP(C75,bezNP!A:M,13,0)</f>
        <v>0</v>
      </c>
      <c r="L75" s="223">
        <f>VLOOKUP(C75,bezNP!A:N,14,0)</f>
        <v>0</v>
      </c>
      <c r="M75" s="223">
        <f>VLOOKUP(C75,bezNP!A:O,15,0)</f>
        <v>0</v>
      </c>
      <c r="N75" s="223">
        <f>VLOOKUP(C75,bezNP!A:P,16,0)</f>
        <v>0</v>
      </c>
      <c r="O75" s="223">
        <f>VLOOKUP(C75,bezNP!A:Q,17,0)</f>
        <v>0</v>
      </c>
      <c r="P75" s="228">
        <f>VLOOKUP(C75,bezNP!A:R,18,0)</f>
        <v>0</v>
      </c>
      <c r="Q75" s="223">
        <f>VLOOKUP(C75,bezNP!A:S,19,0)</f>
        <v>0</v>
      </c>
      <c r="R75" s="228">
        <f>VLOOKUP(C75,bezNP!A:T,20,0)</f>
        <v>0</v>
      </c>
      <c r="S75" s="223">
        <f t="shared" si="1"/>
        <v>30</v>
      </c>
    </row>
    <row r="76" spans="1:19" ht="50.1" customHeight="1">
      <c r="A76" s="223" t="s">
        <v>4597</v>
      </c>
      <c r="B76" s="223" t="str">
        <f>VLOOKUP(C76,Seznam_PO_1_1_2022!A:B,2,0)</f>
        <v>JM_240</v>
      </c>
      <c r="C76" s="233">
        <v>49939378</v>
      </c>
      <c r="D76" s="233">
        <v>49939378</v>
      </c>
      <c r="E76" s="225" t="str">
        <f>VLOOKUP(C76,Seznam_PO_1_1_2022!A:E,5,0)</f>
        <v>Pedagogicko-psychologická poradna Hodonín, příspěvková organizace</v>
      </c>
      <c r="F76" s="226" t="str">
        <f>VLOOKUP(C76,Seznam_PO_1_1_2022!A:F,6,0)</f>
        <v>P. Jilemnického 2854/2, 695 01 Hodonín</v>
      </c>
      <c r="G76" s="223">
        <f>VLOOKUP(C76,bezNP!A:I,9,0)</f>
        <v>30</v>
      </c>
      <c r="H76" s="223">
        <f>VLOOKUP(C76,bezNP!A:J,10,0)</f>
        <v>0</v>
      </c>
      <c r="I76" s="223">
        <f>VLOOKUP(C76,bezNP!A:K,11,0)</f>
        <v>0</v>
      </c>
      <c r="J76" s="223">
        <f>VLOOKUP(C76,bezNP!A:L,12,0)</f>
        <v>0</v>
      </c>
      <c r="K76" s="223">
        <f>VLOOKUP(C76,bezNP!A:M,13,0)</f>
        <v>0</v>
      </c>
      <c r="L76" s="223">
        <f>VLOOKUP(C76,bezNP!A:N,14,0)</f>
        <v>0</v>
      </c>
      <c r="M76" s="223">
        <f>VLOOKUP(C76,bezNP!A:O,15,0)</f>
        <v>0</v>
      </c>
      <c r="N76" s="223">
        <f>VLOOKUP(C76,bezNP!A:P,16,0)</f>
        <v>0</v>
      </c>
      <c r="O76" s="223">
        <f>VLOOKUP(C76,bezNP!A:Q,17,0)</f>
        <v>0</v>
      </c>
      <c r="P76" s="228">
        <f>VLOOKUP(C76,bezNP!A:R,18,0)</f>
        <v>0</v>
      </c>
      <c r="Q76" s="223">
        <f>VLOOKUP(C76,bezNP!A:S,19,0)</f>
        <v>0</v>
      </c>
      <c r="R76" s="228">
        <f>VLOOKUP(C76,bezNP!A:T,20,0)</f>
        <v>0</v>
      </c>
      <c r="S76" s="223">
        <f t="shared" si="1"/>
        <v>30</v>
      </c>
    </row>
    <row r="77" spans="1:19" ht="50.1" customHeight="1">
      <c r="A77" s="223" t="s">
        <v>4598</v>
      </c>
      <c r="B77" s="223" t="str">
        <f>VLOOKUP(C77,Seznam_PO_1_1_2022!A:B,2,0)</f>
        <v>JM_241</v>
      </c>
      <c r="C77" s="232">
        <v>838225</v>
      </c>
      <c r="D77" s="232">
        <v>838225</v>
      </c>
      <c r="E77" s="225" t="str">
        <f>VLOOKUP(C77,Seznam_PO_1_1_2022!A:E,5,0)</f>
        <v>Integrovaná střední škola Hodonín, příspěvková organizace</v>
      </c>
      <c r="F77" s="226" t="str">
        <f>VLOOKUP(C77,Seznam_PO_1_1_2022!A:F,6,0)</f>
        <v>Lipová alej 3756/21, 695 03 Hodonín</v>
      </c>
      <c r="G77" s="223">
        <f>VLOOKUP(C77,bezNP!A:I,9,0)</f>
        <v>0</v>
      </c>
      <c r="H77" s="223">
        <f>VLOOKUP(C77,bezNP!A:J,10,0)</f>
        <v>0</v>
      </c>
      <c r="I77" s="223">
        <f>VLOOKUP(C77,bezNP!A:K,11,0)</f>
        <v>0</v>
      </c>
      <c r="J77" s="223">
        <f>VLOOKUP(C77,bezNP!A:L,12,0)</f>
        <v>0</v>
      </c>
      <c r="K77" s="223">
        <f>VLOOKUP(C77,bezNP!A:M,13,0)</f>
        <v>3</v>
      </c>
      <c r="L77" s="223">
        <f>VLOOKUP(C77,bezNP!A:N,14,0)</f>
        <v>0</v>
      </c>
      <c r="M77" s="223">
        <f>VLOOKUP(C77,bezNP!A:O,15,0)</f>
        <v>2</v>
      </c>
      <c r="N77" s="223">
        <f>VLOOKUP(C77,bezNP!A:P,16,0)</f>
        <v>0</v>
      </c>
      <c r="O77" s="223">
        <f>VLOOKUP(C77,bezNP!A:Q,17,0)</f>
        <v>0</v>
      </c>
      <c r="P77" s="228">
        <f>VLOOKUP(C77,bezNP!A:R,18,0)</f>
        <v>0</v>
      </c>
      <c r="Q77" s="223">
        <f>VLOOKUP(C77,bezNP!A:S,19,0)</f>
        <v>0</v>
      </c>
      <c r="R77" s="228">
        <f>VLOOKUP(C77,bezNP!A:T,20,0)</f>
        <v>0</v>
      </c>
      <c r="S77" s="223">
        <f t="shared" si="1"/>
        <v>5</v>
      </c>
    </row>
    <row r="78" spans="1:19" ht="50.1" customHeight="1">
      <c r="A78" s="223" t="s">
        <v>4599</v>
      </c>
      <c r="B78" s="223" t="str">
        <f>VLOOKUP(C78,Seznam_PO_1_1_2022!A:B,2,0)</f>
        <v>JM_244</v>
      </c>
      <c r="C78" s="232">
        <v>90352</v>
      </c>
      <c r="D78" s="232">
        <v>90352</v>
      </c>
      <c r="E78" s="225" t="str">
        <f>VLOOKUP(C78,Seznam_PO_1_1_2022!A:E,5,0)</f>
        <v>Masarykovo muzeum v Hodoníně, příspěvková organizace</v>
      </c>
      <c r="F78" s="226" t="str">
        <f>VLOOKUP(C78,Seznam_PO_1_1_2022!A:F,6,0)</f>
        <v>Zámecké nám. 27/9, 695 01 Hodonín</v>
      </c>
      <c r="G78" s="223">
        <f>VLOOKUP(C78,bezNP!A:I,9,0)</f>
        <v>65</v>
      </c>
      <c r="H78" s="223">
        <f>VLOOKUP(C78,bezNP!A:J,10,0)</f>
        <v>0</v>
      </c>
      <c r="I78" s="223">
        <f>VLOOKUP(C78,bezNP!A:K,11,0)</f>
        <v>0</v>
      </c>
      <c r="J78" s="223">
        <f>VLOOKUP(C78,bezNP!A:L,12,0)</f>
        <v>0</v>
      </c>
      <c r="K78" s="223">
        <f>VLOOKUP(C78,bezNP!A:M,13,0)</f>
        <v>0</v>
      </c>
      <c r="L78" s="223">
        <f>VLOOKUP(C78,bezNP!A:N,14,0)</f>
        <v>0</v>
      </c>
      <c r="M78" s="223">
        <f>VLOOKUP(C78,bezNP!A:O,15,0)</f>
        <v>0</v>
      </c>
      <c r="N78" s="223">
        <f>VLOOKUP(C78,bezNP!A:P,16,0)</f>
        <v>0</v>
      </c>
      <c r="O78" s="223">
        <f>VLOOKUP(C78,bezNP!A:Q,17,0)</f>
        <v>0</v>
      </c>
      <c r="P78" s="228">
        <f>VLOOKUP(C78,bezNP!A:R,18,0)</f>
        <v>0</v>
      </c>
      <c r="Q78" s="223">
        <f>VLOOKUP(C78,bezNP!A:S,19,0)</f>
        <v>0</v>
      </c>
      <c r="R78" s="228">
        <f>VLOOKUP(C78,bezNP!A:T,20,0)</f>
        <v>0</v>
      </c>
      <c r="S78" s="223">
        <f t="shared" si="1"/>
        <v>65</v>
      </c>
    </row>
    <row r="79" spans="1:19" ht="50.1" customHeight="1">
      <c r="A79" s="223" t="s">
        <v>4600</v>
      </c>
      <c r="B79" s="223" t="str">
        <f>VLOOKUP(C79,Seznam_PO_1_1_2022!A:B,2,0)</f>
        <v>JM_247</v>
      </c>
      <c r="C79" s="233">
        <v>70836931</v>
      </c>
      <c r="D79" s="233">
        <v>70836931</v>
      </c>
      <c r="E79" s="225" t="str">
        <f>VLOOKUP(C79,Seznam_PO_1_1_2022!A:E,5,0)</f>
        <v>Základní umělecká škola Hodonín, příspěvková organizace</v>
      </c>
      <c r="F79" s="226" t="str">
        <f>VLOOKUP(C79,Seznam_PO_1_1_2022!A:F,6,0)</f>
        <v>Horní Valy 3655/2, 695 01 Hodonín</v>
      </c>
      <c r="G79" s="223">
        <f>VLOOKUP(C79,bezNP!A:I,9,0)</f>
        <v>0</v>
      </c>
      <c r="H79" s="223">
        <f>VLOOKUP(C79,bezNP!A:J,10,0)</f>
        <v>30</v>
      </c>
      <c r="I79" s="223">
        <f>VLOOKUP(C79,bezNP!A:K,11,0)</f>
        <v>0</v>
      </c>
      <c r="J79" s="223">
        <f>VLOOKUP(C79,bezNP!A:L,12,0)</f>
        <v>0</v>
      </c>
      <c r="K79" s="223">
        <f>VLOOKUP(C79,bezNP!A:M,13,0)</f>
        <v>0</v>
      </c>
      <c r="L79" s="223">
        <f>VLOOKUP(C79,bezNP!A:N,14,0)</f>
        <v>0</v>
      </c>
      <c r="M79" s="223">
        <f>VLOOKUP(C79,bezNP!A:O,15,0)</f>
        <v>0</v>
      </c>
      <c r="N79" s="223">
        <f>VLOOKUP(C79,bezNP!A:P,16,0)</f>
        <v>0</v>
      </c>
      <c r="O79" s="223">
        <f>VLOOKUP(C79,bezNP!A:Q,17,0)</f>
        <v>0</v>
      </c>
      <c r="P79" s="228">
        <f>VLOOKUP(C79,bezNP!A:R,18,0)</f>
        <v>0</v>
      </c>
      <c r="Q79" s="223">
        <f>VLOOKUP(C79,bezNP!A:S,19,0)</f>
        <v>0</v>
      </c>
      <c r="R79" s="228">
        <f>VLOOKUP(C79,bezNP!A:T,20,0)</f>
        <v>0</v>
      </c>
      <c r="S79" s="223">
        <f t="shared" si="1"/>
        <v>30</v>
      </c>
    </row>
    <row r="80" spans="1:19" ht="50.1" customHeight="1">
      <c r="A80" s="223" t="s">
        <v>4601</v>
      </c>
      <c r="B80" s="223" t="str">
        <f>VLOOKUP(C80,Seznam_PO_1_1_2022!A:B,2,0)</f>
        <v>JM_249</v>
      </c>
      <c r="C80" s="232">
        <v>373290</v>
      </c>
      <c r="D80" s="232">
        <v>373290</v>
      </c>
      <c r="E80" s="225" t="str">
        <f>VLOOKUP(C80,Seznam_PO_1_1_2022!A:E,5,0)</f>
        <v>Galerie výtvarného umění v Hodoníně, příspěvková organizace</v>
      </c>
      <c r="F80" s="226" t="str">
        <f>VLOOKUP(C80,Seznam_PO_1_1_2022!A:F,6,0)</f>
        <v>Úprkova 601/2, 695 01 Hodonín</v>
      </c>
      <c r="G80" s="223">
        <f>VLOOKUP(C80,bezNP!A:I,9,0)</f>
        <v>20</v>
      </c>
      <c r="H80" s="223">
        <f>VLOOKUP(C80,bezNP!A:J,10,0)</f>
        <v>0</v>
      </c>
      <c r="I80" s="223">
        <f>VLOOKUP(C80,bezNP!A:K,11,0)</f>
        <v>0</v>
      </c>
      <c r="J80" s="223">
        <f>VLOOKUP(C80,bezNP!A:L,12,0)</f>
        <v>0</v>
      </c>
      <c r="K80" s="223">
        <f>VLOOKUP(C80,bezNP!A:M,13,0)</f>
        <v>0</v>
      </c>
      <c r="L80" s="223">
        <f>VLOOKUP(C80,bezNP!A:N,14,0)</f>
        <v>0</v>
      </c>
      <c r="M80" s="223">
        <f>VLOOKUP(C80,bezNP!A:O,15,0)</f>
        <v>0</v>
      </c>
      <c r="N80" s="223">
        <f>VLOOKUP(C80,bezNP!A:P,16,0)</f>
        <v>0</v>
      </c>
      <c r="O80" s="223">
        <f>VLOOKUP(C80,bezNP!A:Q,17,0)</f>
        <v>0</v>
      </c>
      <c r="P80" s="228">
        <f>VLOOKUP(C80,bezNP!A:R,18,0)</f>
        <v>0</v>
      </c>
      <c r="Q80" s="223">
        <f>VLOOKUP(C80,bezNP!A:S,19,0)</f>
        <v>0</v>
      </c>
      <c r="R80" s="228">
        <f>VLOOKUP(C80,bezNP!A:T,20,0)</f>
        <v>0</v>
      </c>
      <c r="S80" s="223">
        <f t="shared" si="1"/>
        <v>20</v>
      </c>
    </row>
    <row r="81" spans="1:19" ht="50.1" customHeight="1">
      <c r="A81" s="223" t="s">
        <v>4602</v>
      </c>
      <c r="B81" s="223" t="str">
        <f>VLOOKUP(C81,Seznam_PO_1_1_2022!A:B,2,0)</f>
        <v>JM_252</v>
      </c>
      <c r="C81" s="233">
        <v>47377470</v>
      </c>
      <c r="D81" s="233">
        <v>47377470</v>
      </c>
      <c r="E81" s="225" t="str">
        <f>VLOOKUP(C81,Seznam_PO_1_1_2022!A:E,5,0)</f>
        <v>Domov na Jarošce, příspěvková organizace</v>
      </c>
      <c r="F81" s="226" t="str">
        <f>VLOOKUP(C81,Seznam_PO_1_1_2022!A:F,6,0)</f>
        <v>Jarošova 1717/3, 695 01 Hodonín</v>
      </c>
      <c r="G81" s="223">
        <f>VLOOKUP(C81,bezNP!A:I,9,0)</f>
        <v>0</v>
      </c>
      <c r="H81" s="223">
        <f>VLOOKUP(C81,bezNP!A:J,10,0)</f>
        <v>0</v>
      </c>
      <c r="I81" s="223">
        <f>VLOOKUP(C81,bezNP!A:K,11,0)</f>
        <v>100</v>
      </c>
      <c r="J81" s="223">
        <f>VLOOKUP(C81,bezNP!A:L,12,0)</f>
        <v>0</v>
      </c>
      <c r="K81" s="223">
        <f>VLOOKUP(C81,bezNP!A:M,13,0)</f>
        <v>0</v>
      </c>
      <c r="L81" s="223">
        <f>VLOOKUP(C81,bezNP!A:N,14,0)</f>
        <v>0</v>
      </c>
      <c r="M81" s="223">
        <f>VLOOKUP(C81,bezNP!A:O,15,0)</f>
        <v>0</v>
      </c>
      <c r="N81" s="223">
        <f>VLOOKUP(C81,bezNP!A:P,16,0)</f>
        <v>0</v>
      </c>
      <c r="O81" s="223">
        <f>VLOOKUP(C81,bezNP!A:Q,17,0)</f>
        <v>0</v>
      </c>
      <c r="P81" s="228">
        <f>VLOOKUP(C81,bezNP!A:R,18,0)</f>
        <v>0</v>
      </c>
      <c r="Q81" s="223">
        <f>VLOOKUP(C81,bezNP!A:S,19,0)</f>
        <v>0</v>
      </c>
      <c r="R81" s="228">
        <f>VLOOKUP(C81,bezNP!A:T,20,0)</f>
        <v>0</v>
      </c>
      <c r="S81" s="223">
        <f t="shared" si="1"/>
        <v>100</v>
      </c>
    </row>
    <row r="82" spans="1:19" ht="50.1" customHeight="1">
      <c r="A82" s="223" t="s">
        <v>4603</v>
      </c>
      <c r="B82" s="223" t="str">
        <f>VLOOKUP(C82,Seznam_PO_1_1_2022!A:B,2,0)</f>
        <v>JM_263</v>
      </c>
      <c r="C82" s="233">
        <v>49939416</v>
      </c>
      <c r="D82" s="233">
        <v>49939416</v>
      </c>
      <c r="E82" s="225" t="str">
        <f>VLOOKUP(C82,Seznam_PO_1_1_2022!A:E,5,0)</f>
        <v>Dům dětí a mládeže Veselí nad Moravou, příspěvková organizace</v>
      </c>
      <c r="F82" s="226" t="str">
        <f>VLOOKUP(C82,Seznam_PO_1_1_2022!A:F,6,0)</f>
        <v>Hutník 1495, 698 01 Veselí nad Moravou</v>
      </c>
      <c r="G82" s="223">
        <f>VLOOKUP(C82,bezNP!A:I,9,0)</f>
        <v>15</v>
      </c>
      <c r="H82" s="223">
        <f>VLOOKUP(C82,bezNP!A:J,10,0)</f>
        <v>0</v>
      </c>
      <c r="I82" s="223">
        <f>VLOOKUP(C82,bezNP!A:K,11,0)</f>
        <v>0</v>
      </c>
      <c r="J82" s="223">
        <f>VLOOKUP(C82,bezNP!A:L,12,0)</f>
        <v>0</v>
      </c>
      <c r="K82" s="223">
        <f>VLOOKUP(C82,bezNP!A:M,13,0)</f>
        <v>0</v>
      </c>
      <c r="L82" s="223">
        <f>VLOOKUP(C82,bezNP!A:N,14,0)</f>
        <v>0</v>
      </c>
      <c r="M82" s="223">
        <f>VLOOKUP(C82,bezNP!A:O,15,0)</f>
        <v>0</v>
      </c>
      <c r="N82" s="223">
        <f>VLOOKUP(C82,bezNP!A:P,16,0)</f>
        <v>0</v>
      </c>
      <c r="O82" s="223">
        <f>VLOOKUP(C82,bezNP!A:Q,17,0)</f>
        <v>0</v>
      </c>
      <c r="P82" s="228">
        <f>VLOOKUP(C82,bezNP!A:R,18,0)</f>
        <v>0</v>
      </c>
      <c r="Q82" s="223">
        <f>VLOOKUP(C82,bezNP!A:S,19,0)</f>
        <v>0</v>
      </c>
      <c r="R82" s="228">
        <f>VLOOKUP(C82,bezNP!A:T,20,0)</f>
        <v>0</v>
      </c>
      <c r="S82" s="223">
        <f t="shared" si="1"/>
        <v>15</v>
      </c>
    </row>
    <row r="83" spans="1:19" ht="50.1" customHeight="1">
      <c r="A83" s="223" t="s">
        <v>4604</v>
      </c>
      <c r="B83" s="223" t="str">
        <f>VLOOKUP(C83,Seznam_PO_1_1_2022!A:B,2,0)</f>
        <v>JM_264</v>
      </c>
      <c r="C83" s="233">
        <v>70851221</v>
      </c>
      <c r="D83" s="233">
        <v>70851221</v>
      </c>
      <c r="E83" s="225" t="str">
        <f>VLOOKUP(C83,Seznam_PO_1_1_2022!A:E,5,0)</f>
        <v>Základní umělecká škola Klobouky u Brna, příspěvková organizace</v>
      </c>
      <c r="F83" s="226" t="str">
        <f>VLOOKUP(C83,Seznam_PO_1_1_2022!A:F,6,0)</f>
        <v>Bří. Mrštíků 79/1, 691 72 Klobouky u Brna</v>
      </c>
      <c r="G83" s="223">
        <f>VLOOKUP(C83,bezNP!A:I,9,0)</f>
        <v>30</v>
      </c>
      <c r="H83" s="223">
        <f>VLOOKUP(C83,bezNP!A:J,10,0)</f>
        <v>0</v>
      </c>
      <c r="I83" s="223">
        <f>VLOOKUP(C83,bezNP!A:K,11,0)</f>
        <v>0</v>
      </c>
      <c r="J83" s="223">
        <f>VLOOKUP(C83,bezNP!A:L,12,0)</f>
        <v>0</v>
      </c>
      <c r="K83" s="223">
        <f>VLOOKUP(C83,bezNP!A:M,13,0)</f>
        <v>0</v>
      </c>
      <c r="L83" s="223">
        <f>VLOOKUP(C83,bezNP!A:N,14,0)</f>
        <v>0</v>
      </c>
      <c r="M83" s="223">
        <f>VLOOKUP(C83,bezNP!A:O,15,0)</f>
        <v>0</v>
      </c>
      <c r="N83" s="223">
        <f>VLOOKUP(C83,bezNP!A:P,16,0)</f>
        <v>0</v>
      </c>
      <c r="O83" s="223">
        <f>VLOOKUP(C83,bezNP!A:Q,17,0)</f>
        <v>0</v>
      </c>
      <c r="P83" s="228">
        <f>VLOOKUP(C83,bezNP!A:R,18,0)</f>
        <v>0</v>
      </c>
      <c r="Q83" s="223">
        <f>VLOOKUP(C83,bezNP!A:S,19,0)</f>
        <v>0</v>
      </c>
      <c r="R83" s="228">
        <f>VLOOKUP(C83,bezNP!A:T,20,0)</f>
        <v>0</v>
      </c>
      <c r="S83" s="223">
        <f t="shared" si="1"/>
        <v>30</v>
      </c>
    </row>
    <row r="84" spans="1:19" ht="50.1" customHeight="1">
      <c r="A84" s="223" t="s">
        <v>4605</v>
      </c>
      <c r="B84" s="223" t="str">
        <f>VLOOKUP(C84,Seznam_PO_1_1_2022!A:B,2,0)</f>
        <v>JM_266</v>
      </c>
      <c r="C84" s="232">
        <v>380407</v>
      </c>
      <c r="D84" s="232">
        <v>380407</v>
      </c>
      <c r="E84" s="225" t="str">
        <f>VLOOKUP(C84,Seznam_PO_1_1_2022!A:E,5,0)</f>
        <v>Střední škola elektrotechnická a energetická Sokolnice, příspěvková organizace</v>
      </c>
      <c r="F84" s="226" t="str">
        <f>VLOOKUP(C84,Seznam_PO_1_1_2022!A:F,6,0)</f>
        <v>Učiliště 496, 664 52 Sokolnice</v>
      </c>
      <c r="G84" s="223">
        <f>VLOOKUP(C84,bezNP!A:I,9,0)</f>
        <v>0</v>
      </c>
      <c r="H84" s="223">
        <f>VLOOKUP(C84,bezNP!A:J,10,0)</f>
        <v>100</v>
      </c>
      <c r="I84" s="223">
        <f>VLOOKUP(C84,bezNP!A:K,11,0)</f>
        <v>0</v>
      </c>
      <c r="J84" s="223">
        <f>VLOOKUP(C84,bezNP!A:L,12,0)</f>
        <v>0</v>
      </c>
      <c r="K84" s="223">
        <f>VLOOKUP(C84,bezNP!A:M,13,0)</f>
        <v>0</v>
      </c>
      <c r="L84" s="223">
        <f>VLOOKUP(C84,bezNP!A:N,14,0)</f>
        <v>0</v>
      </c>
      <c r="M84" s="223">
        <f>VLOOKUP(C84,bezNP!A:O,15,0)</f>
        <v>0</v>
      </c>
      <c r="N84" s="223">
        <f>VLOOKUP(C84,bezNP!A:P,16,0)</f>
        <v>2</v>
      </c>
      <c r="O84" s="223">
        <f>VLOOKUP(C84,bezNP!A:Q,17,0)</f>
        <v>0</v>
      </c>
      <c r="P84" s="228">
        <f>VLOOKUP(C84,bezNP!A:R,18,0)</f>
        <v>0</v>
      </c>
      <c r="Q84" s="223">
        <f>VLOOKUP(C84,bezNP!A:S,19,0)</f>
        <v>10</v>
      </c>
      <c r="R84" s="228">
        <f>VLOOKUP(C84,bezNP!A:T,20,0)</f>
        <v>0</v>
      </c>
      <c r="S84" s="223">
        <f t="shared" si="1"/>
        <v>112</v>
      </c>
    </row>
    <row r="85" spans="1:19" ht="50.1" customHeight="1">
      <c r="A85" s="223" t="s">
        <v>4606</v>
      </c>
      <c r="B85" s="223" t="str">
        <f>VLOOKUP(C85,Seznam_PO_1_1_2022!A:B,2,0)</f>
        <v>JM_271</v>
      </c>
      <c r="C85" s="233">
        <v>47885939</v>
      </c>
      <c r="D85" s="233">
        <v>47885939</v>
      </c>
      <c r="E85" s="225" t="str">
        <f>VLOOKUP(C85,Seznam_PO_1_1_2022!A:E,5,0)</f>
        <v>Základní umělecká škola Adamov, příspěvková organizace</v>
      </c>
      <c r="F85" s="226" t="str">
        <f>VLOOKUP(C85,Seznam_PO_1_1_2022!A:F,6,0)</f>
        <v>Ronovská 281/12, 679 04 Adamov</v>
      </c>
      <c r="G85" s="223">
        <f>VLOOKUP(C85,bezNP!A:I,9,0)</f>
        <v>5</v>
      </c>
      <c r="H85" s="223">
        <f>VLOOKUP(C85,bezNP!A:J,10,0)</f>
        <v>0</v>
      </c>
      <c r="I85" s="223">
        <f>VLOOKUP(C85,bezNP!A:K,11,0)</f>
        <v>0</v>
      </c>
      <c r="J85" s="223">
        <f>VLOOKUP(C85,bezNP!A:L,12,0)</f>
        <v>0</v>
      </c>
      <c r="K85" s="223">
        <f>VLOOKUP(C85,bezNP!A:M,13,0)</f>
        <v>0</v>
      </c>
      <c r="L85" s="223">
        <f>VLOOKUP(C85,bezNP!A:N,14,0)</f>
        <v>0</v>
      </c>
      <c r="M85" s="223">
        <f>VLOOKUP(C85,bezNP!A:O,15,0)</f>
        <v>0</v>
      </c>
      <c r="N85" s="223">
        <f>VLOOKUP(C85,bezNP!A:P,16,0)</f>
        <v>0</v>
      </c>
      <c r="O85" s="223">
        <f>VLOOKUP(C85,bezNP!A:Q,17,0)</f>
        <v>0</v>
      </c>
      <c r="P85" s="228">
        <f>VLOOKUP(C85,bezNP!A:R,18,0)</f>
        <v>0</v>
      </c>
      <c r="Q85" s="223">
        <f>VLOOKUP(C85,bezNP!A:S,19,0)</f>
        <v>0</v>
      </c>
      <c r="R85" s="228">
        <f>VLOOKUP(C85,bezNP!A:T,20,0)</f>
        <v>0</v>
      </c>
      <c r="S85" s="223">
        <f t="shared" si="1"/>
        <v>5</v>
      </c>
    </row>
    <row r="86" spans="1:19" ht="50.1" customHeight="1">
      <c r="A86" s="223" t="s">
        <v>4607</v>
      </c>
      <c r="B86" s="223" t="str">
        <f>VLOOKUP(C86,Seznam_PO_1_1_2022!A:B,2,0)</f>
        <v>JM_274</v>
      </c>
      <c r="C86" s="232">
        <v>380458</v>
      </c>
      <c r="D86" s="232">
        <v>380458</v>
      </c>
      <c r="E86" s="225" t="str">
        <f>VLOOKUP(C86,Seznam_PO_1_1_2022!A:E,5,0)</f>
        <v>Domov pro seniory Černá Hora, příspěvková organizace</v>
      </c>
      <c r="F86" s="226" t="str">
        <f>VLOOKUP(C86,Seznam_PO_1_1_2022!A:F,6,0)</f>
        <v>Zámecká 1, 679 21 Černá Hora</v>
      </c>
      <c r="G86" s="223">
        <f>VLOOKUP(C86,bezNP!A:I,9,0)</f>
        <v>0</v>
      </c>
      <c r="H86" s="223">
        <f>VLOOKUP(C86,bezNP!A:J,10,0)</f>
        <v>40</v>
      </c>
      <c r="I86" s="223">
        <f>VLOOKUP(C86,bezNP!A:K,11,0)</f>
        <v>0</v>
      </c>
      <c r="J86" s="223">
        <f>VLOOKUP(C86,bezNP!A:L,12,0)</f>
        <v>0</v>
      </c>
      <c r="K86" s="223">
        <f>VLOOKUP(C86,bezNP!A:M,13,0)</f>
        <v>0</v>
      </c>
      <c r="L86" s="223">
        <f>VLOOKUP(C86,bezNP!A:N,14,0)</f>
        <v>0</v>
      </c>
      <c r="M86" s="223">
        <f>VLOOKUP(C86,bezNP!A:O,15,0)</f>
        <v>0</v>
      </c>
      <c r="N86" s="223">
        <f>VLOOKUP(C86,bezNP!A:P,16,0)</f>
        <v>0</v>
      </c>
      <c r="O86" s="223">
        <f>VLOOKUP(C86,bezNP!A:Q,17,0)</f>
        <v>0</v>
      </c>
      <c r="P86" s="228">
        <f>VLOOKUP(C86,bezNP!A:R,18,0)</f>
        <v>0</v>
      </c>
      <c r="Q86" s="223">
        <f>VLOOKUP(C86,bezNP!A:S,19,0)</f>
        <v>0</v>
      </c>
      <c r="R86" s="228">
        <f>VLOOKUP(C86,bezNP!A:T,20,0)</f>
        <v>0</v>
      </c>
      <c r="S86" s="223">
        <f t="shared" si="1"/>
        <v>40</v>
      </c>
    </row>
    <row r="87" spans="1:19" ht="50.1" customHeight="1">
      <c r="A87" s="223" t="s">
        <v>4608</v>
      </c>
      <c r="B87" s="223" t="str">
        <f>VLOOKUP(C87,Seznam_PO_1_1_2022!A:B,2,0)</f>
        <v>JM_277</v>
      </c>
      <c r="C87" s="233">
        <v>70888337</v>
      </c>
      <c r="D87" s="233">
        <v>70888337</v>
      </c>
      <c r="E87" s="225" t="str">
        <f>VLOOKUP(C87,Seznam_PO_1_1_2022!A:E,5,0)</f>
        <v>Jihomoravský kraj</v>
      </c>
      <c r="F87" s="226" t="str">
        <f>VLOOKUP(C87,Seznam_PO_1_1_2022!A:F,6,0)</f>
        <v>Žerotínovo náměstí 449/3, 601 82 Brno</v>
      </c>
      <c r="G87" s="223">
        <f>VLOOKUP(C87,bezNP!A:I,9,0)</f>
        <v>400</v>
      </c>
      <c r="H87" s="223">
        <f>VLOOKUP(C87,bezNP!A:J,10,0)</f>
        <v>0</v>
      </c>
      <c r="I87" s="223">
        <f>VLOOKUP(C87,bezNP!A:K,11,0)</f>
        <v>0</v>
      </c>
      <c r="J87" s="223">
        <f>VLOOKUP(C87,bezNP!A:L,12,0)</f>
        <v>50</v>
      </c>
      <c r="K87" s="223">
        <f>VLOOKUP(C87,bezNP!A:M,13,0)</f>
        <v>50</v>
      </c>
      <c r="L87" s="223">
        <f>VLOOKUP(C87,bezNP!A:N,14,0)</f>
        <v>0</v>
      </c>
      <c r="M87" s="223">
        <f>VLOOKUP(C87,bezNP!A:O,15,0)</f>
        <v>100</v>
      </c>
      <c r="N87" s="223">
        <f>VLOOKUP(C87,bezNP!A:P,16,0)</f>
        <v>0</v>
      </c>
      <c r="O87" s="223">
        <f>VLOOKUP(C87,bezNP!A:Q,17,0)</f>
        <v>0</v>
      </c>
      <c r="P87" s="228">
        <f>VLOOKUP(C87,bezNP!A:R,18,0)</f>
        <v>0</v>
      </c>
      <c r="Q87" s="223">
        <f>VLOOKUP(C87,bezNP!A:S,19,0)</f>
        <v>0</v>
      </c>
      <c r="R87" s="228">
        <f>VLOOKUP(C87,bezNP!A:T,20,0)</f>
        <v>0</v>
      </c>
      <c r="S87" s="223">
        <f t="shared" si="1"/>
        <v>600</v>
      </c>
    </row>
    <row r="88" spans="1:19" ht="50.1" customHeight="1">
      <c r="A88" s="223" t="s">
        <v>4609</v>
      </c>
      <c r="B88" s="223" t="str">
        <f>VLOOKUP(C88,Seznam_PO_1_1_2022!A:B,2,0)</f>
        <v>JM_280</v>
      </c>
      <c r="C88" s="232">
        <v>4212029</v>
      </c>
      <c r="D88" s="232">
        <v>4212029</v>
      </c>
      <c r="E88" s="225" t="str">
        <f>VLOOKUP(C88,Seznam_PO_1_1_2022!A:E,5,0)</f>
        <v>Nemocnice Hustopeče, příspěvková organizace</v>
      </c>
      <c r="F88" s="226" t="str">
        <f>VLOOKUP(C88,Seznam_PO_1_1_2022!A:F,6,0)</f>
        <v>Brněnská 716/41, 693 01 Hustopeče</v>
      </c>
      <c r="G88" s="223">
        <f>VLOOKUP(C88,bezNP!A:I,9,0)</f>
        <v>0</v>
      </c>
      <c r="H88" s="223">
        <f>VLOOKUP(C88,bezNP!A:J,10,0)</f>
        <v>200</v>
      </c>
      <c r="I88" s="223">
        <f>VLOOKUP(C88,bezNP!A:K,11,0)</f>
        <v>0</v>
      </c>
      <c r="J88" s="223">
        <f>VLOOKUP(C88,bezNP!A:L,12,0)</f>
        <v>0</v>
      </c>
      <c r="K88" s="223">
        <f>VLOOKUP(C88,bezNP!A:M,13,0)</f>
        <v>0</v>
      </c>
      <c r="L88" s="223">
        <f>VLOOKUP(C88,bezNP!A:N,14,0)</f>
        <v>0</v>
      </c>
      <c r="M88" s="223">
        <f>VLOOKUP(C88,bezNP!A:O,15,0)</f>
        <v>0</v>
      </c>
      <c r="N88" s="223">
        <f>VLOOKUP(C88,bezNP!A:P,16,0)</f>
        <v>0</v>
      </c>
      <c r="O88" s="223">
        <f>VLOOKUP(C88,bezNP!A:Q,17,0)</f>
        <v>0</v>
      </c>
      <c r="P88" s="228">
        <f>VLOOKUP(C88,bezNP!A:R,18,0)</f>
        <v>0</v>
      </c>
      <c r="Q88" s="223">
        <f>VLOOKUP(C88,bezNP!A:S,19,0)</f>
        <v>0</v>
      </c>
      <c r="R88" s="228">
        <f>VLOOKUP(C88,bezNP!A:T,20,0)</f>
        <v>0</v>
      </c>
      <c r="S88" s="223">
        <f t="shared" si="1"/>
        <v>200</v>
      </c>
    </row>
    <row r="89" spans="1:19" ht="50.1" customHeight="1">
      <c r="A89" s="223" t="s">
        <v>4610</v>
      </c>
      <c r="B89" s="223" t="str">
        <f>VLOOKUP(C89,Seznam_PO_1_1_2022!A:B,2,0)</f>
        <v>JM_281</v>
      </c>
      <c r="C89" s="232">
        <v>4551320</v>
      </c>
      <c r="D89" s="232">
        <v>4551320</v>
      </c>
      <c r="E89" s="225" t="str">
        <f>VLOOKUP(C89,Seznam_PO_1_1_2022!A:E,5,0)</f>
        <v>Muzeum Blanenska, příspěvková organizace</v>
      </c>
      <c r="F89" s="226" t="str">
        <f>VLOOKUP(C89,Seznam_PO_1_1_2022!A:F,6,0)</f>
        <v>Zámek 1/1, 678 01 Blansko</v>
      </c>
      <c r="G89" s="223">
        <f>VLOOKUP(C89,bezNP!A:I,9,0)</f>
        <v>20</v>
      </c>
      <c r="H89" s="223">
        <f>VLOOKUP(C89,bezNP!A:J,10,0)</f>
        <v>0</v>
      </c>
      <c r="I89" s="223">
        <f>VLOOKUP(C89,bezNP!A:K,11,0)</f>
        <v>0</v>
      </c>
      <c r="J89" s="223">
        <f>VLOOKUP(C89,bezNP!A:L,12,0)</f>
        <v>0</v>
      </c>
      <c r="K89" s="223">
        <f>VLOOKUP(C89,bezNP!A:M,13,0)</f>
        <v>0</v>
      </c>
      <c r="L89" s="223">
        <f>VLOOKUP(C89,bezNP!A:N,14,0)</f>
        <v>0</v>
      </c>
      <c r="M89" s="223">
        <f>VLOOKUP(C89,bezNP!A:O,15,0)</f>
        <v>0</v>
      </c>
      <c r="N89" s="223">
        <f>VLOOKUP(C89,bezNP!A:P,16,0)</f>
        <v>0</v>
      </c>
      <c r="O89" s="223">
        <f>VLOOKUP(C89,bezNP!A:Q,17,0)</f>
        <v>0</v>
      </c>
      <c r="P89" s="228">
        <f>VLOOKUP(C89,bezNP!A:R,18,0)</f>
        <v>0</v>
      </c>
      <c r="Q89" s="223">
        <f>VLOOKUP(C89,bezNP!A:S,19,0)</f>
        <v>0</v>
      </c>
      <c r="R89" s="228">
        <f>VLOOKUP(C89,bezNP!A:T,20,0)</f>
        <v>0</v>
      </c>
      <c r="S89" s="223">
        <f t="shared" si="1"/>
        <v>20</v>
      </c>
    </row>
    <row r="90" spans="1:19" ht="50.1" customHeight="1">
      <c r="A90" s="223" t="s">
        <v>4611</v>
      </c>
      <c r="B90" s="223" t="str">
        <f>VLOOKUP(C90,Seznam_PO_1_1_2022!A:B,2,0)</f>
        <v>JM_283</v>
      </c>
      <c r="C90" s="232">
        <v>4150015</v>
      </c>
      <c r="D90" s="232">
        <v>4150015</v>
      </c>
      <c r="E90" s="225" t="str">
        <f>VLOOKUP(C90,Seznam_PO_1_1_2022!A:E,5,0)</f>
        <v>Domov u Františka, příspěvková organizace</v>
      </c>
      <c r="F90" s="226" t="str">
        <f>VLOOKUP(C90,Seznam_PO_1_1_2022!A:F,6,0)</f>
        <v>Rybářská 1079, 664 53 Újezd u Brna</v>
      </c>
      <c r="G90" s="223">
        <f>VLOOKUP(C90,bezNP!A:I,9,0)</f>
        <v>30</v>
      </c>
      <c r="H90" s="223">
        <f>VLOOKUP(C90,bezNP!A:J,10,0)</f>
        <v>0</v>
      </c>
      <c r="I90" s="223">
        <f>VLOOKUP(C90,bezNP!A:K,11,0)</f>
        <v>0</v>
      </c>
      <c r="J90" s="223">
        <f>VLOOKUP(C90,bezNP!A:L,12,0)</f>
        <v>0</v>
      </c>
      <c r="K90" s="223">
        <f>VLOOKUP(C90,bezNP!A:M,13,0)</f>
        <v>0</v>
      </c>
      <c r="L90" s="223">
        <f>VLOOKUP(C90,bezNP!A:N,14,0)</f>
        <v>0</v>
      </c>
      <c r="M90" s="223">
        <f>VLOOKUP(C90,bezNP!A:O,15,0)</f>
        <v>0</v>
      </c>
      <c r="N90" s="223">
        <f>VLOOKUP(C90,bezNP!A:P,16,0)</f>
        <v>0</v>
      </c>
      <c r="O90" s="223">
        <f>VLOOKUP(C90,bezNP!A:Q,17,0)</f>
        <v>0</v>
      </c>
      <c r="P90" s="228">
        <f>VLOOKUP(C90,bezNP!A:R,18,0)</f>
        <v>0</v>
      </c>
      <c r="Q90" s="223">
        <f>VLOOKUP(C90,bezNP!A:S,19,0)</f>
        <v>0</v>
      </c>
      <c r="R90" s="228">
        <f>VLOOKUP(C90,bezNP!A:T,20,0)</f>
        <v>0</v>
      </c>
      <c r="S90" s="223">
        <f t="shared" si="1"/>
        <v>30</v>
      </c>
    </row>
    <row r="91" spans="1:19" ht="50.1" customHeight="1">
      <c r="A91" s="223" t="s">
        <v>4612</v>
      </c>
      <c r="B91" s="223" t="str">
        <f>VLOOKUP(C91,Seznam_PO_1_1_2022!A:B,2,0)</f>
        <v>JM_286</v>
      </c>
      <c r="C91" s="233">
        <v>14120097</v>
      </c>
      <c r="D91" s="233">
        <v>14120097</v>
      </c>
      <c r="E91" s="225" t="str">
        <f>VLOOKUP(C91,Seznam_PO_1_1_2022!A:E,5,0)</f>
        <v>Domov pro seniory Hustopeče, příspěvková organizace</v>
      </c>
      <c r="F91" s="226" t="str">
        <f>VLOOKUP(C91,Seznam_PO_1_1_2022!A:F,6,0)</f>
        <v>Rybářská 1079, 664 53 Újezd u Brna</v>
      </c>
      <c r="G91" s="223">
        <f>VLOOKUP(C91,bezNP!A:I,9,0)</f>
        <v>0</v>
      </c>
      <c r="H91" s="223">
        <f>VLOOKUP(C91,bezNP!A:J,10,0)</f>
        <v>30</v>
      </c>
      <c r="I91" s="223">
        <f>VLOOKUP(C91,bezNP!A:K,11,0)</f>
        <v>0</v>
      </c>
      <c r="J91" s="223">
        <f>VLOOKUP(C91,bezNP!A:L,12,0)</f>
        <v>0</v>
      </c>
      <c r="K91" s="223">
        <f>VLOOKUP(C91,bezNP!A:M,13,0)</f>
        <v>0</v>
      </c>
      <c r="L91" s="223">
        <f>VLOOKUP(C91,bezNP!A:N,14,0)</f>
        <v>0</v>
      </c>
      <c r="M91" s="223">
        <f>VLOOKUP(C91,bezNP!A:O,15,0)</f>
        <v>0</v>
      </c>
      <c r="N91" s="223">
        <f>VLOOKUP(C91,bezNP!A:P,16,0)</f>
        <v>0</v>
      </c>
      <c r="O91" s="223">
        <f>VLOOKUP(C91,bezNP!A:Q,17,0)</f>
        <v>0</v>
      </c>
      <c r="P91" s="228">
        <f>VLOOKUP(C91,bezNP!A:R,18,0)</f>
        <v>0</v>
      </c>
      <c r="Q91" s="223">
        <f>VLOOKUP(C91,bezNP!A:S,19,0)</f>
        <v>0</v>
      </c>
      <c r="R91" s="228">
        <f>VLOOKUP(C91,bezNP!A:T,20,0)</f>
        <v>0</v>
      </c>
      <c r="S91" s="223">
        <f t="shared" si="1"/>
        <v>30</v>
      </c>
    </row>
    <row r="92" spans="7:20" ht="27" customHeight="1">
      <c r="G92" s="223">
        <f>SUM(G6:G91)</f>
        <v>3857</v>
      </c>
      <c r="H92" s="223">
        <f aca="true" t="shared" si="2" ref="H92:R92">SUM(H6:H91)</f>
        <v>2950</v>
      </c>
      <c r="I92" s="223">
        <f t="shared" si="2"/>
        <v>1830</v>
      </c>
      <c r="J92" s="223">
        <f t="shared" si="2"/>
        <v>56</v>
      </c>
      <c r="K92" s="223">
        <f t="shared" si="2"/>
        <v>60</v>
      </c>
      <c r="L92" s="223">
        <f t="shared" si="2"/>
        <v>3</v>
      </c>
      <c r="M92" s="223">
        <f t="shared" si="2"/>
        <v>152</v>
      </c>
      <c r="N92" s="223">
        <f t="shared" si="2"/>
        <v>81</v>
      </c>
      <c r="O92" s="223">
        <f t="shared" si="2"/>
        <v>27</v>
      </c>
      <c r="P92" s="228">
        <f t="shared" si="2"/>
        <v>0</v>
      </c>
      <c r="Q92" s="223">
        <f t="shared" si="2"/>
        <v>620</v>
      </c>
      <c r="R92" s="228">
        <f t="shared" si="2"/>
        <v>0</v>
      </c>
      <c r="T92" s="206">
        <f>SUM(S6:S91)</f>
        <v>9636</v>
      </c>
    </row>
    <row r="93" ht="31.95" customHeight="1">
      <c r="R93" s="207">
        <f>SUM(G92:R92)</f>
        <v>9636</v>
      </c>
    </row>
  </sheetData>
  <sheetProtection selectLockedCells="1" selectUnlockedCells="1"/>
  <mergeCells count="4">
    <mergeCell ref="A1:Q1"/>
    <mergeCell ref="A2:Q2"/>
    <mergeCell ref="A3:Q3"/>
    <mergeCell ref="A4:Q4"/>
  </mergeCells>
  <conditionalFormatting sqref="G6:R91">
    <cfRule type="cellIs" priority="1" dxfId="62"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2" r:id="rId1"/>
  <headerFooter>
    <oddFooter>&amp;RStránka &amp;P z &amp;N</oddFooter>
  </headerFooter>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E6345-F03C-4899-AAC3-10856765BEE0}">
  <sheetPr>
    <pageSetUpPr fitToPage="1"/>
  </sheetPr>
  <dimension ref="A1:S26"/>
  <sheetViews>
    <sheetView tabSelected="1" view="pageBreakPreview" zoomScale="70" zoomScaleSheetLayoutView="70" zoomScalePageLayoutView="55" workbookViewId="0" topLeftCell="A5">
      <selection activeCell="Q18" sqref="Q18"/>
    </sheetView>
  </sheetViews>
  <sheetFormatPr defaultColWidth="9.140625" defaultRowHeight="12.75"/>
  <cols>
    <col min="1" max="1" width="9.140625" style="168" customWidth="1"/>
    <col min="2" max="2" width="52.28125" style="168" customWidth="1"/>
    <col min="3" max="4" width="14.57421875" style="168" customWidth="1"/>
    <col min="5" max="5" width="24.00390625" style="169" customWidth="1"/>
    <col min="6" max="6" width="19.28125" style="170" customWidth="1"/>
    <col min="7" max="7" width="19.28125" style="171" customWidth="1"/>
    <col min="8" max="15" width="14.57421875" style="171" customWidth="1"/>
    <col min="16" max="16" width="16.8515625" style="169" customWidth="1"/>
    <col min="17" max="17" width="23.57421875" style="169" customWidth="1"/>
    <col min="18" max="19" width="16.421875" style="174" hidden="1" customWidth="1"/>
    <col min="20" max="20" width="9.140625" style="169" hidden="1" customWidth="1"/>
    <col min="21" max="21" width="9.140625" style="169" customWidth="1"/>
    <col min="22" max="16384" width="9.140625" style="169" customWidth="1"/>
  </cols>
  <sheetData>
    <row r="1" spans="1:19" s="136" customFormat="1" ht="29.25" customHeight="1">
      <c r="A1" s="289" t="s">
        <v>4444</v>
      </c>
      <c r="B1" s="289"/>
      <c r="C1" s="289"/>
      <c r="D1" s="289"/>
      <c r="E1" s="289"/>
      <c r="F1" s="289"/>
      <c r="G1" s="289"/>
      <c r="H1" s="289"/>
      <c r="I1" s="289"/>
      <c r="J1" s="289"/>
      <c r="K1" s="289"/>
      <c r="L1" s="289"/>
      <c r="M1" s="289"/>
      <c r="N1" s="289"/>
      <c r="O1" s="289"/>
      <c r="P1" s="289"/>
      <c r="Q1" s="289"/>
      <c r="R1" s="135"/>
      <c r="S1" s="135"/>
    </row>
    <row r="2" spans="1:19" s="136" customFormat="1" ht="18.75" customHeight="1">
      <c r="A2" s="290" t="s">
        <v>620</v>
      </c>
      <c r="B2" s="290"/>
      <c r="C2" s="290"/>
      <c r="D2" s="290"/>
      <c r="E2" s="290"/>
      <c r="F2" s="290"/>
      <c r="G2" s="290"/>
      <c r="H2" s="290"/>
      <c r="I2" s="290"/>
      <c r="J2" s="290"/>
      <c r="K2" s="290"/>
      <c r="L2" s="290"/>
      <c r="M2" s="290"/>
      <c r="N2" s="290"/>
      <c r="O2" s="290"/>
      <c r="P2" s="290"/>
      <c r="Q2" s="290"/>
      <c r="R2" s="135"/>
      <c r="S2" s="135"/>
    </row>
    <row r="3" spans="1:19" s="136" customFormat="1" ht="12.75">
      <c r="A3" s="290" t="s">
        <v>4445</v>
      </c>
      <c r="B3" s="290"/>
      <c r="C3" s="290"/>
      <c r="D3" s="290"/>
      <c r="E3" s="290"/>
      <c r="F3" s="290"/>
      <c r="G3" s="290"/>
      <c r="H3" s="290"/>
      <c r="I3" s="290"/>
      <c r="J3" s="290"/>
      <c r="K3" s="290"/>
      <c r="L3" s="290"/>
      <c r="M3" s="290"/>
      <c r="N3" s="290"/>
      <c r="O3" s="290"/>
      <c r="P3" s="290"/>
      <c r="Q3" s="290"/>
      <c r="R3" s="135"/>
      <c r="S3" s="135"/>
    </row>
    <row r="4" spans="1:19" s="136" customFormat="1" ht="12.75">
      <c r="A4" s="133"/>
      <c r="B4" s="133"/>
      <c r="C4" s="133"/>
      <c r="D4" s="133"/>
      <c r="E4" s="133"/>
      <c r="F4" s="133"/>
      <c r="G4" s="133"/>
      <c r="H4" s="133"/>
      <c r="I4" s="133"/>
      <c r="J4" s="133"/>
      <c r="K4" s="133"/>
      <c r="L4" s="133"/>
      <c r="M4" s="133"/>
      <c r="N4" s="133"/>
      <c r="O4" s="133"/>
      <c r="P4" s="133"/>
      <c r="Q4" s="133"/>
      <c r="R4" s="135"/>
      <c r="S4" s="135"/>
    </row>
    <row r="5" spans="1:19" s="136" customFormat="1" ht="42.9" customHeight="1">
      <c r="A5" s="291" t="s">
        <v>4446</v>
      </c>
      <c r="B5" s="291"/>
      <c r="C5" s="291"/>
      <c r="D5" s="291"/>
      <c r="E5" s="291"/>
      <c r="F5" s="291"/>
      <c r="G5" s="291"/>
      <c r="H5" s="291"/>
      <c r="I5" s="291"/>
      <c r="J5" s="291"/>
      <c r="K5" s="291"/>
      <c r="L5" s="291"/>
      <c r="M5" s="291"/>
      <c r="N5" s="291"/>
      <c r="O5" s="291"/>
      <c r="P5" s="291"/>
      <c r="Q5" s="291"/>
      <c r="R5" s="135"/>
      <c r="S5" s="135"/>
    </row>
    <row r="6" spans="1:19" s="136" customFormat="1" ht="19.5" customHeight="1">
      <c r="A6" s="292"/>
      <c r="B6" s="292"/>
      <c r="C6" s="292"/>
      <c r="D6" s="292"/>
      <c r="E6" s="292"/>
      <c r="F6" s="292"/>
      <c r="G6" s="292"/>
      <c r="H6" s="292"/>
      <c r="I6" s="292"/>
      <c r="J6" s="292"/>
      <c r="K6" s="292"/>
      <c r="L6" s="292"/>
      <c r="M6" s="292"/>
      <c r="N6" s="292"/>
      <c r="O6" s="292"/>
      <c r="R6" s="135"/>
      <c r="S6" s="135"/>
    </row>
    <row r="7" spans="1:19" s="144" customFormat="1" ht="99.9" customHeight="1">
      <c r="A7" s="137" t="s">
        <v>4447</v>
      </c>
      <c r="B7" s="137" t="s">
        <v>4448</v>
      </c>
      <c r="C7" s="137" t="s">
        <v>4449</v>
      </c>
      <c r="D7" s="137" t="s">
        <v>4450</v>
      </c>
      <c r="E7" s="138" t="s">
        <v>4451</v>
      </c>
      <c r="F7" s="138" t="s">
        <v>4452</v>
      </c>
      <c r="G7" s="138" t="s">
        <v>4453</v>
      </c>
      <c r="H7" s="139" t="s">
        <v>4454</v>
      </c>
      <c r="I7" s="139" t="s">
        <v>4455</v>
      </c>
      <c r="J7" s="138" t="s">
        <v>4456</v>
      </c>
      <c r="K7" s="138" t="s">
        <v>4457</v>
      </c>
      <c r="L7" s="140" t="s">
        <v>4458</v>
      </c>
      <c r="M7" s="138" t="s">
        <v>4459</v>
      </c>
      <c r="N7" s="138" t="s">
        <v>4460</v>
      </c>
      <c r="O7" s="138" t="s">
        <v>4461</v>
      </c>
      <c r="P7" s="141" t="s">
        <v>4462</v>
      </c>
      <c r="Q7" s="142" t="s">
        <v>4463</v>
      </c>
      <c r="R7" s="236" t="s">
        <v>4613</v>
      </c>
      <c r="S7" s="143" t="s">
        <v>4464</v>
      </c>
    </row>
    <row r="8" spans="1:19" s="136" customFormat="1" ht="30" customHeight="1">
      <c r="A8" s="145">
        <v>1</v>
      </c>
      <c r="B8" s="146" t="s">
        <v>4465</v>
      </c>
      <c r="C8" s="147">
        <v>80</v>
      </c>
      <c r="D8" s="147" t="s">
        <v>4466</v>
      </c>
      <c r="E8" s="147" t="s">
        <v>4467</v>
      </c>
      <c r="F8" s="147" t="s">
        <v>4468</v>
      </c>
      <c r="G8" s="147" t="s">
        <v>4469</v>
      </c>
      <c r="H8" s="147" t="s">
        <v>4470</v>
      </c>
      <c r="I8" s="148">
        <v>500</v>
      </c>
      <c r="J8" s="147" t="s">
        <v>4471</v>
      </c>
      <c r="K8" s="147" t="s">
        <v>4471</v>
      </c>
      <c r="L8" s="147" t="s">
        <v>4471</v>
      </c>
      <c r="M8" s="147" t="s">
        <v>4471</v>
      </c>
      <c r="N8" s="147" t="s">
        <v>4471</v>
      </c>
      <c r="O8" s="147" t="s">
        <v>4471</v>
      </c>
      <c r="P8" s="149">
        <f>'01Seznam Zadavatelů'!G92</f>
        <v>3857</v>
      </c>
      <c r="Q8" s="150"/>
      <c r="R8" s="135">
        <v>107</v>
      </c>
      <c r="S8" s="135">
        <f>R8*P8</f>
        <v>412699</v>
      </c>
    </row>
    <row r="9" spans="1:19" s="136" customFormat="1" ht="30" customHeight="1">
      <c r="A9" s="145">
        <v>2</v>
      </c>
      <c r="B9" s="146" t="s">
        <v>4472</v>
      </c>
      <c r="C9" s="147">
        <v>80</v>
      </c>
      <c r="D9" s="147" t="s">
        <v>4466</v>
      </c>
      <c r="E9" s="147" t="s">
        <v>4473</v>
      </c>
      <c r="F9" s="147" t="s">
        <v>4474</v>
      </c>
      <c r="G9" s="147" t="s">
        <v>4475</v>
      </c>
      <c r="H9" s="147" t="s">
        <v>4476</v>
      </c>
      <c r="I9" s="148">
        <v>500</v>
      </c>
      <c r="J9" s="147" t="s">
        <v>4471</v>
      </c>
      <c r="K9" s="147" t="s">
        <v>4471</v>
      </c>
      <c r="L9" s="147" t="s">
        <v>4471</v>
      </c>
      <c r="M9" s="147" t="s">
        <v>4471</v>
      </c>
      <c r="N9" s="151" t="s">
        <v>4477</v>
      </c>
      <c r="O9" s="147" t="s">
        <v>4471</v>
      </c>
      <c r="P9" s="149">
        <f>'01Seznam Zadavatelů'!H92</f>
        <v>2950</v>
      </c>
      <c r="Q9" s="150"/>
      <c r="R9" s="135">
        <v>99</v>
      </c>
      <c r="S9" s="135">
        <f aca="true" t="shared" si="0" ref="S9:S19">R9*P9</f>
        <v>292050</v>
      </c>
    </row>
    <row r="10" spans="1:19" s="136" customFormat="1" ht="30" customHeight="1">
      <c r="A10" s="145">
        <v>3</v>
      </c>
      <c r="B10" s="146" t="s">
        <v>4478</v>
      </c>
      <c r="C10" s="147">
        <v>80</v>
      </c>
      <c r="D10" s="147" t="s">
        <v>4466</v>
      </c>
      <c r="E10" s="147" t="s">
        <v>4479</v>
      </c>
      <c r="F10" s="147" t="s">
        <v>4480</v>
      </c>
      <c r="G10" s="147" t="s">
        <v>4475</v>
      </c>
      <c r="H10" s="147" t="s">
        <v>4481</v>
      </c>
      <c r="I10" s="148">
        <v>500</v>
      </c>
      <c r="J10" s="152" t="s">
        <v>4482</v>
      </c>
      <c r="K10" s="152" t="s">
        <v>4482</v>
      </c>
      <c r="L10" s="152" t="s">
        <v>4471</v>
      </c>
      <c r="M10" s="153" t="s">
        <v>4482</v>
      </c>
      <c r="N10" s="151" t="s">
        <v>4477</v>
      </c>
      <c r="O10" s="154" t="s">
        <v>4482</v>
      </c>
      <c r="P10" s="149">
        <f>'01Seznam Zadavatelů'!I92</f>
        <v>1830</v>
      </c>
      <c r="Q10" s="150"/>
      <c r="R10" s="135">
        <v>97</v>
      </c>
      <c r="S10" s="135">
        <f t="shared" si="0"/>
        <v>177510</v>
      </c>
    </row>
    <row r="11" spans="1:19" s="136" customFormat="1" ht="30" customHeight="1">
      <c r="A11" s="145">
        <v>4</v>
      </c>
      <c r="B11" s="146" t="s">
        <v>4483</v>
      </c>
      <c r="C11" s="147">
        <v>160</v>
      </c>
      <c r="D11" s="147" t="s">
        <v>4466</v>
      </c>
      <c r="E11" s="147" t="s">
        <v>4467</v>
      </c>
      <c r="F11" s="147" t="s">
        <v>4474</v>
      </c>
      <c r="G11" s="147" t="s">
        <v>4484</v>
      </c>
      <c r="H11" s="147" t="s">
        <v>4485</v>
      </c>
      <c r="I11" s="148">
        <v>250</v>
      </c>
      <c r="J11" s="152" t="s">
        <v>4471</v>
      </c>
      <c r="K11" s="152" t="s">
        <v>4471</v>
      </c>
      <c r="L11" s="152" t="s">
        <v>4471</v>
      </c>
      <c r="M11" s="153" t="s">
        <v>4471</v>
      </c>
      <c r="N11" s="153" t="s">
        <v>4471</v>
      </c>
      <c r="O11" s="154" t="s">
        <v>4471</v>
      </c>
      <c r="P11" s="149">
        <f>'01Seznam Zadavatelů'!J92</f>
        <v>56</v>
      </c>
      <c r="Q11" s="150"/>
      <c r="R11" s="135">
        <v>125</v>
      </c>
      <c r="S11" s="135">
        <f t="shared" si="0"/>
        <v>7000</v>
      </c>
    </row>
    <row r="12" spans="1:19" s="136" customFormat="1" ht="30" customHeight="1">
      <c r="A12" s="145">
        <v>5</v>
      </c>
      <c r="B12" s="155" t="s">
        <v>4486</v>
      </c>
      <c r="C12" s="147">
        <v>80</v>
      </c>
      <c r="D12" s="147" t="s">
        <v>4466</v>
      </c>
      <c r="E12" s="151" t="s">
        <v>4477</v>
      </c>
      <c r="F12" s="151" t="s">
        <v>4477</v>
      </c>
      <c r="G12" s="147" t="s">
        <v>4487</v>
      </c>
      <c r="H12" s="147" t="s">
        <v>4488</v>
      </c>
      <c r="I12" s="148">
        <v>500</v>
      </c>
      <c r="J12" s="156" t="s">
        <v>4471</v>
      </c>
      <c r="K12" s="156" t="s">
        <v>4471</v>
      </c>
      <c r="L12" s="156" t="s">
        <v>4471</v>
      </c>
      <c r="M12" s="157" t="s">
        <v>4471</v>
      </c>
      <c r="N12" s="151" t="s">
        <v>4477</v>
      </c>
      <c r="O12" s="158" t="s">
        <v>4482</v>
      </c>
      <c r="P12" s="149">
        <f>'01Seznam Zadavatelů'!K92</f>
        <v>60</v>
      </c>
      <c r="Q12" s="150"/>
      <c r="R12" s="135">
        <v>175</v>
      </c>
      <c r="S12" s="135">
        <f t="shared" si="0"/>
        <v>10500</v>
      </c>
    </row>
    <row r="13" spans="1:19" s="165" customFormat="1" ht="30" customHeight="1">
      <c r="A13" s="145">
        <v>6</v>
      </c>
      <c r="B13" s="155" t="s">
        <v>4489</v>
      </c>
      <c r="C13" s="159">
        <v>160</v>
      </c>
      <c r="D13" s="159" t="s">
        <v>4466</v>
      </c>
      <c r="E13" s="151" t="s">
        <v>4477</v>
      </c>
      <c r="F13" s="151" t="s">
        <v>4477</v>
      </c>
      <c r="G13" s="159" t="s">
        <v>4490</v>
      </c>
      <c r="H13" s="159" t="s">
        <v>4488</v>
      </c>
      <c r="I13" s="160">
        <v>250</v>
      </c>
      <c r="J13" s="156" t="s">
        <v>4471</v>
      </c>
      <c r="K13" s="156" t="s">
        <v>4471</v>
      </c>
      <c r="L13" s="156" t="s">
        <v>4471</v>
      </c>
      <c r="M13" s="157" t="s">
        <v>4471</v>
      </c>
      <c r="N13" s="157" t="s">
        <v>4471</v>
      </c>
      <c r="O13" s="161" t="s">
        <v>4482</v>
      </c>
      <c r="P13" s="162">
        <f>'01Seznam Zadavatelů'!L92</f>
        <v>3</v>
      </c>
      <c r="Q13" s="163"/>
      <c r="R13" s="164">
        <v>205</v>
      </c>
      <c r="S13" s="135">
        <f t="shared" si="0"/>
        <v>615</v>
      </c>
    </row>
    <row r="14" spans="1:19" s="165" customFormat="1" ht="30" customHeight="1">
      <c r="A14" s="145">
        <v>7</v>
      </c>
      <c r="B14" s="155" t="s">
        <v>4491</v>
      </c>
      <c r="C14" s="159">
        <v>80</v>
      </c>
      <c r="D14" s="159" t="s">
        <v>4492</v>
      </c>
      <c r="E14" s="159" t="s">
        <v>4467</v>
      </c>
      <c r="F14" s="159" t="s">
        <v>4468</v>
      </c>
      <c r="G14" s="159" t="s">
        <v>4469</v>
      </c>
      <c r="H14" s="159" t="s">
        <v>4493</v>
      </c>
      <c r="I14" s="160">
        <v>500</v>
      </c>
      <c r="J14" s="152" t="s">
        <v>4471</v>
      </c>
      <c r="K14" s="152" t="s">
        <v>4471</v>
      </c>
      <c r="L14" s="152" t="s">
        <v>4471</v>
      </c>
      <c r="M14" s="153" t="s">
        <v>4471</v>
      </c>
      <c r="N14" s="153" t="s">
        <v>4471</v>
      </c>
      <c r="O14" s="166" t="s">
        <v>4471</v>
      </c>
      <c r="P14" s="162">
        <f>'01Seznam Zadavatelů'!M92</f>
        <v>152</v>
      </c>
      <c r="Q14" s="163"/>
      <c r="R14" s="164">
        <v>215</v>
      </c>
      <c r="S14" s="135">
        <f t="shared" si="0"/>
        <v>32680</v>
      </c>
    </row>
    <row r="15" spans="1:19" s="165" customFormat="1" ht="30" customHeight="1">
      <c r="A15" s="145">
        <v>8</v>
      </c>
      <c r="B15" s="155" t="s">
        <v>4494</v>
      </c>
      <c r="C15" s="159">
        <v>80</v>
      </c>
      <c r="D15" s="159" t="s">
        <v>4492</v>
      </c>
      <c r="E15" s="159" t="s">
        <v>4473</v>
      </c>
      <c r="F15" s="159" t="s">
        <v>4474</v>
      </c>
      <c r="G15" s="159" t="s">
        <v>4475</v>
      </c>
      <c r="H15" s="159" t="s">
        <v>4476</v>
      </c>
      <c r="I15" s="160">
        <v>500</v>
      </c>
      <c r="J15" s="152" t="s">
        <v>4471</v>
      </c>
      <c r="K15" s="152" t="s">
        <v>4471</v>
      </c>
      <c r="L15" s="152" t="s">
        <v>4471</v>
      </c>
      <c r="M15" s="153" t="s">
        <v>4471</v>
      </c>
      <c r="N15" s="151" t="s">
        <v>4477</v>
      </c>
      <c r="O15" s="166" t="s">
        <v>4471</v>
      </c>
      <c r="P15" s="162">
        <f>'01Seznam Zadavatelů'!N92</f>
        <v>81</v>
      </c>
      <c r="Q15" s="163"/>
      <c r="R15" s="164">
        <v>198</v>
      </c>
      <c r="S15" s="135">
        <f t="shared" si="0"/>
        <v>16038</v>
      </c>
    </row>
    <row r="16" spans="1:19" s="165" customFormat="1" ht="30" customHeight="1">
      <c r="A16" s="145">
        <v>9</v>
      </c>
      <c r="B16" s="155" t="s">
        <v>4495</v>
      </c>
      <c r="C16" s="159">
        <v>80</v>
      </c>
      <c r="D16" s="159" t="s">
        <v>4492</v>
      </c>
      <c r="E16" s="159" t="s">
        <v>4479</v>
      </c>
      <c r="F16" s="159" t="s">
        <v>4480</v>
      </c>
      <c r="G16" s="159" t="s">
        <v>4475</v>
      </c>
      <c r="H16" s="159" t="s">
        <v>4481</v>
      </c>
      <c r="I16" s="160">
        <v>500</v>
      </c>
      <c r="J16" s="152" t="s">
        <v>4482</v>
      </c>
      <c r="K16" s="152" t="s">
        <v>4482</v>
      </c>
      <c r="L16" s="152" t="s">
        <v>4471</v>
      </c>
      <c r="M16" s="153" t="s">
        <v>4482</v>
      </c>
      <c r="N16" s="151" t="s">
        <v>4477</v>
      </c>
      <c r="O16" s="166" t="s">
        <v>4482</v>
      </c>
      <c r="P16" s="162">
        <f>'01Seznam Zadavatelů'!O92</f>
        <v>27</v>
      </c>
      <c r="Q16" s="163"/>
      <c r="R16" s="164">
        <v>194</v>
      </c>
      <c r="S16" s="135">
        <f t="shared" si="0"/>
        <v>5238</v>
      </c>
    </row>
    <row r="17" spans="1:19" s="247" customFormat="1" ht="30" customHeight="1" hidden="1">
      <c r="A17" s="237">
        <v>10</v>
      </c>
      <c r="B17" s="238" t="s">
        <v>4496</v>
      </c>
      <c r="C17" s="239">
        <v>80</v>
      </c>
      <c r="D17" s="239" t="s">
        <v>4492</v>
      </c>
      <c r="E17" s="239" t="s">
        <v>4497</v>
      </c>
      <c r="F17" s="239" t="s">
        <v>4497</v>
      </c>
      <c r="G17" s="239" t="s">
        <v>4469</v>
      </c>
      <c r="H17" s="239" t="s">
        <v>4493</v>
      </c>
      <c r="I17" s="240">
        <v>500</v>
      </c>
      <c r="J17" s="241" t="s">
        <v>4471</v>
      </c>
      <c r="K17" s="241" t="s">
        <v>4471</v>
      </c>
      <c r="L17" s="241" t="s">
        <v>4471</v>
      </c>
      <c r="M17" s="242" t="s">
        <v>4471</v>
      </c>
      <c r="N17" s="243" t="s">
        <v>4497</v>
      </c>
      <c r="O17" s="244" t="s">
        <v>4471</v>
      </c>
      <c r="P17" s="245">
        <f>'01Seznam Zadavatelů'!P92</f>
        <v>0</v>
      </c>
      <c r="Q17" s="134"/>
      <c r="R17" s="246">
        <v>349</v>
      </c>
      <c r="S17" s="246">
        <f t="shared" si="0"/>
        <v>0</v>
      </c>
    </row>
    <row r="18" spans="1:19" s="165" customFormat="1" ht="30" customHeight="1">
      <c r="A18" s="145">
        <v>10</v>
      </c>
      <c r="B18" s="155" t="s">
        <v>4498</v>
      </c>
      <c r="C18" s="159">
        <v>80</v>
      </c>
      <c r="D18" s="159" t="s">
        <v>4499</v>
      </c>
      <c r="E18" s="159" t="s">
        <v>4500</v>
      </c>
      <c r="F18" s="159" t="s">
        <v>4501</v>
      </c>
      <c r="G18" s="159" t="s">
        <v>4475</v>
      </c>
      <c r="H18" s="159" t="s">
        <v>4476</v>
      </c>
      <c r="I18" s="160">
        <v>500</v>
      </c>
      <c r="J18" s="152" t="s">
        <v>4471</v>
      </c>
      <c r="K18" s="152" t="s">
        <v>4471</v>
      </c>
      <c r="L18" s="152" t="s">
        <v>4471</v>
      </c>
      <c r="M18" s="153" t="s">
        <v>4471</v>
      </c>
      <c r="N18" s="151" t="s">
        <v>4477</v>
      </c>
      <c r="O18" s="166" t="s">
        <v>4471</v>
      </c>
      <c r="P18" s="167">
        <f>'01Seznam Zadavatelů'!Q92</f>
        <v>620</v>
      </c>
      <c r="Q18" s="163"/>
      <c r="R18" s="164">
        <v>53.5</v>
      </c>
      <c r="S18" s="135">
        <f t="shared" si="0"/>
        <v>33170</v>
      </c>
    </row>
    <row r="19" spans="1:19" s="247" customFormat="1" ht="30" customHeight="1" hidden="1">
      <c r="A19" s="237">
        <v>12</v>
      </c>
      <c r="B19" s="238" t="s">
        <v>4502</v>
      </c>
      <c r="C19" s="239">
        <v>80</v>
      </c>
      <c r="D19" s="239" t="s">
        <v>4466</v>
      </c>
      <c r="E19" s="239" t="s">
        <v>4503</v>
      </c>
      <c r="F19" s="239">
        <v>95</v>
      </c>
      <c r="G19" s="239" t="s">
        <v>4504</v>
      </c>
      <c r="H19" s="243" t="s">
        <v>4477</v>
      </c>
      <c r="I19" s="240">
        <v>500</v>
      </c>
      <c r="J19" s="248" t="s">
        <v>4471</v>
      </c>
      <c r="K19" s="248" t="s">
        <v>4471</v>
      </c>
      <c r="L19" s="248" t="s">
        <v>4471</v>
      </c>
      <c r="M19" s="249" t="s">
        <v>4482</v>
      </c>
      <c r="N19" s="243" t="s">
        <v>4477</v>
      </c>
      <c r="O19" s="250" t="s">
        <v>4471</v>
      </c>
      <c r="P19" s="251">
        <f>'01Seznam Zadavatelů'!R92</f>
        <v>0</v>
      </c>
      <c r="Q19" s="252"/>
      <c r="R19" s="246">
        <v>93</v>
      </c>
      <c r="S19" s="246">
        <f t="shared" si="0"/>
        <v>0</v>
      </c>
    </row>
    <row r="20" spans="13:19" ht="30" customHeight="1" hidden="1">
      <c r="M20" s="172"/>
      <c r="N20" s="172"/>
      <c r="O20" s="132" t="s">
        <v>4505</v>
      </c>
      <c r="P20" s="173">
        <f>SUM(P8:P19)</f>
        <v>9636</v>
      </c>
      <c r="S20" s="174">
        <f>SUM(S8:S19)</f>
        <v>987500</v>
      </c>
    </row>
    <row r="21" ht="12.75">
      <c r="P21" s="175"/>
    </row>
    <row r="22" ht="12.75">
      <c r="P22" s="175"/>
    </row>
    <row r="23" ht="12.75">
      <c r="P23" s="175"/>
    </row>
    <row r="24" ht="12.75">
      <c r="P24" s="175"/>
    </row>
    <row r="25" ht="12.75">
      <c r="P25" s="175"/>
    </row>
    <row r="26" ht="12.75">
      <c r="P26" s="175"/>
    </row>
  </sheetData>
  <sheetProtection algorithmName="SHA-512" hashValue="Qx5bV4AC24ax5NJIqkZ+MfxC5fQchkFd9B4QtEM8Z+hLaRV6lsBzon7F9oLU8pBZQbuYyKWRmjf5axV0q6eZYA==" saltValue="TfDGjx04WytOfCV6sOddmw==" spinCount="100000" sheet="1" selectLockedCells="1"/>
  <protectedRanges>
    <protectedRange sqref="Q8:Q18" name="Oblast1"/>
  </protectedRanges>
  <autoFilter ref="B7:O18"/>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0" fitToWidth="1" horizontalDpi="600" verticalDpi="600" orientation="portrait" paperSize="9" scale="31" r:id="rId1"/>
  <headerFooter>
    <oddFooter>&amp;RStránka &amp;"-,Tučné"&amp;P&amp;"-,Obyčejné" z &amp;"-,Tučné"&amp;N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EFE5-CFE7-4205-9B10-0BC6E3A59ACC}">
  <dimension ref="A1:M23"/>
  <sheetViews>
    <sheetView view="pageBreakPreview" zoomScale="85" zoomScaleSheetLayoutView="85" workbookViewId="0" topLeftCell="A9">
      <selection activeCell="J11" sqref="J11"/>
    </sheetView>
  </sheetViews>
  <sheetFormatPr defaultColWidth="8.7109375" defaultRowHeight="12.75"/>
  <cols>
    <col min="1" max="1" width="58.421875" style="175" customWidth="1"/>
    <col min="2" max="2" width="18.421875" style="196" customWidth="1"/>
    <col min="3" max="3" width="27.421875" style="175" customWidth="1"/>
    <col min="4" max="4" width="22.421875" style="175" customWidth="1"/>
    <col min="5" max="16384" width="8.7109375" style="175" customWidth="1"/>
  </cols>
  <sheetData>
    <row r="1" spans="1:4" ht="12.75">
      <c r="A1" s="293" t="s">
        <v>4506</v>
      </c>
      <c r="B1" s="293"/>
      <c r="C1" s="293"/>
      <c r="D1" s="293"/>
    </row>
    <row r="2" spans="1:4" ht="12.75">
      <c r="A2" s="294" t="s">
        <v>620</v>
      </c>
      <c r="B2" s="294"/>
      <c r="C2" s="294"/>
      <c r="D2" s="294"/>
    </row>
    <row r="3" spans="1:4" ht="12.75">
      <c r="A3" s="293" t="s">
        <v>4507</v>
      </c>
      <c r="B3" s="293"/>
      <c r="C3" s="293"/>
      <c r="D3" s="293"/>
    </row>
    <row r="5" spans="1:4" ht="78" customHeight="1">
      <c r="A5" s="176" t="s">
        <v>4508</v>
      </c>
      <c r="B5" s="177" t="s">
        <v>4509</v>
      </c>
      <c r="C5" s="178" t="s">
        <v>4510</v>
      </c>
      <c r="D5" s="179" t="s">
        <v>4511</v>
      </c>
    </row>
    <row r="6" spans="1:4" ht="21" customHeight="1">
      <c r="A6" s="180" t="s">
        <v>4512</v>
      </c>
      <c r="B6" s="181">
        <f>'01Seznam Zadavatelů'!G92</f>
        <v>3857</v>
      </c>
      <c r="C6" s="182">
        <v>0</v>
      </c>
      <c r="D6" s="183">
        <f>B6*C6</f>
        <v>0</v>
      </c>
    </row>
    <row r="7" spans="1:4" ht="21" customHeight="1">
      <c r="A7" s="180" t="s">
        <v>4513</v>
      </c>
      <c r="B7" s="181">
        <f>'01Seznam Zadavatelů'!H92</f>
        <v>2950</v>
      </c>
      <c r="C7" s="182">
        <v>0</v>
      </c>
      <c r="D7" s="183">
        <f aca="true" t="shared" si="0" ref="D7:D8">B7*C7</f>
        <v>0</v>
      </c>
    </row>
    <row r="8" spans="1:4" ht="21" customHeight="1">
      <c r="A8" s="180" t="s">
        <v>4514</v>
      </c>
      <c r="B8" s="181">
        <f>'01Seznam Zadavatelů'!I92</f>
        <v>1830</v>
      </c>
      <c r="C8" s="182">
        <v>0</v>
      </c>
      <c r="D8" s="183">
        <f t="shared" si="0"/>
        <v>0</v>
      </c>
    </row>
    <row r="9" spans="1:4" ht="21" customHeight="1">
      <c r="A9" s="180" t="s">
        <v>4406</v>
      </c>
      <c r="B9" s="181">
        <f>'01Seznam Zadavatelů'!J92</f>
        <v>56</v>
      </c>
      <c r="C9" s="182">
        <v>0</v>
      </c>
      <c r="D9" s="183">
        <f>B9*C9</f>
        <v>0</v>
      </c>
    </row>
    <row r="10" spans="1:4" ht="21" customHeight="1">
      <c r="A10" s="180" t="s">
        <v>4515</v>
      </c>
      <c r="B10" s="181">
        <f>'01Seznam Zadavatelů'!K92</f>
        <v>60</v>
      </c>
      <c r="C10" s="182">
        <v>0</v>
      </c>
      <c r="D10" s="183">
        <f>B10*C10</f>
        <v>0</v>
      </c>
    </row>
    <row r="11" spans="1:4" s="188" customFormat="1" ht="21" customHeight="1">
      <c r="A11" s="184" t="s">
        <v>4516</v>
      </c>
      <c r="B11" s="185">
        <f>'01Seznam Zadavatelů'!L92</f>
        <v>3</v>
      </c>
      <c r="C11" s="186">
        <v>0</v>
      </c>
      <c r="D11" s="187">
        <f>B11*C11</f>
        <v>0</v>
      </c>
    </row>
    <row r="12" spans="1:4" s="189" customFormat="1" ht="21" customHeight="1">
      <c r="A12" s="184" t="s">
        <v>4517</v>
      </c>
      <c r="B12" s="185">
        <f>'01Seznam Zadavatelů'!M92</f>
        <v>152</v>
      </c>
      <c r="C12" s="186">
        <v>0</v>
      </c>
      <c r="D12" s="187">
        <f aca="true" t="shared" si="1" ref="D12:D13">B12*C12</f>
        <v>0</v>
      </c>
    </row>
    <row r="13" spans="1:4" s="189" customFormat="1" ht="21" customHeight="1">
      <c r="A13" s="184" t="s">
        <v>4518</v>
      </c>
      <c r="B13" s="185">
        <f>'01Seznam Zadavatelů'!N92</f>
        <v>81</v>
      </c>
      <c r="C13" s="186">
        <v>0</v>
      </c>
      <c r="D13" s="187">
        <f t="shared" si="1"/>
        <v>0</v>
      </c>
    </row>
    <row r="14" spans="1:4" s="189" customFormat="1" ht="21" customHeight="1">
      <c r="A14" s="184" t="s">
        <v>4519</v>
      </c>
      <c r="B14" s="185">
        <f>'01Seznam Zadavatelů'!O92</f>
        <v>27</v>
      </c>
      <c r="C14" s="186">
        <v>0</v>
      </c>
      <c r="D14" s="187">
        <f>B14*C14</f>
        <v>0</v>
      </c>
    </row>
    <row r="15" spans="1:4" s="188" customFormat="1" ht="21" customHeight="1">
      <c r="A15" s="253" t="s">
        <v>4520</v>
      </c>
      <c r="B15" s="254">
        <f>'01Seznam Zadavatelů'!P92</f>
        <v>0</v>
      </c>
      <c r="C15" s="255">
        <v>0</v>
      </c>
      <c r="D15" s="256">
        <f>B15*C15</f>
        <v>0</v>
      </c>
    </row>
    <row r="16" spans="1:4" s="189" customFormat="1" ht="21" customHeight="1">
      <c r="A16" s="184" t="s">
        <v>4414</v>
      </c>
      <c r="B16" s="190">
        <f>'01Seznam Zadavatelů'!Q92</f>
        <v>620</v>
      </c>
      <c r="C16" s="186">
        <v>0</v>
      </c>
      <c r="D16" s="187">
        <f aca="true" t="shared" si="2" ref="D16:D17">B16*C16</f>
        <v>0</v>
      </c>
    </row>
    <row r="17" spans="1:4" s="188" customFormat="1" ht="21" customHeight="1">
      <c r="A17" s="253" t="s">
        <v>4521</v>
      </c>
      <c r="B17" s="257">
        <f>'01Seznam Zadavatelů'!R92</f>
        <v>0</v>
      </c>
      <c r="C17" s="255">
        <v>0</v>
      </c>
      <c r="D17" s="256">
        <f t="shared" si="2"/>
        <v>0</v>
      </c>
    </row>
    <row r="18" spans="1:4" s="193" customFormat="1" ht="27" customHeight="1">
      <c r="A18" s="191" t="s">
        <v>4522</v>
      </c>
      <c r="B18" s="295"/>
      <c r="C18" s="295"/>
      <c r="D18" s="192">
        <f>SUM(D6:D17)</f>
        <v>0</v>
      </c>
    </row>
    <row r="20" spans="1:13" ht="36" customHeight="1">
      <c r="A20" s="296" t="s">
        <v>4523</v>
      </c>
      <c r="B20" s="296"/>
      <c r="C20" s="296"/>
      <c r="D20" s="296"/>
      <c r="E20" s="194"/>
      <c r="F20" s="194"/>
      <c r="G20" s="194"/>
      <c r="H20" s="194"/>
      <c r="I20" s="194"/>
      <c r="J20" s="194"/>
      <c r="K20" s="194"/>
      <c r="L20" s="194"/>
      <c r="M20" s="194"/>
    </row>
    <row r="21" ht="12.75">
      <c r="B21" s="195"/>
    </row>
    <row r="23" ht="12.75">
      <c r="B23" s="195">
        <f>SUM(B6:B17)</f>
        <v>9636</v>
      </c>
    </row>
  </sheetData>
  <sheetProtection selectLockedCells="1"/>
  <protectedRanges>
    <protectedRange sqref="C7:C17" name="Oblast1"/>
  </protectedRanges>
  <mergeCells count="5">
    <mergeCell ref="A1:D1"/>
    <mergeCell ref="A2:D2"/>
    <mergeCell ref="A3:D3"/>
    <mergeCell ref="B18:C18"/>
    <mergeCell ref="A20:D20"/>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5B3D-2B3B-482F-8CA7-1B175288C006}">
  <sheetPr>
    <outlinePr summaryBelow="0" summaryRight="0"/>
  </sheetPr>
  <dimension ref="A1:W91"/>
  <sheetViews>
    <sheetView zoomScale="70" zoomScaleNormal="70" workbookViewId="0" topLeftCell="A1">
      <pane ySplit="1" topLeftCell="A75" activePane="bottomLeft" state="frozen"/>
      <selection pane="bottomLeft" activeCell="A82" sqref="A82"/>
    </sheetView>
  </sheetViews>
  <sheetFormatPr defaultColWidth="12.7109375" defaultRowHeight="20.25" customHeight="1"/>
  <cols>
    <col min="1" max="4" width="18.8515625" style="100" customWidth="1"/>
    <col min="5" max="5" width="37.421875" style="100" customWidth="1"/>
    <col min="6" max="8" width="18.8515625" style="100" customWidth="1"/>
    <col min="9" max="17" width="18.8515625" style="102" customWidth="1"/>
    <col min="18" max="18" width="18.8515625" style="205" customWidth="1"/>
    <col min="19" max="19" width="18.8515625" style="102" customWidth="1"/>
    <col min="20" max="20" width="18.8515625" style="205" customWidth="1"/>
    <col min="21" max="21" width="18.8515625" style="100" hidden="1" customWidth="1"/>
    <col min="22" max="27" width="18.8515625" style="100" customWidth="1"/>
    <col min="28" max="16384" width="12.7109375" style="100" customWidth="1"/>
  </cols>
  <sheetData>
    <row r="1" spans="1:21" s="101" customFormat="1" ht="83.25" customHeight="1">
      <c r="A1" s="197" t="s">
        <v>3</v>
      </c>
      <c r="B1" s="197" t="s">
        <v>460</v>
      </c>
      <c r="C1" s="197" t="s">
        <v>0</v>
      </c>
      <c r="D1" s="197" t="s">
        <v>1</v>
      </c>
      <c r="E1" s="197" t="s">
        <v>2</v>
      </c>
      <c r="F1" s="197" t="s">
        <v>3</v>
      </c>
      <c r="G1" s="197" t="s">
        <v>4</v>
      </c>
      <c r="H1" s="197" t="s">
        <v>5</v>
      </c>
      <c r="I1" s="198" t="s">
        <v>6</v>
      </c>
      <c r="J1" s="198" t="s">
        <v>7</v>
      </c>
      <c r="K1" s="198" t="s">
        <v>8</v>
      </c>
      <c r="L1" s="198" t="s">
        <v>9</v>
      </c>
      <c r="M1" s="198" t="s">
        <v>10</v>
      </c>
      <c r="N1" s="198" t="s">
        <v>11</v>
      </c>
      <c r="O1" s="198" t="s">
        <v>12</v>
      </c>
      <c r="P1" s="198" t="s">
        <v>13</v>
      </c>
      <c r="Q1" s="198" t="s">
        <v>14</v>
      </c>
      <c r="R1" s="203" t="s">
        <v>15</v>
      </c>
      <c r="S1" s="198" t="s">
        <v>16</v>
      </c>
      <c r="T1" s="203" t="s">
        <v>17</v>
      </c>
      <c r="U1" s="101" t="s">
        <v>18</v>
      </c>
    </row>
    <row r="2" spans="1:20" s="101" customFormat="1" ht="18" customHeight="1">
      <c r="A2" s="197">
        <v>28353242</v>
      </c>
      <c r="B2" s="197"/>
      <c r="C2" s="197"/>
      <c r="D2" s="197"/>
      <c r="E2" s="197" t="s">
        <v>4526</v>
      </c>
      <c r="F2" s="197">
        <v>28353242</v>
      </c>
      <c r="G2" s="197"/>
      <c r="H2" s="197"/>
      <c r="I2" s="202">
        <v>20</v>
      </c>
      <c r="J2" s="202">
        <v>30</v>
      </c>
      <c r="K2" s="202"/>
      <c r="L2" s="202"/>
      <c r="M2" s="202"/>
      <c r="N2" s="202"/>
      <c r="O2" s="202"/>
      <c r="P2" s="202"/>
      <c r="Q2" s="202"/>
      <c r="R2" s="204"/>
      <c r="S2" s="202"/>
      <c r="T2" s="204"/>
    </row>
    <row r="3" spans="1:22" ht="20.4" customHeight="1">
      <c r="A3" s="199">
        <v>400963</v>
      </c>
      <c r="B3" s="200" t="str">
        <f>VLOOKUP(A3,Seznam_PO_1_1_2022!A:B,2,0)</f>
        <v>JM_008</v>
      </c>
      <c r="C3" s="201">
        <v>44865.64147711806</v>
      </c>
      <c r="D3" s="200" t="s">
        <v>46</v>
      </c>
      <c r="E3" s="200" t="s">
        <v>47</v>
      </c>
      <c r="F3" s="199">
        <v>400963</v>
      </c>
      <c r="G3" s="200" t="s">
        <v>25</v>
      </c>
      <c r="H3" s="200" t="s">
        <v>21</v>
      </c>
      <c r="I3" s="202"/>
      <c r="J3" s="202"/>
      <c r="K3" s="202">
        <v>10</v>
      </c>
      <c r="L3" s="202"/>
      <c r="M3" s="202"/>
      <c r="N3" s="202"/>
      <c r="O3" s="202"/>
      <c r="P3" s="202"/>
      <c r="Q3" s="202"/>
      <c r="R3" s="204"/>
      <c r="S3" s="202"/>
      <c r="T3" s="204"/>
      <c r="V3" s="102">
        <f>SUM(I3:T3)</f>
        <v>10</v>
      </c>
    </row>
    <row r="4" spans="1:22" ht="20.4" customHeight="1">
      <c r="A4" s="199">
        <v>226441</v>
      </c>
      <c r="B4" s="200" t="str">
        <f>VLOOKUP(A4,Seznam_PO_1_1_2022!A:B,2,0)</f>
        <v>JM_009</v>
      </c>
      <c r="C4" s="201">
        <v>44865.86741224537</v>
      </c>
      <c r="D4" s="200" t="s">
        <v>94</v>
      </c>
      <c r="E4" s="200" t="s">
        <v>95</v>
      </c>
      <c r="F4" s="199">
        <v>226441</v>
      </c>
      <c r="G4" s="200" t="s">
        <v>25</v>
      </c>
      <c r="H4" s="200" t="s">
        <v>21</v>
      </c>
      <c r="I4" s="202"/>
      <c r="J4" s="202">
        <v>20</v>
      </c>
      <c r="K4" s="202"/>
      <c r="L4" s="202"/>
      <c r="M4" s="202"/>
      <c r="N4" s="202"/>
      <c r="O4" s="202"/>
      <c r="P4" s="202"/>
      <c r="Q4" s="202"/>
      <c r="R4" s="204"/>
      <c r="S4" s="202"/>
      <c r="T4" s="204"/>
      <c r="V4" s="102">
        <f aca="true" t="shared" si="0" ref="V4:V67">SUM(I4:T4)</f>
        <v>20</v>
      </c>
    </row>
    <row r="5" spans="1:22" ht="20.4" customHeight="1">
      <c r="A5" s="199">
        <v>92584</v>
      </c>
      <c r="B5" s="200" t="str">
        <f>VLOOKUP(A5,Seznam_PO_1_1_2022!A:B,2,0)</f>
        <v>JM_018</v>
      </c>
      <c r="C5" s="201">
        <v>44866.39498413194</v>
      </c>
      <c r="D5" s="200" t="s">
        <v>190</v>
      </c>
      <c r="E5" s="200" t="s">
        <v>191</v>
      </c>
      <c r="F5" s="199">
        <v>92584</v>
      </c>
      <c r="G5" s="200" t="s">
        <v>25</v>
      </c>
      <c r="H5" s="200" t="s">
        <v>21</v>
      </c>
      <c r="I5" s="202">
        <v>720</v>
      </c>
      <c r="J5" s="202"/>
      <c r="K5" s="202"/>
      <c r="L5" s="202"/>
      <c r="M5" s="202">
        <v>2</v>
      </c>
      <c r="N5" s="202"/>
      <c r="O5" s="202">
        <v>2</v>
      </c>
      <c r="P5" s="202"/>
      <c r="Q5" s="202"/>
      <c r="R5" s="204"/>
      <c r="S5" s="202">
        <v>300</v>
      </c>
      <c r="T5" s="204"/>
      <c r="V5" s="102">
        <f t="shared" si="0"/>
        <v>1024</v>
      </c>
    </row>
    <row r="6" spans="1:22" ht="20.4" customHeight="1">
      <c r="A6" s="199">
        <v>92738</v>
      </c>
      <c r="B6" s="200" t="str">
        <f>VLOOKUP(A6,Seznam_PO_1_1_2022!A:B,2,0)</f>
        <v>JM_020</v>
      </c>
      <c r="C6" s="201">
        <v>44876.33737487269</v>
      </c>
      <c r="D6" s="200" t="s">
        <v>416</v>
      </c>
      <c r="E6" s="200" t="s">
        <v>417</v>
      </c>
      <c r="F6" s="199">
        <v>92738</v>
      </c>
      <c r="G6" s="200" t="s">
        <v>25</v>
      </c>
      <c r="H6" s="200" t="s">
        <v>21</v>
      </c>
      <c r="I6" s="202">
        <v>20</v>
      </c>
      <c r="J6" s="202"/>
      <c r="K6" s="202"/>
      <c r="L6" s="202"/>
      <c r="M6" s="202"/>
      <c r="N6" s="202"/>
      <c r="O6" s="202"/>
      <c r="P6" s="202"/>
      <c r="Q6" s="202"/>
      <c r="R6" s="204"/>
      <c r="S6" s="202"/>
      <c r="T6" s="204"/>
      <c r="V6" s="102">
        <f t="shared" si="0"/>
        <v>20</v>
      </c>
    </row>
    <row r="7" spans="1:22" ht="20.4" customHeight="1">
      <c r="A7" s="200">
        <v>70285314</v>
      </c>
      <c r="B7" s="200" t="str">
        <f>VLOOKUP(A7,Seznam_PO_1_1_2022!A:B,2,0)</f>
        <v>JM_023</v>
      </c>
      <c r="C7" s="201">
        <v>44875.64735846064</v>
      </c>
      <c r="D7" s="200" t="s">
        <v>408</v>
      </c>
      <c r="E7" s="200" t="s">
        <v>409</v>
      </c>
      <c r="F7" s="200">
        <v>70285314</v>
      </c>
      <c r="G7" s="200" t="s">
        <v>25</v>
      </c>
      <c r="H7" s="200" t="s">
        <v>21</v>
      </c>
      <c r="I7" s="202">
        <v>30</v>
      </c>
      <c r="J7" s="202"/>
      <c r="K7" s="202"/>
      <c r="L7" s="202"/>
      <c r="M7" s="202"/>
      <c r="N7" s="202"/>
      <c r="O7" s="202"/>
      <c r="P7" s="202"/>
      <c r="Q7" s="202"/>
      <c r="R7" s="204"/>
      <c r="S7" s="202"/>
      <c r="T7" s="204"/>
      <c r="V7" s="102">
        <f t="shared" si="0"/>
        <v>30</v>
      </c>
    </row>
    <row r="8" spans="1:22" ht="20.4" customHeight="1">
      <c r="A8" s="199">
        <v>638081</v>
      </c>
      <c r="B8" s="200" t="str">
        <f>VLOOKUP(A8,Seznam_PO_1_1_2022!A:B,2,0)</f>
        <v>JM_025</v>
      </c>
      <c r="C8" s="201">
        <v>44868.3337253125</v>
      </c>
      <c r="D8" s="200" t="s">
        <v>294</v>
      </c>
      <c r="E8" s="200" t="s">
        <v>295</v>
      </c>
      <c r="F8" s="199">
        <v>638081</v>
      </c>
      <c r="G8" s="200" t="s">
        <v>25</v>
      </c>
      <c r="H8" s="200" t="s">
        <v>21</v>
      </c>
      <c r="I8" s="202"/>
      <c r="J8" s="202">
        <v>50</v>
      </c>
      <c r="K8" s="202"/>
      <c r="L8" s="202"/>
      <c r="M8" s="202"/>
      <c r="N8" s="202"/>
      <c r="O8" s="202"/>
      <c r="P8" s="202"/>
      <c r="Q8" s="202"/>
      <c r="R8" s="204"/>
      <c r="S8" s="202"/>
      <c r="T8" s="204"/>
      <c r="V8" s="102">
        <f t="shared" si="0"/>
        <v>50</v>
      </c>
    </row>
    <row r="9" spans="1:22" ht="20.4" customHeight="1">
      <c r="A9" s="199">
        <v>566381</v>
      </c>
      <c r="B9" s="200" t="str">
        <f>VLOOKUP(A9,Seznam_PO_1_1_2022!A:B,2,0)</f>
        <v>JM_029</v>
      </c>
      <c r="C9" s="201">
        <v>44867.54828850694</v>
      </c>
      <c r="D9" s="200" t="s">
        <v>281</v>
      </c>
      <c r="E9" s="200" t="s">
        <v>282</v>
      </c>
      <c r="F9" s="199">
        <v>566381</v>
      </c>
      <c r="G9" s="200" t="s">
        <v>25</v>
      </c>
      <c r="H9" s="200" t="s">
        <v>21</v>
      </c>
      <c r="I9" s="202"/>
      <c r="J9" s="202"/>
      <c r="K9" s="202"/>
      <c r="L9" s="202"/>
      <c r="M9" s="202"/>
      <c r="N9" s="202"/>
      <c r="O9" s="202">
        <v>10</v>
      </c>
      <c r="P9" s="202"/>
      <c r="Q9" s="202"/>
      <c r="R9" s="204"/>
      <c r="S9" s="202"/>
      <c r="T9" s="204"/>
      <c r="V9" s="102">
        <f t="shared" si="0"/>
        <v>10</v>
      </c>
    </row>
    <row r="10" spans="1:22" ht="20.4" customHeight="1">
      <c r="A10" s="200">
        <v>70932581</v>
      </c>
      <c r="B10" s="200" t="str">
        <f>VLOOKUP(A10,Seznam_PO_1_1_2022!A:B,2,0)</f>
        <v>JM_032</v>
      </c>
      <c r="C10" s="201">
        <v>44875.60898951389</v>
      </c>
      <c r="D10" s="200" t="s">
        <v>406</v>
      </c>
      <c r="E10" s="200" t="s">
        <v>407</v>
      </c>
      <c r="F10" s="200">
        <v>70932581</v>
      </c>
      <c r="G10" s="200" t="s">
        <v>25</v>
      </c>
      <c r="H10" s="200" t="s">
        <v>21</v>
      </c>
      <c r="I10" s="202">
        <v>400</v>
      </c>
      <c r="J10" s="202"/>
      <c r="K10" s="202"/>
      <c r="L10" s="202"/>
      <c r="M10" s="202"/>
      <c r="N10" s="202"/>
      <c r="O10" s="202">
        <v>5</v>
      </c>
      <c r="P10" s="202"/>
      <c r="Q10" s="202"/>
      <c r="R10" s="204"/>
      <c r="S10" s="202"/>
      <c r="T10" s="204"/>
      <c r="V10" s="102">
        <f t="shared" si="0"/>
        <v>405</v>
      </c>
    </row>
    <row r="11" spans="1:22" ht="20.4" customHeight="1">
      <c r="A11" s="200">
        <v>44993633</v>
      </c>
      <c r="B11" s="200" t="str">
        <f>VLOOKUP(A11,Seznam_PO_1_1_2022!A:B,2,0)</f>
        <v>JM_033</v>
      </c>
      <c r="C11" s="201">
        <v>44873.39130190972</v>
      </c>
      <c r="D11" s="200" t="s">
        <v>367</v>
      </c>
      <c r="E11" s="200" t="s">
        <v>368</v>
      </c>
      <c r="F11" s="200">
        <v>44993633</v>
      </c>
      <c r="G11" s="200" t="s">
        <v>25</v>
      </c>
      <c r="H11" s="200" t="s">
        <v>21</v>
      </c>
      <c r="I11" s="202"/>
      <c r="J11" s="202">
        <v>50</v>
      </c>
      <c r="K11" s="202"/>
      <c r="L11" s="202"/>
      <c r="M11" s="202"/>
      <c r="N11" s="202"/>
      <c r="O11" s="202"/>
      <c r="P11" s="202"/>
      <c r="Q11" s="202"/>
      <c r="R11" s="204"/>
      <c r="S11" s="202"/>
      <c r="T11" s="204"/>
      <c r="V11" s="102">
        <f t="shared" si="0"/>
        <v>50</v>
      </c>
    </row>
    <row r="12" spans="1:22" ht="20.4" customHeight="1">
      <c r="A12" s="199">
        <v>559032</v>
      </c>
      <c r="B12" s="200" t="str">
        <f>VLOOKUP(A12,Seznam_PO_1_1_2022!A:B,2,0)</f>
        <v>JM_034</v>
      </c>
      <c r="C12" s="201">
        <v>44875.56118016204</v>
      </c>
      <c r="D12" s="200" t="s">
        <v>404</v>
      </c>
      <c r="E12" s="200" t="s">
        <v>405</v>
      </c>
      <c r="F12" s="199">
        <v>559032</v>
      </c>
      <c r="G12" s="200" t="s">
        <v>25</v>
      </c>
      <c r="H12" s="200" t="s">
        <v>21</v>
      </c>
      <c r="I12" s="202">
        <v>200</v>
      </c>
      <c r="J12" s="202"/>
      <c r="K12" s="202"/>
      <c r="L12" s="202"/>
      <c r="M12" s="202"/>
      <c r="N12" s="202"/>
      <c r="O12" s="202">
        <v>5</v>
      </c>
      <c r="P12" s="202"/>
      <c r="Q12" s="202"/>
      <c r="R12" s="204"/>
      <c r="S12" s="202"/>
      <c r="T12" s="204"/>
      <c r="V12" s="102">
        <f t="shared" si="0"/>
        <v>205</v>
      </c>
    </row>
    <row r="13" spans="1:22" ht="20.4" customHeight="1">
      <c r="A13" s="200">
        <v>62157213</v>
      </c>
      <c r="B13" s="200" t="str">
        <f>VLOOKUP(A13,Seznam_PO_1_1_2022!A:B,2,0)</f>
        <v>JM_035</v>
      </c>
      <c r="C13" s="201">
        <v>44880.5720622338</v>
      </c>
      <c r="D13" s="200" t="s">
        <v>4362</v>
      </c>
      <c r="E13" s="200" t="s">
        <v>4361</v>
      </c>
      <c r="F13" s="200">
        <v>62157213</v>
      </c>
      <c r="G13" s="200" t="s">
        <v>25</v>
      </c>
      <c r="H13" s="200" t="s">
        <v>21</v>
      </c>
      <c r="I13" s="202">
        <v>1</v>
      </c>
      <c r="J13" s="202"/>
      <c r="K13" s="202"/>
      <c r="L13" s="202"/>
      <c r="M13" s="202"/>
      <c r="N13" s="202"/>
      <c r="O13" s="202">
        <v>1</v>
      </c>
      <c r="P13" s="202"/>
      <c r="Q13" s="202"/>
      <c r="R13" s="204"/>
      <c r="S13" s="202"/>
      <c r="T13" s="204"/>
      <c r="U13" s="100" t="s">
        <v>4360</v>
      </c>
      <c r="V13" s="102">
        <f t="shared" si="0"/>
        <v>2</v>
      </c>
    </row>
    <row r="14" spans="1:22" ht="20.4" customHeight="1">
      <c r="A14" s="200">
        <v>49438816</v>
      </c>
      <c r="B14" s="200" t="str">
        <f>VLOOKUP(A14,Seznam_PO_1_1_2022!A:B,2,0)</f>
        <v>JM_037</v>
      </c>
      <c r="C14" s="201">
        <v>44866.301165983794</v>
      </c>
      <c r="D14" s="200" t="s">
        <v>133</v>
      </c>
      <c r="E14" s="200" t="s">
        <v>134</v>
      </c>
      <c r="F14" s="200">
        <v>49438816</v>
      </c>
      <c r="G14" s="200" t="s">
        <v>25</v>
      </c>
      <c r="H14" s="200" t="s">
        <v>21</v>
      </c>
      <c r="I14" s="202"/>
      <c r="J14" s="202"/>
      <c r="K14" s="202">
        <v>150</v>
      </c>
      <c r="L14" s="202"/>
      <c r="M14" s="202"/>
      <c r="N14" s="202"/>
      <c r="O14" s="202"/>
      <c r="P14" s="202"/>
      <c r="Q14" s="202"/>
      <c r="R14" s="204"/>
      <c r="S14" s="202"/>
      <c r="T14" s="204"/>
      <c r="V14" s="102">
        <f t="shared" si="0"/>
        <v>150</v>
      </c>
    </row>
    <row r="15" spans="1:22" ht="20.4" customHeight="1">
      <c r="A15" s="199">
        <v>559008</v>
      </c>
      <c r="B15" s="200" t="str">
        <f>VLOOKUP(A15,Seznam_PO_1_1_2022!A:B,2,0)</f>
        <v>JM_047</v>
      </c>
      <c r="C15" s="201">
        <v>44866.37846869213</v>
      </c>
      <c r="D15" s="200" t="s">
        <v>180</v>
      </c>
      <c r="E15" s="200" t="s">
        <v>181</v>
      </c>
      <c r="F15" s="199">
        <v>559008</v>
      </c>
      <c r="G15" s="200" t="s">
        <v>25</v>
      </c>
      <c r="H15" s="200" t="s">
        <v>21</v>
      </c>
      <c r="I15" s="202"/>
      <c r="J15" s="202">
        <v>100</v>
      </c>
      <c r="K15" s="202"/>
      <c r="L15" s="202"/>
      <c r="M15" s="202"/>
      <c r="N15" s="202"/>
      <c r="O15" s="202"/>
      <c r="P15" s="202"/>
      <c r="Q15" s="202"/>
      <c r="R15" s="204"/>
      <c r="S15" s="202"/>
      <c r="T15" s="204"/>
      <c r="V15" s="102">
        <f t="shared" si="0"/>
        <v>100</v>
      </c>
    </row>
    <row r="16" spans="1:22" ht="20.4" customHeight="1">
      <c r="A16" s="199">
        <v>567582</v>
      </c>
      <c r="B16" s="200" t="str">
        <f>VLOOKUP(A16,Seznam_PO_1_1_2022!A:B,2,0)</f>
        <v>JM_049</v>
      </c>
      <c r="C16" s="201">
        <v>44866.31977015046</v>
      </c>
      <c r="D16" s="200" t="s">
        <v>149</v>
      </c>
      <c r="E16" s="200" t="s">
        <v>150</v>
      </c>
      <c r="F16" s="199">
        <v>567582</v>
      </c>
      <c r="G16" s="200" t="s">
        <v>25</v>
      </c>
      <c r="H16" s="200" t="s">
        <v>21</v>
      </c>
      <c r="I16" s="202">
        <v>150</v>
      </c>
      <c r="J16" s="202"/>
      <c r="K16" s="202"/>
      <c r="L16" s="202"/>
      <c r="M16" s="202"/>
      <c r="N16" s="202"/>
      <c r="O16" s="202"/>
      <c r="P16" s="202"/>
      <c r="Q16" s="202"/>
      <c r="R16" s="204"/>
      <c r="S16" s="202"/>
      <c r="T16" s="204"/>
      <c r="V16" s="102">
        <f t="shared" si="0"/>
        <v>150</v>
      </c>
    </row>
    <row r="17" spans="1:22" ht="20.4" customHeight="1">
      <c r="A17" s="199">
        <v>638005</v>
      </c>
      <c r="B17" s="200" t="str">
        <f>VLOOKUP(A17,Seznam_PO_1_1_2022!A:B,2,0)</f>
        <v>JM_060</v>
      </c>
      <c r="C17" s="201">
        <v>44868.579300578705</v>
      </c>
      <c r="D17" s="200" t="s">
        <v>327</v>
      </c>
      <c r="E17" s="200" t="s">
        <v>328</v>
      </c>
      <c r="F17" s="199">
        <v>638005</v>
      </c>
      <c r="G17" s="200" t="s">
        <v>25</v>
      </c>
      <c r="H17" s="200" t="s">
        <v>21</v>
      </c>
      <c r="I17" s="202">
        <v>180</v>
      </c>
      <c r="J17" s="202"/>
      <c r="K17" s="202"/>
      <c r="L17" s="202"/>
      <c r="M17" s="202"/>
      <c r="N17" s="202"/>
      <c r="O17" s="202"/>
      <c r="P17" s="202"/>
      <c r="Q17" s="202"/>
      <c r="R17" s="204"/>
      <c r="S17" s="202"/>
      <c r="T17" s="204"/>
      <c r="V17" s="102">
        <f t="shared" si="0"/>
        <v>180</v>
      </c>
    </row>
    <row r="18" spans="1:22" ht="20.4" customHeight="1">
      <c r="A18" s="200">
        <v>44993668</v>
      </c>
      <c r="B18" s="200" t="str">
        <f>VLOOKUP(A18,Seznam_PO_1_1_2022!A:B,2,0)</f>
        <v>JM_061</v>
      </c>
      <c r="C18" s="201">
        <v>44881.51036450232</v>
      </c>
      <c r="D18" s="200" t="s">
        <v>4358</v>
      </c>
      <c r="E18" s="200" t="s">
        <v>4357</v>
      </c>
      <c r="F18" s="200">
        <v>44993668</v>
      </c>
      <c r="G18" s="200" t="s">
        <v>25</v>
      </c>
      <c r="H18" s="200" t="s">
        <v>21</v>
      </c>
      <c r="I18" s="202"/>
      <c r="J18" s="202"/>
      <c r="K18" s="202">
        <v>50</v>
      </c>
      <c r="L18" s="202"/>
      <c r="M18" s="202"/>
      <c r="N18" s="202"/>
      <c r="O18" s="202"/>
      <c r="P18" s="202"/>
      <c r="Q18" s="202"/>
      <c r="R18" s="204"/>
      <c r="S18" s="202"/>
      <c r="T18" s="204"/>
      <c r="V18" s="102">
        <f t="shared" si="0"/>
        <v>50</v>
      </c>
    </row>
    <row r="19" spans="1:22" ht="20.4" customHeight="1">
      <c r="A19" s="200">
        <v>62157264</v>
      </c>
      <c r="B19" s="200" t="str">
        <f>VLOOKUP(A19,Seznam_PO_1_1_2022!A:B,2,0)</f>
        <v>JM_063</v>
      </c>
      <c r="C19" s="201">
        <v>44880.39477719908</v>
      </c>
      <c r="D19" s="200" t="s">
        <v>4375</v>
      </c>
      <c r="E19" s="200" t="s">
        <v>4374</v>
      </c>
      <c r="F19" s="200">
        <v>62157264</v>
      </c>
      <c r="G19" s="200" t="s">
        <v>25</v>
      </c>
      <c r="H19" s="200" t="s">
        <v>21</v>
      </c>
      <c r="I19" s="202">
        <v>150</v>
      </c>
      <c r="J19" s="202">
        <v>0</v>
      </c>
      <c r="K19" s="202">
        <v>0</v>
      </c>
      <c r="L19" s="202">
        <v>0</v>
      </c>
      <c r="M19" s="202">
        <v>0</v>
      </c>
      <c r="N19" s="202">
        <v>0</v>
      </c>
      <c r="O19" s="202">
        <v>0</v>
      </c>
      <c r="P19" s="202">
        <v>0</v>
      </c>
      <c r="Q19" s="202">
        <v>0</v>
      </c>
      <c r="R19" s="204">
        <v>0</v>
      </c>
      <c r="S19" s="202">
        <v>0</v>
      </c>
      <c r="T19" s="204">
        <v>0</v>
      </c>
      <c r="V19" s="102">
        <f t="shared" si="0"/>
        <v>150</v>
      </c>
    </row>
    <row r="20" spans="1:22" ht="20.4" customHeight="1">
      <c r="A20" s="199">
        <v>558974</v>
      </c>
      <c r="B20" s="200" t="str">
        <f>VLOOKUP(A20,Seznam_PO_1_1_2022!A:B,2,0)</f>
        <v>JM_064</v>
      </c>
      <c r="C20" s="201">
        <v>44867.59394478009</v>
      </c>
      <c r="D20" s="200" t="s">
        <v>287</v>
      </c>
      <c r="E20" s="200" t="s">
        <v>288</v>
      </c>
      <c r="F20" s="199">
        <v>558974</v>
      </c>
      <c r="G20" s="200" t="s">
        <v>25</v>
      </c>
      <c r="H20" s="200" t="s">
        <v>21</v>
      </c>
      <c r="I20" s="202">
        <v>100</v>
      </c>
      <c r="J20" s="202"/>
      <c r="K20" s="202"/>
      <c r="L20" s="202"/>
      <c r="M20" s="202"/>
      <c r="N20" s="202"/>
      <c r="O20" s="202">
        <v>3</v>
      </c>
      <c r="P20" s="202"/>
      <c r="Q20" s="202"/>
      <c r="R20" s="204"/>
      <c r="S20" s="202"/>
      <c r="T20" s="204"/>
      <c r="V20" s="102">
        <f t="shared" si="0"/>
        <v>103</v>
      </c>
    </row>
    <row r="21" spans="1:22" ht="20.4" customHeight="1">
      <c r="A21" s="199">
        <v>567370</v>
      </c>
      <c r="B21" s="200" t="str">
        <f>VLOOKUP(A21,Seznam_PO_1_1_2022!A:B,2,0)</f>
        <v>JM_067</v>
      </c>
      <c r="C21" s="201">
        <v>44866.43023246528</v>
      </c>
      <c r="D21" s="200" t="s">
        <v>210</v>
      </c>
      <c r="E21" s="200" t="s">
        <v>211</v>
      </c>
      <c r="F21" s="199">
        <v>567370</v>
      </c>
      <c r="G21" s="200" t="s">
        <v>25</v>
      </c>
      <c r="H21" s="200" t="s">
        <v>21</v>
      </c>
      <c r="I21" s="202"/>
      <c r="J21" s="202">
        <v>25</v>
      </c>
      <c r="K21" s="202"/>
      <c r="L21" s="202"/>
      <c r="M21" s="202"/>
      <c r="N21" s="202"/>
      <c r="O21" s="202"/>
      <c r="P21" s="202"/>
      <c r="Q21" s="202"/>
      <c r="R21" s="204"/>
      <c r="S21" s="202"/>
      <c r="T21" s="204"/>
      <c r="V21" s="102">
        <f t="shared" si="0"/>
        <v>25</v>
      </c>
    </row>
    <row r="22" spans="1:22" ht="20.4" customHeight="1">
      <c r="A22" s="199">
        <v>173843</v>
      </c>
      <c r="B22" s="200" t="str">
        <f>VLOOKUP(A22,Seznam_PO_1_1_2022!A:B,2,0)</f>
        <v>JM_068</v>
      </c>
      <c r="C22" s="201">
        <v>44866.5921275</v>
      </c>
      <c r="D22" s="200" t="s">
        <v>249</v>
      </c>
      <c r="E22" s="200" t="s">
        <v>250</v>
      </c>
      <c r="F22" s="199">
        <v>173843</v>
      </c>
      <c r="G22" s="200" t="s">
        <v>25</v>
      </c>
      <c r="H22" s="200" t="s">
        <v>21</v>
      </c>
      <c r="I22" s="202">
        <v>170</v>
      </c>
      <c r="J22" s="202">
        <v>0</v>
      </c>
      <c r="K22" s="202">
        <v>0</v>
      </c>
      <c r="L22" s="202">
        <v>0</v>
      </c>
      <c r="M22" s="202">
        <v>0</v>
      </c>
      <c r="N22" s="202">
        <v>0</v>
      </c>
      <c r="O22" s="202">
        <v>3</v>
      </c>
      <c r="P22" s="202">
        <v>0</v>
      </c>
      <c r="Q22" s="202">
        <v>0</v>
      </c>
      <c r="R22" s="204">
        <v>0</v>
      </c>
      <c r="S22" s="202">
        <v>0</v>
      </c>
      <c r="T22" s="204">
        <v>0</v>
      </c>
      <c r="V22" s="102">
        <f t="shared" si="0"/>
        <v>173</v>
      </c>
    </row>
    <row r="23" spans="1:22" ht="20.4" customHeight="1">
      <c r="A23" s="199">
        <v>839680</v>
      </c>
      <c r="B23" s="200" t="str">
        <f>VLOOKUP(A23,Seznam_PO_1_1_2022!A:B,2,0)</f>
        <v>JM_073</v>
      </c>
      <c r="C23" s="201">
        <v>44873.3874849537</v>
      </c>
      <c r="D23" s="200" t="s">
        <v>365</v>
      </c>
      <c r="E23" s="200" t="s">
        <v>366</v>
      </c>
      <c r="F23" s="199">
        <v>839680</v>
      </c>
      <c r="G23" s="200" t="s">
        <v>25</v>
      </c>
      <c r="H23" s="200" t="s">
        <v>21</v>
      </c>
      <c r="I23" s="202"/>
      <c r="J23" s="202">
        <v>30</v>
      </c>
      <c r="K23" s="202"/>
      <c r="L23" s="202"/>
      <c r="M23" s="202"/>
      <c r="N23" s="202"/>
      <c r="O23" s="202"/>
      <c r="P23" s="202"/>
      <c r="Q23" s="202"/>
      <c r="R23" s="204"/>
      <c r="S23" s="202"/>
      <c r="T23" s="204"/>
      <c r="V23" s="102">
        <f t="shared" si="0"/>
        <v>30</v>
      </c>
    </row>
    <row r="24" spans="1:22" ht="20.4" customHeight="1">
      <c r="A24" s="200">
        <v>70285772</v>
      </c>
      <c r="B24" s="200" t="str">
        <f>VLOOKUP(A24,Seznam_PO_1_1_2022!A:B,2,0)</f>
        <v>JM_075</v>
      </c>
      <c r="C24" s="201">
        <v>44867.56841907407</v>
      </c>
      <c r="D24" s="200" t="s">
        <v>285</v>
      </c>
      <c r="E24" s="200" t="s">
        <v>286</v>
      </c>
      <c r="F24" s="200">
        <v>70285772</v>
      </c>
      <c r="G24" s="200" t="s">
        <v>25</v>
      </c>
      <c r="H24" s="200" t="s">
        <v>21</v>
      </c>
      <c r="I24" s="202">
        <v>10</v>
      </c>
      <c r="J24" s="202">
        <v>15</v>
      </c>
      <c r="K24" s="202"/>
      <c r="L24" s="202"/>
      <c r="M24" s="202"/>
      <c r="N24" s="202"/>
      <c r="O24" s="202"/>
      <c r="P24" s="202"/>
      <c r="Q24" s="202"/>
      <c r="R24" s="204"/>
      <c r="S24" s="202"/>
      <c r="T24" s="204"/>
      <c r="V24" s="102">
        <f t="shared" si="0"/>
        <v>25</v>
      </c>
    </row>
    <row r="25" spans="1:22" ht="20.4" customHeight="1">
      <c r="A25" s="200">
        <v>44947909</v>
      </c>
      <c r="B25" s="200" t="str">
        <f>VLOOKUP(A25,Seznam_PO_1_1_2022!A:B,2,0)</f>
        <v>JM_076</v>
      </c>
      <c r="C25" s="201">
        <v>44868.47194606482</v>
      </c>
      <c r="D25" s="200" t="s">
        <v>312</v>
      </c>
      <c r="E25" s="200" t="s">
        <v>313</v>
      </c>
      <c r="F25" s="200">
        <v>44947909</v>
      </c>
      <c r="G25" s="200" t="s">
        <v>25</v>
      </c>
      <c r="H25" s="200" t="s">
        <v>21</v>
      </c>
      <c r="I25" s="202">
        <v>10</v>
      </c>
      <c r="J25" s="202">
        <v>10</v>
      </c>
      <c r="K25" s="202"/>
      <c r="L25" s="202"/>
      <c r="M25" s="202"/>
      <c r="N25" s="202"/>
      <c r="O25" s="202"/>
      <c r="P25" s="202"/>
      <c r="Q25" s="202"/>
      <c r="R25" s="204"/>
      <c r="S25" s="202">
        <v>40</v>
      </c>
      <c r="T25" s="204"/>
      <c r="V25" s="102">
        <f t="shared" si="0"/>
        <v>60</v>
      </c>
    </row>
    <row r="26" spans="1:22" ht="20.4" customHeight="1">
      <c r="A26" s="200">
        <v>70842680</v>
      </c>
      <c r="B26" s="200" t="str">
        <f>VLOOKUP(A26,Seznam_PO_1_1_2022!A:B,2,0)</f>
        <v>JM_079</v>
      </c>
      <c r="C26" s="201">
        <v>44888.36931835648</v>
      </c>
      <c r="D26" s="200" t="s">
        <v>1645</v>
      </c>
      <c r="E26" s="200" t="s">
        <v>4380</v>
      </c>
      <c r="F26" s="200">
        <v>70842680</v>
      </c>
      <c r="G26" s="200" t="s">
        <v>25</v>
      </c>
      <c r="H26" s="200" t="s">
        <v>21</v>
      </c>
      <c r="I26" s="202">
        <v>10</v>
      </c>
      <c r="J26" s="202"/>
      <c r="K26" s="202"/>
      <c r="L26" s="202"/>
      <c r="M26" s="202"/>
      <c r="N26" s="202"/>
      <c r="O26" s="202"/>
      <c r="P26" s="202"/>
      <c r="Q26" s="202"/>
      <c r="R26" s="204"/>
      <c r="S26" s="202"/>
      <c r="T26" s="204"/>
      <c r="V26" s="102">
        <f t="shared" si="0"/>
        <v>10</v>
      </c>
    </row>
    <row r="27" spans="1:22" ht="20.4" customHeight="1">
      <c r="A27" s="199">
        <v>92401</v>
      </c>
      <c r="B27" s="200" t="str">
        <f>VLOOKUP(A27,Seznam_PO_1_1_2022!A:B,2,0)</f>
        <v>JM_083</v>
      </c>
      <c r="C27" s="201">
        <v>44876.335585532404</v>
      </c>
      <c r="D27" s="200" t="s">
        <v>414</v>
      </c>
      <c r="E27" s="200" t="s">
        <v>415</v>
      </c>
      <c r="F27" s="199">
        <v>92401</v>
      </c>
      <c r="G27" s="200" t="s">
        <v>25</v>
      </c>
      <c r="H27" s="200" t="s">
        <v>21</v>
      </c>
      <c r="I27" s="202">
        <v>30</v>
      </c>
      <c r="J27" s="202"/>
      <c r="K27" s="202"/>
      <c r="L27" s="202"/>
      <c r="M27" s="202"/>
      <c r="N27" s="202"/>
      <c r="O27" s="202"/>
      <c r="P27" s="202"/>
      <c r="Q27" s="202"/>
      <c r="R27" s="204"/>
      <c r="S27" s="202"/>
      <c r="T27" s="204"/>
      <c r="V27" s="102">
        <f t="shared" si="0"/>
        <v>30</v>
      </c>
    </row>
    <row r="28" spans="1:22" ht="20.4" customHeight="1">
      <c r="A28" s="200">
        <v>13692933</v>
      </c>
      <c r="B28" s="200" t="str">
        <f>VLOOKUP(A28,Seznam_PO_1_1_2022!A:B,2,0)</f>
        <v>JM_087</v>
      </c>
      <c r="C28" s="201">
        <v>44875.66980425926</v>
      </c>
      <c r="D28" s="200" t="s">
        <v>410</v>
      </c>
      <c r="E28" s="200" t="s">
        <v>411</v>
      </c>
      <c r="F28" s="200">
        <v>13692933</v>
      </c>
      <c r="G28" s="200" t="s">
        <v>25</v>
      </c>
      <c r="H28" s="200" t="s">
        <v>21</v>
      </c>
      <c r="I28" s="202">
        <v>50</v>
      </c>
      <c r="J28" s="202"/>
      <c r="K28" s="202"/>
      <c r="L28" s="202"/>
      <c r="M28" s="202"/>
      <c r="N28" s="202"/>
      <c r="O28" s="202"/>
      <c r="P28" s="202"/>
      <c r="Q28" s="202"/>
      <c r="R28" s="204"/>
      <c r="S28" s="202"/>
      <c r="T28" s="204"/>
      <c r="V28" s="102">
        <f t="shared" si="0"/>
        <v>50</v>
      </c>
    </row>
    <row r="29" spans="1:22" ht="20.4" customHeight="1">
      <c r="A29" s="199">
        <v>839205</v>
      </c>
      <c r="B29" s="200" t="str">
        <f>VLOOKUP(A29,Seznam_PO_1_1_2022!A:B,2,0)</f>
        <v>JM_090</v>
      </c>
      <c r="C29" s="201">
        <v>44872.64436146991</v>
      </c>
      <c r="D29" s="200" t="s">
        <v>363</v>
      </c>
      <c r="E29" s="200" t="s">
        <v>364</v>
      </c>
      <c r="F29" s="199">
        <v>839205</v>
      </c>
      <c r="G29" s="200" t="s">
        <v>25</v>
      </c>
      <c r="H29" s="200" t="s">
        <v>21</v>
      </c>
      <c r="I29" s="202"/>
      <c r="J29" s="202">
        <v>500</v>
      </c>
      <c r="K29" s="202"/>
      <c r="L29" s="202"/>
      <c r="M29" s="202"/>
      <c r="N29" s="202"/>
      <c r="O29" s="202"/>
      <c r="P29" s="202">
        <v>30</v>
      </c>
      <c r="Q29" s="202"/>
      <c r="R29" s="204"/>
      <c r="S29" s="202">
        <v>200</v>
      </c>
      <c r="T29" s="204"/>
      <c r="V29" s="102">
        <f t="shared" si="0"/>
        <v>730</v>
      </c>
    </row>
    <row r="30" spans="1:22" ht="20.4" customHeight="1">
      <c r="A30" s="199">
        <v>219321</v>
      </c>
      <c r="B30" s="200" t="str">
        <f>VLOOKUP(A30,Seznam_PO_1_1_2022!A:B,2,0)</f>
        <v>JM_096</v>
      </c>
      <c r="C30" s="201">
        <v>44865.63723828703</v>
      </c>
      <c r="D30" s="200" t="s">
        <v>42</v>
      </c>
      <c r="E30" s="200" t="s">
        <v>43</v>
      </c>
      <c r="F30" s="199">
        <v>219321</v>
      </c>
      <c r="G30" s="200" t="s">
        <v>25</v>
      </c>
      <c r="H30" s="200" t="s">
        <v>21</v>
      </c>
      <c r="I30" s="202"/>
      <c r="J30" s="202">
        <v>120</v>
      </c>
      <c r="K30" s="202"/>
      <c r="L30" s="202"/>
      <c r="M30" s="202"/>
      <c r="N30" s="202"/>
      <c r="O30" s="202"/>
      <c r="P30" s="202">
        <v>10</v>
      </c>
      <c r="Q30" s="202"/>
      <c r="R30" s="204"/>
      <c r="S30" s="202">
        <v>10</v>
      </c>
      <c r="T30" s="204"/>
      <c r="V30" s="102">
        <f t="shared" si="0"/>
        <v>140</v>
      </c>
    </row>
    <row r="31" spans="1:22" ht="20.4" customHeight="1">
      <c r="A31" s="199">
        <v>567191</v>
      </c>
      <c r="B31" s="200" t="str">
        <f>VLOOKUP(A31,Seznam_PO_1_1_2022!A:B,2,0)</f>
        <v>JM_098</v>
      </c>
      <c r="C31" s="201">
        <v>44867.31265259259</v>
      </c>
      <c r="D31" s="200" t="s">
        <v>269</v>
      </c>
      <c r="E31" s="200" t="s">
        <v>270</v>
      </c>
      <c r="F31" s="199">
        <v>567191</v>
      </c>
      <c r="G31" s="200" t="s">
        <v>25</v>
      </c>
      <c r="H31" s="200" t="s">
        <v>21</v>
      </c>
      <c r="I31" s="202">
        <v>300</v>
      </c>
      <c r="J31" s="202"/>
      <c r="K31" s="202"/>
      <c r="L31" s="202"/>
      <c r="M31" s="202"/>
      <c r="N31" s="202"/>
      <c r="O31" s="202"/>
      <c r="P31" s="202">
        <v>5</v>
      </c>
      <c r="Q31" s="202"/>
      <c r="R31" s="204"/>
      <c r="S31" s="202"/>
      <c r="T31" s="204"/>
      <c r="V31" s="102">
        <f t="shared" si="0"/>
        <v>305</v>
      </c>
    </row>
    <row r="32" spans="1:22" ht="20.4" customHeight="1">
      <c r="A32" s="200">
        <v>70285837</v>
      </c>
      <c r="B32" s="200" t="str">
        <f>VLOOKUP(A32,Seznam_PO_1_1_2022!A:B,2,0)</f>
        <v>JM_099</v>
      </c>
      <c r="C32" s="201">
        <v>44867.613013124996</v>
      </c>
      <c r="D32" s="200" t="s">
        <v>289</v>
      </c>
      <c r="E32" s="200" t="s">
        <v>290</v>
      </c>
      <c r="F32" s="200">
        <v>70285837</v>
      </c>
      <c r="G32" s="200" t="s">
        <v>25</v>
      </c>
      <c r="H32" s="200" t="s">
        <v>21</v>
      </c>
      <c r="I32" s="202"/>
      <c r="J32" s="202">
        <v>50</v>
      </c>
      <c r="K32" s="202"/>
      <c r="L32" s="202"/>
      <c r="M32" s="202"/>
      <c r="N32" s="202"/>
      <c r="O32" s="202"/>
      <c r="P32" s="202"/>
      <c r="Q32" s="202"/>
      <c r="R32" s="204"/>
      <c r="S32" s="202"/>
      <c r="T32" s="204"/>
      <c r="V32" s="102">
        <f t="shared" si="0"/>
        <v>50</v>
      </c>
    </row>
    <row r="33" spans="1:22" ht="20.4" customHeight="1">
      <c r="A33" s="200">
        <v>60555980</v>
      </c>
      <c r="B33" s="200" t="str">
        <f>VLOOKUP(A33,Seznam_PO_1_1_2022!A:B,2,0)</f>
        <v>JM_102</v>
      </c>
      <c r="C33" s="201">
        <v>44865.648939074075</v>
      </c>
      <c r="D33" s="200" t="s">
        <v>60</v>
      </c>
      <c r="E33" s="200" t="s">
        <v>61</v>
      </c>
      <c r="F33" s="200">
        <v>60555980</v>
      </c>
      <c r="G33" s="200" t="s">
        <v>25</v>
      </c>
      <c r="H33" s="200" t="s">
        <v>21</v>
      </c>
      <c r="I33" s="202">
        <v>150</v>
      </c>
      <c r="J33" s="202">
        <v>0</v>
      </c>
      <c r="K33" s="202">
        <v>0</v>
      </c>
      <c r="L33" s="202">
        <v>0</v>
      </c>
      <c r="M33" s="202">
        <v>0</v>
      </c>
      <c r="N33" s="202">
        <v>0</v>
      </c>
      <c r="O33" s="202">
        <v>5</v>
      </c>
      <c r="P33" s="202">
        <v>0</v>
      </c>
      <c r="Q33" s="202">
        <v>0</v>
      </c>
      <c r="R33" s="204">
        <v>0</v>
      </c>
      <c r="S33" s="202">
        <v>0</v>
      </c>
      <c r="T33" s="204">
        <v>0</v>
      </c>
      <c r="U33" s="100">
        <v>0</v>
      </c>
      <c r="V33" s="102">
        <f t="shared" si="0"/>
        <v>155</v>
      </c>
    </row>
    <row r="34" spans="1:22" ht="20.4" customHeight="1">
      <c r="A34" s="199">
        <v>567213</v>
      </c>
      <c r="B34" s="200" t="str">
        <f>VLOOKUP(A34,Seznam_PO_1_1_2022!A:B,2,0)</f>
        <v>JM_107</v>
      </c>
      <c r="C34" s="201">
        <v>44866.419032997685</v>
      </c>
      <c r="D34" s="200" t="s">
        <v>202</v>
      </c>
      <c r="E34" s="200" t="s">
        <v>203</v>
      </c>
      <c r="F34" s="199">
        <v>567213</v>
      </c>
      <c r="G34" s="200" t="s">
        <v>25</v>
      </c>
      <c r="H34" s="200" t="s">
        <v>21</v>
      </c>
      <c r="I34" s="202"/>
      <c r="J34" s="202"/>
      <c r="K34" s="202">
        <v>35</v>
      </c>
      <c r="L34" s="202"/>
      <c r="M34" s="202"/>
      <c r="N34" s="202"/>
      <c r="O34" s="202"/>
      <c r="P34" s="202"/>
      <c r="Q34" s="202"/>
      <c r="R34" s="204"/>
      <c r="S34" s="202"/>
      <c r="T34" s="204"/>
      <c r="V34" s="102">
        <f t="shared" si="0"/>
        <v>35</v>
      </c>
    </row>
    <row r="35" spans="1:22" ht="20.4" customHeight="1">
      <c r="A35" s="200">
        <v>44993501</v>
      </c>
      <c r="B35" s="200" t="str">
        <f>VLOOKUP(A35,Seznam_PO_1_1_2022!A:B,2,0)</f>
        <v>JM_111</v>
      </c>
      <c r="C35" s="201">
        <v>44866.40288055556</v>
      </c>
      <c r="D35" s="200" t="s">
        <v>192</v>
      </c>
      <c r="E35" s="200" t="s">
        <v>193</v>
      </c>
      <c r="F35" s="200">
        <v>44993501</v>
      </c>
      <c r="G35" s="200" t="s">
        <v>25</v>
      </c>
      <c r="H35" s="200" t="s">
        <v>21</v>
      </c>
      <c r="I35" s="202">
        <v>25</v>
      </c>
      <c r="J35" s="202"/>
      <c r="K35" s="202"/>
      <c r="L35" s="202"/>
      <c r="M35" s="202"/>
      <c r="N35" s="202"/>
      <c r="O35" s="202">
        <v>3</v>
      </c>
      <c r="P35" s="202"/>
      <c r="Q35" s="202"/>
      <c r="R35" s="204"/>
      <c r="S35" s="202"/>
      <c r="T35" s="204"/>
      <c r="V35" s="102">
        <f t="shared" si="0"/>
        <v>28</v>
      </c>
    </row>
    <row r="36" spans="1:22" ht="20.4" customHeight="1">
      <c r="A36" s="200">
        <v>64327809</v>
      </c>
      <c r="B36" s="200" t="str">
        <f>VLOOKUP(A36,Seznam_PO_1_1_2022!A:B,2,0)</f>
        <v>JM_116</v>
      </c>
      <c r="C36" s="201">
        <v>44866.30310783564</v>
      </c>
      <c r="D36" s="200" t="s">
        <v>137</v>
      </c>
      <c r="E36" s="200" t="s">
        <v>138</v>
      </c>
      <c r="F36" s="200">
        <v>64327809</v>
      </c>
      <c r="G36" s="200" t="s">
        <v>25</v>
      </c>
      <c r="H36" s="200" t="s">
        <v>21</v>
      </c>
      <c r="I36" s="202">
        <v>25</v>
      </c>
      <c r="J36" s="202"/>
      <c r="K36" s="202"/>
      <c r="L36" s="202"/>
      <c r="M36" s="202"/>
      <c r="N36" s="202"/>
      <c r="O36" s="202"/>
      <c r="P36" s="202"/>
      <c r="Q36" s="202"/>
      <c r="R36" s="204"/>
      <c r="S36" s="202"/>
      <c r="T36" s="204"/>
      <c r="V36" s="102">
        <f t="shared" si="0"/>
        <v>25</v>
      </c>
    </row>
    <row r="37" spans="1:22" ht="20.4" customHeight="1">
      <c r="A37" s="200">
        <v>49408381</v>
      </c>
      <c r="B37" s="200" t="str">
        <f>VLOOKUP(A37,Seznam_PO_1_1_2022!A:B,2,0)</f>
        <v>JM_127</v>
      </c>
      <c r="C37" s="201">
        <v>44868.54185446759</v>
      </c>
      <c r="D37" s="200" t="s">
        <v>325</v>
      </c>
      <c r="E37" s="200" t="s">
        <v>326</v>
      </c>
      <c r="F37" s="200">
        <v>49408381</v>
      </c>
      <c r="G37" s="200" t="s">
        <v>25</v>
      </c>
      <c r="H37" s="200" t="s">
        <v>21</v>
      </c>
      <c r="I37" s="202"/>
      <c r="J37" s="202">
        <v>200</v>
      </c>
      <c r="K37" s="202"/>
      <c r="L37" s="202"/>
      <c r="M37" s="202">
        <v>5</v>
      </c>
      <c r="N37" s="202"/>
      <c r="O37" s="202"/>
      <c r="P37" s="202">
        <v>5</v>
      </c>
      <c r="Q37" s="202"/>
      <c r="R37" s="204"/>
      <c r="S37" s="202"/>
      <c r="T37" s="204"/>
      <c r="V37" s="102">
        <f t="shared" si="0"/>
        <v>210</v>
      </c>
    </row>
    <row r="38" spans="1:22" ht="20.4" customHeight="1">
      <c r="A38" s="200">
        <v>71197770</v>
      </c>
      <c r="B38" s="200" t="str">
        <f>VLOOKUP(A38,Seznam_PO_1_1_2022!A:B,2,0)</f>
        <v>JM_128</v>
      </c>
      <c r="C38" s="201">
        <v>44888.37641315973</v>
      </c>
      <c r="D38" s="200" t="s">
        <v>2315</v>
      </c>
      <c r="E38" s="200" t="s">
        <v>2305</v>
      </c>
      <c r="F38" s="200">
        <v>71197770</v>
      </c>
      <c r="G38" s="200" t="s">
        <v>25</v>
      </c>
      <c r="H38" s="200" t="s">
        <v>21</v>
      </c>
      <c r="I38" s="202"/>
      <c r="J38" s="202"/>
      <c r="K38" s="202">
        <v>40</v>
      </c>
      <c r="L38" s="202"/>
      <c r="M38" s="202"/>
      <c r="N38" s="202"/>
      <c r="O38" s="202"/>
      <c r="P38" s="202"/>
      <c r="Q38" s="202">
        <v>2</v>
      </c>
      <c r="R38" s="204"/>
      <c r="S38" s="202"/>
      <c r="T38" s="204"/>
      <c r="V38" s="102">
        <f t="shared" si="0"/>
        <v>42</v>
      </c>
    </row>
    <row r="39" spans="1:22" ht="20.4" customHeight="1">
      <c r="A39" s="200">
        <v>62075985</v>
      </c>
      <c r="B39" s="200" t="str">
        <f>VLOOKUP(A39,Seznam_PO_1_1_2022!A:B,2,0)</f>
        <v>JM_131</v>
      </c>
      <c r="C39" s="201">
        <v>44866.31024875</v>
      </c>
      <c r="D39" s="200" t="s">
        <v>139</v>
      </c>
      <c r="E39" s="200" t="s">
        <v>140</v>
      </c>
      <c r="F39" s="200">
        <v>62075985</v>
      </c>
      <c r="G39" s="200" t="s">
        <v>25</v>
      </c>
      <c r="H39" s="200" t="s">
        <v>21</v>
      </c>
      <c r="I39" s="202"/>
      <c r="J39" s="202">
        <v>40</v>
      </c>
      <c r="K39" s="202"/>
      <c r="L39" s="202"/>
      <c r="M39" s="202"/>
      <c r="N39" s="202"/>
      <c r="O39" s="202"/>
      <c r="P39" s="202"/>
      <c r="Q39" s="202"/>
      <c r="R39" s="204"/>
      <c r="S39" s="202"/>
      <c r="T39" s="204"/>
      <c r="V39" s="102">
        <f t="shared" si="0"/>
        <v>40</v>
      </c>
    </row>
    <row r="40" spans="1:22" ht="20.4" customHeight="1">
      <c r="A40" s="200">
        <v>62077465</v>
      </c>
      <c r="B40" s="200" t="str">
        <f>VLOOKUP(A40,Seznam_PO_1_1_2022!A:B,2,0)</f>
        <v>JM_132</v>
      </c>
      <c r="C40" s="201">
        <v>44879.30772898148</v>
      </c>
      <c r="D40" s="200" t="s">
        <v>436</v>
      </c>
      <c r="E40" s="200" t="s">
        <v>437</v>
      </c>
      <c r="F40" s="200">
        <v>62077465</v>
      </c>
      <c r="G40" s="200" t="s">
        <v>25</v>
      </c>
      <c r="H40" s="200" t="s">
        <v>21</v>
      </c>
      <c r="I40" s="202">
        <v>25</v>
      </c>
      <c r="J40" s="202"/>
      <c r="K40" s="202"/>
      <c r="L40" s="202"/>
      <c r="M40" s="202"/>
      <c r="N40" s="202"/>
      <c r="O40" s="202"/>
      <c r="P40" s="202"/>
      <c r="Q40" s="202"/>
      <c r="R40" s="204"/>
      <c r="S40" s="202"/>
      <c r="T40" s="204"/>
      <c r="V40" s="102">
        <f t="shared" si="0"/>
        <v>25</v>
      </c>
    </row>
    <row r="41" spans="1:22" ht="20.4" customHeight="1">
      <c r="A41" s="200">
        <v>70284849</v>
      </c>
      <c r="B41" s="200" t="str">
        <f>VLOOKUP(A41,Seznam_PO_1_1_2022!A:B,2,0)</f>
        <v>JM_135</v>
      </c>
      <c r="C41" s="201">
        <v>44867.30563358797</v>
      </c>
      <c r="D41" s="200" t="s">
        <v>267</v>
      </c>
      <c r="E41" s="200" t="s">
        <v>268</v>
      </c>
      <c r="F41" s="200">
        <v>70284849</v>
      </c>
      <c r="G41" s="200" t="s">
        <v>25</v>
      </c>
      <c r="H41" s="200" t="s">
        <v>21</v>
      </c>
      <c r="I41" s="202">
        <v>50</v>
      </c>
      <c r="J41" s="202"/>
      <c r="K41" s="202"/>
      <c r="L41" s="202"/>
      <c r="M41" s="202"/>
      <c r="N41" s="202"/>
      <c r="O41" s="202"/>
      <c r="P41" s="202"/>
      <c r="Q41" s="202"/>
      <c r="R41" s="204"/>
      <c r="S41" s="202"/>
      <c r="T41" s="204"/>
      <c r="V41" s="102">
        <f t="shared" si="0"/>
        <v>50</v>
      </c>
    </row>
    <row r="42" spans="1:22" ht="20.4" customHeight="1">
      <c r="A42" s="200">
        <v>46937099</v>
      </c>
      <c r="B42" s="200" t="str">
        <f>VLOOKUP(A42,Seznam_PO_1_1_2022!A:B,2,0)</f>
        <v>JM_141</v>
      </c>
      <c r="C42" s="201">
        <v>44866.438261041665</v>
      </c>
      <c r="D42" s="200" t="s">
        <v>214</v>
      </c>
      <c r="E42" s="200" t="s">
        <v>215</v>
      </c>
      <c r="F42" s="200">
        <v>46937099</v>
      </c>
      <c r="G42" s="200" t="s">
        <v>25</v>
      </c>
      <c r="H42" s="200" t="s">
        <v>21</v>
      </c>
      <c r="I42" s="202"/>
      <c r="J42" s="202">
        <v>10</v>
      </c>
      <c r="K42" s="202"/>
      <c r="L42" s="202"/>
      <c r="M42" s="202"/>
      <c r="N42" s="202"/>
      <c r="O42" s="202"/>
      <c r="P42" s="202">
        <v>1</v>
      </c>
      <c r="Q42" s="202"/>
      <c r="R42" s="204"/>
      <c r="S42" s="202"/>
      <c r="T42" s="204"/>
      <c r="V42" s="102">
        <f t="shared" si="0"/>
        <v>11</v>
      </c>
    </row>
    <row r="43" spans="1:22" ht="20.4" customHeight="1">
      <c r="A43" s="200">
        <v>46937145</v>
      </c>
      <c r="B43" s="200" t="str">
        <f>VLOOKUP(A43,Seznam_PO_1_1_2022!A:B,2,0)</f>
        <v>JM_142</v>
      </c>
      <c r="C43" s="201">
        <v>44866.457212685185</v>
      </c>
      <c r="D43" s="200" t="s">
        <v>222</v>
      </c>
      <c r="E43" s="200" t="s">
        <v>223</v>
      </c>
      <c r="F43" s="200">
        <v>46937145</v>
      </c>
      <c r="G43" s="200" t="s">
        <v>25</v>
      </c>
      <c r="H43" s="200" t="s">
        <v>21</v>
      </c>
      <c r="I43" s="202">
        <v>45</v>
      </c>
      <c r="J43" s="202"/>
      <c r="K43" s="202"/>
      <c r="L43" s="202"/>
      <c r="M43" s="202"/>
      <c r="N43" s="202"/>
      <c r="O43" s="202"/>
      <c r="P43" s="202"/>
      <c r="Q43" s="202"/>
      <c r="R43" s="204"/>
      <c r="S43" s="202"/>
      <c r="T43" s="204"/>
      <c r="V43" s="102">
        <f t="shared" si="0"/>
        <v>45</v>
      </c>
    </row>
    <row r="44" spans="1:22" ht="20.4" customHeight="1">
      <c r="A44" s="199">
        <v>226912</v>
      </c>
      <c r="B44" s="200" t="str">
        <f>VLOOKUP(A44,Seznam_PO_1_1_2022!A:B,2,0)</f>
        <v>JM_144</v>
      </c>
      <c r="C44" s="201">
        <v>44868.388987893515</v>
      </c>
      <c r="D44" s="200" t="s">
        <v>304</v>
      </c>
      <c r="E44" s="200" t="s">
        <v>305</v>
      </c>
      <c r="F44" s="199">
        <v>226912</v>
      </c>
      <c r="G44" s="200" t="s">
        <v>25</v>
      </c>
      <c r="H44" s="200" t="s">
        <v>21</v>
      </c>
      <c r="I44" s="202"/>
      <c r="J44" s="202">
        <v>800</v>
      </c>
      <c r="K44" s="202"/>
      <c r="L44" s="202"/>
      <c r="M44" s="202"/>
      <c r="N44" s="202"/>
      <c r="O44" s="202"/>
      <c r="P44" s="202">
        <v>20</v>
      </c>
      <c r="Q44" s="202"/>
      <c r="R44" s="204"/>
      <c r="S44" s="202"/>
      <c r="T44" s="204"/>
      <c r="V44" s="102">
        <f t="shared" si="0"/>
        <v>820</v>
      </c>
    </row>
    <row r="45" spans="1:22" ht="20.4" customHeight="1">
      <c r="A45" s="200">
        <v>70839964</v>
      </c>
      <c r="B45" s="200" t="str">
        <f>VLOOKUP(A45,Seznam_PO_1_1_2022!A:B,2,0)</f>
        <v>JM_150</v>
      </c>
      <c r="C45" s="201">
        <v>44874.645879918986</v>
      </c>
      <c r="D45" s="200" t="s">
        <v>400</v>
      </c>
      <c r="E45" s="200" t="s">
        <v>401</v>
      </c>
      <c r="F45" s="200">
        <v>70839964</v>
      </c>
      <c r="G45" s="200" t="s">
        <v>25</v>
      </c>
      <c r="H45" s="200" t="s">
        <v>21</v>
      </c>
      <c r="I45" s="202">
        <v>0</v>
      </c>
      <c r="J45" s="202">
        <v>0</v>
      </c>
      <c r="K45" s="202">
        <v>0</v>
      </c>
      <c r="L45" s="202">
        <v>2</v>
      </c>
      <c r="M45" s="202">
        <v>0</v>
      </c>
      <c r="N45" s="202">
        <v>0</v>
      </c>
      <c r="O45" s="202">
        <v>0</v>
      </c>
      <c r="P45" s="202">
        <v>0</v>
      </c>
      <c r="Q45" s="202">
        <v>0</v>
      </c>
      <c r="R45" s="204">
        <v>0</v>
      </c>
      <c r="S45" s="202">
        <v>0</v>
      </c>
      <c r="T45" s="204">
        <v>0</v>
      </c>
      <c r="V45" s="102">
        <f t="shared" si="0"/>
        <v>2</v>
      </c>
    </row>
    <row r="46" spans="1:22" ht="20.4" customHeight="1">
      <c r="A46" s="199">
        <v>566438</v>
      </c>
      <c r="B46" s="200" t="str">
        <f>VLOOKUP(A46,Seznam_PO_1_1_2022!A:B,2,0)</f>
        <v>JM_151</v>
      </c>
      <c r="C46" s="201">
        <v>44866.35569143519</v>
      </c>
      <c r="D46" s="200" t="s">
        <v>169</v>
      </c>
      <c r="E46" s="200" t="s">
        <v>170</v>
      </c>
      <c r="F46" s="199">
        <v>566438</v>
      </c>
      <c r="G46" s="200" t="s">
        <v>25</v>
      </c>
      <c r="H46" s="200" t="s">
        <v>21</v>
      </c>
      <c r="I46" s="202"/>
      <c r="J46" s="202">
        <v>50</v>
      </c>
      <c r="K46" s="202"/>
      <c r="L46" s="202">
        <v>2</v>
      </c>
      <c r="M46" s="202"/>
      <c r="N46" s="202"/>
      <c r="O46" s="202"/>
      <c r="P46" s="202">
        <v>5</v>
      </c>
      <c r="Q46" s="202"/>
      <c r="R46" s="204"/>
      <c r="S46" s="202"/>
      <c r="T46" s="204"/>
      <c r="U46" s="100" t="s">
        <v>171</v>
      </c>
      <c r="V46" s="102">
        <f t="shared" si="0"/>
        <v>57</v>
      </c>
    </row>
    <row r="47" spans="1:22" ht="20.4" customHeight="1">
      <c r="A47" s="199">
        <v>838420</v>
      </c>
      <c r="B47" s="200" t="str">
        <f>VLOOKUP(A47,Seznam_PO_1_1_2022!A:B,2,0)</f>
        <v>JM_154</v>
      </c>
      <c r="C47" s="201">
        <v>44876.545171562495</v>
      </c>
      <c r="D47" s="200" t="s">
        <v>428</v>
      </c>
      <c r="E47" s="200" t="s">
        <v>429</v>
      </c>
      <c r="F47" s="199">
        <v>838420</v>
      </c>
      <c r="G47" s="200" t="s">
        <v>25</v>
      </c>
      <c r="H47" s="200" t="s">
        <v>21</v>
      </c>
      <c r="I47" s="202">
        <v>60</v>
      </c>
      <c r="J47" s="202"/>
      <c r="K47" s="202"/>
      <c r="L47" s="202"/>
      <c r="M47" s="202"/>
      <c r="N47" s="202"/>
      <c r="O47" s="202">
        <v>1</v>
      </c>
      <c r="P47" s="202"/>
      <c r="Q47" s="202"/>
      <c r="R47" s="204"/>
      <c r="S47" s="202"/>
      <c r="T47" s="204"/>
      <c r="V47" s="102">
        <f t="shared" si="0"/>
        <v>61</v>
      </c>
    </row>
    <row r="48" spans="1:22" ht="20.4" customHeight="1">
      <c r="A48" s="199">
        <v>840246</v>
      </c>
      <c r="B48" s="200" t="str">
        <f>VLOOKUP(A48,Seznam_PO_1_1_2022!A:B,2,0)</f>
        <v>JM_155</v>
      </c>
      <c r="C48" s="201">
        <v>44872.55018039352</v>
      </c>
      <c r="D48" s="200" t="s">
        <v>357</v>
      </c>
      <c r="E48" s="200" t="s">
        <v>358</v>
      </c>
      <c r="F48" s="199">
        <v>840246</v>
      </c>
      <c r="G48" s="200" t="s">
        <v>25</v>
      </c>
      <c r="H48" s="200" t="s">
        <v>21</v>
      </c>
      <c r="I48" s="202">
        <v>20</v>
      </c>
      <c r="J48" s="202"/>
      <c r="K48" s="202"/>
      <c r="L48" s="202"/>
      <c r="M48" s="202"/>
      <c r="N48" s="202"/>
      <c r="O48" s="202"/>
      <c r="P48" s="202"/>
      <c r="Q48" s="202"/>
      <c r="R48" s="204"/>
      <c r="S48" s="202"/>
      <c r="T48" s="204"/>
      <c r="V48" s="102">
        <f t="shared" si="0"/>
        <v>20</v>
      </c>
    </row>
    <row r="49" spans="1:22" ht="20.4" customHeight="1">
      <c r="A49" s="199">
        <v>838446</v>
      </c>
      <c r="B49" s="200" t="str">
        <f>VLOOKUP(A49,Seznam_PO_1_1_2022!A:B,2,0)</f>
        <v>JM_157</v>
      </c>
      <c r="C49" s="201">
        <v>44866.29125439815</v>
      </c>
      <c r="D49" s="200" t="s">
        <v>119</v>
      </c>
      <c r="E49" s="200" t="s">
        <v>120</v>
      </c>
      <c r="F49" s="199">
        <v>838446</v>
      </c>
      <c r="G49" s="200" t="s">
        <v>25</v>
      </c>
      <c r="H49" s="200" t="s">
        <v>21</v>
      </c>
      <c r="I49" s="202"/>
      <c r="J49" s="202">
        <v>60</v>
      </c>
      <c r="K49" s="202"/>
      <c r="L49" s="202"/>
      <c r="M49" s="202"/>
      <c r="N49" s="202"/>
      <c r="O49" s="202"/>
      <c r="P49" s="202"/>
      <c r="Q49" s="202"/>
      <c r="R49" s="204"/>
      <c r="S49" s="202"/>
      <c r="T49" s="204"/>
      <c r="V49" s="102">
        <f t="shared" si="0"/>
        <v>60</v>
      </c>
    </row>
    <row r="50" spans="1:22" ht="20.4" customHeight="1">
      <c r="A50" s="199">
        <v>387134</v>
      </c>
      <c r="B50" s="200" t="str">
        <f>VLOOKUP(A50,Seznam_PO_1_1_2022!A:B,2,0)</f>
        <v>JM_160</v>
      </c>
      <c r="C50" s="201">
        <v>44869.35576287037</v>
      </c>
      <c r="D50" s="200" t="s">
        <v>333</v>
      </c>
      <c r="E50" s="200" t="s">
        <v>334</v>
      </c>
      <c r="F50" s="199">
        <v>387134</v>
      </c>
      <c r="G50" s="200" t="s">
        <v>25</v>
      </c>
      <c r="H50" s="200" t="s">
        <v>21</v>
      </c>
      <c r="I50" s="202"/>
      <c r="J50" s="202"/>
      <c r="K50" s="202">
        <v>50</v>
      </c>
      <c r="L50" s="202"/>
      <c r="M50" s="202"/>
      <c r="N50" s="202"/>
      <c r="O50" s="202"/>
      <c r="P50" s="202"/>
      <c r="Q50" s="202">
        <v>20</v>
      </c>
      <c r="R50" s="204"/>
      <c r="S50" s="202"/>
      <c r="T50" s="204"/>
      <c r="V50" s="102">
        <f t="shared" si="0"/>
        <v>70</v>
      </c>
    </row>
    <row r="51" spans="1:22" ht="20.4" customHeight="1">
      <c r="A51" s="200">
        <v>66596882</v>
      </c>
      <c r="B51" s="200" t="str">
        <f>VLOOKUP(A51,Seznam_PO_1_1_2022!A:B,2,0)</f>
        <v>JM_161</v>
      </c>
      <c r="C51" s="201">
        <v>44872.31045091435</v>
      </c>
      <c r="D51" s="200" t="s">
        <v>353</v>
      </c>
      <c r="E51" s="200" t="s">
        <v>354</v>
      </c>
      <c r="F51" s="200">
        <v>66596882</v>
      </c>
      <c r="G51" s="200" t="s">
        <v>25</v>
      </c>
      <c r="H51" s="200" t="s">
        <v>21</v>
      </c>
      <c r="I51" s="202"/>
      <c r="J51" s="202"/>
      <c r="K51" s="202">
        <v>50</v>
      </c>
      <c r="L51" s="202"/>
      <c r="M51" s="202"/>
      <c r="N51" s="202"/>
      <c r="O51" s="202"/>
      <c r="P51" s="202"/>
      <c r="Q51" s="202"/>
      <c r="R51" s="204"/>
      <c r="S51" s="202"/>
      <c r="T51" s="204"/>
      <c r="V51" s="102">
        <f t="shared" si="0"/>
        <v>50</v>
      </c>
    </row>
    <row r="52" spans="1:22" ht="20.4" customHeight="1">
      <c r="A52" s="200">
        <v>62075993</v>
      </c>
      <c r="B52" s="200" t="str">
        <f>VLOOKUP(A52,Seznam_PO_1_1_2022!A:B,2,0)</f>
        <v>JM_163</v>
      </c>
      <c r="C52" s="201">
        <v>44866.44855351852</v>
      </c>
      <c r="D52" s="200" t="s">
        <v>220</v>
      </c>
      <c r="E52" s="200" t="s">
        <v>221</v>
      </c>
      <c r="F52" s="200">
        <v>62075993</v>
      </c>
      <c r="G52" s="200" t="s">
        <v>25</v>
      </c>
      <c r="H52" s="200" t="s">
        <v>21</v>
      </c>
      <c r="I52" s="202">
        <v>20</v>
      </c>
      <c r="J52" s="202"/>
      <c r="K52" s="202"/>
      <c r="L52" s="202"/>
      <c r="M52" s="202"/>
      <c r="N52" s="202"/>
      <c r="O52" s="202"/>
      <c r="P52" s="202"/>
      <c r="Q52" s="202"/>
      <c r="R52" s="204"/>
      <c r="S52" s="202"/>
      <c r="T52" s="204"/>
      <c r="V52" s="102">
        <f t="shared" si="0"/>
        <v>20</v>
      </c>
    </row>
    <row r="53" spans="1:22" ht="20.4" customHeight="1">
      <c r="A53" s="200">
        <v>60680342</v>
      </c>
      <c r="B53" s="200" t="str">
        <f>VLOOKUP(A53,Seznam_PO_1_1_2022!A:B,2,0)</f>
        <v>JM_166</v>
      </c>
      <c r="C53" s="201">
        <v>44865.63231425926</v>
      </c>
      <c r="D53" s="200" t="s">
        <v>23</v>
      </c>
      <c r="E53" s="200" t="s">
        <v>24</v>
      </c>
      <c r="F53" s="200">
        <v>60680342</v>
      </c>
      <c r="G53" s="200" t="s">
        <v>25</v>
      </c>
      <c r="H53" s="200" t="s">
        <v>21</v>
      </c>
      <c r="I53" s="202"/>
      <c r="J53" s="202"/>
      <c r="K53" s="202">
        <v>100</v>
      </c>
      <c r="L53" s="202"/>
      <c r="M53" s="202"/>
      <c r="N53" s="202"/>
      <c r="O53" s="202"/>
      <c r="P53" s="202"/>
      <c r="Q53" s="202"/>
      <c r="R53" s="204"/>
      <c r="S53" s="202"/>
      <c r="T53" s="204"/>
      <c r="V53" s="102">
        <f t="shared" si="0"/>
        <v>100</v>
      </c>
    </row>
    <row r="54" spans="1:22" ht="20.4" customHeight="1">
      <c r="A54" s="199">
        <v>390780</v>
      </c>
      <c r="B54" s="200" t="str">
        <f>VLOOKUP(A54,Seznam_PO_1_1_2022!A:B,2,0)</f>
        <v>JM_169</v>
      </c>
      <c r="C54" s="201">
        <v>44866.34833180555</v>
      </c>
      <c r="D54" s="200" t="s">
        <v>165</v>
      </c>
      <c r="E54" s="200" t="s">
        <v>166</v>
      </c>
      <c r="F54" s="199">
        <v>390780</v>
      </c>
      <c r="G54" s="200" t="s">
        <v>25</v>
      </c>
      <c r="H54" s="200" t="s">
        <v>21</v>
      </c>
      <c r="I54" s="202"/>
      <c r="J54" s="202">
        <v>115</v>
      </c>
      <c r="K54" s="202">
        <v>1200</v>
      </c>
      <c r="L54" s="202"/>
      <c r="M54" s="202"/>
      <c r="N54" s="202"/>
      <c r="O54" s="202"/>
      <c r="P54" s="202"/>
      <c r="Q54" s="202">
        <v>5</v>
      </c>
      <c r="R54" s="204"/>
      <c r="S54" s="202">
        <v>60</v>
      </c>
      <c r="T54" s="204"/>
      <c r="V54" s="102">
        <f t="shared" si="0"/>
        <v>1380</v>
      </c>
    </row>
    <row r="55" spans="1:22" ht="20.4" customHeight="1">
      <c r="A55" s="199">
        <v>839621</v>
      </c>
      <c r="B55" s="200" t="str">
        <f>VLOOKUP(A55,Seznam_PO_1_1_2022!A:B,2,0)</f>
        <v>JM_174</v>
      </c>
      <c r="C55" s="201">
        <v>44879.73596832176</v>
      </c>
      <c r="D55" s="200" t="s">
        <v>454</v>
      </c>
      <c r="E55" s="200" t="s">
        <v>455</v>
      </c>
      <c r="F55" s="199">
        <v>839621</v>
      </c>
      <c r="G55" s="200" t="s">
        <v>25</v>
      </c>
      <c r="H55" s="200" t="s">
        <v>21</v>
      </c>
      <c r="I55" s="202"/>
      <c r="J55" s="202"/>
      <c r="K55" s="202">
        <v>25</v>
      </c>
      <c r="L55" s="202"/>
      <c r="M55" s="202"/>
      <c r="N55" s="202"/>
      <c r="O55" s="202"/>
      <c r="P55" s="202"/>
      <c r="Q55" s="202"/>
      <c r="R55" s="204"/>
      <c r="S55" s="202"/>
      <c r="T55" s="204"/>
      <c r="V55" s="102">
        <f t="shared" si="0"/>
        <v>25</v>
      </c>
    </row>
    <row r="56" spans="1:22" ht="20.4" customHeight="1">
      <c r="A56" s="200">
        <v>62073087</v>
      </c>
      <c r="B56" s="200" t="str">
        <f>VLOOKUP(A56,Seznam_PO_1_1_2022!A:B,2,0)</f>
        <v>JM_175</v>
      </c>
      <c r="C56" s="201">
        <v>44866.50314577547</v>
      </c>
      <c r="D56" s="200" t="s">
        <v>232</v>
      </c>
      <c r="E56" s="200" t="s">
        <v>233</v>
      </c>
      <c r="F56" s="200">
        <v>62073087</v>
      </c>
      <c r="G56" s="200" t="s">
        <v>25</v>
      </c>
      <c r="H56" s="200" t="s">
        <v>21</v>
      </c>
      <c r="I56" s="202"/>
      <c r="J56" s="202">
        <v>50</v>
      </c>
      <c r="K56" s="202"/>
      <c r="L56" s="202"/>
      <c r="M56" s="202"/>
      <c r="N56" s="202"/>
      <c r="O56" s="202"/>
      <c r="P56" s="202"/>
      <c r="Q56" s="202"/>
      <c r="R56" s="204"/>
      <c r="S56" s="202"/>
      <c r="T56" s="204"/>
      <c r="V56" s="102">
        <f t="shared" si="0"/>
        <v>50</v>
      </c>
    </row>
    <row r="57" spans="1:22" ht="20.4" customHeight="1">
      <c r="A57" s="200">
        <v>62073249</v>
      </c>
      <c r="B57" s="200" t="str">
        <f>VLOOKUP(A57,Seznam_PO_1_1_2022!A:B,2,0)</f>
        <v>JM_180</v>
      </c>
      <c r="C57" s="201">
        <v>44866.40991261574</v>
      </c>
      <c r="D57" s="200" t="s">
        <v>196</v>
      </c>
      <c r="E57" s="200" t="s">
        <v>197</v>
      </c>
      <c r="F57" s="200">
        <v>62073249</v>
      </c>
      <c r="G57" s="200" t="s">
        <v>25</v>
      </c>
      <c r="H57" s="200" t="s">
        <v>21</v>
      </c>
      <c r="I57" s="202"/>
      <c r="J57" s="202">
        <v>25</v>
      </c>
      <c r="K57" s="202"/>
      <c r="L57" s="202"/>
      <c r="M57" s="202"/>
      <c r="N57" s="202"/>
      <c r="O57" s="202"/>
      <c r="P57" s="202"/>
      <c r="Q57" s="202"/>
      <c r="R57" s="204"/>
      <c r="S57" s="202"/>
      <c r="T57" s="204"/>
      <c r="V57" s="102">
        <f t="shared" si="0"/>
        <v>25</v>
      </c>
    </row>
    <row r="58" spans="1:22" ht="20.4" customHeight="1">
      <c r="A58" s="200">
        <v>43420656</v>
      </c>
      <c r="B58" s="200" t="str">
        <f>VLOOKUP(A58,Seznam_PO_1_1_2022!A:B,2,0)</f>
        <v>JM_181</v>
      </c>
      <c r="C58" s="201">
        <v>44866.44729270833</v>
      </c>
      <c r="D58" s="200" t="s">
        <v>218</v>
      </c>
      <c r="E58" s="200" t="s">
        <v>219</v>
      </c>
      <c r="F58" s="200">
        <v>43420656</v>
      </c>
      <c r="G58" s="200" t="s">
        <v>25</v>
      </c>
      <c r="H58" s="200" t="s">
        <v>21</v>
      </c>
      <c r="I58" s="202">
        <v>10</v>
      </c>
      <c r="J58" s="202"/>
      <c r="K58" s="202"/>
      <c r="L58" s="202"/>
      <c r="M58" s="202"/>
      <c r="N58" s="202"/>
      <c r="O58" s="202">
        <v>2</v>
      </c>
      <c r="P58" s="202"/>
      <c r="Q58" s="202"/>
      <c r="R58" s="204"/>
      <c r="S58" s="202"/>
      <c r="T58" s="204"/>
      <c r="V58" s="102">
        <f t="shared" si="0"/>
        <v>12</v>
      </c>
    </row>
    <row r="59" spans="1:22" ht="20.4" customHeight="1">
      <c r="A59" s="199">
        <v>89613</v>
      </c>
      <c r="B59" s="200" t="str">
        <f>VLOOKUP(A59,Seznam_PO_1_1_2022!A:B,2,0)</f>
        <v>JM_191</v>
      </c>
      <c r="C59" s="201">
        <v>44874.35023172454</v>
      </c>
      <c r="D59" s="200" t="s">
        <v>384</v>
      </c>
      <c r="E59" s="200" t="s">
        <v>385</v>
      </c>
      <c r="F59" s="199">
        <v>89613</v>
      </c>
      <c r="G59" s="200" t="s">
        <v>25</v>
      </c>
      <c r="H59" s="200" t="s">
        <v>21</v>
      </c>
      <c r="I59" s="202">
        <v>25</v>
      </c>
      <c r="J59" s="202"/>
      <c r="K59" s="202"/>
      <c r="L59" s="202"/>
      <c r="M59" s="202"/>
      <c r="N59" s="202"/>
      <c r="O59" s="202">
        <v>5</v>
      </c>
      <c r="P59" s="202"/>
      <c r="Q59" s="202"/>
      <c r="R59" s="204"/>
      <c r="S59" s="202"/>
      <c r="T59" s="204"/>
      <c r="V59" s="102">
        <f t="shared" si="0"/>
        <v>30</v>
      </c>
    </row>
    <row r="60" spans="1:22" ht="20.4" customHeight="1">
      <c r="A60" s="200">
        <v>62076051</v>
      </c>
      <c r="B60" s="200" t="str">
        <f>VLOOKUP(A60,Seznam_PO_1_1_2022!A:B,2,0)</f>
        <v>JM_194</v>
      </c>
      <c r="C60" s="201">
        <v>44870.814303541665</v>
      </c>
      <c r="D60" s="200" t="s">
        <v>349</v>
      </c>
      <c r="E60" s="200" t="s">
        <v>350</v>
      </c>
      <c r="F60" s="200">
        <v>62076051</v>
      </c>
      <c r="G60" s="200" t="s">
        <v>25</v>
      </c>
      <c r="H60" s="200" t="s">
        <v>21</v>
      </c>
      <c r="I60" s="202">
        <v>6</v>
      </c>
      <c r="J60" s="202"/>
      <c r="K60" s="202"/>
      <c r="L60" s="202"/>
      <c r="M60" s="202"/>
      <c r="N60" s="202"/>
      <c r="O60" s="202"/>
      <c r="P60" s="202"/>
      <c r="Q60" s="202"/>
      <c r="R60" s="204"/>
      <c r="S60" s="202"/>
      <c r="T60" s="204"/>
      <c r="V60" s="102">
        <f t="shared" si="0"/>
        <v>6</v>
      </c>
    </row>
    <row r="61" spans="1:22" s="262" customFormat="1" ht="20.4" customHeight="1">
      <c r="A61" s="258">
        <v>70851212</v>
      </c>
      <c r="B61" s="258" t="str">
        <f>VLOOKUP(A61,Seznam_PO_1_1_2022!A:B,2,0)</f>
        <v>JM_210</v>
      </c>
      <c r="C61" s="259">
        <v>44866.42640503473</v>
      </c>
      <c r="D61" s="258" t="s">
        <v>206</v>
      </c>
      <c r="E61" s="258" t="s">
        <v>207</v>
      </c>
      <c r="F61" s="258">
        <v>70851212</v>
      </c>
      <c r="G61" s="258" t="s">
        <v>21</v>
      </c>
      <c r="H61" s="258" t="s">
        <v>21</v>
      </c>
      <c r="I61" s="260">
        <v>0</v>
      </c>
      <c r="J61" s="260">
        <v>0</v>
      </c>
      <c r="K61" s="260"/>
      <c r="L61" s="260"/>
      <c r="M61" s="260"/>
      <c r="N61" s="260"/>
      <c r="O61" s="260"/>
      <c r="P61" s="260"/>
      <c r="Q61" s="260"/>
      <c r="R61" s="261"/>
      <c r="S61" s="260"/>
      <c r="T61" s="261"/>
      <c r="V61" s="263">
        <f t="shared" si="0"/>
        <v>0</v>
      </c>
    </row>
    <row r="62" spans="1:22" ht="20.4" customHeight="1">
      <c r="A62" s="200">
        <v>70841675</v>
      </c>
      <c r="B62" s="200" t="str">
        <f>VLOOKUP(A62,Seznam_PO_1_1_2022!A:B,2,0)</f>
        <v>JM_212</v>
      </c>
      <c r="C62" s="201">
        <v>44879.34688493056</v>
      </c>
      <c r="D62" s="200" t="s">
        <v>438</v>
      </c>
      <c r="E62" s="200" t="s">
        <v>439</v>
      </c>
      <c r="F62" s="200">
        <v>70841675</v>
      </c>
      <c r="G62" s="200" t="s">
        <v>25</v>
      </c>
      <c r="H62" s="200" t="s">
        <v>21</v>
      </c>
      <c r="I62" s="202"/>
      <c r="J62" s="202">
        <v>25</v>
      </c>
      <c r="K62" s="202"/>
      <c r="L62" s="202"/>
      <c r="M62" s="202"/>
      <c r="N62" s="202">
        <v>3</v>
      </c>
      <c r="O62" s="202"/>
      <c r="P62" s="202"/>
      <c r="Q62" s="202"/>
      <c r="R62" s="204"/>
      <c r="S62" s="202"/>
      <c r="T62" s="204"/>
      <c r="V62" s="102">
        <f t="shared" si="0"/>
        <v>28</v>
      </c>
    </row>
    <row r="63" spans="1:22" ht="20.4" customHeight="1">
      <c r="A63" s="200">
        <v>49438875</v>
      </c>
      <c r="B63" s="200" t="str">
        <f>VLOOKUP(A63,Seznam_PO_1_1_2022!A:B,2,0)</f>
        <v>JM_214</v>
      </c>
      <c r="C63" s="201">
        <v>44865.64158405093</v>
      </c>
      <c r="D63" s="200" t="s">
        <v>48</v>
      </c>
      <c r="E63" s="200" t="s">
        <v>49</v>
      </c>
      <c r="F63" s="200">
        <v>49438875</v>
      </c>
      <c r="G63" s="200" t="s">
        <v>25</v>
      </c>
      <c r="H63" s="200" t="s">
        <v>21</v>
      </c>
      <c r="I63" s="202">
        <v>50</v>
      </c>
      <c r="J63" s="202"/>
      <c r="K63" s="202"/>
      <c r="L63" s="202"/>
      <c r="M63" s="202"/>
      <c r="N63" s="202"/>
      <c r="O63" s="202">
        <v>5</v>
      </c>
      <c r="P63" s="202"/>
      <c r="Q63" s="202"/>
      <c r="R63" s="204"/>
      <c r="S63" s="202"/>
      <c r="T63" s="204"/>
      <c r="V63" s="102">
        <f t="shared" si="0"/>
        <v>55</v>
      </c>
    </row>
    <row r="64" spans="1:22" ht="20.4" customHeight="1">
      <c r="A64" s="200">
        <v>44946775</v>
      </c>
      <c r="B64" s="200" t="str">
        <f>VLOOKUP(A64,Seznam_PO_1_1_2022!A:B,2,0)</f>
        <v>JM_222</v>
      </c>
      <c r="C64" s="201">
        <v>44865.63802618056</v>
      </c>
      <c r="D64" s="200" t="s">
        <v>44</v>
      </c>
      <c r="E64" s="200" t="s">
        <v>45</v>
      </c>
      <c r="F64" s="200">
        <v>44946775</v>
      </c>
      <c r="G64" s="200" t="s">
        <v>25</v>
      </c>
      <c r="H64" s="200" t="s">
        <v>21</v>
      </c>
      <c r="I64" s="202">
        <v>30</v>
      </c>
      <c r="J64" s="202"/>
      <c r="K64" s="202"/>
      <c r="L64" s="202"/>
      <c r="M64" s="202"/>
      <c r="N64" s="202"/>
      <c r="O64" s="202"/>
      <c r="P64" s="202"/>
      <c r="Q64" s="202"/>
      <c r="R64" s="204"/>
      <c r="S64" s="202"/>
      <c r="T64" s="204"/>
      <c r="V64" s="102">
        <f t="shared" si="0"/>
        <v>30</v>
      </c>
    </row>
    <row r="65" spans="1:22" ht="20.4" customHeight="1">
      <c r="A65" s="200">
        <v>49461583</v>
      </c>
      <c r="B65" s="200" t="str">
        <f>VLOOKUP(A65,Seznam_PO_1_1_2022!A:B,2,0)</f>
        <v>JM_223</v>
      </c>
      <c r="C65" s="201">
        <v>44873.58776375</v>
      </c>
      <c r="D65" s="200" t="s">
        <v>373</v>
      </c>
      <c r="E65" s="200" t="s">
        <v>374</v>
      </c>
      <c r="F65" s="200">
        <v>49461583</v>
      </c>
      <c r="G65" s="200" t="s">
        <v>25</v>
      </c>
      <c r="H65" s="200" t="s">
        <v>21</v>
      </c>
      <c r="I65" s="202"/>
      <c r="J65" s="202"/>
      <c r="K65" s="202">
        <v>20</v>
      </c>
      <c r="L65" s="202">
        <v>2</v>
      </c>
      <c r="M65" s="202"/>
      <c r="N65" s="202"/>
      <c r="O65" s="202"/>
      <c r="P65" s="202"/>
      <c r="Q65" s="202"/>
      <c r="R65" s="204"/>
      <c r="S65" s="202"/>
      <c r="T65" s="204"/>
      <c r="U65" s="100" t="s">
        <v>375</v>
      </c>
      <c r="V65" s="102">
        <f t="shared" si="0"/>
        <v>22</v>
      </c>
    </row>
    <row r="66" spans="1:22" ht="20.4" customHeight="1">
      <c r="A66" s="200">
        <v>49459171</v>
      </c>
      <c r="B66" s="200" t="str">
        <f>VLOOKUP(A66,Seznam_PO_1_1_2022!A:B,2,0)</f>
        <v>JM_224</v>
      </c>
      <c r="C66" s="201">
        <v>44866.49354056713</v>
      </c>
      <c r="D66" s="200" t="s">
        <v>228</v>
      </c>
      <c r="E66" s="200" t="s">
        <v>229</v>
      </c>
      <c r="F66" s="200">
        <v>49459171</v>
      </c>
      <c r="G66" s="200" t="s">
        <v>25</v>
      </c>
      <c r="H66" s="200" t="s">
        <v>21</v>
      </c>
      <c r="I66" s="202"/>
      <c r="J66" s="202">
        <v>50</v>
      </c>
      <c r="K66" s="202"/>
      <c r="L66" s="202"/>
      <c r="M66" s="202"/>
      <c r="N66" s="202"/>
      <c r="O66" s="202"/>
      <c r="P66" s="202">
        <v>3</v>
      </c>
      <c r="Q66" s="202"/>
      <c r="R66" s="204"/>
      <c r="S66" s="202"/>
      <c r="T66" s="204"/>
      <c r="V66" s="102">
        <f t="shared" si="0"/>
        <v>53</v>
      </c>
    </row>
    <row r="67" spans="1:22" ht="20.4" customHeight="1">
      <c r="A67" s="199">
        <v>55468</v>
      </c>
      <c r="B67" s="200" t="str">
        <f>VLOOKUP(A67,Seznam_PO_1_1_2022!A:B,2,0)</f>
        <v>JM_225</v>
      </c>
      <c r="C67" s="201">
        <v>44866.53136861111</v>
      </c>
      <c r="D67" s="200" t="s">
        <v>238</v>
      </c>
      <c r="E67" s="200" t="s">
        <v>239</v>
      </c>
      <c r="F67" s="199">
        <v>55468</v>
      </c>
      <c r="G67" s="200" t="s">
        <v>25</v>
      </c>
      <c r="H67" s="200" t="s">
        <v>21</v>
      </c>
      <c r="I67" s="202">
        <v>80</v>
      </c>
      <c r="J67" s="202"/>
      <c r="K67" s="202"/>
      <c r="L67" s="202"/>
      <c r="M67" s="202"/>
      <c r="N67" s="202"/>
      <c r="O67" s="202"/>
      <c r="P67" s="202"/>
      <c r="Q67" s="202"/>
      <c r="R67" s="204"/>
      <c r="S67" s="202"/>
      <c r="T67" s="204"/>
      <c r="V67" s="102">
        <f t="shared" si="0"/>
        <v>80</v>
      </c>
    </row>
    <row r="68" spans="1:22" ht="20.4" customHeight="1">
      <c r="A68" s="200">
        <v>70842663</v>
      </c>
      <c r="B68" s="200" t="str">
        <f>VLOOKUP(A68,Seznam_PO_1_1_2022!A:B,2,0)</f>
        <v>JM_226</v>
      </c>
      <c r="C68" s="201">
        <v>44868.52965222222</v>
      </c>
      <c r="D68" s="200" t="s">
        <v>321</v>
      </c>
      <c r="E68" s="200" t="s">
        <v>322</v>
      </c>
      <c r="F68" s="200">
        <v>70842663</v>
      </c>
      <c r="G68" s="200" t="s">
        <v>25</v>
      </c>
      <c r="H68" s="200" t="s">
        <v>21</v>
      </c>
      <c r="I68" s="202"/>
      <c r="J68" s="202">
        <v>25</v>
      </c>
      <c r="K68" s="202"/>
      <c r="L68" s="202"/>
      <c r="M68" s="202"/>
      <c r="N68" s="202"/>
      <c r="O68" s="202"/>
      <c r="P68" s="202"/>
      <c r="Q68" s="202"/>
      <c r="R68" s="204"/>
      <c r="S68" s="202"/>
      <c r="T68" s="204"/>
      <c r="V68" s="102">
        <f aca="true" t="shared" si="1" ref="V68:V89">SUM(I68:T68)</f>
        <v>25</v>
      </c>
    </row>
    <row r="69" spans="1:22" ht="20.4" customHeight="1">
      <c r="A69" s="199">
        <v>212733</v>
      </c>
      <c r="B69" s="200" t="str">
        <f>VLOOKUP(A69,Seznam_PO_1_1_2022!A:B,2,0)</f>
        <v>JM_229</v>
      </c>
      <c r="C69" s="201">
        <v>44868.58885006944</v>
      </c>
      <c r="D69" s="200" t="s">
        <v>329</v>
      </c>
      <c r="E69" s="200" t="s">
        <v>330</v>
      </c>
      <c r="F69" s="199">
        <v>212733</v>
      </c>
      <c r="G69" s="200" t="s">
        <v>25</v>
      </c>
      <c r="H69" s="200" t="s">
        <v>21</v>
      </c>
      <c r="I69" s="202"/>
      <c r="J69" s="202">
        <v>75</v>
      </c>
      <c r="K69" s="202"/>
      <c r="L69" s="202"/>
      <c r="M69" s="202"/>
      <c r="N69" s="202"/>
      <c r="O69" s="202"/>
      <c r="P69" s="202"/>
      <c r="Q69" s="202"/>
      <c r="R69" s="204"/>
      <c r="S69" s="202"/>
      <c r="T69" s="204"/>
      <c r="V69" s="102">
        <f t="shared" si="1"/>
        <v>75</v>
      </c>
    </row>
    <row r="70" spans="1:22" ht="20.4" customHeight="1">
      <c r="A70" s="200">
        <v>49459899</v>
      </c>
      <c r="B70" s="200" t="str">
        <f>VLOOKUP(A70,Seznam_PO_1_1_2022!A:B,2,0)</f>
        <v>JM_230</v>
      </c>
      <c r="C70" s="201">
        <v>44866.33827363426</v>
      </c>
      <c r="D70" s="200" t="s">
        <v>159</v>
      </c>
      <c r="E70" s="200" t="s">
        <v>160</v>
      </c>
      <c r="F70" s="200">
        <v>49459899</v>
      </c>
      <c r="G70" s="200" t="s">
        <v>25</v>
      </c>
      <c r="H70" s="200" t="s">
        <v>21</v>
      </c>
      <c r="I70" s="202">
        <v>40</v>
      </c>
      <c r="J70" s="202"/>
      <c r="K70" s="202"/>
      <c r="L70" s="202"/>
      <c r="M70" s="202"/>
      <c r="N70" s="202"/>
      <c r="O70" s="202"/>
      <c r="P70" s="202"/>
      <c r="Q70" s="202"/>
      <c r="R70" s="204"/>
      <c r="S70" s="202"/>
      <c r="T70" s="204"/>
      <c r="V70" s="102">
        <f t="shared" si="1"/>
        <v>40</v>
      </c>
    </row>
    <row r="71" spans="1:22" ht="20.4" customHeight="1">
      <c r="A71" s="199">
        <v>53198</v>
      </c>
      <c r="B71" s="200" t="str">
        <f>VLOOKUP(A71,Seznam_PO_1_1_2022!A:B,2,0)</f>
        <v>JM_233</v>
      </c>
      <c r="C71" s="201">
        <v>44866.33807021991</v>
      </c>
      <c r="D71" s="200" t="s">
        <v>157</v>
      </c>
      <c r="E71" s="200" t="s">
        <v>158</v>
      </c>
      <c r="F71" s="199">
        <v>53198</v>
      </c>
      <c r="G71" s="200" t="s">
        <v>25</v>
      </c>
      <c r="H71" s="200" t="s">
        <v>21</v>
      </c>
      <c r="I71" s="202"/>
      <c r="J71" s="202">
        <v>35</v>
      </c>
      <c r="K71" s="202"/>
      <c r="L71" s="202"/>
      <c r="M71" s="202"/>
      <c r="N71" s="202"/>
      <c r="O71" s="202"/>
      <c r="P71" s="202"/>
      <c r="Q71" s="202"/>
      <c r="R71" s="204"/>
      <c r="S71" s="202"/>
      <c r="T71" s="204"/>
      <c r="V71" s="102">
        <f t="shared" si="1"/>
        <v>35</v>
      </c>
    </row>
    <row r="72" spans="1:22" ht="20.4" customHeight="1">
      <c r="A72" s="200">
        <v>46937081</v>
      </c>
      <c r="B72" s="200" t="str">
        <f>VLOOKUP(A72,Seznam_PO_1_1_2022!A:B,2,0)</f>
        <v>JM_236</v>
      </c>
      <c r="C72" s="201">
        <v>44883.27320552083</v>
      </c>
      <c r="D72" s="200" t="s">
        <v>4356</v>
      </c>
      <c r="E72" s="200" t="s">
        <v>4355</v>
      </c>
      <c r="F72" s="200">
        <v>46937081</v>
      </c>
      <c r="G72" s="200" t="s">
        <v>25</v>
      </c>
      <c r="H72" s="200" t="s">
        <v>21</v>
      </c>
      <c r="I72" s="202">
        <v>30</v>
      </c>
      <c r="J72" s="202"/>
      <c r="K72" s="202"/>
      <c r="L72" s="202"/>
      <c r="M72" s="202"/>
      <c r="N72" s="202"/>
      <c r="O72" s="202"/>
      <c r="P72" s="202"/>
      <c r="Q72" s="202"/>
      <c r="R72" s="204"/>
      <c r="S72" s="202"/>
      <c r="T72" s="204"/>
      <c r="V72" s="102">
        <f t="shared" si="1"/>
        <v>30</v>
      </c>
    </row>
    <row r="73" spans="1:22" ht="20.4" customHeight="1">
      <c r="A73" s="200">
        <v>49939378</v>
      </c>
      <c r="B73" s="200" t="str">
        <f>VLOOKUP(A73,Seznam_PO_1_1_2022!A:B,2,0)</f>
        <v>JM_240</v>
      </c>
      <c r="C73" s="201">
        <v>44878.90772434028</v>
      </c>
      <c r="D73" s="200" t="s">
        <v>432</v>
      </c>
      <c r="E73" s="200" t="s">
        <v>433</v>
      </c>
      <c r="F73" s="200">
        <v>49939378</v>
      </c>
      <c r="G73" s="200" t="s">
        <v>25</v>
      </c>
      <c r="H73" s="200" t="s">
        <v>21</v>
      </c>
      <c r="I73" s="202">
        <v>30</v>
      </c>
      <c r="J73" s="202"/>
      <c r="K73" s="202"/>
      <c r="L73" s="202"/>
      <c r="M73" s="202"/>
      <c r="N73" s="202"/>
      <c r="O73" s="202"/>
      <c r="P73" s="202"/>
      <c r="Q73" s="202"/>
      <c r="R73" s="204"/>
      <c r="S73" s="202"/>
      <c r="T73" s="204"/>
      <c r="V73" s="102">
        <f t="shared" si="1"/>
        <v>30</v>
      </c>
    </row>
    <row r="74" spans="1:22" ht="20.4" customHeight="1">
      <c r="A74" s="199">
        <v>838225</v>
      </c>
      <c r="B74" s="200" t="str">
        <f>VLOOKUP(A74,Seznam_PO_1_1_2022!A:B,2,0)</f>
        <v>JM_241</v>
      </c>
      <c r="C74" s="201">
        <v>44866.64214916667</v>
      </c>
      <c r="D74" s="200" t="s">
        <v>257</v>
      </c>
      <c r="E74" s="200" t="s">
        <v>258</v>
      </c>
      <c r="F74" s="199">
        <v>838225</v>
      </c>
      <c r="G74" s="200" t="s">
        <v>25</v>
      </c>
      <c r="H74" s="200" t="s">
        <v>21</v>
      </c>
      <c r="I74" s="202"/>
      <c r="J74" s="202"/>
      <c r="K74" s="202"/>
      <c r="L74" s="202"/>
      <c r="M74" s="202">
        <v>3</v>
      </c>
      <c r="N74" s="202"/>
      <c r="O74" s="202">
        <v>2</v>
      </c>
      <c r="P74" s="202"/>
      <c r="Q74" s="202"/>
      <c r="R74" s="204"/>
      <c r="S74" s="202"/>
      <c r="T74" s="204"/>
      <c r="V74" s="102">
        <f t="shared" si="1"/>
        <v>5</v>
      </c>
    </row>
    <row r="75" spans="1:22" ht="20.4" customHeight="1">
      <c r="A75" s="199">
        <v>90352</v>
      </c>
      <c r="B75" s="200" t="str">
        <f>VLOOKUP(A75,Seznam_PO_1_1_2022!A:B,2,0)</f>
        <v>JM_244</v>
      </c>
      <c r="C75" s="201">
        <v>44879.39370590278</v>
      </c>
      <c r="D75" s="200" t="s">
        <v>444</v>
      </c>
      <c r="E75" s="200" t="s">
        <v>445</v>
      </c>
      <c r="F75" s="199">
        <v>90352</v>
      </c>
      <c r="G75" s="200" t="s">
        <v>25</v>
      </c>
      <c r="H75" s="200" t="s">
        <v>21</v>
      </c>
      <c r="I75" s="202">
        <v>65</v>
      </c>
      <c r="J75" s="202"/>
      <c r="K75" s="202"/>
      <c r="L75" s="202"/>
      <c r="M75" s="202"/>
      <c r="N75" s="202"/>
      <c r="O75" s="202"/>
      <c r="P75" s="202"/>
      <c r="Q75" s="202"/>
      <c r="R75" s="204"/>
      <c r="S75" s="202"/>
      <c r="T75" s="204"/>
      <c r="V75" s="102">
        <f t="shared" si="1"/>
        <v>65</v>
      </c>
    </row>
    <row r="76" spans="1:22" ht="20.4" customHeight="1">
      <c r="A76" s="200">
        <v>70836931</v>
      </c>
      <c r="B76" s="200" t="str">
        <f>VLOOKUP(A76,Seznam_PO_1_1_2022!A:B,2,0)</f>
        <v>JM_247</v>
      </c>
      <c r="C76" s="201">
        <v>44865.646834722225</v>
      </c>
      <c r="D76" s="200" t="s">
        <v>58</v>
      </c>
      <c r="E76" s="200" t="s">
        <v>59</v>
      </c>
      <c r="F76" s="200">
        <v>70836931</v>
      </c>
      <c r="G76" s="200" t="s">
        <v>25</v>
      </c>
      <c r="H76" s="200" t="s">
        <v>21</v>
      </c>
      <c r="I76" s="202">
        <v>0</v>
      </c>
      <c r="J76" s="202">
        <v>30</v>
      </c>
      <c r="K76" s="202">
        <v>0</v>
      </c>
      <c r="L76" s="202">
        <v>0</v>
      </c>
      <c r="M76" s="202">
        <v>0</v>
      </c>
      <c r="N76" s="202">
        <v>0</v>
      </c>
      <c r="O76" s="202">
        <v>0</v>
      </c>
      <c r="P76" s="202">
        <v>0</v>
      </c>
      <c r="Q76" s="202">
        <v>0</v>
      </c>
      <c r="R76" s="204">
        <v>0</v>
      </c>
      <c r="S76" s="202">
        <v>0</v>
      </c>
      <c r="T76" s="204">
        <v>0</v>
      </c>
      <c r="V76" s="102">
        <f t="shared" si="1"/>
        <v>30</v>
      </c>
    </row>
    <row r="77" spans="1:22" ht="20.4" customHeight="1">
      <c r="A77" s="199">
        <v>373290</v>
      </c>
      <c r="B77" s="200" t="str">
        <f>VLOOKUP(A77,Seznam_PO_1_1_2022!A:B,2,0)</f>
        <v>JM_249</v>
      </c>
      <c r="C77" s="201">
        <v>44876.37160570602</v>
      </c>
      <c r="D77" s="200" t="s">
        <v>420</v>
      </c>
      <c r="E77" s="200" t="s">
        <v>421</v>
      </c>
      <c r="F77" s="199">
        <v>373290</v>
      </c>
      <c r="G77" s="200" t="s">
        <v>25</v>
      </c>
      <c r="H77" s="200" t="s">
        <v>21</v>
      </c>
      <c r="I77" s="202">
        <v>20</v>
      </c>
      <c r="J77" s="202"/>
      <c r="K77" s="202"/>
      <c r="L77" s="202"/>
      <c r="M77" s="202"/>
      <c r="N77" s="202"/>
      <c r="O77" s="202"/>
      <c r="P77" s="202"/>
      <c r="Q77" s="202"/>
      <c r="R77" s="204"/>
      <c r="S77" s="202"/>
      <c r="T77" s="204"/>
      <c r="V77" s="102">
        <f t="shared" si="1"/>
        <v>20</v>
      </c>
    </row>
    <row r="78" spans="1:22" ht="20.4" customHeight="1">
      <c r="A78" s="200">
        <v>47377470</v>
      </c>
      <c r="B78" s="200" t="str">
        <f>VLOOKUP(A78,Seznam_PO_1_1_2022!A:B,2,0)</f>
        <v>JM_252</v>
      </c>
      <c r="C78" s="201">
        <v>44867.27574199074</v>
      </c>
      <c r="D78" s="200" t="s">
        <v>261</v>
      </c>
      <c r="E78" s="200" t="s">
        <v>262</v>
      </c>
      <c r="F78" s="200">
        <v>47377470</v>
      </c>
      <c r="G78" s="200" t="s">
        <v>25</v>
      </c>
      <c r="H78" s="200" t="s">
        <v>21</v>
      </c>
      <c r="I78" s="202"/>
      <c r="J78" s="202"/>
      <c r="K78" s="202">
        <v>100</v>
      </c>
      <c r="L78" s="202"/>
      <c r="M78" s="202"/>
      <c r="N78" s="202"/>
      <c r="O78" s="202"/>
      <c r="P78" s="202"/>
      <c r="Q78" s="202"/>
      <c r="R78" s="204"/>
      <c r="S78" s="202"/>
      <c r="T78" s="204"/>
      <c r="V78" s="102">
        <f t="shared" si="1"/>
        <v>100</v>
      </c>
    </row>
    <row r="79" spans="1:22" ht="20.4" customHeight="1">
      <c r="A79" s="200">
        <v>49939416</v>
      </c>
      <c r="B79" s="200" t="str">
        <f>VLOOKUP(A79,Seznam_PO_1_1_2022!A:B,2,0)</f>
        <v>JM_263</v>
      </c>
      <c r="C79" s="201">
        <v>44868.49797662037</v>
      </c>
      <c r="D79" s="200" t="s">
        <v>316</v>
      </c>
      <c r="E79" s="200" t="s">
        <v>317</v>
      </c>
      <c r="F79" s="200">
        <v>49939416</v>
      </c>
      <c r="G79" s="200" t="s">
        <v>25</v>
      </c>
      <c r="H79" s="200" t="s">
        <v>21</v>
      </c>
      <c r="I79" s="202">
        <v>15</v>
      </c>
      <c r="J79" s="202"/>
      <c r="K79" s="202"/>
      <c r="L79" s="202"/>
      <c r="M79" s="202"/>
      <c r="N79" s="202"/>
      <c r="O79" s="202"/>
      <c r="P79" s="202"/>
      <c r="Q79" s="202"/>
      <c r="R79" s="204"/>
      <c r="S79" s="202"/>
      <c r="T79" s="204"/>
      <c r="V79" s="102">
        <f t="shared" si="1"/>
        <v>15</v>
      </c>
    </row>
    <row r="80" spans="1:22" ht="20.4" customHeight="1">
      <c r="A80" s="200">
        <v>70851221</v>
      </c>
      <c r="B80" s="200" t="str">
        <f>VLOOKUP(A80,Seznam_PO_1_1_2022!A:B,2,0)</f>
        <v>JM_264</v>
      </c>
      <c r="C80" s="201">
        <v>44869.60149789352</v>
      </c>
      <c r="D80" s="200" t="s">
        <v>347</v>
      </c>
      <c r="E80" s="200" t="s">
        <v>348</v>
      </c>
      <c r="F80" s="200">
        <v>70851221</v>
      </c>
      <c r="G80" s="200" t="s">
        <v>25</v>
      </c>
      <c r="H80" s="200" t="s">
        <v>21</v>
      </c>
      <c r="I80" s="202">
        <v>30</v>
      </c>
      <c r="J80" s="202">
        <v>0</v>
      </c>
      <c r="K80" s="202">
        <v>0</v>
      </c>
      <c r="L80" s="202">
        <v>0</v>
      </c>
      <c r="M80" s="202">
        <v>0</v>
      </c>
      <c r="N80" s="202">
        <v>0</v>
      </c>
      <c r="O80" s="202">
        <v>0</v>
      </c>
      <c r="P80" s="202">
        <v>0</v>
      </c>
      <c r="Q80" s="202">
        <v>0</v>
      </c>
      <c r="R80" s="204">
        <v>0</v>
      </c>
      <c r="S80" s="202">
        <v>0</v>
      </c>
      <c r="T80" s="204">
        <v>0</v>
      </c>
      <c r="V80" s="102">
        <f t="shared" si="1"/>
        <v>30</v>
      </c>
    </row>
    <row r="81" spans="1:22" ht="20.4" customHeight="1">
      <c r="A81" s="199">
        <v>380407</v>
      </c>
      <c r="B81" s="200" t="str">
        <f>VLOOKUP(A81,Seznam_PO_1_1_2022!A:B,2,0)</f>
        <v>JM_266</v>
      </c>
      <c r="C81" s="201">
        <v>44876.600519722226</v>
      </c>
      <c r="D81" s="200" t="s">
        <v>430</v>
      </c>
      <c r="E81" s="200" t="s">
        <v>431</v>
      </c>
      <c r="F81" s="199">
        <v>380407</v>
      </c>
      <c r="G81" s="200" t="s">
        <v>25</v>
      </c>
      <c r="H81" s="200" t="s">
        <v>21</v>
      </c>
      <c r="I81" s="202"/>
      <c r="J81" s="202">
        <v>100</v>
      </c>
      <c r="K81" s="202"/>
      <c r="L81" s="202"/>
      <c r="M81" s="202"/>
      <c r="N81" s="202"/>
      <c r="O81" s="202"/>
      <c r="P81" s="202">
        <v>2</v>
      </c>
      <c r="Q81" s="202"/>
      <c r="R81" s="204"/>
      <c r="S81" s="202">
        <v>10</v>
      </c>
      <c r="T81" s="204"/>
      <c r="V81" s="102">
        <f t="shared" si="1"/>
        <v>112</v>
      </c>
    </row>
    <row r="82" spans="1:22" s="262" customFormat="1" ht="20.4" customHeight="1">
      <c r="A82" s="258">
        <v>70921245</v>
      </c>
      <c r="B82" s="258" t="str">
        <f>VLOOKUP(A82,Seznam_PO_1_1_2022!A:B,2,0)</f>
        <v>JM_270</v>
      </c>
      <c r="C82" s="259">
        <v>44866.529160763894</v>
      </c>
      <c r="D82" s="258" t="s">
        <v>236</v>
      </c>
      <c r="E82" s="258" t="s">
        <v>237</v>
      </c>
      <c r="F82" s="258">
        <v>70921245</v>
      </c>
      <c r="G82" s="258" t="s">
        <v>21</v>
      </c>
      <c r="H82" s="258" t="s">
        <v>21</v>
      </c>
      <c r="I82" s="260"/>
      <c r="J82" s="260">
        <v>0</v>
      </c>
      <c r="K82" s="260"/>
      <c r="L82" s="260"/>
      <c r="M82" s="260"/>
      <c r="N82" s="260"/>
      <c r="O82" s="260"/>
      <c r="P82" s="260"/>
      <c r="Q82" s="260"/>
      <c r="R82" s="261"/>
      <c r="S82" s="260"/>
      <c r="T82" s="261"/>
      <c r="V82" s="263">
        <f t="shared" si="1"/>
        <v>0</v>
      </c>
    </row>
    <row r="83" spans="1:22" ht="20.4" customHeight="1">
      <c r="A83" s="200">
        <v>47885939</v>
      </c>
      <c r="B83" s="200" t="str">
        <f>VLOOKUP(A83,Seznam_PO_1_1_2022!A:B,2,0)</f>
        <v>JM_271</v>
      </c>
      <c r="C83" s="201">
        <v>44874.39176520833</v>
      </c>
      <c r="D83" s="200" t="s">
        <v>386</v>
      </c>
      <c r="E83" s="200" t="s">
        <v>387</v>
      </c>
      <c r="F83" s="200">
        <v>47885939</v>
      </c>
      <c r="G83" s="200" t="s">
        <v>25</v>
      </c>
      <c r="H83" s="200" t="s">
        <v>21</v>
      </c>
      <c r="I83" s="202">
        <v>5</v>
      </c>
      <c r="J83" s="202"/>
      <c r="K83" s="202"/>
      <c r="L83" s="202"/>
      <c r="M83" s="202"/>
      <c r="N83" s="202"/>
      <c r="O83" s="202"/>
      <c r="P83" s="202"/>
      <c r="Q83" s="202"/>
      <c r="R83" s="204"/>
      <c r="S83" s="202"/>
      <c r="T83" s="204"/>
      <c r="V83" s="102">
        <f t="shared" si="1"/>
        <v>5</v>
      </c>
    </row>
    <row r="84" spans="1:22" ht="20.4" customHeight="1">
      <c r="A84" s="199">
        <v>380458</v>
      </c>
      <c r="B84" s="200" t="str">
        <f>VLOOKUP(A84,Seznam_PO_1_1_2022!A:B,2,0)</f>
        <v>JM_274</v>
      </c>
      <c r="C84" s="201">
        <v>44866.560242858795</v>
      </c>
      <c r="D84" s="200" t="s">
        <v>241</v>
      </c>
      <c r="E84" s="200" t="s">
        <v>242</v>
      </c>
      <c r="F84" s="199">
        <v>380458</v>
      </c>
      <c r="G84" s="200" t="s">
        <v>25</v>
      </c>
      <c r="H84" s="200" t="s">
        <v>21</v>
      </c>
      <c r="I84" s="202"/>
      <c r="J84" s="202">
        <v>40</v>
      </c>
      <c r="K84" s="202"/>
      <c r="L84" s="202"/>
      <c r="M84" s="202"/>
      <c r="N84" s="202"/>
      <c r="O84" s="202"/>
      <c r="P84" s="202"/>
      <c r="Q84" s="202"/>
      <c r="R84" s="204"/>
      <c r="S84" s="202"/>
      <c r="T84" s="204"/>
      <c r="V84" s="102">
        <f t="shared" si="1"/>
        <v>40</v>
      </c>
    </row>
    <row r="85" spans="1:22" ht="20.4" customHeight="1">
      <c r="A85" s="200">
        <v>70888337</v>
      </c>
      <c r="B85" s="200" t="str">
        <f>VLOOKUP(A85,Seznam_PO_1_1_2022!A:B,2,0)</f>
        <v>JM_277</v>
      </c>
      <c r="C85" s="201">
        <v>44866.62462766204</v>
      </c>
      <c r="D85" s="200" t="s">
        <v>255</v>
      </c>
      <c r="E85" s="200" t="s">
        <v>256</v>
      </c>
      <c r="F85" s="200">
        <v>70888337</v>
      </c>
      <c r="G85" s="200" t="s">
        <v>25</v>
      </c>
      <c r="H85" s="200" t="s">
        <v>21</v>
      </c>
      <c r="I85" s="202">
        <v>400</v>
      </c>
      <c r="J85" s="202">
        <v>0</v>
      </c>
      <c r="K85" s="202"/>
      <c r="L85" s="202">
        <v>50</v>
      </c>
      <c r="M85" s="202">
        <v>50</v>
      </c>
      <c r="N85" s="202"/>
      <c r="O85" s="202">
        <v>100</v>
      </c>
      <c r="P85" s="202"/>
      <c r="Q85" s="202"/>
      <c r="R85" s="204"/>
      <c r="S85" s="202"/>
      <c r="T85" s="204"/>
      <c r="V85" s="102">
        <f t="shared" si="1"/>
        <v>600</v>
      </c>
    </row>
    <row r="86" spans="1:22" ht="20.4" customHeight="1">
      <c r="A86" s="199">
        <v>4212029</v>
      </c>
      <c r="B86" s="200" t="str">
        <f>VLOOKUP(A86,Seznam_PO_1_1_2022!A:B,2,0)</f>
        <v>JM_280</v>
      </c>
      <c r="C86" s="201">
        <v>44866.42686173611</v>
      </c>
      <c r="D86" s="200" t="s">
        <v>208</v>
      </c>
      <c r="E86" s="200" t="s">
        <v>209</v>
      </c>
      <c r="F86" s="199">
        <v>4212029</v>
      </c>
      <c r="G86" s="200" t="s">
        <v>25</v>
      </c>
      <c r="H86" s="200" t="s">
        <v>21</v>
      </c>
      <c r="I86" s="202"/>
      <c r="J86" s="202">
        <v>200</v>
      </c>
      <c r="K86" s="202"/>
      <c r="L86" s="202"/>
      <c r="M86" s="202"/>
      <c r="N86" s="202"/>
      <c r="O86" s="202"/>
      <c r="P86" s="202"/>
      <c r="Q86" s="202"/>
      <c r="R86" s="204"/>
      <c r="S86" s="202"/>
      <c r="T86" s="204"/>
      <c r="V86" s="102">
        <f t="shared" si="1"/>
        <v>200</v>
      </c>
    </row>
    <row r="87" spans="1:22" ht="20.4" customHeight="1">
      <c r="A87" s="199">
        <v>4551320</v>
      </c>
      <c r="B87" s="200" t="str">
        <f>VLOOKUP(A87,Seznam_PO_1_1_2022!A:B,2,0)</f>
        <v>JM_281</v>
      </c>
      <c r="C87" s="201">
        <v>44880.45836770833</v>
      </c>
      <c r="D87" s="200" t="s">
        <v>4365</v>
      </c>
      <c r="E87" s="200" t="s">
        <v>4364</v>
      </c>
      <c r="F87" s="199">
        <v>4551320</v>
      </c>
      <c r="G87" s="200" t="s">
        <v>25</v>
      </c>
      <c r="H87" s="200" t="s">
        <v>21</v>
      </c>
      <c r="I87" s="202">
        <v>20</v>
      </c>
      <c r="J87" s="202"/>
      <c r="K87" s="202"/>
      <c r="L87" s="202"/>
      <c r="M87" s="202"/>
      <c r="N87" s="202"/>
      <c r="O87" s="202"/>
      <c r="P87" s="202"/>
      <c r="Q87" s="202"/>
      <c r="R87" s="204"/>
      <c r="S87" s="202"/>
      <c r="T87" s="204"/>
      <c r="V87" s="102">
        <f t="shared" si="1"/>
        <v>20</v>
      </c>
    </row>
    <row r="88" spans="1:22" ht="20.4" customHeight="1">
      <c r="A88" s="199">
        <v>4150015</v>
      </c>
      <c r="B88" s="200" t="str">
        <f>VLOOKUP(A88,Seznam_PO_1_1_2022!A:B,2,0)</f>
        <v>JM_283</v>
      </c>
      <c r="C88" s="201">
        <v>44866.376235069445</v>
      </c>
      <c r="D88" s="200" t="s">
        <v>178</v>
      </c>
      <c r="E88" s="200" t="s">
        <v>179</v>
      </c>
      <c r="F88" s="199">
        <v>4150015</v>
      </c>
      <c r="G88" s="200" t="s">
        <v>25</v>
      </c>
      <c r="H88" s="200" t="s">
        <v>21</v>
      </c>
      <c r="I88" s="202">
        <v>30</v>
      </c>
      <c r="J88" s="202"/>
      <c r="K88" s="202"/>
      <c r="L88" s="202"/>
      <c r="M88" s="202"/>
      <c r="N88" s="202"/>
      <c r="O88" s="202"/>
      <c r="P88" s="202"/>
      <c r="Q88" s="202"/>
      <c r="R88" s="204"/>
      <c r="S88" s="202"/>
      <c r="T88" s="204"/>
      <c r="V88" s="102">
        <f t="shared" si="1"/>
        <v>30</v>
      </c>
    </row>
    <row r="89" spans="1:23" ht="20.4" customHeight="1">
      <c r="A89" s="200">
        <v>14120097</v>
      </c>
      <c r="B89" s="200" t="str">
        <f>VLOOKUP(A89,Seznam_PO_1_1_2022!A:B,2,0)</f>
        <v>JM_286</v>
      </c>
      <c r="C89" s="201">
        <v>44876.47805052083</v>
      </c>
      <c r="D89" s="200" t="s">
        <v>424</v>
      </c>
      <c r="E89" s="200" t="s">
        <v>425</v>
      </c>
      <c r="F89" s="200">
        <v>14120097</v>
      </c>
      <c r="G89" s="200" t="s">
        <v>25</v>
      </c>
      <c r="H89" s="200" t="s">
        <v>21</v>
      </c>
      <c r="I89" s="202"/>
      <c r="J89" s="202">
        <v>30</v>
      </c>
      <c r="K89" s="202"/>
      <c r="L89" s="202"/>
      <c r="M89" s="202"/>
      <c r="N89" s="202"/>
      <c r="O89" s="202"/>
      <c r="P89" s="202"/>
      <c r="Q89" s="202"/>
      <c r="R89" s="204"/>
      <c r="S89" s="202"/>
      <c r="T89" s="204"/>
      <c r="V89" s="102">
        <f t="shared" si="1"/>
        <v>30</v>
      </c>
      <c r="W89" s="102">
        <f>SUM(V3:V89)</f>
        <v>9596</v>
      </c>
    </row>
    <row r="90" spans="9:20" ht="20.4" customHeight="1">
      <c r="I90" s="102">
        <f>SUM(I3:I89)</f>
        <v>3837</v>
      </c>
      <c r="J90" s="102">
        <f aca="true" t="shared" si="2" ref="J90:T90">SUM(J3:J89)</f>
        <v>2930</v>
      </c>
      <c r="K90" s="102">
        <f t="shared" si="2"/>
        <v>1830</v>
      </c>
      <c r="L90" s="102">
        <f t="shared" si="2"/>
        <v>56</v>
      </c>
      <c r="M90" s="102">
        <f t="shared" si="2"/>
        <v>60</v>
      </c>
      <c r="N90" s="102">
        <f t="shared" si="2"/>
        <v>3</v>
      </c>
      <c r="O90" s="102">
        <f t="shared" si="2"/>
        <v>152</v>
      </c>
      <c r="P90" s="102">
        <f t="shared" si="2"/>
        <v>81</v>
      </c>
      <c r="Q90" s="102">
        <f t="shared" si="2"/>
        <v>27</v>
      </c>
      <c r="R90" s="205">
        <f t="shared" si="2"/>
        <v>0</v>
      </c>
      <c r="S90" s="102">
        <f t="shared" si="2"/>
        <v>620</v>
      </c>
      <c r="T90" s="205">
        <f t="shared" si="2"/>
        <v>0</v>
      </c>
    </row>
    <row r="91" ht="20.4" customHeight="1">
      <c r="T91" s="102">
        <f>SUM(I90:T90)</f>
        <v>9596</v>
      </c>
    </row>
  </sheetData>
  <autoFilter ref="A1:U89">
    <sortState ref="A2:U91">
      <sortCondition sortBy="value" ref="B2:B91"/>
    </sortState>
  </autoFilter>
  <conditionalFormatting sqref="I3:T89 I93:T1048576">
    <cfRule type="cellIs" priority="2" dxfId="0" operator="greaterThan">
      <formula>0</formula>
    </cfRule>
  </conditionalFormatting>
  <conditionalFormatting sqref="I2:T2">
    <cfRule type="cellIs" priority="1" dxfId="0" operator="greaterThan">
      <formula>0</formula>
    </cfRule>
  </conditionalFormatting>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8243-5680-4994-809B-4C33BC489AF4}">
  <sheetPr>
    <outlinePr summaryBelow="0" summaryRight="0"/>
  </sheetPr>
  <dimension ref="A1:T236"/>
  <sheetViews>
    <sheetView zoomScale="85" zoomScaleNormal="85" workbookViewId="0" topLeftCell="A1">
      <pane ySplit="1" topLeftCell="A110" activePane="bottomLeft" state="frozen"/>
      <selection pane="bottomLeft" activeCell="E216" sqref="E216:E231"/>
    </sheetView>
  </sheetViews>
  <sheetFormatPr defaultColWidth="12.7109375" defaultRowHeight="15.75" customHeight="1"/>
  <cols>
    <col min="1" max="26" width="18.8515625" style="0" customWidth="1"/>
  </cols>
  <sheetData>
    <row r="1" spans="1:20" ht="15.75" customHeight="1">
      <c r="A1" s="1" t="s">
        <v>3</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row>
    <row r="2" spans="1:20" ht="15.75" customHeight="1">
      <c r="A2" s="1">
        <v>62156586</v>
      </c>
      <c r="B2" s="2">
        <v>44865.63215373842</v>
      </c>
      <c r="C2" s="1" t="s">
        <v>19</v>
      </c>
      <c r="D2" s="1" t="s">
        <v>20</v>
      </c>
      <c r="E2" s="1">
        <v>62156586</v>
      </c>
      <c r="F2" s="1" t="s">
        <v>21</v>
      </c>
      <c r="G2" s="1" t="s">
        <v>21</v>
      </c>
      <c r="T2" s="1" t="s">
        <v>22</v>
      </c>
    </row>
    <row r="3" spans="1:10" ht="15.75" customHeight="1">
      <c r="A3" s="1">
        <v>60680342</v>
      </c>
      <c r="B3" s="2">
        <v>44865.63231425926</v>
      </c>
      <c r="C3" s="1" t="s">
        <v>23</v>
      </c>
      <c r="D3" s="1" t="s">
        <v>24</v>
      </c>
      <c r="E3" s="1">
        <v>60680342</v>
      </c>
      <c r="F3" s="1" t="s">
        <v>25</v>
      </c>
      <c r="G3" s="1" t="s">
        <v>21</v>
      </c>
      <c r="J3" s="1">
        <v>100</v>
      </c>
    </row>
    <row r="4" spans="1:7" ht="15.75" customHeight="1">
      <c r="A4" s="1">
        <v>62156756</v>
      </c>
      <c r="B4" s="2">
        <v>44865.632554386575</v>
      </c>
      <c r="C4" s="1" t="s">
        <v>26</v>
      </c>
      <c r="D4" s="1" t="s">
        <v>27</v>
      </c>
      <c r="E4" s="1">
        <v>62156756</v>
      </c>
      <c r="F4" s="1" t="s">
        <v>21</v>
      </c>
      <c r="G4" s="1" t="s">
        <v>21</v>
      </c>
    </row>
    <row r="5" spans="1:8" ht="15.75" customHeight="1">
      <c r="A5" s="1">
        <v>70997241</v>
      </c>
      <c r="B5" s="2">
        <v>44865.63323697916</v>
      </c>
      <c r="C5" s="1" t="s">
        <v>28</v>
      </c>
      <c r="D5" s="1" t="s">
        <v>29</v>
      </c>
      <c r="E5" s="1">
        <v>70997241</v>
      </c>
      <c r="F5" s="1" t="s">
        <v>25</v>
      </c>
      <c r="G5" s="1" t="s">
        <v>25</v>
      </c>
      <c r="H5" s="1">
        <v>50</v>
      </c>
    </row>
    <row r="6" spans="1:20" ht="15.75" customHeight="1">
      <c r="A6" s="3">
        <v>559261</v>
      </c>
      <c r="B6" s="2">
        <v>44865.6337396875</v>
      </c>
      <c r="C6" s="1" t="s">
        <v>30</v>
      </c>
      <c r="D6" s="1" t="s">
        <v>31</v>
      </c>
      <c r="E6" s="3">
        <v>559261</v>
      </c>
      <c r="F6" s="1" t="s">
        <v>21</v>
      </c>
      <c r="G6" s="1" t="s">
        <v>21</v>
      </c>
      <c r="H6" s="1">
        <v>0</v>
      </c>
      <c r="I6" s="1">
        <v>0</v>
      </c>
      <c r="J6" s="1">
        <v>0</v>
      </c>
      <c r="K6" s="1">
        <v>0</v>
      </c>
      <c r="L6" s="1">
        <v>0</v>
      </c>
      <c r="M6" s="1">
        <v>0</v>
      </c>
      <c r="N6" s="1">
        <v>0</v>
      </c>
      <c r="O6" s="1">
        <v>0</v>
      </c>
      <c r="P6" s="1">
        <v>0</v>
      </c>
      <c r="Q6" s="1">
        <v>0</v>
      </c>
      <c r="R6" s="1">
        <v>0</v>
      </c>
      <c r="S6" s="1">
        <v>0</v>
      </c>
      <c r="T6" s="1">
        <v>0</v>
      </c>
    </row>
    <row r="7" spans="1:7" ht="15.75" customHeight="1">
      <c r="A7" s="1">
        <v>62073176</v>
      </c>
      <c r="B7" s="2">
        <v>44865.63457359954</v>
      </c>
      <c r="C7" s="1" t="s">
        <v>32</v>
      </c>
      <c r="D7" s="1" t="s">
        <v>33</v>
      </c>
      <c r="E7" s="1">
        <v>62073176</v>
      </c>
      <c r="F7" s="1" t="s">
        <v>21</v>
      </c>
      <c r="G7" s="1" t="s">
        <v>21</v>
      </c>
    </row>
    <row r="8" spans="1:7" ht="15.75" customHeight="1">
      <c r="A8" s="1">
        <v>15530213</v>
      </c>
      <c r="B8" s="2">
        <v>44865.6347296412</v>
      </c>
      <c r="C8" s="1" t="s">
        <v>34</v>
      </c>
      <c r="D8" s="1" t="s">
        <v>35</v>
      </c>
      <c r="E8" s="1">
        <v>15530213</v>
      </c>
      <c r="F8" s="1" t="s">
        <v>21</v>
      </c>
      <c r="G8" s="1" t="s">
        <v>21</v>
      </c>
    </row>
    <row r="9" spans="1:7" ht="15.75" customHeight="1">
      <c r="A9" s="1">
        <v>62073109</v>
      </c>
      <c r="B9" s="2">
        <v>44865.63581569445</v>
      </c>
      <c r="C9" s="1" t="s">
        <v>36</v>
      </c>
      <c r="D9" s="1" t="s">
        <v>37</v>
      </c>
      <c r="E9" s="1">
        <v>62073109</v>
      </c>
      <c r="F9" s="1" t="s">
        <v>21</v>
      </c>
      <c r="G9" s="1" t="s">
        <v>21</v>
      </c>
    </row>
    <row r="10" spans="1:10" ht="15.75" customHeight="1">
      <c r="A10" s="1">
        <v>44993447</v>
      </c>
      <c r="B10" s="2">
        <v>44865.63650501157</v>
      </c>
      <c r="C10" s="1" t="s">
        <v>38</v>
      </c>
      <c r="D10" s="1" t="s">
        <v>39</v>
      </c>
      <c r="E10" s="1">
        <v>44993447</v>
      </c>
      <c r="F10" s="1" t="s">
        <v>25</v>
      </c>
      <c r="G10" s="1" t="s">
        <v>25</v>
      </c>
      <c r="J10" s="1">
        <v>15</v>
      </c>
    </row>
    <row r="11" spans="1:7" ht="15.75" customHeight="1">
      <c r="A11" s="1">
        <v>44946805</v>
      </c>
      <c r="B11" s="2">
        <v>44865.63681975694</v>
      </c>
      <c r="C11" s="1" t="s">
        <v>40</v>
      </c>
      <c r="D11" s="1" t="s">
        <v>41</v>
      </c>
      <c r="E11" s="1">
        <v>44946805</v>
      </c>
      <c r="F11" s="1" t="s">
        <v>21</v>
      </c>
      <c r="G11" s="1" t="s">
        <v>21</v>
      </c>
    </row>
    <row r="12" spans="1:18" ht="15.75" customHeight="1">
      <c r="A12" s="3">
        <v>219321</v>
      </c>
      <c r="B12" s="2">
        <v>44865.63723828703</v>
      </c>
      <c r="C12" s="1" t="s">
        <v>42</v>
      </c>
      <c r="D12" s="1" t="s">
        <v>43</v>
      </c>
      <c r="E12" s="3">
        <v>219321</v>
      </c>
      <c r="F12" s="1" t="s">
        <v>25</v>
      </c>
      <c r="G12" s="1" t="s">
        <v>21</v>
      </c>
      <c r="I12" s="1">
        <v>120</v>
      </c>
      <c r="O12" s="1">
        <v>10</v>
      </c>
      <c r="R12" s="1">
        <v>10</v>
      </c>
    </row>
    <row r="13" spans="1:8" ht="15.75" customHeight="1">
      <c r="A13" s="1">
        <v>44946775</v>
      </c>
      <c r="B13" s="2">
        <v>44865.63802618056</v>
      </c>
      <c r="C13" s="1" t="s">
        <v>44</v>
      </c>
      <c r="D13" s="1" t="s">
        <v>45</v>
      </c>
      <c r="E13" s="1">
        <v>44946775</v>
      </c>
      <c r="F13" s="1" t="s">
        <v>25</v>
      </c>
      <c r="G13" s="1" t="s">
        <v>21</v>
      </c>
      <c r="H13" s="1">
        <v>30</v>
      </c>
    </row>
    <row r="14" spans="1:10" ht="15.75" customHeight="1">
      <c r="A14" s="3">
        <v>400963</v>
      </c>
      <c r="B14" s="2">
        <v>44865.64147711806</v>
      </c>
      <c r="C14" s="1" t="s">
        <v>46</v>
      </c>
      <c r="D14" s="1" t="s">
        <v>47</v>
      </c>
      <c r="E14" s="3">
        <v>400963</v>
      </c>
      <c r="F14" s="1" t="s">
        <v>25</v>
      </c>
      <c r="G14" s="1" t="s">
        <v>21</v>
      </c>
      <c r="J14" s="1">
        <v>10</v>
      </c>
    </row>
    <row r="15" spans="1:14" ht="15.75" customHeight="1">
      <c r="A15" s="1">
        <v>49438875</v>
      </c>
      <c r="B15" s="2">
        <v>44865.64158405093</v>
      </c>
      <c r="C15" s="1" t="s">
        <v>48</v>
      </c>
      <c r="D15" s="1" t="s">
        <v>49</v>
      </c>
      <c r="E15" s="1">
        <v>49438875</v>
      </c>
      <c r="F15" s="1" t="s">
        <v>25</v>
      </c>
      <c r="G15" s="1" t="s">
        <v>21</v>
      </c>
      <c r="H15" s="1">
        <v>50</v>
      </c>
      <c r="N15" s="1">
        <v>5</v>
      </c>
    </row>
    <row r="16" spans="1:7" ht="15.75" customHeight="1">
      <c r="A16" s="3">
        <v>839809</v>
      </c>
      <c r="B16" s="2">
        <v>44865.64268385417</v>
      </c>
      <c r="C16" s="1" t="s">
        <v>50</v>
      </c>
      <c r="D16" s="1" t="s">
        <v>51</v>
      </c>
      <c r="E16" s="3">
        <v>839809</v>
      </c>
      <c r="F16" s="1" t="s">
        <v>21</v>
      </c>
      <c r="G16" s="1" t="s">
        <v>21</v>
      </c>
    </row>
    <row r="17" spans="1:7" ht="15.75" customHeight="1">
      <c r="A17" s="1">
        <v>49461702</v>
      </c>
      <c r="B17" s="2">
        <v>44865.64419533565</v>
      </c>
      <c r="C17" s="1" t="s">
        <v>52</v>
      </c>
      <c r="D17" s="1" t="s">
        <v>53</v>
      </c>
      <c r="E17" s="1">
        <v>49461702</v>
      </c>
      <c r="F17" s="1" t="s">
        <v>21</v>
      </c>
      <c r="G17" s="1" t="s">
        <v>21</v>
      </c>
    </row>
    <row r="18" spans="1:7" ht="15.75" customHeight="1">
      <c r="A18" s="1">
        <v>70841721</v>
      </c>
      <c r="B18" s="2">
        <v>44865.64578412037</v>
      </c>
      <c r="C18" s="1" t="s">
        <v>54</v>
      </c>
      <c r="D18" s="1" t="s">
        <v>55</v>
      </c>
      <c r="E18" s="1">
        <v>70841721</v>
      </c>
      <c r="F18" s="1" t="s">
        <v>21</v>
      </c>
      <c r="G18" s="1" t="s">
        <v>21</v>
      </c>
    </row>
    <row r="19" spans="1:20" ht="15.75" customHeight="1">
      <c r="A19" s="1">
        <v>70838437</v>
      </c>
      <c r="B19" s="2">
        <v>44865.64671622685</v>
      </c>
      <c r="C19" s="1" t="s">
        <v>56</v>
      </c>
      <c r="D19" s="1" t="s">
        <v>57</v>
      </c>
      <c r="E19" s="1">
        <v>70838437</v>
      </c>
      <c r="F19" s="1" t="s">
        <v>21</v>
      </c>
      <c r="G19" s="1" t="s">
        <v>21</v>
      </c>
      <c r="H19" s="1">
        <v>0</v>
      </c>
      <c r="I19" s="1">
        <v>0</v>
      </c>
      <c r="J19" s="1">
        <v>0</v>
      </c>
      <c r="K19" s="1">
        <v>0</v>
      </c>
      <c r="L19" s="1">
        <v>0</v>
      </c>
      <c r="M19" s="1">
        <v>0</v>
      </c>
      <c r="N19" s="1">
        <v>0</v>
      </c>
      <c r="O19" s="1">
        <v>0</v>
      </c>
      <c r="P19" s="1">
        <v>0</v>
      </c>
      <c r="Q19" s="1">
        <v>0</v>
      </c>
      <c r="R19" s="1">
        <v>0</v>
      </c>
      <c r="S19" s="1">
        <v>0</v>
      </c>
      <c r="T19" s="1">
        <v>0</v>
      </c>
    </row>
    <row r="20" spans="1:19" ht="15.75" customHeight="1">
      <c r="A20" s="1">
        <v>70836931</v>
      </c>
      <c r="B20" s="2">
        <v>44865.646834722225</v>
      </c>
      <c r="C20" s="1" t="s">
        <v>58</v>
      </c>
      <c r="D20" s="1" t="s">
        <v>59</v>
      </c>
      <c r="E20" s="1">
        <v>70836931</v>
      </c>
      <c r="F20" s="1" t="s">
        <v>25</v>
      </c>
      <c r="G20" s="1" t="s">
        <v>21</v>
      </c>
      <c r="H20" s="1">
        <v>0</v>
      </c>
      <c r="I20" s="1">
        <v>30</v>
      </c>
      <c r="J20" s="1">
        <v>0</v>
      </c>
      <c r="K20" s="1">
        <v>0</v>
      </c>
      <c r="L20" s="1">
        <v>0</v>
      </c>
      <c r="M20" s="1">
        <v>0</v>
      </c>
      <c r="N20" s="1">
        <v>0</v>
      </c>
      <c r="O20" s="1">
        <v>0</v>
      </c>
      <c r="P20" s="1">
        <v>0</v>
      </c>
      <c r="Q20" s="1">
        <v>0</v>
      </c>
      <c r="R20" s="1">
        <v>0</v>
      </c>
      <c r="S20" s="1">
        <v>0</v>
      </c>
    </row>
    <row r="21" spans="1:20" ht="15.75" customHeight="1">
      <c r="A21" s="1">
        <v>60555980</v>
      </c>
      <c r="B21" s="2">
        <v>44865.648939074075</v>
      </c>
      <c r="C21" s="1" t="s">
        <v>60</v>
      </c>
      <c r="D21" s="1" t="s">
        <v>61</v>
      </c>
      <c r="E21" s="1">
        <v>60555980</v>
      </c>
      <c r="F21" s="1" t="s">
        <v>25</v>
      </c>
      <c r="G21" s="1" t="s">
        <v>21</v>
      </c>
      <c r="H21" s="1">
        <v>150</v>
      </c>
      <c r="I21" s="1">
        <v>0</v>
      </c>
      <c r="J21" s="1">
        <v>0</v>
      </c>
      <c r="K21" s="1">
        <v>0</v>
      </c>
      <c r="L21" s="1">
        <v>0</v>
      </c>
      <c r="M21" s="1">
        <v>0</v>
      </c>
      <c r="N21" s="1">
        <v>5</v>
      </c>
      <c r="O21" s="1">
        <v>0</v>
      </c>
      <c r="P21" s="1">
        <v>0</v>
      </c>
      <c r="Q21" s="1">
        <v>0</v>
      </c>
      <c r="R21" s="1">
        <v>0</v>
      </c>
      <c r="S21" s="1">
        <v>0</v>
      </c>
      <c r="T21" s="1">
        <v>0</v>
      </c>
    </row>
    <row r="22" spans="1:7" ht="15.75" customHeight="1">
      <c r="A22" s="1">
        <v>70841373</v>
      </c>
      <c r="B22" s="2">
        <v>44865.655521504625</v>
      </c>
      <c r="C22" s="1" t="s">
        <v>62</v>
      </c>
      <c r="D22" s="1" t="s">
        <v>63</v>
      </c>
      <c r="E22" s="1">
        <v>70841373</v>
      </c>
      <c r="F22" s="1" t="s">
        <v>21</v>
      </c>
      <c r="G22" s="1" t="s">
        <v>21</v>
      </c>
    </row>
    <row r="23" spans="1:20" ht="15.75" customHeight="1">
      <c r="A23" s="1">
        <v>70285756</v>
      </c>
      <c r="B23" s="2">
        <v>44865.65639722222</v>
      </c>
      <c r="C23" s="1" t="s">
        <v>64</v>
      </c>
      <c r="D23" s="1" t="s">
        <v>65</v>
      </c>
      <c r="E23" s="1">
        <v>70285756</v>
      </c>
      <c r="F23" s="1" t="s">
        <v>21</v>
      </c>
      <c r="G23" s="1" t="s">
        <v>21</v>
      </c>
      <c r="H23" s="1">
        <v>0</v>
      </c>
      <c r="I23" s="1">
        <v>0</v>
      </c>
      <c r="J23" s="1">
        <v>0</v>
      </c>
      <c r="K23" s="1">
        <v>0</v>
      </c>
      <c r="L23" s="1">
        <v>0</v>
      </c>
      <c r="M23" s="1">
        <v>0</v>
      </c>
      <c r="N23" s="1">
        <v>0</v>
      </c>
      <c r="O23" s="1">
        <v>0</v>
      </c>
      <c r="P23" s="1">
        <v>0</v>
      </c>
      <c r="Q23" s="1">
        <v>0</v>
      </c>
      <c r="R23" s="1">
        <v>0</v>
      </c>
      <c r="S23" s="1">
        <v>0</v>
      </c>
      <c r="T23" s="1">
        <v>0</v>
      </c>
    </row>
    <row r="24" spans="1:7" ht="15.75" customHeight="1">
      <c r="A24" s="1">
        <v>48515027</v>
      </c>
      <c r="B24" s="2">
        <v>44865.65944162037</v>
      </c>
      <c r="C24" s="1" t="s">
        <v>66</v>
      </c>
      <c r="D24" s="1" t="s">
        <v>67</v>
      </c>
      <c r="E24" s="1">
        <v>48515027</v>
      </c>
      <c r="F24" s="1" t="s">
        <v>21</v>
      </c>
      <c r="G24" s="1" t="s">
        <v>21</v>
      </c>
    </row>
    <row r="25" spans="1:9" ht="15.75" customHeight="1">
      <c r="A25" s="1">
        <v>45671788</v>
      </c>
      <c r="B25" s="2">
        <v>44865.65957798611</v>
      </c>
      <c r="C25" s="1" t="s">
        <v>68</v>
      </c>
      <c r="D25" s="1" t="s">
        <v>69</v>
      </c>
      <c r="E25" s="1">
        <v>45671788</v>
      </c>
      <c r="F25" s="1" t="s">
        <v>25</v>
      </c>
      <c r="G25" s="1" t="s">
        <v>25</v>
      </c>
      <c r="I25" s="1">
        <v>50</v>
      </c>
    </row>
    <row r="26" spans="1:7" ht="15.75" customHeight="1">
      <c r="A26" s="1">
        <v>70843180</v>
      </c>
      <c r="B26" s="2">
        <v>44865.66129628472</v>
      </c>
      <c r="C26" s="1" t="s">
        <v>70</v>
      </c>
      <c r="D26" s="1" t="s">
        <v>71</v>
      </c>
      <c r="E26" s="1">
        <v>70843180</v>
      </c>
      <c r="F26" s="1" t="s">
        <v>21</v>
      </c>
      <c r="G26" s="1" t="s">
        <v>21</v>
      </c>
    </row>
    <row r="27" spans="1:14" ht="15.75" customHeight="1">
      <c r="A27" s="3">
        <v>380521</v>
      </c>
      <c r="B27" s="2">
        <v>44865.66182337963</v>
      </c>
      <c r="C27" s="1" t="s">
        <v>72</v>
      </c>
      <c r="D27" s="1" t="s">
        <v>73</v>
      </c>
      <c r="E27" s="3">
        <v>380521</v>
      </c>
      <c r="F27" s="1" t="s">
        <v>25</v>
      </c>
      <c r="G27" s="1" t="s">
        <v>25</v>
      </c>
      <c r="H27" s="1">
        <v>20</v>
      </c>
      <c r="N27" s="1">
        <v>1</v>
      </c>
    </row>
    <row r="28" spans="1:7" ht="15.75" customHeight="1">
      <c r="A28" s="1">
        <v>44993498</v>
      </c>
      <c r="B28" s="2">
        <v>44865.66446083333</v>
      </c>
      <c r="C28" s="1" t="s">
        <v>74</v>
      </c>
      <c r="D28" s="1" t="s">
        <v>75</v>
      </c>
      <c r="E28" s="1">
        <v>44993498</v>
      </c>
      <c r="F28" s="1" t="s">
        <v>21</v>
      </c>
      <c r="G28" s="1" t="s">
        <v>21</v>
      </c>
    </row>
    <row r="29" spans="1:20" ht="15.75" customHeight="1">
      <c r="A29" s="1">
        <v>49461524</v>
      </c>
      <c r="B29" s="2">
        <v>44865.6735890625</v>
      </c>
      <c r="C29" s="1" t="s">
        <v>76</v>
      </c>
      <c r="D29" s="1" t="s">
        <v>77</v>
      </c>
      <c r="E29" s="1">
        <v>49461524</v>
      </c>
      <c r="F29" s="1" t="s">
        <v>21</v>
      </c>
      <c r="G29" s="1" t="s">
        <v>21</v>
      </c>
      <c r="H29" s="1">
        <v>0</v>
      </c>
      <c r="I29" s="1">
        <v>0</v>
      </c>
      <c r="J29" s="1">
        <v>0</v>
      </c>
      <c r="K29" s="1">
        <v>0</v>
      </c>
      <c r="L29" s="1">
        <v>0</v>
      </c>
      <c r="M29" s="1">
        <v>0</v>
      </c>
      <c r="N29" s="1">
        <v>0</v>
      </c>
      <c r="O29" s="1">
        <v>0</v>
      </c>
      <c r="P29" s="1">
        <v>0</v>
      </c>
      <c r="Q29" s="1">
        <v>0</v>
      </c>
      <c r="R29" s="1">
        <v>0</v>
      </c>
      <c r="S29" s="1">
        <v>0</v>
      </c>
      <c r="T29" s="1">
        <v>0</v>
      </c>
    </row>
    <row r="30" spans="1:7" ht="15.75" customHeight="1">
      <c r="A30" s="3">
        <v>559539</v>
      </c>
      <c r="B30" s="2">
        <v>44865.68646351852</v>
      </c>
      <c r="C30" s="1" t="s">
        <v>78</v>
      </c>
      <c r="D30" s="1" t="s">
        <v>79</v>
      </c>
      <c r="E30" s="3">
        <v>559539</v>
      </c>
      <c r="F30" s="1" t="s">
        <v>21</v>
      </c>
      <c r="G30" s="1" t="s">
        <v>21</v>
      </c>
    </row>
    <row r="31" spans="1:15" ht="15.75" customHeight="1">
      <c r="A31" s="3">
        <v>558991</v>
      </c>
      <c r="B31" s="2">
        <v>44865.70445149306</v>
      </c>
      <c r="C31" s="1" t="s">
        <v>80</v>
      </c>
      <c r="D31" s="1" t="s">
        <v>81</v>
      </c>
      <c r="E31" s="3">
        <v>558991</v>
      </c>
      <c r="F31" s="1" t="s">
        <v>25</v>
      </c>
      <c r="G31" s="1" t="s">
        <v>25</v>
      </c>
      <c r="I31" s="1">
        <v>50</v>
      </c>
      <c r="L31" s="1">
        <v>3</v>
      </c>
      <c r="O31" s="1">
        <v>2</v>
      </c>
    </row>
    <row r="32" spans="1:7" ht="15.75" customHeight="1">
      <c r="A32" s="1">
        <v>49939424</v>
      </c>
      <c r="B32" s="2">
        <v>44865.7128600463</v>
      </c>
      <c r="C32" s="1" t="s">
        <v>82</v>
      </c>
      <c r="D32" s="1" t="s">
        <v>83</v>
      </c>
      <c r="E32" s="1">
        <v>49939424</v>
      </c>
      <c r="F32" s="1" t="s">
        <v>21</v>
      </c>
      <c r="G32" s="1" t="s">
        <v>21</v>
      </c>
    </row>
    <row r="33" spans="1:7" ht="15.75" customHeight="1">
      <c r="A33" s="3">
        <v>566772</v>
      </c>
      <c r="B33" s="2">
        <v>44865.71812989583</v>
      </c>
      <c r="C33" s="1" t="s">
        <v>84</v>
      </c>
      <c r="D33" s="1" t="s">
        <v>85</v>
      </c>
      <c r="E33" s="3">
        <v>566772</v>
      </c>
      <c r="F33" s="1" t="s">
        <v>21</v>
      </c>
      <c r="G33" s="1" t="s">
        <v>21</v>
      </c>
    </row>
    <row r="34" spans="1:7" ht="15.75" customHeight="1">
      <c r="A34" s="1">
        <v>60575905</v>
      </c>
      <c r="B34" s="2">
        <v>44865.72155342593</v>
      </c>
      <c r="C34" s="1" t="s">
        <v>86</v>
      </c>
      <c r="D34" s="1" t="s">
        <v>87</v>
      </c>
      <c r="E34" s="1">
        <v>60575905</v>
      </c>
      <c r="F34" s="1" t="s">
        <v>21</v>
      </c>
      <c r="G34" s="1" t="s">
        <v>21</v>
      </c>
    </row>
    <row r="35" spans="1:7" ht="15.75" customHeight="1">
      <c r="A35" s="1">
        <v>70849510</v>
      </c>
      <c r="B35" s="2">
        <v>44865.73245063657</v>
      </c>
      <c r="C35" s="1" t="s">
        <v>88</v>
      </c>
      <c r="D35" s="1" t="s">
        <v>89</v>
      </c>
      <c r="E35" s="1">
        <v>70849510</v>
      </c>
      <c r="F35" s="1" t="s">
        <v>21</v>
      </c>
      <c r="G35" s="1" t="s">
        <v>21</v>
      </c>
    </row>
    <row r="36" spans="1:7" ht="15.75" customHeight="1">
      <c r="A36" s="1">
        <v>62158465</v>
      </c>
      <c r="B36" s="2">
        <v>44865.75179087963</v>
      </c>
      <c r="C36" s="1" t="s">
        <v>90</v>
      </c>
      <c r="D36" s="1" t="s">
        <v>91</v>
      </c>
      <c r="E36" s="1">
        <v>62158465</v>
      </c>
      <c r="F36" s="1" t="s">
        <v>21</v>
      </c>
      <c r="G36" s="1" t="s">
        <v>21</v>
      </c>
    </row>
    <row r="37" spans="1:19" ht="15.75" customHeight="1">
      <c r="A37" s="1">
        <v>60575573</v>
      </c>
      <c r="B37" s="2">
        <v>44865.772836689815</v>
      </c>
      <c r="C37" s="1" t="s">
        <v>92</v>
      </c>
      <c r="D37" s="1" t="s">
        <v>93</v>
      </c>
      <c r="E37" s="1">
        <v>60575573</v>
      </c>
      <c r="F37" s="1" t="s">
        <v>21</v>
      </c>
      <c r="G37" s="1" t="s">
        <v>21</v>
      </c>
      <c r="H37" s="1">
        <v>0</v>
      </c>
      <c r="I37" s="1">
        <v>0</v>
      </c>
      <c r="J37" s="1">
        <v>0</v>
      </c>
      <c r="K37" s="1">
        <v>0</v>
      </c>
      <c r="L37" s="1">
        <v>0</v>
      </c>
      <c r="M37" s="1">
        <v>0</v>
      </c>
      <c r="N37" s="1">
        <v>0</v>
      </c>
      <c r="O37" s="1">
        <v>0</v>
      </c>
      <c r="P37" s="1">
        <v>0</v>
      </c>
      <c r="Q37" s="1">
        <v>0</v>
      </c>
      <c r="R37" s="1">
        <v>0</v>
      </c>
      <c r="S37" s="1">
        <v>0</v>
      </c>
    </row>
    <row r="38" spans="1:9" ht="15.75" customHeight="1">
      <c r="A38" s="3">
        <v>226441</v>
      </c>
      <c r="B38" s="2">
        <v>44865.86741224537</v>
      </c>
      <c r="C38" s="1" t="s">
        <v>94</v>
      </c>
      <c r="D38" s="1" t="s">
        <v>95</v>
      </c>
      <c r="E38" s="3">
        <v>226441</v>
      </c>
      <c r="F38" s="1" t="s">
        <v>25</v>
      </c>
      <c r="G38" s="1" t="s">
        <v>21</v>
      </c>
      <c r="I38" s="1">
        <v>20</v>
      </c>
    </row>
    <row r="39" spans="1:7" ht="15.75" customHeight="1">
      <c r="A39" s="1">
        <v>44946902</v>
      </c>
      <c r="B39" s="2">
        <v>44865.91837363426</v>
      </c>
      <c r="C39" s="1" t="s">
        <v>96</v>
      </c>
      <c r="D39" s="1" t="s">
        <v>97</v>
      </c>
      <c r="E39" s="1">
        <v>44946902</v>
      </c>
      <c r="F39" s="1" t="s">
        <v>21</v>
      </c>
      <c r="G39" s="1" t="s">
        <v>21</v>
      </c>
    </row>
    <row r="40" spans="1:7" ht="15.75" customHeight="1">
      <c r="A40" s="1">
        <v>71197788</v>
      </c>
      <c r="B40" s="2">
        <v>44866.250369699075</v>
      </c>
      <c r="C40" s="1" t="s">
        <v>98</v>
      </c>
      <c r="D40" s="1" t="s">
        <v>99</v>
      </c>
      <c r="E40" s="1">
        <v>71197788</v>
      </c>
      <c r="F40" s="1" t="s">
        <v>21</v>
      </c>
      <c r="G40" s="1" t="s">
        <v>21</v>
      </c>
    </row>
    <row r="41" spans="1:20" ht="15.75" customHeight="1">
      <c r="A41" s="1">
        <v>45671761</v>
      </c>
      <c r="B41" s="2">
        <v>44866.259674305555</v>
      </c>
      <c r="C41" s="1" t="s">
        <v>100</v>
      </c>
      <c r="D41" s="1" t="s">
        <v>101</v>
      </c>
      <c r="E41" s="1">
        <v>45671761</v>
      </c>
      <c r="F41" s="1" t="s">
        <v>25</v>
      </c>
      <c r="G41" s="1" t="s">
        <v>25</v>
      </c>
      <c r="H41" s="1">
        <v>15</v>
      </c>
      <c r="I41" s="3" t="s">
        <v>102</v>
      </c>
      <c r="J41" s="1">
        <v>0</v>
      </c>
      <c r="K41" s="1">
        <v>0</v>
      </c>
      <c r="L41" s="1">
        <v>3</v>
      </c>
      <c r="M41" s="1">
        <v>0</v>
      </c>
      <c r="N41" s="1">
        <v>0</v>
      </c>
      <c r="O41" s="1">
        <v>0</v>
      </c>
      <c r="P41" s="1">
        <v>0</v>
      </c>
      <c r="Q41" s="1">
        <v>0</v>
      </c>
      <c r="R41" s="1">
        <v>0</v>
      </c>
      <c r="S41" s="1">
        <v>0</v>
      </c>
      <c r="T41" s="1">
        <v>0</v>
      </c>
    </row>
    <row r="42" spans="1:20" ht="15.75" customHeight="1">
      <c r="A42" s="1">
        <v>62073516</v>
      </c>
      <c r="B42" s="2">
        <v>44866.26448684028</v>
      </c>
      <c r="C42" s="1" t="s">
        <v>103</v>
      </c>
      <c r="D42" s="1" t="s">
        <v>104</v>
      </c>
      <c r="E42" s="1">
        <v>62073516</v>
      </c>
      <c r="F42" s="1" t="s">
        <v>21</v>
      </c>
      <c r="G42" s="1" t="s">
        <v>21</v>
      </c>
      <c r="H42" s="1">
        <v>0</v>
      </c>
      <c r="I42" s="1">
        <v>0</v>
      </c>
      <c r="J42" s="1">
        <v>0</v>
      </c>
      <c r="K42" s="1">
        <v>0</v>
      </c>
      <c r="L42" s="1">
        <v>0</v>
      </c>
      <c r="M42" s="1">
        <v>0</v>
      </c>
      <c r="N42" s="1">
        <v>0</v>
      </c>
      <c r="O42" s="1">
        <v>0</v>
      </c>
      <c r="P42" s="1">
        <v>0</v>
      </c>
      <c r="Q42" s="1">
        <v>0</v>
      </c>
      <c r="R42" s="1">
        <v>0</v>
      </c>
      <c r="S42" s="1">
        <v>0</v>
      </c>
      <c r="T42" s="1">
        <v>0</v>
      </c>
    </row>
    <row r="43" spans="1:9" ht="15.75" customHeight="1">
      <c r="A43" s="1">
        <v>48452751</v>
      </c>
      <c r="B43" s="2">
        <v>44866.265430150466</v>
      </c>
      <c r="C43" s="1" t="s">
        <v>105</v>
      </c>
      <c r="D43" s="1" t="s">
        <v>106</v>
      </c>
      <c r="E43" s="1">
        <v>48452751</v>
      </c>
      <c r="F43" s="1" t="s">
        <v>25</v>
      </c>
      <c r="G43" s="1" t="s">
        <v>25</v>
      </c>
      <c r="I43" s="1">
        <v>20</v>
      </c>
    </row>
    <row r="44" spans="1:9" ht="15.75" customHeight="1">
      <c r="A44" s="3">
        <v>567043</v>
      </c>
      <c r="B44" s="2">
        <v>44866.26951370371</v>
      </c>
      <c r="C44" s="1" t="s">
        <v>107</v>
      </c>
      <c r="D44" s="1" t="s">
        <v>108</v>
      </c>
      <c r="E44" s="3">
        <v>567043</v>
      </c>
      <c r="F44" s="1" t="s">
        <v>25</v>
      </c>
      <c r="G44" s="1" t="s">
        <v>25</v>
      </c>
      <c r="I44" s="1">
        <v>50</v>
      </c>
    </row>
    <row r="45" spans="1:7" ht="15.75" customHeight="1">
      <c r="A45" s="3">
        <v>55166</v>
      </c>
      <c r="B45" s="2">
        <v>44866.27898956019</v>
      </c>
      <c r="C45" s="1" t="s">
        <v>109</v>
      </c>
      <c r="D45" s="1" t="s">
        <v>110</v>
      </c>
      <c r="E45" s="3">
        <v>55166</v>
      </c>
      <c r="F45" s="1" t="s">
        <v>21</v>
      </c>
      <c r="G45" s="1" t="s">
        <v>21</v>
      </c>
    </row>
    <row r="46" spans="1:7" ht="15.75" customHeight="1">
      <c r="A46" s="1">
        <v>70840661</v>
      </c>
      <c r="B46" s="2">
        <v>44866.28000179398</v>
      </c>
      <c r="C46" s="1" t="s">
        <v>111</v>
      </c>
      <c r="D46" s="1" t="s">
        <v>112</v>
      </c>
      <c r="E46" s="1">
        <v>70840661</v>
      </c>
      <c r="F46" s="1" t="s">
        <v>21</v>
      </c>
      <c r="G46" s="1" t="s">
        <v>21</v>
      </c>
    </row>
    <row r="47" spans="1:7" ht="15.75" customHeight="1">
      <c r="A47" s="3">
        <v>226564</v>
      </c>
      <c r="B47" s="2">
        <v>44866.288870613425</v>
      </c>
      <c r="C47" s="1" t="s">
        <v>113</v>
      </c>
      <c r="D47" s="1" t="s">
        <v>114</v>
      </c>
      <c r="E47" s="3">
        <v>226564</v>
      </c>
      <c r="F47" s="1" t="s">
        <v>21</v>
      </c>
      <c r="G47" s="1" t="s">
        <v>21</v>
      </c>
    </row>
    <row r="48" spans="1:14" ht="15.75" customHeight="1">
      <c r="A48" s="1">
        <v>45671877</v>
      </c>
      <c r="B48" s="2">
        <v>44866.2900428588</v>
      </c>
      <c r="C48" s="1" t="s">
        <v>115</v>
      </c>
      <c r="D48" s="1" t="s">
        <v>116</v>
      </c>
      <c r="E48" s="1">
        <v>45671877</v>
      </c>
      <c r="F48" s="1" t="s">
        <v>25</v>
      </c>
      <c r="G48" s="1" t="s">
        <v>25</v>
      </c>
      <c r="H48" s="1">
        <v>40</v>
      </c>
      <c r="N48" s="1">
        <v>4</v>
      </c>
    </row>
    <row r="49" spans="1:7" ht="15.75" customHeight="1">
      <c r="A49" s="3">
        <v>497126</v>
      </c>
      <c r="B49" s="2">
        <v>44866.290075833334</v>
      </c>
      <c r="C49" s="1" t="s">
        <v>117</v>
      </c>
      <c r="D49" s="1" t="s">
        <v>118</v>
      </c>
      <c r="E49" s="3">
        <v>497126</v>
      </c>
      <c r="F49" s="1" t="s">
        <v>21</v>
      </c>
      <c r="G49" s="1" t="s">
        <v>21</v>
      </c>
    </row>
    <row r="50" spans="1:9" ht="15.75" customHeight="1">
      <c r="A50" s="3">
        <v>88446</v>
      </c>
      <c r="B50" s="2">
        <v>44866.29125439815</v>
      </c>
      <c r="C50" s="1" t="s">
        <v>119</v>
      </c>
      <c r="D50" s="1" t="s">
        <v>120</v>
      </c>
      <c r="E50" s="3">
        <v>88446</v>
      </c>
      <c r="F50" s="1" t="s">
        <v>25</v>
      </c>
      <c r="G50" s="1" t="s">
        <v>21</v>
      </c>
      <c r="I50" s="1">
        <v>60</v>
      </c>
    </row>
    <row r="51" spans="1:7" ht="15.75" customHeight="1">
      <c r="A51" s="3">
        <v>4536649</v>
      </c>
      <c r="B51" s="2">
        <v>44866.29270760417</v>
      </c>
      <c r="C51" s="1" t="s">
        <v>121</v>
      </c>
      <c r="D51" s="1" t="s">
        <v>122</v>
      </c>
      <c r="E51" s="3">
        <v>4536649</v>
      </c>
      <c r="F51" s="1" t="s">
        <v>21</v>
      </c>
      <c r="G51" s="1" t="s">
        <v>21</v>
      </c>
    </row>
    <row r="52" spans="1:10" ht="15.75" customHeight="1">
      <c r="A52" s="1">
        <v>44947721</v>
      </c>
      <c r="B52" s="2">
        <v>44866.29587240741</v>
      </c>
      <c r="C52" s="1" t="s">
        <v>123</v>
      </c>
      <c r="D52" s="1" t="s">
        <v>124</v>
      </c>
      <c r="E52" s="1">
        <v>44947721</v>
      </c>
      <c r="F52" s="1" t="s">
        <v>21</v>
      </c>
      <c r="G52" s="1" t="s">
        <v>25</v>
      </c>
      <c r="H52" s="1">
        <v>0</v>
      </c>
      <c r="I52" s="1">
        <v>0</v>
      </c>
      <c r="J52" s="1">
        <v>15</v>
      </c>
    </row>
    <row r="53" spans="1:7" ht="15.75" customHeight="1">
      <c r="A53" s="3">
        <v>225827</v>
      </c>
      <c r="B53" s="2">
        <v>44866.29614697916</v>
      </c>
      <c r="C53" s="1" t="s">
        <v>125</v>
      </c>
      <c r="D53" s="1" t="s">
        <v>126</v>
      </c>
      <c r="E53" s="3">
        <v>225827</v>
      </c>
      <c r="F53" s="1" t="s">
        <v>21</v>
      </c>
      <c r="G53" s="1" t="s">
        <v>21</v>
      </c>
    </row>
    <row r="54" spans="1:20" ht="15.75" customHeight="1">
      <c r="A54" s="1">
        <v>63481251</v>
      </c>
      <c r="B54" s="2">
        <v>44866.297437835645</v>
      </c>
      <c r="C54" s="1" t="s">
        <v>127</v>
      </c>
      <c r="D54" s="1" t="s">
        <v>128</v>
      </c>
      <c r="E54" s="1">
        <v>63481251</v>
      </c>
      <c r="F54" s="1" t="s">
        <v>21</v>
      </c>
      <c r="G54" s="1" t="s">
        <v>21</v>
      </c>
      <c r="H54" s="1">
        <v>0</v>
      </c>
      <c r="I54" s="1">
        <v>0</v>
      </c>
      <c r="J54" s="1">
        <v>0</v>
      </c>
      <c r="K54" s="1">
        <v>0</v>
      </c>
      <c r="L54" s="1">
        <v>0</v>
      </c>
      <c r="M54" s="1">
        <v>0</v>
      </c>
      <c r="N54" s="1">
        <v>0</v>
      </c>
      <c r="O54" s="1">
        <v>0</v>
      </c>
      <c r="P54" s="1">
        <v>0</v>
      </c>
      <c r="Q54" s="1">
        <v>0</v>
      </c>
      <c r="R54" s="1">
        <v>0</v>
      </c>
      <c r="S54" s="1">
        <v>0</v>
      </c>
      <c r="T54" s="1">
        <v>0</v>
      </c>
    </row>
    <row r="55" spans="1:20" ht="15.75" customHeight="1">
      <c r="A55" s="3">
        <v>638013</v>
      </c>
      <c r="B55" s="2">
        <v>44866.29863423611</v>
      </c>
      <c r="C55" s="1" t="s">
        <v>129</v>
      </c>
      <c r="D55" s="1" t="s">
        <v>130</v>
      </c>
      <c r="E55" s="3">
        <v>638013</v>
      </c>
      <c r="F55" s="1" t="s">
        <v>25</v>
      </c>
      <c r="G55" s="1" t="s">
        <v>25</v>
      </c>
      <c r="H55" s="1">
        <v>150</v>
      </c>
      <c r="I55" s="1">
        <v>0</v>
      </c>
      <c r="J55" s="1">
        <v>0</v>
      </c>
      <c r="K55" s="1">
        <v>0</v>
      </c>
      <c r="L55" s="1">
        <v>0</v>
      </c>
      <c r="M55" s="1">
        <v>0</v>
      </c>
      <c r="N55" s="1">
        <v>3</v>
      </c>
      <c r="O55" s="1">
        <v>0</v>
      </c>
      <c r="P55" s="1">
        <v>0</v>
      </c>
      <c r="Q55" s="1">
        <v>0</v>
      </c>
      <c r="R55" s="1">
        <v>0</v>
      </c>
      <c r="S55" s="1">
        <v>0</v>
      </c>
      <c r="T55" s="1" t="s">
        <v>21</v>
      </c>
    </row>
    <row r="56" spans="1:7" ht="15.75" customHeight="1">
      <c r="A56" s="1">
        <v>47377445</v>
      </c>
      <c r="B56" s="2">
        <v>44866.29898896991</v>
      </c>
      <c r="C56" s="1" t="s">
        <v>131</v>
      </c>
      <c r="D56" s="1" t="s">
        <v>132</v>
      </c>
      <c r="E56" s="1">
        <v>47377445</v>
      </c>
      <c r="F56" s="1" t="s">
        <v>21</v>
      </c>
      <c r="G56" s="1" t="s">
        <v>21</v>
      </c>
    </row>
    <row r="57" spans="1:10" ht="15.75" customHeight="1">
      <c r="A57" s="1">
        <v>49438816</v>
      </c>
      <c r="B57" s="2">
        <v>44866.301165983794</v>
      </c>
      <c r="C57" s="1" t="s">
        <v>133</v>
      </c>
      <c r="D57" s="1" t="s">
        <v>134</v>
      </c>
      <c r="E57" s="1">
        <v>49438816</v>
      </c>
      <c r="F57" s="1" t="s">
        <v>25</v>
      </c>
      <c r="G57" s="1" t="s">
        <v>21</v>
      </c>
      <c r="J57" s="1">
        <v>150</v>
      </c>
    </row>
    <row r="58" spans="1:9" ht="15.75" customHeight="1">
      <c r="A58" s="1">
        <v>60680351</v>
      </c>
      <c r="B58" s="2">
        <v>44866.30281679398</v>
      </c>
      <c r="C58" s="1" t="s">
        <v>135</v>
      </c>
      <c r="D58" s="1" t="s">
        <v>136</v>
      </c>
      <c r="E58" s="1">
        <v>60680351</v>
      </c>
      <c r="F58" s="1" t="s">
        <v>25</v>
      </c>
      <c r="G58" s="1" t="s">
        <v>25</v>
      </c>
      <c r="I58" s="1">
        <v>50</v>
      </c>
    </row>
    <row r="59" spans="1:8" ht="15.75" customHeight="1">
      <c r="A59" s="1">
        <v>64327809</v>
      </c>
      <c r="B59" s="2">
        <v>44866.30310783564</v>
      </c>
      <c r="C59" s="1" t="s">
        <v>137</v>
      </c>
      <c r="D59" s="1" t="s">
        <v>138</v>
      </c>
      <c r="E59" s="1">
        <v>64327809</v>
      </c>
      <c r="F59" s="1" t="s">
        <v>25</v>
      </c>
      <c r="G59" s="1" t="s">
        <v>21</v>
      </c>
      <c r="H59" s="1">
        <v>25</v>
      </c>
    </row>
    <row r="60" spans="1:9" ht="15.75" customHeight="1">
      <c r="A60" s="1">
        <v>62075985</v>
      </c>
      <c r="B60" s="2">
        <v>44866.31024875</v>
      </c>
      <c r="C60" s="1" t="s">
        <v>139</v>
      </c>
      <c r="D60" s="1" t="s">
        <v>140</v>
      </c>
      <c r="E60" s="1">
        <v>62075985</v>
      </c>
      <c r="F60" s="1" t="s">
        <v>25</v>
      </c>
      <c r="G60" s="1" t="s">
        <v>21</v>
      </c>
      <c r="I60" s="1">
        <v>40</v>
      </c>
    </row>
    <row r="61" spans="1:7" ht="15.75" customHeight="1">
      <c r="A61" s="1">
        <v>60575514</v>
      </c>
      <c r="B61" s="2">
        <v>44866.31228081018</v>
      </c>
      <c r="C61" s="1" t="s">
        <v>141</v>
      </c>
      <c r="D61" s="1" t="s">
        <v>142</v>
      </c>
      <c r="E61" s="1">
        <v>60575514</v>
      </c>
      <c r="F61" s="1" t="s">
        <v>21</v>
      </c>
      <c r="G61" s="1" t="s">
        <v>21</v>
      </c>
    </row>
    <row r="62" spans="1:8" ht="15.75" customHeight="1">
      <c r="A62" s="3">
        <v>837385</v>
      </c>
      <c r="B62" s="2">
        <v>44866.315130601855</v>
      </c>
      <c r="C62" s="1" t="s">
        <v>143</v>
      </c>
      <c r="D62" s="1" t="s">
        <v>144</v>
      </c>
      <c r="E62" s="3">
        <v>837385</v>
      </c>
      <c r="F62" s="1" t="s">
        <v>25</v>
      </c>
      <c r="G62" s="1" t="s">
        <v>25</v>
      </c>
      <c r="H62" s="1">
        <v>100</v>
      </c>
    </row>
    <row r="63" spans="1:7" ht="15.75" customHeight="1">
      <c r="A63" s="1">
        <v>62073257</v>
      </c>
      <c r="B63" s="2">
        <v>44866.31747592593</v>
      </c>
      <c r="C63" s="1" t="s">
        <v>145</v>
      </c>
      <c r="D63" s="1" t="s">
        <v>146</v>
      </c>
      <c r="E63" s="1">
        <v>62073257</v>
      </c>
      <c r="F63" s="1" t="s">
        <v>21</v>
      </c>
      <c r="G63" s="1" t="s">
        <v>21</v>
      </c>
    </row>
    <row r="64" spans="1:20" ht="15.75" customHeight="1">
      <c r="A64" s="1">
        <v>65761774</v>
      </c>
      <c r="B64" s="2">
        <v>44866.31942629629</v>
      </c>
      <c r="C64" s="1" t="s">
        <v>147</v>
      </c>
      <c r="D64" s="1" t="s">
        <v>148</v>
      </c>
      <c r="E64" s="1">
        <v>65761774</v>
      </c>
      <c r="F64" s="1" t="s">
        <v>21</v>
      </c>
      <c r="G64" s="1" t="s">
        <v>21</v>
      </c>
      <c r="H64" s="1">
        <v>0</v>
      </c>
      <c r="I64" s="1">
        <v>0</v>
      </c>
      <c r="J64" s="1">
        <v>0</v>
      </c>
      <c r="K64" s="1">
        <v>0</v>
      </c>
      <c r="L64" s="1">
        <v>0</v>
      </c>
      <c r="M64" s="1">
        <v>0</v>
      </c>
      <c r="N64" s="1">
        <v>0</v>
      </c>
      <c r="O64" s="1">
        <v>0</v>
      </c>
      <c r="P64" s="1">
        <v>0</v>
      </c>
      <c r="Q64" s="1">
        <v>0</v>
      </c>
      <c r="R64" s="1">
        <v>0</v>
      </c>
      <c r="S64" s="1">
        <v>0</v>
      </c>
      <c r="T64" s="1">
        <v>0</v>
      </c>
    </row>
    <row r="65" spans="1:8" ht="15.75" customHeight="1">
      <c r="A65" s="3">
        <v>567582</v>
      </c>
      <c r="B65" s="2">
        <v>44866.31977015046</v>
      </c>
      <c r="C65" s="1" t="s">
        <v>149</v>
      </c>
      <c r="D65" s="1" t="s">
        <v>150</v>
      </c>
      <c r="E65" s="3">
        <v>567582</v>
      </c>
      <c r="F65" s="1" t="s">
        <v>25</v>
      </c>
      <c r="G65" s="1" t="s">
        <v>21</v>
      </c>
      <c r="H65" s="1">
        <v>150</v>
      </c>
    </row>
    <row r="66" spans="1:8" ht="15.75" customHeight="1">
      <c r="A66" s="1">
        <v>44993510</v>
      </c>
      <c r="B66" s="2">
        <v>44866.320278506944</v>
      </c>
      <c r="C66" s="1" t="s">
        <v>151</v>
      </c>
      <c r="D66" s="1" t="s">
        <v>152</v>
      </c>
      <c r="E66" s="1">
        <v>44993510</v>
      </c>
      <c r="F66" s="1" t="s">
        <v>25</v>
      </c>
      <c r="G66" s="1" t="s">
        <v>25</v>
      </c>
      <c r="H66" s="1">
        <v>40</v>
      </c>
    </row>
    <row r="67" spans="1:7" ht="15.75" customHeight="1">
      <c r="A67" s="1">
        <v>49438867</v>
      </c>
      <c r="B67" s="2">
        <v>44866.33057034722</v>
      </c>
      <c r="C67" s="1" t="s">
        <v>153</v>
      </c>
      <c r="D67" s="1" t="s">
        <v>154</v>
      </c>
      <c r="E67" s="1">
        <v>49438867</v>
      </c>
      <c r="F67" s="1" t="s">
        <v>21</v>
      </c>
      <c r="G67" s="1" t="s">
        <v>21</v>
      </c>
    </row>
    <row r="68" spans="1:7" ht="15.75" customHeight="1">
      <c r="A68" s="1">
        <v>70837601</v>
      </c>
      <c r="B68" s="2">
        <v>44866.33786339121</v>
      </c>
      <c r="C68" s="1" t="s">
        <v>155</v>
      </c>
      <c r="D68" s="1" t="s">
        <v>156</v>
      </c>
      <c r="E68" s="1">
        <v>70837601</v>
      </c>
      <c r="F68" s="1" t="s">
        <v>21</v>
      </c>
      <c r="G68" s="1" t="s">
        <v>21</v>
      </c>
    </row>
    <row r="69" spans="1:9" ht="15.75" customHeight="1">
      <c r="A69" s="3">
        <v>53198</v>
      </c>
      <c r="B69" s="2">
        <v>44866.33807021991</v>
      </c>
      <c r="C69" s="1" t="s">
        <v>157</v>
      </c>
      <c r="D69" s="1" t="s">
        <v>158</v>
      </c>
      <c r="E69" s="3">
        <v>53198</v>
      </c>
      <c r="F69" s="1" t="s">
        <v>25</v>
      </c>
      <c r="G69" s="1" t="s">
        <v>21</v>
      </c>
      <c r="I69" s="1">
        <v>35</v>
      </c>
    </row>
    <row r="70" spans="1:8" ht="15.75" customHeight="1">
      <c r="A70" s="1">
        <v>49459899</v>
      </c>
      <c r="B70" s="2">
        <v>44866.33827363426</v>
      </c>
      <c r="C70" s="1" t="s">
        <v>159</v>
      </c>
      <c r="D70" s="1" t="s">
        <v>160</v>
      </c>
      <c r="E70" s="1">
        <v>49459899</v>
      </c>
      <c r="F70" s="1" t="s">
        <v>25</v>
      </c>
      <c r="G70" s="1" t="s">
        <v>21</v>
      </c>
      <c r="H70" s="1">
        <v>40</v>
      </c>
    </row>
    <row r="71" spans="1:7" ht="15.75" customHeight="1">
      <c r="A71" s="3">
        <v>209392</v>
      </c>
      <c r="B71" s="2">
        <v>44866.340656898145</v>
      </c>
      <c r="C71" s="1" t="s">
        <v>161</v>
      </c>
      <c r="D71" s="1" t="s">
        <v>162</v>
      </c>
      <c r="E71" s="3">
        <v>209392</v>
      </c>
      <c r="F71" s="1" t="s">
        <v>21</v>
      </c>
      <c r="G71" s="1" t="s">
        <v>21</v>
      </c>
    </row>
    <row r="72" spans="1:8" ht="15.75" customHeight="1">
      <c r="A72" s="1">
        <v>16355474</v>
      </c>
      <c r="B72" s="2">
        <v>44866.34381302084</v>
      </c>
      <c r="C72" s="1" t="s">
        <v>163</v>
      </c>
      <c r="D72" s="1" t="s">
        <v>164</v>
      </c>
      <c r="E72" s="1">
        <v>16355474</v>
      </c>
      <c r="F72" s="1" t="s">
        <v>25</v>
      </c>
      <c r="G72" s="1" t="s">
        <v>25</v>
      </c>
      <c r="H72" s="1">
        <v>75</v>
      </c>
    </row>
    <row r="73" spans="1:18" ht="15.75" customHeight="1">
      <c r="A73" s="3">
        <v>390780</v>
      </c>
      <c r="B73" s="2">
        <v>44866.34833180555</v>
      </c>
      <c r="C73" s="1" t="s">
        <v>165</v>
      </c>
      <c r="D73" s="1" t="s">
        <v>166</v>
      </c>
      <c r="E73" s="3">
        <v>390780</v>
      </c>
      <c r="F73" s="1" t="s">
        <v>25</v>
      </c>
      <c r="G73" s="1" t="s">
        <v>21</v>
      </c>
      <c r="I73" s="1">
        <v>115</v>
      </c>
      <c r="J73" s="1">
        <v>1200</v>
      </c>
      <c r="P73" s="1">
        <v>5</v>
      </c>
      <c r="R73" s="1">
        <v>60</v>
      </c>
    </row>
    <row r="74" spans="1:9" ht="15.75" customHeight="1">
      <c r="A74" s="3">
        <v>838993</v>
      </c>
      <c r="B74" s="2">
        <v>44866.34895363426</v>
      </c>
      <c r="C74" s="1" t="s">
        <v>167</v>
      </c>
      <c r="D74" s="1" t="s">
        <v>168</v>
      </c>
      <c r="E74" s="3">
        <v>838993</v>
      </c>
      <c r="F74" s="1" t="s">
        <v>25</v>
      </c>
      <c r="G74" s="1" t="s">
        <v>25</v>
      </c>
      <c r="I74" s="1">
        <v>40</v>
      </c>
    </row>
    <row r="75" spans="1:20" ht="15.75" customHeight="1">
      <c r="A75" s="3">
        <v>566438</v>
      </c>
      <c r="B75" s="2">
        <v>44866.35569143519</v>
      </c>
      <c r="C75" s="1" t="s">
        <v>169</v>
      </c>
      <c r="D75" s="1" t="s">
        <v>170</v>
      </c>
      <c r="E75" s="3">
        <v>566438</v>
      </c>
      <c r="F75" s="1" t="s">
        <v>25</v>
      </c>
      <c r="G75" s="1" t="s">
        <v>21</v>
      </c>
      <c r="I75" s="1">
        <v>50</v>
      </c>
      <c r="K75" s="1">
        <v>2</v>
      </c>
      <c r="O75" s="1">
        <v>5</v>
      </c>
      <c r="T75" s="1" t="s">
        <v>171</v>
      </c>
    </row>
    <row r="76" spans="1:20" ht="15.75" customHeight="1">
      <c r="A76" s="1">
        <v>63434610</v>
      </c>
      <c r="B76" s="2">
        <v>44866.36862857639</v>
      </c>
      <c r="C76" s="1" t="s">
        <v>172</v>
      </c>
      <c r="D76" s="1" t="s">
        <v>173</v>
      </c>
      <c r="E76" s="1">
        <v>63434610</v>
      </c>
      <c r="F76" s="1" t="s">
        <v>21</v>
      </c>
      <c r="G76" s="1" t="s">
        <v>21</v>
      </c>
      <c r="T76" s="1" t="s">
        <v>174</v>
      </c>
    </row>
    <row r="77" spans="1:20" ht="15.75" customHeight="1">
      <c r="A77" s="1">
        <v>226556</v>
      </c>
      <c r="B77" s="2">
        <v>44866.37358141204</v>
      </c>
      <c r="C77" s="1" t="s">
        <v>175</v>
      </c>
      <c r="D77" s="1" t="s">
        <v>176</v>
      </c>
      <c r="E77" s="1">
        <v>226556</v>
      </c>
      <c r="F77" s="1" t="s">
        <v>25</v>
      </c>
      <c r="G77" s="1" t="s">
        <v>25</v>
      </c>
      <c r="H77" s="1">
        <v>50</v>
      </c>
      <c r="T77" s="1" t="s">
        <v>177</v>
      </c>
    </row>
    <row r="78" spans="1:8" ht="15.75" customHeight="1">
      <c r="A78" s="3">
        <v>4150015</v>
      </c>
      <c r="B78" s="2">
        <v>44866.376235069445</v>
      </c>
      <c r="C78" s="1" t="s">
        <v>178</v>
      </c>
      <c r="D78" s="1" t="s">
        <v>179</v>
      </c>
      <c r="E78" s="3">
        <v>4150015</v>
      </c>
      <c r="F78" s="1" t="s">
        <v>25</v>
      </c>
      <c r="G78" s="1" t="s">
        <v>21</v>
      </c>
      <c r="H78" s="1">
        <v>30</v>
      </c>
    </row>
    <row r="79" spans="1:9" ht="15.75" customHeight="1">
      <c r="A79" s="3">
        <v>559008</v>
      </c>
      <c r="B79" s="2">
        <v>44866.37846869213</v>
      </c>
      <c r="C79" s="1" t="s">
        <v>180</v>
      </c>
      <c r="D79" s="1" t="s">
        <v>181</v>
      </c>
      <c r="E79" s="3">
        <v>559008</v>
      </c>
      <c r="F79" s="1" t="s">
        <v>25</v>
      </c>
      <c r="G79" s="1" t="s">
        <v>21</v>
      </c>
      <c r="I79" s="1">
        <v>100</v>
      </c>
    </row>
    <row r="80" spans="1:9" ht="15.75" customHeight="1">
      <c r="A80" s="3">
        <v>559415</v>
      </c>
      <c r="B80" s="2">
        <v>44866.378535972224</v>
      </c>
      <c r="C80" s="1" t="s">
        <v>182</v>
      </c>
      <c r="D80" s="1" t="s">
        <v>183</v>
      </c>
      <c r="E80" s="3">
        <v>559415</v>
      </c>
      <c r="F80" s="1" t="s">
        <v>25</v>
      </c>
      <c r="G80" s="1" t="s">
        <v>25</v>
      </c>
      <c r="I80" s="1">
        <v>100</v>
      </c>
    </row>
    <row r="81" spans="1:7" ht="15.75" customHeight="1">
      <c r="A81" s="1">
        <v>44946881</v>
      </c>
      <c r="B81" s="2">
        <v>44866.38346724537</v>
      </c>
      <c r="C81" s="1" t="s">
        <v>184</v>
      </c>
      <c r="D81" s="1" t="s">
        <v>185</v>
      </c>
      <c r="E81" s="1">
        <v>44946881</v>
      </c>
      <c r="F81" s="1" t="s">
        <v>21</v>
      </c>
      <c r="G81" s="1" t="s">
        <v>21</v>
      </c>
    </row>
    <row r="82" spans="1:19" ht="15.75" customHeight="1">
      <c r="A82" s="3">
        <v>559148</v>
      </c>
      <c r="B82" s="2">
        <v>44866.38470621528</v>
      </c>
      <c r="C82" s="1" t="s">
        <v>186</v>
      </c>
      <c r="D82" s="1" t="s">
        <v>187</v>
      </c>
      <c r="E82" s="3">
        <v>559148</v>
      </c>
      <c r="F82" s="1" t="s">
        <v>21</v>
      </c>
      <c r="G82" s="1" t="s">
        <v>21</v>
      </c>
      <c r="H82" s="1">
        <v>0</v>
      </c>
      <c r="I82" s="1">
        <v>0</v>
      </c>
      <c r="J82" s="1">
        <v>0</v>
      </c>
      <c r="K82" s="1">
        <v>0</v>
      </c>
      <c r="L82" s="1">
        <v>0</v>
      </c>
      <c r="M82" s="1">
        <v>0</v>
      </c>
      <c r="N82" s="1">
        <v>0</v>
      </c>
      <c r="O82" s="1">
        <v>0</v>
      </c>
      <c r="P82" s="1">
        <v>0</v>
      </c>
      <c r="Q82" s="1">
        <v>0</v>
      </c>
      <c r="R82" s="1">
        <v>0</v>
      </c>
      <c r="S82" s="1">
        <v>0</v>
      </c>
    </row>
    <row r="83" spans="1:7" ht="15.75" customHeight="1">
      <c r="A83" s="3">
        <v>90395</v>
      </c>
      <c r="B83" s="2">
        <v>44866.39370247685</v>
      </c>
      <c r="C83" s="1" t="s">
        <v>188</v>
      </c>
      <c r="D83" s="1" t="s">
        <v>189</v>
      </c>
      <c r="E83" s="3">
        <v>90395</v>
      </c>
      <c r="F83" s="1" t="s">
        <v>21</v>
      </c>
      <c r="G83" s="1" t="s">
        <v>21</v>
      </c>
    </row>
    <row r="84" spans="1:18" ht="15.75" customHeight="1">
      <c r="A84" s="3">
        <v>92584</v>
      </c>
      <c r="B84" s="2">
        <v>44866.39498413194</v>
      </c>
      <c r="C84" s="1" t="s">
        <v>190</v>
      </c>
      <c r="D84" s="1" t="s">
        <v>191</v>
      </c>
      <c r="E84" s="3">
        <v>92584</v>
      </c>
      <c r="F84" s="1" t="s">
        <v>25</v>
      </c>
      <c r="G84" s="1" t="s">
        <v>21</v>
      </c>
      <c r="H84" s="1">
        <v>720</v>
      </c>
      <c r="L84" s="1">
        <v>2</v>
      </c>
      <c r="N84" s="1">
        <v>2</v>
      </c>
      <c r="R84" s="1">
        <v>300</v>
      </c>
    </row>
    <row r="85" spans="1:14" ht="15.75" customHeight="1">
      <c r="A85" s="1">
        <v>44993501</v>
      </c>
      <c r="B85" s="2">
        <v>44866.40288055556</v>
      </c>
      <c r="C85" s="1" t="s">
        <v>192</v>
      </c>
      <c r="D85" s="1" t="s">
        <v>193</v>
      </c>
      <c r="E85" s="1">
        <v>44993501</v>
      </c>
      <c r="F85" s="1" t="s">
        <v>25</v>
      </c>
      <c r="G85" s="1" t="s">
        <v>21</v>
      </c>
      <c r="H85" s="1">
        <v>25</v>
      </c>
      <c r="N85" s="1">
        <v>3</v>
      </c>
    </row>
    <row r="86" spans="1:9" ht="15.75" customHeight="1">
      <c r="A86" s="3">
        <v>212920</v>
      </c>
      <c r="B86" s="2">
        <v>44866.40481255787</v>
      </c>
      <c r="C86" s="1" t="s">
        <v>194</v>
      </c>
      <c r="D86" s="1" t="s">
        <v>195</v>
      </c>
      <c r="E86" s="3">
        <v>212920</v>
      </c>
      <c r="F86" s="1" t="s">
        <v>25</v>
      </c>
      <c r="G86" s="1" t="s">
        <v>25</v>
      </c>
      <c r="H86" s="1">
        <v>5</v>
      </c>
      <c r="I86" s="1">
        <v>30</v>
      </c>
    </row>
    <row r="87" spans="1:9" ht="15.75" customHeight="1">
      <c r="A87" s="1">
        <v>62073249</v>
      </c>
      <c r="B87" s="2">
        <v>44866.40991261574</v>
      </c>
      <c r="C87" s="1" t="s">
        <v>196</v>
      </c>
      <c r="D87" s="1" t="s">
        <v>197</v>
      </c>
      <c r="E87" s="1">
        <v>62073249</v>
      </c>
      <c r="F87" s="1" t="s">
        <v>25</v>
      </c>
      <c r="G87" s="1" t="s">
        <v>21</v>
      </c>
      <c r="I87" s="1">
        <v>25</v>
      </c>
    </row>
    <row r="88" spans="1:8" ht="15.75" customHeight="1">
      <c r="A88" s="1">
        <v>45671729</v>
      </c>
      <c r="B88" s="2">
        <v>44866.411260891204</v>
      </c>
      <c r="C88" s="1" t="s">
        <v>198</v>
      </c>
      <c r="D88" s="1" t="s">
        <v>199</v>
      </c>
      <c r="E88" s="1">
        <v>45671729</v>
      </c>
      <c r="F88" s="1" t="s">
        <v>25</v>
      </c>
      <c r="G88" s="1" t="s">
        <v>25</v>
      </c>
      <c r="H88" s="1">
        <v>25</v>
      </c>
    </row>
    <row r="89" spans="1:7" ht="15.75" customHeight="1">
      <c r="A89" s="1">
        <v>49939386</v>
      </c>
      <c r="B89" s="2">
        <v>44866.41515935185</v>
      </c>
      <c r="C89" s="1" t="s">
        <v>200</v>
      </c>
      <c r="D89" s="1" t="s">
        <v>201</v>
      </c>
      <c r="E89" s="1">
        <v>49939386</v>
      </c>
      <c r="F89" s="1" t="s">
        <v>21</v>
      </c>
      <c r="G89" s="1" t="s">
        <v>21</v>
      </c>
    </row>
    <row r="90" spans="1:10" ht="15.75" customHeight="1">
      <c r="A90" s="3">
        <v>567213</v>
      </c>
      <c r="B90" s="2">
        <v>44866.419032997685</v>
      </c>
      <c r="C90" s="1" t="s">
        <v>202</v>
      </c>
      <c r="D90" s="1" t="s">
        <v>203</v>
      </c>
      <c r="E90" s="3">
        <v>567213</v>
      </c>
      <c r="F90" s="1" t="s">
        <v>25</v>
      </c>
      <c r="G90" s="1" t="s">
        <v>21</v>
      </c>
      <c r="J90" s="1">
        <v>35</v>
      </c>
    </row>
    <row r="91" spans="1:7" ht="15.75" customHeight="1">
      <c r="A91" s="1">
        <v>64480020</v>
      </c>
      <c r="B91" s="2">
        <v>44866.41983413194</v>
      </c>
      <c r="C91" s="1" t="s">
        <v>204</v>
      </c>
      <c r="D91" s="1" t="s">
        <v>205</v>
      </c>
      <c r="E91" s="1">
        <v>64480020</v>
      </c>
      <c r="F91" s="1" t="s">
        <v>21</v>
      </c>
      <c r="G91" s="1" t="s">
        <v>21</v>
      </c>
    </row>
    <row r="92" spans="1:9" ht="15.75" customHeight="1">
      <c r="A92" s="1">
        <v>3311</v>
      </c>
      <c r="B92" s="2">
        <v>44866.42640503473</v>
      </c>
      <c r="C92" s="1" t="s">
        <v>206</v>
      </c>
      <c r="D92" s="1" t="s">
        <v>207</v>
      </c>
      <c r="E92" s="1">
        <v>3311</v>
      </c>
      <c r="F92" s="1" t="s">
        <v>25</v>
      </c>
      <c r="G92" s="1" t="s">
        <v>21</v>
      </c>
      <c r="H92" s="1">
        <v>5</v>
      </c>
      <c r="I92" s="1">
        <v>5</v>
      </c>
    </row>
    <row r="93" spans="1:9" ht="15.75" customHeight="1">
      <c r="A93" s="3">
        <v>4212029</v>
      </c>
      <c r="B93" s="2">
        <v>44866.42686173611</v>
      </c>
      <c r="C93" s="1" t="s">
        <v>208</v>
      </c>
      <c r="D93" s="1" t="s">
        <v>209</v>
      </c>
      <c r="E93" s="3">
        <v>4212029</v>
      </c>
      <c r="F93" s="1" t="s">
        <v>25</v>
      </c>
      <c r="G93" s="1" t="s">
        <v>21</v>
      </c>
      <c r="I93" s="1">
        <v>200</v>
      </c>
    </row>
    <row r="94" spans="1:9" ht="15.75" customHeight="1">
      <c r="A94" s="3">
        <v>567370</v>
      </c>
      <c r="B94" s="2">
        <v>44866.43023246528</v>
      </c>
      <c r="C94" s="1" t="s">
        <v>210</v>
      </c>
      <c r="D94" s="1" t="s">
        <v>211</v>
      </c>
      <c r="E94" s="3">
        <v>567370</v>
      </c>
      <c r="F94" s="1" t="s">
        <v>25</v>
      </c>
      <c r="G94" s="1" t="s">
        <v>21</v>
      </c>
      <c r="I94" s="1">
        <v>25</v>
      </c>
    </row>
    <row r="95" spans="1:7" ht="15.75" customHeight="1">
      <c r="A95" s="3">
        <v>380385</v>
      </c>
      <c r="B95" s="2">
        <v>44866.431648750004</v>
      </c>
      <c r="C95" s="1" t="s">
        <v>212</v>
      </c>
      <c r="D95" s="1" t="s">
        <v>213</v>
      </c>
      <c r="E95" s="3">
        <v>380385</v>
      </c>
      <c r="F95" s="1" t="s">
        <v>21</v>
      </c>
      <c r="G95" s="1" t="s">
        <v>21</v>
      </c>
    </row>
    <row r="96" spans="1:15" ht="15.75" customHeight="1">
      <c r="A96" s="1">
        <v>46937099</v>
      </c>
      <c r="B96" s="2">
        <v>44866.438261041665</v>
      </c>
      <c r="C96" s="1" t="s">
        <v>214</v>
      </c>
      <c r="D96" s="1" t="s">
        <v>215</v>
      </c>
      <c r="E96" s="1">
        <v>46937099</v>
      </c>
      <c r="F96" s="1" t="s">
        <v>25</v>
      </c>
      <c r="G96" s="1" t="s">
        <v>21</v>
      </c>
      <c r="I96" s="1">
        <v>10</v>
      </c>
      <c r="O96" s="1">
        <v>1</v>
      </c>
    </row>
    <row r="97" spans="1:7" ht="15.75" customHeight="1">
      <c r="A97" s="1">
        <v>70853584</v>
      </c>
      <c r="B97" s="2">
        <v>44866.44700071759</v>
      </c>
      <c r="C97" s="1" t="s">
        <v>216</v>
      </c>
      <c r="D97" s="1" t="s">
        <v>217</v>
      </c>
      <c r="E97" s="1">
        <v>70853584</v>
      </c>
      <c r="F97" s="1" t="s">
        <v>21</v>
      </c>
      <c r="G97" s="1" t="s">
        <v>21</v>
      </c>
    </row>
    <row r="98" spans="1:14" ht="15.75" customHeight="1">
      <c r="A98" s="1">
        <v>43420656</v>
      </c>
      <c r="B98" s="2">
        <v>44866.44729270833</v>
      </c>
      <c r="C98" s="1" t="s">
        <v>218</v>
      </c>
      <c r="D98" s="1" t="s">
        <v>219</v>
      </c>
      <c r="E98" s="1">
        <v>43420656</v>
      </c>
      <c r="F98" s="1" t="s">
        <v>25</v>
      </c>
      <c r="G98" s="1" t="s">
        <v>21</v>
      </c>
      <c r="H98" s="1">
        <v>10</v>
      </c>
      <c r="N98" s="1">
        <v>2</v>
      </c>
    </row>
    <row r="99" spans="1:8" ht="15.75" customHeight="1">
      <c r="A99" s="1">
        <v>62075993</v>
      </c>
      <c r="B99" s="2">
        <v>44866.44855351852</v>
      </c>
      <c r="C99" s="1" t="s">
        <v>220</v>
      </c>
      <c r="D99" s="1" t="s">
        <v>221</v>
      </c>
      <c r="E99" s="1">
        <v>62075993</v>
      </c>
      <c r="F99" s="1" t="s">
        <v>25</v>
      </c>
      <c r="G99" s="1" t="s">
        <v>21</v>
      </c>
      <c r="H99" s="1">
        <v>20</v>
      </c>
    </row>
    <row r="100" spans="1:8" ht="15.75" customHeight="1">
      <c r="A100" s="1">
        <v>46937145</v>
      </c>
      <c r="B100" s="2">
        <v>44866.457212685185</v>
      </c>
      <c r="C100" s="1" t="s">
        <v>222</v>
      </c>
      <c r="D100" s="1" t="s">
        <v>223</v>
      </c>
      <c r="E100" s="1">
        <v>46937145</v>
      </c>
      <c r="F100" s="1" t="s">
        <v>25</v>
      </c>
      <c r="G100" s="1" t="s">
        <v>21</v>
      </c>
      <c r="H100" s="1">
        <v>45</v>
      </c>
    </row>
    <row r="101" spans="1:9" ht="15.75" customHeight="1">
      <c r="A101" s="3">
        <v>567396</v>
      </c>
      <c r="B101" s="2">
        <v>44866.483597928236</v>
      </c>
      <c r="C101" s="1" t="s">
        <v>224</v>
      </c>
      <c r="D101" s="1" t="s">
        <v>225</v>
      </c>
      <c r="E101" s="3">
        <v>567396</v>
      </c>
      <c r="F101" s="1" t="s">
        <v>25</v>
      </c>
      <c r="G101" s="1" t="s">
        <v>25</v>
      </c>
      <c r="I101" s="1">
        <v>30</v>
      </c>
    </row>
    <row r="102" spans="1:7" ht="15.75" customHeight="1">
      <c r="A102" s="1">
        <v>64480046</v>
      </c>
      <c r="B102" s="2">
        <v>44866.49153454861</v>
      </c>
      <c r="C102" s="1" t="s">
        <v>226</v>
      </c>
      <c r="D102" s="1" t="s">
        <v>227</v>
      </c>
      <c r="E102" s="1">
        <v>64480046</v>
      </c>
      <c r="F102" s="1" t="s">
        <v>21</v>
      </c>
      <c r="G102" s="1" t="s">
        <v>21</v>
      </c>
    </row>
    <row r="103" spans="1:15" ht="15.75" customHeight="1">
      <c r="A103" s="1">
        <v>49459171</v>
      </c>
      <c r="B103" s="2">
        <v>44866.49354056713</v>
      </c>
      <c r="C103" s="1" t="s">
        <v>228</v>
      </c>
      <c r="D103" s="1" t="s">
        <v>229</v>
      </c>
      <c r="E103" s="1">
        <v>49459171</v>
      </c>
      <c r="F103" s="1" t="s">
        <v>25</v>
      </c>
      <c r="G103" s="1" t="s">
        <v>21</v>
      </c>
      <c r="I103" s="1">
        <v>50</v>
      </c>
      <c r="O103" s="1">
        <v>3</v>
      </c>
    </row>
    <row r="104" spans="1:7" ht="15.75" customHeight="1">
      <c r="A104" s="1">
        <v>62077457</v>
      </c>
      <c r="B104" s="2">
        <v>44866.4964467824</v>
      </c>
      <c r="C104" s="1" t="s">
        <v>230</v>
      </c>
      <c r="D104" s="1" t="s">
        <v>231</v>
      </c>
      <c r="E104" s="1">
        <v>62077457</v>
      </c>
      <c r="F104" s="1" t="s">
        <v>21</v>
      </c>
      <c r="G104" s="1" t="s">
        <v>21</v>
      </c>
    </row>
    <row r="105" spans="1:9" ht="15.75" customHeight="1">
      <c r="A105" s="1">
        <v>62073087</v>
      </c>
      <c r="B105" s="2">
        <v>44866.50314577547</v>
      </c>
      <c r="C105" s="1" t="s">
        <v>232</v>
      </c>
      <c r="D105" s="1" t="s">
        <v>233</v>
      </c>
      <c r="E105" s="1">
        <v>62073087</v>
      </c>
      <c r="F105" s="1" t="s">
        <v>25</v>
      </c>
      <c r="G105" s="1" t="s">
        <v>21</v>
      </c>
      <c r="I105" s="1">
        <v>50</v>
      </c>
    </row>
    <row r="106" spans="1:15" ht="15.75" customHeight="1">
      <c r="A106" s="1">
        <v>62157299</v>
      </c>
      <c r="B106" s="2">
        <v>44866.50979015046</v>
      </c>
      <c r="C106" s="1" t="s">
        <v>234</v>
      </c>
      <c r="D106" s="1" t="s">
        <v>235</v>
      </c>
      <c r="E106" s="1">
        <v>62157299</v>
      </c>
      <c r="F106" s="1" t="s">
        <v>25</v>
      </c>
      <c r="G106" s="1" t="s">
        <v>25</v>
      </c>
      <c r="I106" s="1">
        <v>150</v>
      </c>
      <c r="O106" s="1">
        <v>5</v>
      </c>
    </row>
    <row r="107" spans="1:9" ht="15.75" customHeight="1">
      <c r="A107" s="1">
        <v>70921245</v>
      </c>
      <c r="B107" s="2">
        <v>44866.529160763894</v>
      </c>
      <c r="C107" s="1" t="s">
        <v>236</v>
      </c>
      <c r="D107" s="1" t="s">
        <v>237</v>
      </c>
      <c r="E107" s="1">
        <v>70921245</v>
      </c>
      <c r="F107" s="1" t="s">
        <v>25</v>
      </c>
      <c r="G107" s="1" t="s">
        <v>21</v>
      </c>
      <c r="I107" s="1">
        <v>75</v>
      </c>
    </row>
    <row r="108" spans="1:8" ht="15.75" customHeight="1">
      <c r="A108" s="3">
        <v>55468</v>
      </c>
      <c r="B108" s="2">
        <v>44866.53136861111</v>
      </c>
      <c r="C108" s="1" t="s">
        <v>238</v>
      </c>
      <c r="D108" s="1" t="s">
        <v>239</v>
      </c>
      <c r="E108" s="3">
        <v>55468</v>
      </c>
      <c r="F108" s="1" t="s">
        <v>25</v>
      </c>
      <c r="G108" s="1" t="s">
        <v>21</v>
      </c>
      <c r="H108" s="1">
        <v>80</v>
      </c>
    </row>
    <row r="109" spans="1:7" ht="15.75" customHeight="1">
      <c r="A109" s="1">
        <v>64480046</v>
      </c>
      <c r="B109" s="2">
        <v>44866.55262920139</v>
      </c>
      <c r="C109" s="1" t="s">
        <v>226</v>
      </c>
      <c r="D109" s="1" t="s">
        <v>240</v>
      </c>
      <c r="E109" s="1">
        <v>64480046</v>
      </c>
      <c r="F109" s="1" t="s">
        <v>21</v>
      </c>
      <c r="G109" s="1" t="s">
        <v>21</v>
      </c>
    </row>
    <row r="110" spans="1:9" ht="15.75" customHeight="1">
      <c r="A110" s="3">
        <v>380458</v>
      </c>
      <c r="B110" s="2">
        <v>44866.560242858795</v>
      </c>
      <c r="C110" s="1" t="s">
        <v>241</v>
      </c>
      <c r="D110" s="1" t="s">
        <v>242</v>
      </c>
      <c r="E110" s="3">
        <v>380458</v>
      </c>
      <c r="F110" s="1" t="s">
        <v>25</v>
      </c>
      <c r="G110" s="1" t="s">
        <v>21</v>
      </c>
      <c r="I110" s="1">
        <v>40</v>
      </c>
    </row>
    <row r="111" spans="1:7" ht="15.75" customHeight="1">
      <c r="A111" s="3">
        <v>380431</v>
      </c>
      <c r="B111" s="2">
        <v>44866.56319465278</v>
      </c>
      <c r="C111" s="1" t="s">
        <v>243</v>
      </c>
      <c r="D111" s="1" t="s">
        <v>244</v>
      </c>
      <c r="E111" s="3">
        <v>380431</v>
      </c>
      <c r="F111" s="1" t="s">
        <v>21</v>
      </c>
      <c r="G111" s="1" t="s">
        <v>21</v>
      </c>
    </row>
    <row r="112" spans="1:7" ht="15.75" customHeight="1">
      <c r="A112" s="1">
        <v>46937170</v>
      </c>
      <c r="B112" s="2">
        <v>44866.57904311342</v>
      </c>
      <c r="C112" s="1" t="s">
        <v>245</v>
      </c>
      <c r="D112" s="1" t="s">
        <v>246</v>
      </c>
      <c r="E112" s="1">
        <v>46937170</v>
      </c>
      <c r="F112" s="1" t="s">
        <v>21</v>
      </c>
      <c r="G112" s="1" t="s">
        <v>21</v>
      </c>
    </row>
    <row r="113" spans="1:15" ht="15.75" customHeight="1">
      <c r="A113" s="3">
        <v>558982</v>
      </c>
      <c r="B113" s="2">
        <v>44866.582819965275</v>
      </c>
      <c r="C113" s="1" t="s">
        <v>247</v>
      </c>
      <c r="D113" s="1" t="s">
        <v>248</v>
      </c>
      <c r="E113" s="3">
        <v>558982</v>
      </c>
      <c r="F113" s="1" t="s">
        <v>25</v>
      </c>
      <c r="G113" s="1" t="s">
        <v>25</v>
      </c>
      <c r="I113" s="1">
        <v>150</v>
      </c>
      <c r="O113" s="1">
        <v>1</v>
      </c>
    </row>
    <row r="114" spans="1:19" ht="15.75" customHeight="1">
      <c r="A114" s="3">
        <v>173843</v>
      </c>
      <c r="B114" s="2">
        <v>44866.5921275</v>
      </c>
      <c r="C114" s="1" t="s">
        <v>249</v>
      </c>
      <c r="D114" s="1" t="s">
        <v>250</v>
      </c>
      <c r="E114" s="3">
        <v>173843</v>
      </c>
      <c r="F114" s="1" t="s">
        <v>25</v>
      </c>
      <c r="G114" s="1" t="s">
        <v>21</v>
      </c>
      <c r="H114" s="1">
        <v>170</v>
      </c>
      <c r="I114" s="1">
        <v>0</v>
      </c>
      <c r="J114" s="1">
        <v>0</v>
      </c>
      <c r="K114" s="1">
        <v>0</v>
      </c>
      <c r="L114" s="1">
        <v>0</v>
      </c>
      <c r="M114" s="1">
        <v>0</v>
      </c>
      <c r="N114" s="1">
        <v>3</v>
      </c>
      <c r="O114" s="1">
        <v>0</v>
      </c>
      <c r="P114" s="1">
        <v>0</v>
      </c>
      <c r="Q114" s="1">
        <v>0</v>
      </c>
      <c r="R114" s="1">
        <v>0</v>
      </c>
      <c r="S114" s="1">
        <v>0</v>
      </c>
    </row>
    <row r="115" spans="1:7" ht="15.75" customHeight="1">
      <c r="A115" s="3">
        <v>567566</v>
      </c>
      <c r="B115" s="2">
        <v>44866.60246400463</v>
      </c>
      <c r="C115" s="1" t="s">
        <v>251</v>
      </c>
      <c r="D115" s="1" t="s">
        <v>252</v>
      </c>
      <c r="E115" s="3">
        <v>567566</v>
      </c>
      <c r="F115" s="1" t="s">
        <v>21</v>
      </c>
      <c r="G115" s="1" t="s">
        <v>21</v>
      </c>
    </row>
    <row r="116" spans="1:15" ht="15.75" customHeight="1">
      <c r="A116" s="1">
        <v>45671711</v>
      </c>
      <c r="B116" s="2">
        <v>44866.60717293981</v>
      </c>
      <c r="C116" s="1" t="s">
        <v>253</v>
      </c>
      <c r="D116" s="1" t="s">
        <v>254</v>
      </c>
      <c r="E116" s="1">
        <v>45671711</v>
      </c>
      <c r="F116" s="1" t="s">
        <v>21</v>
      </c>
      <c r="G116" s="1" t="s">
        <v>25</v>
      </c>
      <c r="I116" s="1">
        <v>30</v>
      </c>
      <c r="O116" s="1">
        <v>2</v>
      </c>
    </row>
    <row r="117" spans="1:14" ht="15.75" customHeight="1">
      <c r="A117" s="1">
        <v>70888337</v>
      </c>
      <c r="B117" s="2">
        <v>44866.62462766204</v>
      </c>
      <c r="C117" s="1" t="s">
        <v>255</v>
      </c>
      <c r="D117" s="1" t="s">
        <v>256</v>
      </c>
      <c r="E117" s="1">
        <v>70888337</v>
      </c>
      <c r="F117" s="1" t="s">
        <v>25</v>
      </c>
      <c r="G117" s="1" t="s">
        <v>21</v>
      </c>
      <c r="H117" s="1">
        <v>1000</v>
      </c>
      <c r="I117" s="1">
        <v>2000</v>
      </c>
      <c r="K117" s="1">
        <v>50</v>
      </c>
      <c r="L117" s="1">
        <v>50</v>
      </c>
      <c r="N117" s="1">
        <v>100</v>
      </c>
    </row>
    <row r="118" spans="1:14" ht="15.75" customHeight="1">
      <c r="A118" s="3">
        <v>838225</v>
      </c>
      <c r="B118" s="2">
        <v>44866.64214916667</v>
      </c>
      <c r="C118" s="1" t="s">
        <v>257</v>
      </c>
      <c r="D118" s="1" t="s">
        <v>258</v>
      </c>
      <c r="E118" s="3">
        <v>838225</v>
      </c>
      <c r="F118" s="1" t="s">
        <v>25</v>
      </c>
      <c r="G118" s="1" t="s">
        <v>21</v>
      </c>
      <c r="L118" s="1">
        <v>3</v>
      </c>
      <c r="N118" s="1">
        <v>2</v>
      </c>
    </row>
    <row r="119" spans="1:19" ht="15.75" customHeight="1">
      <c r="A119" s="1">
        <v>60680377</v>
      </c>
      <c r="B119" s="2">
        <v>44866.68776179398</v>
      </c>
      <c r="C119" s="1" t="s">
        <v>259</v>
      </c>
      <c r="D119" s="1" t="s">
        <v>260</v>
      </c>
      <c r="E119" s="1">
        <v>60680377</v>
      </c>
      <c r="F119" s="1" t="s">
        <v>21</v>
      </c>
      <c r="G119" s="1" t="s">
        <v>21</v>
      </c>
      <c r="H119" s="1">
        <v>0</v>
      </c>
      <c r="I119" s="1">
        <v>0</v>
      </c>
      <c r="J119" s="1">
        <v>0</v>
      </c>
      <c r="K119" s="1">
        <v>0</v>
      </c>
      <c r="L119" s="1">
        <v>0</v>
      </c>
      <c r="M119" s="1">
        <v>0</v>
      </c>
      <c r="N119" s="1">
        <v>0</v>
      </c>
      <c r="O119" s="1">
        <v>0</v>
      </c>
      <c r="P119" s="1">
        <v>0</v>
      </c>
      <c r="Q119" s="1">
        <v>0</v>
      </c>
      <c r="R119" s="1">
        <v>0</v>
      </c>
      <c r="S119" s="1">
        <v>0</v>
      </c>
    </row>
    <row r="120" spans="1:10" ht="15.75" customHeight="1">
      <c r="A120" s="1">
        <v>47377470</v>
      </c>
      <c r="B120" s="2">
        <v>44867.27574199074</v>
      </c>
      <c r="C120" s="1" t="s">
        <v>261</v>
      </c>
      <c r="D120" s="1" t="s">
        <v>262</v>
      </c>
      <c r="E120" s="1">
        <v>47377470</v>
      </c>
      <c r="F120" s="1" t="s">
        <v>25</v>
      </c>
      <c r="G120" s="1" t="s">
        <v>21</v>
      </c>
      <c r="J120" s="1">
        <v>100</v>
      </c>
    </row>
    <row r="121" spans="1:7" ht="15.75" customHeight="1">
      <c r="A121" s="3">
        <v>401293</v>
      </c>
      <c r="B121" s="2">
        <v>44867.28257876157</v>
      </c>
      <c r="C121" s="1" t="s">
        <v>263</v>
      </c>
      <c r="D121" s="1" t="s">
        <v>264</v>
      </c>
      <c r="E121" s="3">
        <v>401293</v>
      </c>
      <c r="F121" s="1" t="s">
        <v>21</v>
      </c>
      <c r="G121" s="1" t="s">
        <v>21</v>
      </c>
    </row>
    <row r="122" spans="1:14" ht="15.75" customHeight="1">
      <c r="A122" s="3">
        <v>637998</v>
      </c>
      <c r="B122" s="2">
        <v>44867.29505998842</v>
      </c>
      <c r="C122" s="1" t="s">
        <v>265</v>
      </c>
      <c r="D122" s="1" t="s">
        <v>266</v>
      </c>
      <c r="E122" s="3">
        <v>637998</v>
      </c>
      <c r="F122" s="1" t="s">
        <v>21</v>
      </c>
      <c r="G122" s="1" t="s">
        <v>25</v>
      </c>
      <c r="H122" s="1">
        <v>20</v>
      </c>
      <c r="N122" s="1">
        <v>2</v>
      </c>
    </row>
    <row r="123" spans="1:8" ht="15.75" customHeight="1">
      <c r="A123" s="1">
        <v>70284849</v>
      </c>
      <c r="B123" s="2">
        <v>44867.30563358797</v>
      </c>
      <c r="C123" s="1" t="s">
        <v>267</v>
      </c>
      <c r="D123" s="1" t="s">
        <v>268</v>
      </c>
      <c r="E123" s="1">
        <v>70284849</v>
      </c>
      <c r="F123" s="1" t="s">
        <v>25</v>
      </c>
      <c r="G123" s="1" t="s">
        <v>21</v>
      </c>
      <c r="H123" s="1">
        <v>50</v>
      </c>
    </row>
    <row r="124" spans="1:15" ht="15.75" customHeight="1">
      <c r="A124" s="3">
        <v>567191</v>
      </c>
      <c r="B124" s="2">
        <v>44867.31265259259</v>
      </c>
      <c r="C124" s="1" t="s">
        <v>269</v>
      </c>
      <c r="D124" s="1" t="s">
        <v>270</v>
      </c>
      <c r="E124" s="3">
        <v>567191</v>
      </c>
      <c r="F124" s="1" t="s">
        <v>25</v>
      </c>
      <c r="G124" s="1" t="s">
        <v>21</v>
      </c>
      <c r="H124" s="1">
        <v>300</v>
      </c>
      <c r="O124" s="1">
        <v>5</v>
      </c>
    </row>
    <row r="125" spans="1:8" ht="15.75" customHeight="1">
      <c r="A125" s="1">
        <v>47375604</v>
      </c>
      <c r="B125" s="2">
        <v>44867.36512347222</v>
      </c>
      <c r="C125" s="1" t="s">
        <v>271</v>
      </c>
      <c r="D125" s="1" t="s">
        <v>272</v>
      </c>
      <c r="E125" s="1">
        <v>47375604</v>
      </c>
      <c r="F125" s="1" t="s">
        <v>25</v>
      </c>
      <c r="G125" s="1" t="s">
        <v>25</v>
      </c>
      <c r="H125" s="1">
        <v>50</v>
      </c>
    </row>
    <row r="126" spans="1:8" ht="15.75" customHeight="1">
      <c r="A126" s="1">
        <v>49459881</v>
      </c>
      <c r="B126" s="2">
        <v>44867.368468333334</v>
      </c>
      <c r="C126" s="1" t="s">
        <v>273</v>
      </c>
      <c r="D126" s="1" t="s">
        <v>274</v>
      </c>
      <c r="E126" s="1">
        <v>49459881</v>
      </c>
      <c r="F126" s="1" t="s">
        <v>25</v>
      </c>
      <c r="G126" s="1" t="s">
        <v>25</v>
      </c>
      <c r="H126" s="1">
        <v>20</v>
      </c>
    </row>
    <row r="127" spans="1:19" ht="15.75" customHeight="1">
      <c r="A127" s="1">
        <v>66596769</v>
      </c>
      <c r="B127" s="2">
        <v>44867.391390335644</v>
      </c>
      <c r="C127" s="1" t="s">
        <v>275</v>
      </c>
      <c r="D127" s="1" t="s">
        <v>276</v>
      </c>
      <c r="E127" s="1">
        <v>66596769</v>
      </c>
      <c r="F127" s="1" t="s">
        <v>25</v>
      </c>
      <c r="G127" s="1" t="s">
        <v>25</v>
      </c>
      <c r="H127" s="1">
        <v>90</v>
      </c>
      <c r="I127" s="1">
        <v>0</v>
      </c>
      <c r="J127" s="1">
        <v>0</v>
      </c>
      <c r="K127" s="1">
        <v>0</v>
      </c>
      <c r="L127" s="1">
        <v>0</v>
      </c>
      <c r="M127" s="1">
        <v>0</v>
      </c>
      <c r="N127" s="1">
        <v>10</v>
      </c>
      <c r="O127" s="1">
        <v>0</v>
      </c>
      <c r="P127" s="1">
        <v>0</v>
      </c>
      <c r="Q127" s="1">
        <v>0</v>
      </c>
      <c r="R127" s="1">
        <v>0</v>
      </c>
      <c r="S127" s="1">
        <v>0</v>
      </c>
    </row>
    <row r="128" spans="1:10" ht="15.75" customHeight="1">
      <c r="A128" s="1">
        <v>46937102</v>
      </c>
      <c r="B128" s="2">
        <v>44867.408373425926</v>
      </c>
      <c r="C128" s="1" t="s">
        <v>277</v>
      </c>
      <c r="D128" s="1" t="s">
        <v>278</v>
      </c>
      <c r="E128" s="1">
        <v>46937102</v>
      </c>
      <c r="F128" s="1" t="s">
        <v>25</v>
      </c>
      <c r="G128" s="1" t="s">
        <v>25</v>
      </c>
      <c r="J128" s="1">
        <v>10</v>
      </c>
    </row>
    <row r="129" spans="1:8" ht="15.75" customHeight="1">
      <c r="A129" s="3">
        <v>346292</v>
      </c>
      <c r="B129" s="2">
        <v>44867.48510450231</v>
      </c>
      <c r="C129" s="1" t="s">
        <v>279</v>
      </c>
      <c r="D129" s="1" t="s">
        <v>280</v>
      </c>
      <c r="E129" s="3">
        <v>346292</v>
      </c>
      <c r="F129" s="1" t="s">
        <v>21</v>
      </c>
      <c r="G129" s="1" t="s">
        <v>25</v>
      </c>
      <c r="H129" s="1">
        <v>480</v>
      </c>
    </row>
    <row r="130" spans="1:14" ht="15.75" customHeight="1">
      <c r="A130" s="3">
        <v>566381</v>
      </c>
      <c r="B130" s="2">
        <v>44867.54828850694</v>
      </c>
      <c r="C130" s="1" t="s">
        <v>281</v>
      </c>
      <c r="D130" s="1" t="s">
        <v>282</v>
      </c>
      <c r="E130" s="3">
        <v>566381</v>
      </c>
      <c r="F130" s="1" t="s">
        <v>25</v>
      </c>
      <c r="G130" s="1" t="s">
        <v>21</v>
      </c>
      <c r="N130" s="1">
        <v>10</v>
      </c>
    </row>
    <row r="131" spans="1:8" ht="15.75" customHeight="1">
      <c r="A131" s="1">
        <v>49439723</v>
      </c>
      <c r="B131" s="2">
        <v>44867.56771074074</v>
      </c>
      <c r="C131" s="1" t="s">
        <v>283</v>
      </c>
      <c r="D131" s="1" t="s">
        <v>284</v>
      </c>
      <c r="E131" s="1">
        <v>49439723</v>
      </c>
      <c r="F131" s="1" t="s">
        <v>25</v>
      </c>
      <c r="G131" s="1" t="s">
        <v>25</v>
      </c>
      <c r="H131" s="1">
        <v>25</v>
      </c>
    </row>
    <row r="132" spans="1:9" ht="15.75" customHeight="1">
      <c r="A132" s="1">
        <v>70285772</v>
      </c>
      <c r="B132" s="2">
        <v>44867.56841907407</v>
      </c>
      <c r="C132" s="1" t="s">
        <v>285</v>
      </c>
      <c r="D132" s="1" t="s">
        <v>286</v>
      </c>
      <c r="E132" s="1">
        <v>70285772</v>
      </c>
      <c r="F132" s="1" t="s">
        <v>25</v>
      </c>
      <c r="G132" s="1" t="s">
        <v>21</v>
      </c>
      <c r="H132" s="1">
        <v>10</v>
      </c>
      <c r="I132" s="1">
        <v>15</v>
      </c>
    </row>
    <row r="133" spans="1:14" ht="15.75" customHeight="1">
      <c r="A133" s="3">
        <v>558974</v>
      </c>
      <c r="B133" s="2">
        <v>44867.59394478009</v>
      </c>
      <c r="C133" s="1" t="s">
        <v>287</v>
      </c>
      <c r="D133" s="1" t="s">
        <v>288</v>
      </c>
      <c r="E133" s="3">
        <v>558974</v>
      </c>
      <c r="F133" s="1" t="s">
        <v>25</v>
      </c>
      <c r="G133" s="1" t="s">
        <v>21</v>
      </c>
      <c r="H133" s="1">
        <v>100</v>
      </c>
      <c r="N133" s="1">
        <v>3</v>
      </c>
    </row>
    <row r="134" spans="1:9" ht="15.75" customHeight="1">
      <c r="A134" s="1">
        <v>70285837</v>
      </c>
      <c r="B134" s="2">
        <v>44867.613013124996</v>
      </c>
      <c r="C134" s="1" t="s">
        <v>289</v>
      </c>
      <c r="D134" s="1" t="s">
        <v>290</v>
      </c>
      <c r="E134" s="1">
        <v>70285837</v>
      </c>
      <c r="F134" s="1" t="s">
        <v>25</v>
      </c>
      <c r="G134" s="1" t="s">
        <v>21</v>
      </c>
      <c r="I134" s="1">
        <v>50</v>
      </c>
    </row>
    <row r="135" spans="1:20" ht="15.75" customHeight="1">
      <c r="A135" s="3">
        <v>637980</v>
      </c>
      <c r="B135" s="2">
        <v>44868.293607604166</v>
      </c>
      <c r="C135" s="1" t="s">
        <v>291</v>
      </c>
      <c r="D135" s="1" t="s">
        <v>292</v>
      </c>
      <c r="E135" s="3">
        <v>637980</v>
      </c>
      <c r="F135" s="1" t="s">
        <v>25</v>
      </c>
      <c r="G135" s="1" t="s">
        <v>25</v>
      </c>
      <c r="I135" s="1">
        <v>20</v>
      </c>
      <c r="M135" s="1">
        <v>1</v>
      </c>
      <c r="T135" s="1" t="s">
        <v>293</v>
      </c>
    </row>
    <row r="136" spans="1:9" ht="15.75" customHeight="1">
      <c r="A136" s="3">
        <v>638081</v>
      </c>
      <c r="B136" s="2">
        <v>44868.3337253125</v>
      </c>
      <c r="C136" s="1" t="s">
        <v>294</v>
      </c>
      <c r="D136" s="1" t="s">
        <v>295</v>
      </c>
      <c r="E136" s="3">
        <v>638081</v>
      </c>
      <c r="F136" s="1" t="s">
        <v>25</v>
      </c>
      <c r="G136" s="1" t="s">
        <v>21</v>
      </c>
      <c r="I136" s="1">
        <v>50</v>
      </c>
    </row>
    <row r="137" spans="1:9" ht="15.75" customHeight="1">
      <c r="A137" s="3">
        <v>55301</v>
      </c>
      <c r="B137" s="2">
        <v>44868.33525574074</v>
      </c>
      <c r="C137" s="1" t="s">
        <v>296</v>
      </c>
      <c r="D137" s="1" t="s">
        <v>297</v>
      </c>
      <c r="E137" s="3">
        <v>55301</v>
      </c>
      <c r="F137" s="1" t="s">
        <v>25</v>
      </c>
      <c r="G137" s="1" t="s">
        <v>25</v>
      </c>
      <c r="I137" s="1">
        <v>120</v>
      </c>
    </row>
    <row r="138" spans="1:7" ht="15.75" customHeight="1">
      <c r="A138" s="1">
        <v>70284831</v>
      </c>
      <c r="B138" s="2">
        <v>44868.375807222226</v>
      </c>
      <c r="C138" s="1" t="s">
        <v>298</v>
      </c>
      <c r="D138" s="1" t="s">
        <v>299</v>
      </c>
      <c r="E138" s="1">
        <v>70284831</v>
      </c>
      <c r="F138" s="1" t="s">
        <v>21</v>
      </c>
      <c r="G138" s="1" t="s">
        <v>21</v>
      </c>
    </row>
    <row r="139" spans="1:7" ht="15.75" customHeight="1">
      <c r="A139" s="1">
        <v>49459902</v>
      </c>
      <c r="B139" s="2">
        <v>44868.38052247685</v>
      </c>
      <c r="C139" s="1" t="s">
        <v>300</v>
      </c>
      <c r="D139" s="1" t="s">
        <v>301</v>
      </c>
      <c r="E139" s="1">
        <v>49459902</v>
      </c>
      <c r="F139" s="1" t="s">
        <v>21</v>
      </c>
      <c r="G139" s="1" t="s">
        <v>21</v>
      </c>
    </row>
    <row r="140" spans="1:19" ht="15.75" customHeight="1">
      <c r="A140" s="3">
        <v>559270</v>
      </c>
      <c r="B140" s="2">
        <v>44868.38477359954</v>
      </c>
      <c r="C140" s="1" t="s">
        <v>302</v>
      </c>
      <c r="D140" s="1" t="s">
        <v>303</v>
      </c>
      <c r="E140" s="3">
        <v>559270</v>
      </c>
      <c r="F140" s="1" t="s">
        <v>21</v>
      </c>
      <c r="G140" s="1" t="s">
        <v>21</v>
      </c>
      <c r="H140" s="1">
        <v>0</v>
      </c>
      <c r="I140" s="1">
        <v>0</v>
      </c>
      <c r="J140" s="1">
        <v>0</v>
      </c>
      <c r="K140" s="1">
        <v>0</v>
      </c>
      <c r="L140" s="1">
        <v>0</v>
      </c>
      <c r="M140" s="1">
        <v>0</v>
      </c>
      <c r="N140" s="1">
        <v>0</v>
      </c>
      <c r="O140" s="1">
        <v>0</v>
      </c>
      <c r="P140" s="1">
        <v>0</v>
      </c>
      <c r="Q140" s="1">
        <v>0</v>
      </c>
      <c r="R140" s="1">
        <v>0</v>
      </c>
      <c r="S140" s="1">
        <v>0</v>
      </c>
    </row>
    <row r="141" spans="1:15" ht="15.75" customHeight="1">
      <c r="A141" s="3">
        <v>226912</v>
      </c>
      <c r="B141" s="2">
        <v>44868.388987893515</v>
      </c>
      <c r="C141" s="1" t="s">
        <v>304</v>
      </c>
      <c r="D141" s="1" t="s">
        <v>305</v>
      </c>
      <c r="E141" s="3">
        <v>226912</v>
      </c>
      <c r="F141" s="1" t="s">
        <v>25</v>
      </c>
      <c r="G141" s="1" t="s">
        <v>21</v>
      </c>
      <c r="I141" s="1">
        <v>800</v>
      </c>
      <c r="O141" s="1">
        <v>20</v>
      </c>
    </row>
    <row r="142" spans="1:9" ht="15.75" customHeight="1">
      <c r="A142" s="3">
        <v>530506</v>
      </c>
      <c r="B142" s="2">
        <v>44868.3994002199</v>
      </c>
      <c r="C142" s="1" t="s">
        <v>306</v>
      </c>
      <c r="D142" s="1" t="s">
        <v>307</v>
      </c>
      <c r="E142" s="3">
        <v>530506</v>
      </c>
      <c r="F142" s="1" t="s">
        <v>25</v>
      </c>
      <c r="G142" s="1" t="s">
        <v>25</v>
      </c>
      <c r="H142" s="1">
        <v>10</v>
      </c>
      <c r="I142" s="1">
        <v>40</v>
      </c>
    </row>
    <row r="143" spans="1:7" ht="15.75" customHeight="1">
      <c r="A143" s="3">
        <v>226637</v>
      </c>
      <c r="B143" s="2">
        <v>44868.43722678241</v>
      </c>
      <c r="C143" s="1" t="s">
        <v>308</v>
      </c>
      <c r="D143" s="1" t="s">
        <v>309</v>
      </c>
      <c r="E143" s="3">
        <v>226637</v>
      </c>
      <c r="F143" s="1" t="s">
        <v>21</v>
      </c>
      <c r="G143" s="1" t="s">
        <v>21</v>
      </c>
    </row>
    <row r="144" spans="1:8" ht="15.75" customHeight="1">
      <c r="A144" s="1">
        <v>44993536</v>
      </c>
      <c r="B144" s="2">
        <v>44868.43912282407</v>
      </c>
      <c r="C144" s="1" t="s">
        <v>310</v>
      </c>
      <c r="D144" s="1" t="s">
        <v>311</v>
      </c>
      <c r="E144" s="1">
        <v>44993536</v>
      </c>
      <c r="F144" s="1" t="s">
        <v>25</v>
      </c>
      <c r="G144" s="1" t="s">
        <v>25</v>
      </c>
      <c r="H144" s="1">
        <v>25</v>
      </c>
    </row>
    <row r="145" spans="1:18" ht="15.75" customHeight="1">
      <c r="A145" s="1">
        <v>44947909</v>
      </c>
      <c r="B145" s="2">
        <v>44868.47194606482</v>
      </c>
      <c r="C145" s="1" t="s">
        <v>312</v>
      </c>
      <c r="D145" s="1" t="s">
        <v>313</v>
      </c>
      <c r="E145" s="1">
        <v>44947909</v>
      </c>
      <c r="F145" s="1" t="s">
        <v>25</v>
      </c>
      <c r="G145" s="1" t="s">
        <v>21</v>
      </c>
      <c r="H145" s="1">
        <v>10</v>
      </c>
      <c r="I145" s="1">
        <v>10</v>
      </c>
      <c r="R145" s="1">
        <v>40</v>
      </c>
    </row>
    <row r="146" spans="1:19" ht="15.75" customHeight="1">
      <c r="A146" s="1">
        <v>29319498</v>
      </c>
      <c r="B146" s="2">
        <v>44868.49641869213</v>
      </c>
      <c r="C146" s="1" t="s">
        <v>314</v>
      </c>
      <c r="D146" s="1" t="s">
        <v>315</v>
      </c>
      <c r="E146" s="1">
        <v>29319498</v>
      </c>
      <c r="F146" s="1" t="s">
        <v>25</v>
      </c>
      <c r="G146" s="1" t="s">
        <v>25</v>
      </c>
      <c r="H146" s="1">
        <v>20</v>
      </c>
      <c r="S146" s="1">
        <v>20</v>
      </c>
    </row>
    <row r="147" spans="1:8" ht="15.75" customHeight="1">
      <c r="A147" s="1">
        <v>49939416</v>
      </c>
      <c r="B147" s="2">
        <v>44868.49797662037</v>
      </c>
      <c r="C147" s="1" t="s">
        <v>316</v>
      </c>
      <c r="D147" s="1" t="s">
        <v>317</v>
      </c>
      <c r="E147" s="1">
        <v>49939416</v>
      </c>
      <c r="F147" s="1" t="s">
        <v>25</v>
      </c>
      <c r="G147" s="1" t="s">
        <v>21</v>
      </c>
      <c r="H147" s="1">
        <v>15</v>
      </c>
    </row>
    <row r="148" spans="1:20" ht="15.75" customHeight="1">
      <c r="A148" s="1">
        <v>70843155</v>
      </c>
      <c r="B148" s="2">
        <v>44868.518307986116</v>
      </c>
      <c r="C148" s="1" t="s">
        <v>318</v>
      </c>
      <c r="D148" s="1" t="s">
        <v>319</v>
      </c>
      <c r="E148" s="1">
        <v>70843155</v>
      </c>
      <c r="F148" s="1" t="s">
        <v>25</v>
      </c>
      <c r="G148" s="1" t="s">
        <v>25</v>
      </c>
      <c r="H148" s="1">
        <v>150</v>
      </c>
      <c r="T148" s="1" t="s">
        <v>320</v>
      </c>
    </row>
    <row r="149" spans="1:9" ht="15.75" customHeight="1">
      <c r="A149" s="1">
        <v>70842663</v>
      </c>
      <c r="B149" s="2">
        <v>44868.52965222222</v>
      </c>
      <c r="C149" s="1" t="s">
        <v>321</v>
      </c>
      <c r="D149" s="1" t="s">
        <v>322</v>
      </c>
      <c r="E149" s="1">
        <v>70842663</v>
      </c>
      <c r="F149" s="1" t="s">
        <v>25</v>
      </c>
      <c r="G149" s="1" t="s">
        <v>21</v>
      </c>
      <c r="I149" s="1">
        <v>25</v>
      </c>
    </row>
    <row r="150" spans="1:7" ht="15.75" customHeight="1">
      <c r="A150" s="1">
        <v>44946783</v>
      </c>
      <c r="B150" s="2">
        <v>44868.532967754625</v>
      </c>
      <c r="C150" s="1" t="s">
        <v>323</v>
      </c>
      <c r="D150" s="1" t="s">
        <v>324</v>
      </c>
      <c r="E150" s="1">
        <v>44946783</v>
      </c>
      <c r="F150" s="1" t="s">
        <v>21</v>
      </c>
      <c r="G150" s="1" t="s">
        <v>21</v>
      </c>
    </row>
    <row r="151" spans="1:15" ht="13.2">
      <c r="A151" s="1">
        <v>49408381</v>
      </c>
      <c r="B151" s="2">
        <v>44868.54185446759</v>
      </c>
      <c r="C151" s="1" t="s">
        <v>325</v>
      </c>
      <c r="D151" s="1" t="s">
        <v>326</v>
      </c>
      <c r="E151" s="1">
        <v>49408381</v>
      </c>
      <c r="F151" s="1" t="s">
        <v>25</v>
      </c>
      <c r="G151" s="1" t="s">
        <v>21</v>
      </c>
      <c r="I151" s="1">
        <v>200</v>
      </c>
      <c r="L151" s="1">
        <v>5</v>
      </c>
      <c r="O151" s="1">
        <v>5</v>
      </c>
    </row>
    <row r="152" spans="1:8" ht="13.2">
      <c r="A152" s="3">
        <v>638005</v>
      </c>
      <c r="B152" s="2">
        <v>44868.579300578705</v>
      </c>
      <c r="C152" s="1" t="s">
        <v>327</v>
      </c>
      <c r="D152" s="1" t="s">
        <v>328</v>
      </c>
      <c r="E152" s="3">
        <v>638005</v>
      </c>
      <c r="F152" s="1" t="s">
        <v>25</v>
      </c>
      <c r="G152" s="1" t="s">
        <v>21</v>
      </c>
      <c r="H152" s="1">
        <v>180</v>
      </c>
    </row>
    <row r="153" spans="1:9" ht="13.2">
      <c r="A153" s="3">
        <v>212733</v>
      </c>
      <c r="B153" s="2">
        <v>44868.58885006944</v>
      </c>
      <c r="C153" s="1" t="s">
        <v>329</v>
      </c>
      <c r="D153" s="1" t="s">
        <v>330</v>
      </c>
      <c r="E153" s="3">
        <v>212733</v>
      </c>
      <c r="F153" s="1" t="s">
        <v>25</v>
      </c>
      <c r="G153" s="1" t="s">
        <v>21</v>
      </c>
      <c r="I153" s="1">
        <v>75</v>
      </c>
    </row>
    <row r="154" spans="1:7" ht="13.2">
      <c r="A154" s="1">
        <v>60555998</v>
      </c>
      <c r="B154" s="2">
        <v>44868.599436689816</v>
      </c>
      <c r="C154" s="1" t="s">
        <v>331</v>
      </c>
      <c r="D154" s="1" t="s">
        <v>332</v>
      </c>
      <c r="E154" s="1">
        <v>60555998</v>
      </c>
      <c r="F154" s="1" t="s">
        <v>21</v>
      </c>
      <c r="G154" s="1" t="s">
        <v>21</v>
      </c>
    </row>
    <row r="155" spans="1:16" ht="13.2">
      <c r="A155" s="3">
        <v>387134</v>
      </c>
      <c r="B155" s="2">
        <v>44869.35576287037</v>
      </c>
      <c r="C155" s="1" t="s">
        <v>333</v>
      </c>
      <c r="D155" s="1" t="s">
        <v>334</v>
      </c>
      <c r="E155" s="3">
        <v>387134</v>
      </c>
      <c r="F155" s="1" t="s">
        <v>25</v>
      </c>
      <c r="G155" s="1" t="s">
        <v>21</v>
      </c>
      <c r="J155" s="1">
        <v>50</v>
      </c>
      <c r="P155" s="1">
        <v>20</v>
      </c>
    </row>
    <row r="156" spans="1:9" ht="13.2">
      <c r="A156" s="1">
        <v>64327981</v>
      </c>
      <c r="B156" s="2">
        <v>44869.39507863426</v>
      </c>
      <c r="C156" s="1" t="s">
        <v>335</v>
      </c>
      <c r="D156" s="1" t="s">
        <v>336</v>
      </c>
      <c r="E156" s="1">
        <v>64327981</v>
      </c>
      <c r="F156" s="1" t="s">
        <v>25</v>
      </c>
      <c r="G156" s="1" t="s">
        <v>25</v>
      </c>
      <c r="I156" s="1">
        <v>60</v>
      </c>
    </row>
    <row r="157" spans="1:15" ht="13.2">
      <c r="A157" s="3">
        <v>226475</v>
      </c>
      <c r="B157" s="2">
        <v>44869.41670472222</v>
      </c>
      <c r="C157" s="1" t="s">
        <v>337</v>
      </c>
      <c r="D157" s="1" t="s">
        <v>338</v>
      </c>
      <c r="E157" s="3">
        <v>226475</v>
      </c>
      <c r="F157" s="1" t="s">
        <v>25</v>
      </c>
      <c r="G157" s="1" t="s">
        <v>25</v>
      </c>
      <c r="I157" s="1">
        <v>120</v>
      </c>
      <c r="O157" s="1">
        <v>5</v>
      </c>
    </row>
    <row r="158" spans="1:8" ht="13.2">
      <c r="A158" s="1">
        <v>62073133</v>
      </c>
      <c r="B158" s="2">
        <v>44869.4227422338</v>
      </c>
      <c r="C158" s="1" t="s">
        <v>339</v>
      </c>
      <c r="D158" s="1" t="s">
        <v>340</v>
      </c>
      <c r="E158" s="1">
        <v>62073133</v>
      </c>
      <c r="F158" s="1" t="s">
        <v>25</v>
      </c>
      <c r="G158" s="1" t="s">
        <v>25</v>
      </c>
      <c r="H158" s="1">
        <v>50</v>
      </c>
    </row>
    <row r="159" spans="1:7" ht="13.2">
      <c r="A159" s="1">
        <v>70285306</v>
      </c>
      <c r="B159" s="2">
        <v>44869.423706747686</v>
      </c>
      <c r="C159" s="1" t="s">
        <v>341</v>
      </c>
      <c r="D159" s="1" t="s">
        <v>342</v>
      </c>
      <c r="E159" s="1">
        <v>70285306</v>
      </c>
      <c r="F159" s="1" t="s">
        <v>21</v>
      </c>
      <c r="G159" s="1" t="s">
        <v>21</v>
      </c>
    </row>
    <row r="160" spans="1:8" ht="13.2">
      <c r="A160" s="1">
        <v>62160095</v>
      </c>
      <c r="B160" s="2">
        <v>44869.52566189815</v>
      </c>
      <c r="C160" s="1" t="s">
        <v>343</v>
      </c>
      <c r="D160" s="1" t="s">
        <v>344</v>
      </c>
      <c r="E160" s="1">
        <v>62160095</v>
      </c>
      <c r="F160" s="1" t="s">
        <v>25</v>
      </c>
      <c r="G160" s="1" t="s">
        <v>25</v>
      </c>
      <c r="H160" s="1">
        <v>30</v>
      </c>
    </row>
    <row r="161" spans="1:15" ht="13.2">
      <c r="A161" s="1">
        <v>70840385</v>
      </c>
      <c r="B161" s="2">
        <v>44869.598345011575</v>
      </c>
      <c r="C161" s="1" t="s">
        <v>345</v>
      </c>
      <c r="D161" s="1" t="s">
        <v>346</v>
      </c>
      <c r="E161" s="1">
        <v>70840385</v>
      </c>
      <c r="F161" s="1" t="s">
        <v>25</v>
      </c>
      <c r="G161" s="1" t="s">
        <v>25</v>
      </c>
      <c r="I161" s="1">
        <v>35</v>
      </c>
      <c r="O161" s="1">
        <v>1</v>
      </c>
    </row>
    <row r="162" spans="1:19" ht="13.2">
      <c r="A162" s="1">
        <v>70851221</v>
      </c>
      <c r="B162" s="2">
        <v>44869.60149789352</v>
      </c>
      <c r="C162" s="1" t="s">
        <v>347</v>
      </c>
      <c r="D162" s="1" t="s">
        <v>348</v>
      </c>
      <c r="E162" s="1">
        <v>70851221</v>
      </c>
      <c r="F162" s="1" t="s">
        <v>25</v>
      </c>
      <c r="G162" s="1" t="s">
        <v>21</v>
      </c>
      <c r="H162" s="1">
        <v>30</v>
      </c>
      <c r="I162" s="1">
        <v>0</v>
      </c>
      <c r="J162" s="1">
        <v>0</v>
      </c>
      <c r="K162" s="1">
        <v>0</v>
      </c>
      <c r="L162" s="1">
        <v>0</v>
      </c>
      <c r="M162" s="1">
        <v>0</v>
      </c>
      <c r="N162" s="1">
        <v>0</v>
      </c>
      <c r="O162" s="1">
        <v>0</v>
      </c>
      <c r="P162" s="1">
        <v>0</v>
      </c>
      <c r="Q162" s="1">
        <v>0</v>
      </c>
      <c r="R162" s="1">
        <v>0</v>
      </c>
      <c r="S162" s="1">
        <v>0</v>
      </c>
    </row>
    <row r="163" spans="1:8" ht="13.2">
      <c r="A163" s="1">
        <v>62076051</v>
      </c>
      <c r="B163" s="2">
        <v>44870.814303541665</v>
      </c>
      <c r="C163" s="1" t="s">
        <v>349</v>
      </c>
      <c r="D163" s="1" t="s">
        <v>350</v>
      </c>
      <c r="E163" s="1">
        <v>62076051</v>
      </c>
      <c r="F163" s="1" t="s">
        <v>25</v>
      </c>
      <c r="G163" s="1" t="s">
        <v>21</v>
      </c>
      <c r="H163" s="1">
        <v>6</v>
      </c>
    </row>
    <row r="164" spans="1:8" ht="13.2">
      <c r="A164" s="1">
        <v>45671702</v>
      </c>
      <c r="B164" s="2">
        <v>44872.24879298611</v>
      </c>
      <c r="C164" s="1" t="s">
        <v>351</v>
      </c>
      <c r="D164" s="1" t="s">
        <v>352</v>
      </c>
      <c r="E164" s="1">
        <v>45671702</v>
      </c>
      <c r="F164" s="1" t="s">
        <v>25</v>
      </c>
      <c r="G164" s="1" t="s">
        <v>25</v>
      </c>
      <c r="H164" s="1">
        <v>50</v>
      </c>
    </row>
    <row r="165" spans="1:10" ht="13.2">
      <c r="A165" s="1">
        <v>66596882</v>
      </c>
      <c r="B165" s="2">
        <v>44872.31045091435</v>
      </c>
      <c r="C165" s="1" t="s">
        <v>353</v>
      </c>
      <c r="D165" s="1" t="s">
        <v>354</v>
      </c>
      <c r="E165" s="1">
        <v>66596882</v>
      </c>
      <c r="F165" s="1" t="s">
        <v>25</v>
      </c>
      <c r="G165" s="1" t="s">
        <v>21</v>
      </c>
      <c r="J165" s="1">
        <v>50</v>
      </c>
    </row>
    <row r="166" spans="1:19" ht="13.2">
      <c r="A166" s="1">
        <v>60555211</v>
      </c>
      <c r="B166" s="2">
        <v>44872.468891192126</v>
      </c>
      <c r="C166" s="1" t="s">
        <v>355</v>
      </c>
      <c r="D166" s="1" t="s">
        <v>356</v>
      </c>
      <c r="E166" s="1">
        <v>60555211</v>
      </c>
      <c r="F166" s="1" t="s">
        <v>25</v>
      </c>
      <c r="G166" s="1" t="s">
        <v>25</v>
      </c>
      <c r="H166" s="1">
        <v>0</v>
      </c>
      <c r="I166" s="1">
        <v>100</v>
      </c>
      <c r="J166" s="1">
        <v>0</v>
      </c>
      <c r="K166" s="1">
        <v>0</v>
      </c>
      <c r="L166" s="1">
        <v>0</v>
      </c>
      <c r="M166" s="1">
        <v>0</v>
      </c>
      <c r="N166" s="1">
        <v>0</v>
      </c>
      <c r="O166" s="1">
        <v>0</v>
      </c>
      <c r="P166" s="1">
        <v>0</v>
      </c>
      <c r="Q166" s="1">
        <v>0</v>
      </c>
      <c r="R166" s="1">
        <v>0</v>
      </c>
      <c r="S166" s="1">
        <v>0</v>
      </c>
    </row>
    <row r="167" spans="1:8" ht="13.2">
      <c r="A167" s="3">
        <v>840246</v>
      </c>
      <c r="B167" s="2">
        <v>44872.55018039352</v>
      </c>
      <c r="C167" s="1" t="s">
        <v>357</v>
      </c>
      <c r="D167" s="1" t="s">
        <v>358</v>
      </c>
      <c r="E167" s="3">
        <v>840246</v>
      </c>
      <c r="F167" s="1" t="s">
        <v>25</v>
      </c>
      <c r="G167" s="1" t="s">
        <v>21</v>
      </c>
      <c r="H167" s="1">
        <v>20</v>
      </c>
    </row>
    <row r="168" spans="1:7" ht="13.2">
      <c r="A168" s="1">
        <v>65337913</v>
      </c>
      <c r="B168" s="2">
        <v>44872.57995636574</v>
      </c>
      <c r="C168" s="1" t="s">
        <v>359</v>
      </c>
      <c r="D168" s="1" t="s">
        <v>360</v>
      </c>
      <c r="E168" s="1">
        <v>65337913</v>
      </c>
      <c r="F168" s="1" t="s">
        <v>21</v>
      </c>
      <c r="G168" s="1" t="s">
        <v>21</v>
      </c>
    </row>
    <row r="169" spans="1:7" ht="13.2">
      <c r="A169" s="1">
        <v>65337913</v>
      </c>
      <c r="B169" s="2">
        <v>44872.58073244213</v>
      </c>
      <c r="C169" s="1" t="s">
        <v>359</v>
      </c>
      <c r="D169" s="1" t="s">
        <v>360</v>
      </c>
      <c r="E169" s="1">
        <v>65337913</v>
      </c>
      <c r="F169" s="1" t="s">
        <v>21</v>
      </c>
      <c r="G169" s="1" t="s">
        <v>21</v>
      </c>
    </row>
    <row r="170" spans="1:7" ht="13.2">
      <c r="A170" s="3">
        <v>559466</v>
      </c>
      <c r="B170" s="2">
        <v>44872.61449920139</v>
      </c>
      <c r="C170" s="1" t="s">
        <v>361</v>
      </c>
      <c r="D170" s="1" t="s">
        <v>362</v>
      </c>
      <c r="E170" s="3">
        <v>559466</v>
      </c>
      <c r="F170" s="1" t="s">
        <v>21</v>
      </c>
      <c r="G170" s="1" t="s">
        <v>21</v>
      </c>
    </row>
    <row r="171" spans="1:18" ht="13.2">
      <c r="A171" s="3">
        <v>839205</v>
      </c>
      <c r="B171" s="2">
        <v>44872.64436146991</v>
      </c>
      <c r="C171" s="1" t="s">
        <v>363</v>
      </c>
      <c r="D171" s="1" t="s">
        <v>364</v>
      </c>
      <c r="E171" s="3">
        <v>839205</v>
      </c>
      <c r="F171" s="1" t="s">
        <v>25</v>
      </c>
      <c r="G171" s="1" t="s">
        <v>21</v>
      </c>
      <c r="I171" s="1">
        <v>500</v>
      </c>
      <c r="O171" s="1">
        <v>30</v>
      </c>
      <c r="R171" s="1">
        <v>200</v>
      </c>
    </row>
    <row r="172" spans="1:9" ht="13.2">
      <c r="A172" s="3">
        <v>839680</v>
      </c>
      <c r="B172" s="2">
        <v>44873.3874849537</v>
      </c>
      <c r="C172" s="1" t="s">
        <v>365</v>
      </c>
      <c r="D172" s="1" t="s">
        <v>366</v>
      </c>
      <c r="E172" s="3">
        <v>839680</v>
      </c>
      <c r="F172" s="1" t="s">
        <v>25</v>
      </c>
      <c r="G172" s="1" t="s">
        <v>21</v>
      </c>
      <c r="I172" s="1">
        <v>30</v>
      </c>
    </row>
    <row r="173" spans="1:9" ht="13.2">
      <c r="A173" s="1">
        <v>44993633</v>
      </c>
      <c r="B173" s="2">
        <v>44873.39130190972</v>
      </c>
      <c r="C173" s="1" t="s">
        <v>367</v>
      </c>
      <c r="D173" s="1" t="s">
        <v>368</v>
      </c>
      <c r="E173" s="1">
        <v>44993633</v>
      </c>
      <c r="F173" s="1" t="s">
        <v>25</v>
      </c>
      <c r="G173" s="1" t="s">
        <v>21</v>
      </c>
      <c r="I173" s="1">
        <v>50</v>
      </c>
    </row>
    <row r="174" spans="1:19" ht="13.2">
      <c r="A174" s="1">
        <v>44993412</v>
      </c>
      <c r="B174" s="2">
        <v>44873.445862430555</v>
      </c>
      <c r="C174" s="1" t="s">
        <v>369</v>
      </c>
      <c r="D174" s="1" t="s">
        <v>370</v>
      </c>
      <c r="E174" s="1">
        <v>44993412</v>
      </c>
      <c r="F174" s="1" t="s">
        <v>25</v>
      </c>
      <c r="G174" s="1" t="s">
        <v>25</v>
      </c>
      <c r="H174" s="1">
        <v>45</v>
      </c>
      <c r="I174" s="1">
        <v>10</v>
      </c>
      <c r="J174" s="1">
        <v>0</v>
      </c>
      <c r="K174" s="1">
        <v>0</v>
      </c>
      <c r="L174" s="1">
        <v>0</v>
      </c>
      <c r="M174" s="1">
        <v>0</v>
      </c>
      <c r="N174" s="1">
        <v>0</v>
      </c>
      <c r="O174" s="1">
        <v>0</v>
      </c>
      <c r="P174" s="1">
        <v>0</v>
      </c>
      <c r="Q174" s="1">
        <v>0</v>
      </c>
      <c r="R174" s="1">
        <v>0</v>
      </c>
      <c r="S174" s="1">
        <v>0</v>
      </c>
    </row>
    <row r="175" spans="1:19" ht="13.2">
      <c r="A175" s="1">
        <v>45671818</v>
      </c>
      <c r="B175" s="2">
        <v>44873.58687421297</v>
      </c>
      <c r="C175" s="1" t="s">
        <v>371</v>
      </c>
      <c r="D175" s="1" t="s">
        <v>372</v>
      </c>
      <c r="E175" s="1">
        <v>45671818</v>
      </c>
      <c r="F175" s="1" t="s">
        <v>21</v>
      </c>
      <c r="G175" s="1" t="s">
        <v>21</v>
      </c>
      <c r="H175" s="1">
        <v>0</v>
      </c>
      <c r="I175" s="1">
        <v>0</v>
      </c>
      <c r="J175" s="1">
        <v>0</v>
      </c>
      <c r="K175" s="1">
        <v>0</v>
      </c>
      <c r="L175" s="1">
        <v>0</v>
      </c>
      <c r="M175" s="1">
        <v>0</v>
      </c>
      <c r="N175" s="1">
        <v>0</v>
      </c>
      <c r="O175" s="1">
        <v>0</v>
      </c>
      <c r="P175" s="1">
        <v>0</v>
      </c>
      <c r="Q175" s="1">
        <v>0</v>
      </c>
      <c r="R175" s="1">
        <v>0</v>
      </c>
      <c r="S175" s="1">
        <v>0</v>
      </c>
    </row>
    <row r="176" spans="1:20" ht="13.2">
      <c r="A176" s="1">
        <v>49461583</v>
      </c>
      <c r="B176" s="2">
        <v>44873.58776375</v>
      </c>
      <c r="C176" s="1" t="s">
        <v>373</v>
      </c>
      <c r="D176" s="1" t="s">
        <v>374</v>
      </c>
      <c r="E176" s="1">
        <v>49461583</v>
      </c>
      <c r="F176" s="1" t="s">
        <v>25</v>
      </c>
      <c r="G176" s="1" t="s">
        <v>21</v>
      </c>
      <c r="J176" s="1">
        <v>20</v>
      </c>
      <c r="K176" s="1">
        <v>2</v>
      </c>
      <c r="T176" s="1" t="s">
        <v>375</v>
      </c>
    </row>
    <row r="177" spans="1:9" ht="13.2">
      <c r="A177" s="1">
        <v>60552255</v>
      </c>
      <c r="B177" s="2">
        <v>44873.66356112268</v>
      </c>
      <c r="C177" s="1" t="s">
        <v>376</v>
      </c>
      <c r="D177" s="1" t="s">
        <v>377</v>
      </c>
      <c r="E177" s="1">
        <v>60552255</v>
      </c>
      <c r="F177" s="1" t="s">
        <v>25</v>
      </c>
      <c r="G177" s="1" t="s">
        <v>25</v>
      </c>
      <c r="I177" s="1">
        <v>250</v>
      </c>
    </row>
    <row r="178" spans="1:7" ht="13.2">
      <c r="A178" s="1">
        <v>70838771</v>
      </c>
      <c r="B178" s="2">
        <v>44873.731003078705</v>
      </c>
      <c r="C178" s="1" t="s">
        <v>378</v>
      </c>
      <c r="D178" s="1" t="s">
        <v>379</v>
      </c>
      <c r="E178" s="1">
        <v>70838771</v>
      </c>
      <c r="F178" s="1" t="s">
        <v>21</v>
      </c>
      <c r="G178" s="1" t="s">
        <v>21</v>
      </c>
    </row>
    <row r="179" spans="1:7" ht="13.2">
      <c r="A179" s="3">
        <v>386766</v>
      </c>
      <c r="B179" s="2">
        <v>44874.334470104164</v>
      </c>
      <c r="C179" s="1" t="s">
        <v>380</v>
      </c>
      <c r="D179" s="1" t="s">
        <v>381</v>
      </c>
      <c r="E179" s="3">
        <v>386766</v>
      </c>
      <c r="F179" s="1" t="s">
        <v>21</v>
      </c>
      <c r="G179" s="1" t="s">
        <v>21</v>
      </c>
    </row>
    <row r="180" spans="1:20" ht="13.2">
      <c r="A180" s="1">
        <v>61742902</v>
      </c>
      <c r="B180" s="2">
        <v>44874.344242534724</v>
      </c>
      <c r="C180" s="1" t="s">
        <v>382</v>
      </c>
      <c r="D180" s="1" t="s">
        <v>383</v>
      </c>
      <c r="E180" s="1">
        <v>61742902</v>
      </c>
      <c r="F180" s="1" t="s">
        <v>25</v>
      </c>
      <c r="G180" s="1" t="s">
        <v>25</v>
      </c>
      <c r="H180" s="1">
        <v>30</v>
      </c>
      <c r="I180" s="1">
        <v>0</v>
      </c>
      <c r="J180" s="1">
        <v>0</v>
      </c>
      <c r="K180" s="1">
        <v>2</v>
      </c>
      <c r="L180" s="1">
        <v>0</v>
      </c>
      <c r="M180" s="1">
        <v>0</v>
      </c>
      <c r="N180" s="1">
        <v>0</v>
      </c>
      <c r="O180" s="1">
        <v>0</v>
      </c>
      <c r="P180" s="1">
        <v>0</v>
      </c>
      <c r="Q180" s="1">
        <v>0</v>
      </c>
      <c r="R180" s="1">
        <v>0</v>
      </c>
      <c r="S180" s="1">
        <v>0</v>
      </c>
      <c r="T180" s="1">
        <v>0</v>
      </c>
    </row>
    <row r="181" spans="1:14" ht="13.2">
      <c r="A181" s="3">
        <v>89613</v>
      </c>
      <c r="B181" s="2">
        <v>44874.35023172454</v>
      </c>
      <c r="C181" s="1" t="s">
        <v>384</v>
      </c>
      <c r="D181" s="1" t="s">
        <v>385</v>
      </c>
      <c r="E181" s="3">
        <v>89613</v>
      </c>
      <c r="F181" s="1" t="s">
        <v>25</v>
      </c>
      <c r="G181" s="1" t="s">
        <v>21</v>
      </c>
      <c r="H181" s="1">
        <v>25</v>
      </c>
      <c r="N181" s="1">
        <v>5</v>
      </c>
    </row>
    <row r="182" spans="1:8" ht="13.2">
      <c r="A182" s="1">
        <v>47885939</v>
      </c>
      <c r="B182" s="2">
        <v>44874.39176520833</v>
      </c>
      <c r="C182" s="1" t="s">
        <v>386</v>
      </c>
      <c r="D182" s="1" t="s">
        <v>387</v>
      </c>
      <c r="E182" s="1">
        <v>47885939</v>
      </c>
      <c r="F182" s="1" t="s">
        <v>25</v>
      </c>
      <c r="G182" s="1" t="s">
        <v>21</v>
      </c>
      <c r="H182" s="1">
        <v>5</v>
      </c>
    </row>
    <row r="183" spans="1:7" ht="13.2">
      <c r="A183" s="1">
        <v>49939432</v>
      </c>
      <c r="B183" s="2">
        <v>44874.4226175</v>
      </c>
      <c r="C183" s="1" t="s">
        <v>388</v>
      </c>
      <c r="D183" s="1" t="s">
        <v>389</v>
      </c>
      <c r="E183" s="1">
        <v>49939432</v>
      </c>
      <c r="F183" s="1" t="s">
        <v>21</v>
      </c>
      <c r="G183" s="1" t="s">
        <v>21</v>
      </c>
    </row>
    <row r="184" spans="1:14" ht="13.2">
      <c r="A184" s="3">
        <v>566756</v>
      </c>
      <c r="B184" s="2">
        <v>44874.442123796296</v>
      </c>
      <c r="C184" s="1" t="s">
        <v>390</v>
      </c>
      <c r="D184" s="1" t="s">
        <v>391</v>
      </c>
      <c r="E184" s="3">
        <v>566756</v>
      </c>
      <c r="F184" s="1" t="s">
        <v>25</v>
      </c>
      <c r="G184" s="1" t="s">
        <v>25</v>
      </c>
      <c r="H184" s="1">
        <v>120</v>
      </c>
      <c r="N184" s="1">
        <v>2</v>
      </c>
    </row>
    <row r="185" spans="1:7" ht="13.2">
      <c r="A185" s="1">
        <v>62157655</v>
      </c>
      <c r="B185" s="2">
        <v>44874.53244804398</v>
      </c>
      <c r="C185" s="1" t="s">
        <v>392</v>
      </c>
      <c r="D185" s="1" t="s">
        <v>393</v>
      </c>
      <c r="E185" s="1">
        <v>62157655</v>
      </c>
      <c r="F185" s="1" t="s">
        <v>21</v>
      </c>
      <c r="G185" s="1" t="s">
        <v>21</v>
      </c>
    </row>
    <row r="186" spans="1:19" ht="13.2">
      <c r="A186" s="3">
        <v>390348</v>
      </c>
      <c r="B186" s="2">
        <v>44874.556975555555</v>
      </c>
      <c r="C186" s="1" t="s">
        <v>394</v>
      </c>
      <c r="D186" s="1" t="s">
        <v>395</v>
      </c>
      <c r="E186" s="3">
        <v>390348</v>
      </c>
      <c r="F186" s="1" t="s">
        <v>25</v>
      </c>
      <c r="G186" s="1" t="s">
        <v>25</v>
      </c>
      <c r="H186" s="1">
        <v>0</v>
      </c>
      <c r="I186" s="1">
        <v>20</v>
      </c>
      <c r="J186" s="1">
        <v>0</v>
      </c>
      <c r="K186" s="1">
        <v>0</v>
      </c>
      <c r="L186" s="1">
        <v>0</v>
      </c>
      <c r="M186" s="1">
        <v>0</v>
      </c>
      <c r="N186" s="1">
        <v>0</v>
      </c>
      <c r="O186" s="1">
        <v>0</v>
      </c>
      <c r="P186" s="1">
        <v>0</v>
      </c>
      <c r="Q186" s="1">
        <v>0</v>
      </c>
      <c r="R186" s="1">
        <v>0</v>
      </c>
      <c r="S186" s="1">
        <v>0</v>
      </c>
    </row>
    <row r="187" spans="1:7" ht="13.2">
      <c r="A187" s="1">
        <v>70841368</v>
      </c>
      <c r="B187" s="2">
        <v>44874.57593175926</v>
      </c>
      <c r="C187" s="1" t="s">
        <v>396</v>
      </c>
      <c r="D187" s="1" t="s">
        <v>397</v>
      </c>
      <c r="E187" s="1">
        <v>70841368</v>
      </c>
      <c r="F187" s="1" t="s">
        <v>21</v>
      </c>
      <c r="G187" s="1" t="s">
        <v>21</v>
      </c>
    </row>
    <row r="188" spans="1:11" ht="13.2">
      <c r="A188" s="3">
        <v>53163</v>
      </c>
      <c r="B188" s="2">
        <v>44874.57830841435</v>
      </c>
      <c r="C188" s="1" t="s">
        <v>398</v>
      </c>
      <c r="D188" s="1" t="s">
        <v>399</v>
      </c>
      <c r="E188" s="3">
        <v>53163</v>
      </c>
      <c r="F188" s="1" t="s">
        <v>25</v>
      </c>
      <c r="G188" s="1" t="s">
        <v>25</v>
      </c>
      <c r="H188" s="1">
        <v>75</v>
      </c>
      <c r="I188" s="1">
        <v>45</v>
      </c>
      <c r="J188" s="1">
        <v>5</v>
      </c>
      <c r="K188" s="1">
        <v>3</v>
      </c>
    </row>
    <row r="189" spans="1:19" ht="13.2">
      <c r="A189" s="1">
        <v>70839964</v>
      </c>
      <c r="B189" s="2">
        <v>44874.645879918986</v>
      </c>
      <c r="C189" s="1" t="s">
        <v>400</v>
      </c>
      <c r="D189" s="1" t="s">
        <v>401</v>
      </c>
      <c r="E189" s="1">
        <v>70839964</v>
      </c>
      <c r="F189" s="1" t="s">
        <v>25</v>
      </c>
      <c r="G189" s="1" t="s">
        <v>21</v>
      </c>
      <c r="H189" s="1">
        <v>0</v>
      </c>
      <c r="I189" s="1">
        <v>0</v>
      </c>
      <c r="J189" s="1">
        <v>0</v>
      </c>
      <c r="K189" s="1">
        <v>2</v>
      </c>
      <c r="L189" s="1">
        <v>0</v>
      </c>
      <c r="M189" s="1">
        <v>0</v>
      </c>
      <c r="N189" s="1">
        <v>0</v>
      </c>
      <c r="O189" s="1">
        <v>0</v>
      </c>
      <c r="P189" s="1">
        <v>0</v>
      </c>
      <c r="Q189" s="1">
        <v>0</v>
      </c>
      <c r="R189" s="1">
        <v>0</v>
      </c>
      <c r="S189" s="1">
        <v>0</v>
      </c>
    </row>
    <row r="190" spans="1:9" ht="13.2">
      <c r="A190" s="1">
        <v>62073117</v>
      </c>
      <c r="B190" s="2">
        <v>44875.50280476852</v>
      </c>
      <c r="C190" s="1" t="s">
        <v>402</v>
      </c>
      <c r="D190" s="1" t="s">
        <v>403</v>
      </c>
      <c r="E190" s="1">
        <v>62073117</v>
      </c>
      <c r="F190" s="1" t="s">
        <v>25</v>
      </c>
      <c r="G190" s="1" t="s">
        <v>25</v>
      </c>
      <c r="I190" s="1">
        <v>100</v>
      </c>
    </row>
    <row r="191" spans="1:14" ht="13.2">
      <c r="A191" s="3">
        <v>559032</v>
      </c>
      <c r="B191" s="2">
        <v>44875.56118016204</v>
      </c>
      <c r="C191" s="1" t="s">
        <v>404</v>
      </c>
      <c r="D191" s="1" t="s">
        <v>405</v>
      </c>
      <c r="E191" s="3">
        <v>559032</v>
      </c>
      <c r="F191" s="1" t="s">
        <v>25</v>
      </c>
      <c r="G191" s="1" t="s">
        <v>21</v>
      </c>
      <c r="H191" s="1">
        <v>200</v>
      </c>
      <c r="N191" s="1">
        <v>5</v>
      </c>
    </row>
    <row r="192" spans="1:14" ht="13.2">
      <c r="A192" s="1">
        <v>70932581</v>
      </c>
      <c r="B192" s="2">
        <v>44875.60898951389</v>
      </c>
      <c r="C192" s="1" t="s">
        <v>406</v>
      </c>
      <c r="D192" s="1" t="s">
        <v>407</v>
      </c>
      <c r="E192" s="1">
        <v>70932581</v>
      </c>
      <c r="F192" s="1" t="s">
        <v>25</v>
      </c>
      <c r="G192" s="1" t="s">
        <v>21</v>
      </c>
      <c r="H192" s="1">
        <v>400</v>
      </c>
      <c r="N192" s="1">
        <v>5</v>
      </c>
    </row>
    <row r="193" spans="1:8" ht="13.2">
      <c r="A193" s="1">
        <v>70285314</v>
      </c>
      <c r="B193" s="2">
        <v>44875.64735846064</v>
      </c>
      <c r="C193" s="1" t="s">
        <v>408</v>
      </c>
      <c r="D193" s="1" t="s">
        <v>409</v>
      </c>
      <c r="E193" s="1">
        <v>70285314</v>
      </c>
      <c r="F193" s="1" t="s">
        <v>25</v>
      </c>
      <c r="G193" s="1" t="s">
        <v>21</v>
      </c>
      <c r="H193" s="1">
        <v>30</v>
      </c>
    </row>
    <row r="194" spans="1:8" ht="13.2">
      <c r="A194" s="1">
        <v>13692933</v>
      </c>
      <c r="B194" s="2">
        <v>44875.66980425926</v>
      </c>
      <c r="C194" s="1" t="s">
        <v>410</v>
      </c>
      <c r="D194" s="1" t="s">
        <v>411</v>
      </c>
      <c r="E194" s="1">
        <v>13692933</v>
      </c>
      <c r="F194" s="1" t="s">
        <v>25</v>
      </c>
      <c r="G194" s="1" t="s">
        <v>21</v>
      </c>
      <c r="H194" s="1">
        <v>50</v>
      </c>
    </row>
    <row r="195" spans="1:7" ht="13.2">
      <c r="A195" s="3">
        <v>53155</v>
      </c>
      <c r="B195" s="2">
        <v>44876.264939166664</v>
      </c>
      <c r="C195" s="1" t="s">
        <v>412</v>
      </c>
      <c r="D195" s="1" t="s">
        <v>413</v>
      </c>
      <c r="E195" s="3">
        <v>53155</v>
      </c>
      <c r="F195" s="1" t="s">
        <v>21</v>
      </c>
      <c r="G195" s="1" t="s">
        <v>21</v>
      </c>
    </row>
    <row r="196" spans="1:8" ht="13.2">
      <c r="A196" s="3">
        <v>92401</v>
      </c>
      <c r="B196" s="2">
        <v>44876.335585532404</v>
      </c>
      <c r="C196" s="1" t="s">
        <v>414</v>
      </c>
      <c r="D196" s="1" t="s">
        <v>415</v>
      </c>
      <c r="E196" s="3">
        <v>92401</v>
      </c>
      <c r="F196" s="1" t="s">
        <v>25</v>
      </c>
      <c r="G196" s="1" t="s">
        <v>21</v>
      </c>
      <c r="H196" s="1">
        <v>30</v>
      </c>
    </row>
    <row r="197" spans="1:8" ht="13.2">
      <c r="A197" s="3">
        <v>92738</v>
      </c>
      <c r="B197" s="2">
        <v>44876.33737487269</v>
      </c>
      <c r="C197" s="1" t="s">
        <v>416</v>
      </c>
      <c r="D197" s="1" t="s">
        <v>417</v>
      </c>
      <c r="E197" s="3">
        <v>92738</v>
      </c>
      <c r="F197" s="1" t="s">
        <v>25</v>
      </c>
      <c r="G197" s="1" t="s">
        <v>21</v>
      </c>
      <c r="H197" s="1">
        <v>20</v>
      </c>
    </row>
    <row r="198" spans="1:7" ht="13.2">
      <c r="A198" s="1">
        <v>70285829</v>
      </c>
      <c r="B198" s="2">
        <v>44876.35980236111</v>
      </c>
      <c r="C198" s="1" t="s">
        <v>418</v>
      </c>
      <c r="D198" s="1" t="s">
        <v>419</v>
      </c>
      <c r="E198" s="1">
        <v>70285829</v>
      </c>
      <c r="F198" s="1" t="s">
        <v>21</v>
      </c>
      <c r="G198" s="1" t="s">
        <v>21</v>
      </c>
    </row>
    <row r="199" spans="1:8" ht="13.2">
      <c r="A199" s="3">
        <v>373290</v>
      </c>
      <c r="B199" s="2">
        <v>44876.37160570602</v>
      </c>
      <c r="C199" s="1" t="s">
        <v>420</v>
      </c>
      <c r="D199" s="1" t="s">
        <v>421</v>
      </c>
      <c r="E199" s="3">
        <v>373290</v>
      </c>
      <c r="F199" s="1" t="s">
        <v>25</v>
      </c>
      <c r="G199" s="1" t="s">
        <v>21</v>
      </c>
      <c r="H199" s="1">
        <v>20</v>
      </c>
    </row>
    <row r="200" spans="1:7" ht="13.2">
      <c r="A200" s="1">
        <v>70839034</v>
      </c>
      <c r="B200" s="2">
        <v>44876.41892105324</v>
      </c>
      <c r="C200" s="1" t="s">
        <v>422</v>
      </c>
      <c r="D200" s="1" t="s">
        <v>423</v>
      </c>
      <c r="E200" s="1">
        <v>70839034</v>
      </c>
      <c r="F200" s="1" t="s">
        <v>21</v>
      </c>
      <c r="G200" s="1" t="s">
        <v>21</v>
      </c>
    </row>
    <row r="201" spans="1:9" ht="13.2">
      <c r="A201" s="1">
        <v>14120097</v>
      </c>
      <c r="B201" s="2">
        <v>44876.47805052083</v>
      </c>
      <c r="C201" s="1" t="s">
        <v>424</v>
      </c>
      <c r="D201" s="1" t="s">
        <v>425</v>
      </c>
      <c r="E201" s="1">
        <v>14120097</v>
      </c>
      <c r="F201" s="1" t="s">
        <v>25</v>
      </c>
      <c r="G201" s="1" t="s">
        <v>21</v>
      </c>
      <c r="I201" s="1">
        <v>30</v>
      </c>
    </row>
    <row r="202" spans="1:9" ht="13.2">
      <c r="A202" s="1">
        <v>62157396</v>
      </c>
      <c r="B202" s="2">
        <v>44876.51548267361</v>
      </c>
      <c r="C202" s="1" t="s">
        <v>426</v>
      </c>
      <c r="D202" s="1" t="s">
        <v>427</v>
      </c>
      <c r="E202" s="1">
        <v>62157396</v>
      </c>
      <c r="F202" s="1" t="s">
        <v>25</v>
      </c>
      <c r="G202" s="1" t="s">
        <v>25</v>
      </c>
      <c r="I202" s="1">
        <v>100</v>
      </c>
    </row>
    <row r="203" spans="1:14" ht="13.2">
      <c r="A203" s="3">
        <v>838420</v>
      </c>
      <c r="B203" s="2">
        <v>44876.545171562495</v>
      </c>
      <c r="C203" s="1" t="s">
        <v>428</v>
      </c>
      <c r="D203" s="1" t="s">
        <v>429</v>
      </c>
      <c r="E203" s="3">
        <v>838420</v>
      </c>
      <c r="F203" s="1" t="s">
        <v>25</v>
      </c>
      <c r="G203" s="1" t="s">
        <v>21</v>
      </c>
      <c r="H203" s="1">
        <v>60</v>
      </c>
      <c r="N203" s="1">
        <v>1</v>
      </c>
    </row>
    <row r="204" spans="1:18" ht="13.2">
      <c r="A204" s="3">
        <v>380407</v>
      </c>
      <c r="B204" s="2">
        <v>44876.600519722226</v>
      </c>
      <c r="C204" s="1" t="s">
        <v>430</v>
      </c>
      <c r="D204" s="1" t="s">
        <v>431</v>
      </c>
      <c r="E204" s="3">
        <v>380407</v>
      </c>
      <c r="F204" s="1" t="s">
        <v>25</v>
      </c>
      <c r="G204" s="1" t="s">
        <v>21</v>
      </c>
      <c r="I204" s="1">
        <v>100</v>
      </c>
      <c r="O204" s="1">
        <v>2</v>
      </c>
      <c r="R204" s="1">
        <v>10</v>
      </c>
    </row>
    <row r="205" spans="1:8" ht="13.2">
      <c r="A205" s="1">
        <v>49939378</v>
      </c>
      <c r="B205" s="2">
        <v>44878.90772434028</v>
      </c>
      <c r="C205" s="1" t="s">
        <v>432</v>
      </c>
      <c r="D205" s="1" t="s">
        <v>433</v>
      </c>
      <c r="E205" s="1">
        <v>49939378</v>
      </c>
      <c r="F205" s="1" t="s">
        <v>25</v>
      </c>
      <c r="G205" s="1" t="s">
        <v>21</v>
      </c>
      <c r="H205" s="1">
        <v>30</v>
      </c>
    </row>
    <row r="206" spans="1:8" ht="13.2">
      <c r="A206" s="1">
        <v>45671826</v>
      </c>
      <c r="B206" s="2">
        <v>44879.29975391204</v>
      </c>
      <c r="C206" s="1" t="s">
        <v>434</v>
      </c>
      <c r="D206" s="1" t="s">
        <v>435</v>
      </c>
      <c r="E206" s="1">
        <v>45671826</v>
      </c>
      <c r="F206" s="1" t="s">
        <v>25</v>
      </c>
      <c r="G206" s="1" t="s">
        <v>25</v>
      </c>
      <c r="H206" s="1">
        <v>50</v>
      </c>
    </row>
    <row r="207" spans="1:8" ht="13.2">
      <c r="A207" s="1">
        <v>62077465</v>
      </c>
      <c r="B207" s="2">
        <v>44879.30772898148</v>
      </c>
      <c r="C207" s="1" t="s">
        <v>436</v>
      </c>
      <c r="D207" s="1" t="s">
        <v>437</v>
      </c>
      <c r="E207" s="1">
        <v>62077465</v>
      </c>
      <c r="F207" s="1" t="s">
        <v>25</v>
      </c>
      <c r="G207" s="1" t="s">
        <v>21</v>
      </c>
      <c r="H207" s="1">
        <v>25</v>
      </c>
    </row>
    <row r="208" spans="1:13" ht="13.2">
      <c r="A208" s="1">
        <v>70841675</v>
      </c>
      <c r="B208" s="2">
        <v>44879.34688493056</v>
      </c>
      <c r="C208" s="1" t="s">
        <v>438</v>
      </c>
      <c r="D208" s="1" t="s">
        <v>439</v>
      </c>
      <c r="E208" s="1">
        <v>70841675</v>
      </c>
      <c r="F208" s="1" t="s">
        <v>25</v>
      </c>
      <c r="G208" s="1" t="s">
        <v>21</v>
      </c>
      <c r="I208" s="1">
        <v>25</v>
      </c>
      <c r="M208" s="1">
        <v>3</v>
      </c>
    </row>
    <row r="209" spans="1:9" ht="13.2">
      <c r="A209" s="1">
        <v>60680318</v>
      </c>
      <c r="B209" s="2">
        <v>44879.346894594906</v>
      </c>
      <c r="C209" s="1" t="s">
        <v>440</v>
      </c>
      <c r="D209" s="1" t="s">
        <v>441</v>
      </c>
      <c r="E209" s="1">
        <v>60680318</v>
      </c>
      <c r="F209" s="1" t="s">
        <v>25</v>
      </c>
      <c r="G209" s="1" t="s">
        <v>25</v>
      </c>
      <c r="I209" s="1">
        <v>60</v>
      </c>
    </row>
    <row r="210" spans="1:19" ht="13.2">
      <c r="A210" s="3">
        <v>89257</v>
      </c>
      <c r="B210" s="2">
        <v>44879.38431150463</v>
      </c>
      <c r="C210" s="1" t="s">
        <v>442</v>
      </c>
      <c r="D210" s="1" t="s">
        <v>443</v>
      </c>
      <c r="E210" s="3">
        <v>89257</v>
      </c>
      <c r="F210" s="1" t="s">
        <v>25</v>
      </c>
      <c r="G210" s="1" t="s">
        <v>25</v>
      </c>
      <c r="H210" s="1">
        <v>3</v>
      </c>
      <c r="I210" s="1">
        <v>5</v>
      </c>
      <c r="J210" s="1">
        <v>0</v>
      </c>
      <c r="K210" s="1">
        <v>8</v>
      </c>
      <c r="L210" s="1">
        <v>0</v>
      </c>
      <c r="M210" s="1">
        <v>5</v>
      </c>
      <c r="N210" s="1">
        <v>0</v>
      </c>
      <c r="O210" s="1">
        <v>0</v>
      </c>
      <c r="P210" s="1">
        <v>0</v>
      </c>
      <c r="Q210" s="1">
        <v>0</v>
      </c>
      <c r="R210" s="1">
        <v>0</v>
      </c>
      <c r="S210" s="1">
        <v>0</v>
      </c>
    </row>
    <row r="211" spans="1:8" ht="13.2">
      <c r="A211" s="3">
        <v>90352</v>
      </c>
      <c r="B211" s="2">
        <v>44879.39370590278</v>
      </c>
      <c r="C211" s="1" t="s">
        <v>444</v>
      </c>
      <c r="D211" s="1" t="s">
        <v>445</v>
      </c>
      <c r="E211" s="3">
        <v>90352</v>
      </c>
      <c r="F211" s="1" t="s">
        <v>25</v>
      </c>
      <c r="G211" s="1" t="s">
        <v>21</v>
      </c>
      <c r="H211" s="1">
        <v>65</v>
      </c>
    </row>
    <row r="212" spans="1:11" ht="13.2">
      <c r="A212" s="1">
        <v>60680300</v>
      </c>
      <c r="B212" s="2">
        <v>44879.554479976854</v>
      </c>
      <c r="C212" s="1" t="s">
        <v>446</v>
      </c>
      <c r="D212" s="1" t="s">
        <v>447</v>
      </c>
      <c r="E212" s="1">
        <v>60680300</v>
      </c>
      <c r="F212" s="1" t="s">
        <v>25</v>
      </c>
      <c r="G212" s="1" t="s">
        <v>25</v>
      </c>
      <c r="H212" s="1">
        <v>30</v>
      </c>
      <c r="K212" s="1">
        <v>5</v>
      </c>
    </row>
    <row r="213" spans="1:7" ht="13.2">
      <c r="A213" s="3">
        <v>559130</v>
      </c>
      <c r="B213" s="2">
        <v>44879.56057307871</v>
      </c>
      <c r="C213" s="1" t="s">
        <v>448</v>
      </c>
      <c r="D213" s="1" t="s">
        <v>449</v>
      </c>
      <c r="E213" s="3">
        <v>559130</v>
      </c>
      <c r="F213" s="1" t="s">
        <v>21</v>
      </c>
      <c r="G213" s="1" t="s">
        <v>21</v>
      </c>
    </row>
    <row r="214" spans="1:19" ht="13.2">
      <c r="A214" s="3">
        <v>56324</v>
      </c>
      <c r="B214" s="2">
        <v>44879.615176666666</v>
      </c>
      <c r="C214" s="1" t="s">
        <v>450</v>
      </c>
      <c r="D214" s="1" t="s">
        <v>451</v>
      </c>
      <c r="E214" s="3">
        <v>56324</v>
      </c>
      <c r="F214" s="1" t="s">
        <v>25</v>
      </c>
      <c r="G214" s="1" t="s">
        <v>25</v>
      </c>
      <c r="H214" s="1">
        <v>0</v>
      </c>
      <c r="I214" s="1">
        <v>60</v>
      </c>
      <c r="J214" s="1">
        <v>0</v>
      </c>
      <c r="K214" s="1">
        <v>0</v>
      </c>
      <c r="L214" s="1">
        <v>2</v>
      </c>
      <c r="M214" s="1">
        <v>0</v>
      </c>
      <c r="N214" s="1">
        <v>0</v>
      </c>
      <c r="O214" s="1">
        <v>2</v>
      </c>
      <c r="P214" s="1">
        <v>0</v>
      </c>
      <c r="Q214" s="1">
        <v>0</v>
      </c>
      <c r="R214" s="1">
        <v>0</v>
      </c>
      <c r="S214" s="1">
        <v>0</v>
      </c>
    </row>
    <row r="215" spans="1:7" ht="13.2">
      <c r="A215" s="3">
        <v>226467</v>
      </c>
      <c r="B215" s="2">
        <v>44879.66262299768</v>
      </c>
      <c r="C215" s="1" t="s">
        <v>452</v>
      </c>
      <c r="D215" s="1" t="s">
        <v>453</v>
      </c>
      <c r="E215" s="3">
        <v>226467</v>
      </c>
      <c r="F215" s="1" t="s">
        <v>21</v>
      </c>
      <c r="G215" s="1" t="s">
        <v>21</v>
      </c>
    </row>
    <row r="216" spans="1:10" ht="13.2">
      <c r="A216" s="3">
        <v>839621</v>
      </c>
      <c r="B216" s="2">
        <v>44879.73596832176</v>
      </c>
      <c r="C216" s="1" t="s">
        <v>454</v>
      </c>
      <c r="D216" s="1" t="s">
        <v>455</v>
      </c>
      <c r="E216" s="3">
        <v>839621</v>
      </c>
      <c r="F216" s="1" t="s">
        <v>25</v>
      </c>
      <c r="G216" s="1" t="s">
        <v>21</v>
      </c>
      <c r="J216" s="1">
        <v>25</v>
      </c>
    </row>
    <row r="217" spans="1:7" ht="13.2">
      <c r="A217" s="1">
        <v>60680369</v>
      </c>
      <c r="B217" s="2">
        <v>44880.265118449075</v>
      </c>
      <c r="C217" s="1" t="s">
        <v>456</v>
      </c>
      <c r="D217" s="1" t="s">
        <v>457</v>
      </c>
      <c r="E217" s="1">
        <v>60680369</v>
      </c>
      <c r="F217" s="1" t="s">
        <v>21</v>
      </c>
      <c r="G217" s="1" t="s">
        <v>21</v>
      </c>
    </row>
    <row r="218" spans="1:7" ht="13.2">
      <c r="A218" s="1">
        <v>70848858</v>
      </c>
      <c r="B218" s="2">
        <v>44880.28952528935</v>
      </c>
      <c r="C218" s="1" t="s">
        <v>458</v>
      </c>
      <c r="D218" s="1" t="s">
        <v>459</v>
      </c>
      <c r="E218" s="1">
        <v>70848858</v>
      </c>
      <c r="F218" s="1" t="s">
        <v>21</v>
      </c>
      <c r="G218" s="1" t="s">
        <v>21</v>
      </c>
    </row>
    <row r="219" spans="1:7" ht="13.2">
      <c r="A219" s="1">
        <v>67011748</v>
      </c>
      <c r="B219" s="2">
        <v>44880.39248888889</v>
      </c>
      <c r="C219" s="1" t="s">
        <v>789</v>
      </c>
      <c r="D219" s="1" t="s">
        <v>4377</v>
      </c>
      <c r="E219" s="1">
        <v>67011748</v>
      </c>
      <c r="F219" s="1" t="s">
        <v>21</v>
      </c>
      <c r="G219" s="1" t="s">
        <v>21</v>
      </c>
    </row>
    <row r="220" spans="1:7" ht="13.2">
      <c r="A220" s="1">
        <v>62156748</v>
      </c>
      <c r="B220" s="2">
        <v>44880.39358744213</v>
      </c>
      <c r="C220" s="1" t="s">
        <v>2108</v>
      </c>
      <c r="D220" s="1" t="s">
        <v>4376</v>
      </c>
      <c r="E220" s="1">
        <v>62156748</v>
      </c>
      <c r="F220" s="1" t="s">
        <v>21</v>
      </c>
      <c r="G220" s="1" t="s">
        <v>21</v>
      </c>
    </row>
    <row r="221" spans="1:19" ht="13.2">
      <c r="A221" s="1">
        <v>62157264</v>
      </c>
      <c r="B221" s="2">
        <v>44880.39477719908</v>
      </c>
      <c r="C221" s="1" t="s">
        <v>4375</v>
      </c>
      <c r="D221" s="1" t="s">
        <v>4374</v>
      </c>
      <c r="E221" s="1">
        <v>62157264</v>
      </c>
      <c r="F221" s="1" t="s">
        <v>25</v>
      </c>
      <c r="G221" s="1" t="s">
        <v>21</v>
      </c>
      <c r="H221" s="1">
        <v>150</v>
      </c>
      <c r="I221" s="1">
        <v>0</v>
      </c>
      <c r="J221" s="1">
        <v>0</v>
      </c>
      <c r="K221" s="1">
        <v>0</v>
      </c>
      <c r="L221" s="1">
        <v>0</v>
      </c>
      <c r="M221" s="1">
        <v>0</v>
      </c>
      <c r="N221" s="1">
        <v>0</v>
      </c>
      <c r="O221" s="1">
        <v>0</v>
      </c>
      <c r="P221" s="1">
        <v>0</v>
      </c>
      <c r="Q221" s="1">
        <v>0</v>
      </c>
      <c r="R221" s="1">
        <v>0</v>
      </c>
      <c r="S221" s="1">
        <v>0</v>
      </c>
    </row>
    <row r="222" spans="1:7" ht="13.2">
      <c r="A222" s="3">
        <v>839639</v>
      </c>
      <c r="B222" s="2">
        <v>44880.395210902774</v>
      </c>
      <c r="C222" s="1" t="s">
        <v>2682</v>
      </c>
      <c r="D222" s="1" t="s">
        <v>4373</v>
      </c>
      <c r="E222" s="3">
        <v>839639</v>
      </c>
      <c r="F222" s="1" t="s">
        <v>21</v>
      </c>
      <c r="G222" s="1" t="s">
        <v>21</v>
      </c>
    </row>
    <row r="223" spans="1:7" ht="13.2">
      <c r="A223" s="1">
        <v>70851212</v>
      </c>
      <c r="B223" s="2">
        <v>44880.395962372684</v>
      </c>
      <c r="C223" s="1" t="s">
        <v>206</v>
      </c>
      <c r="D223" s="1" t="s">
        <v>207</v>
      </c>
      <c r="E223" s="1">
        <v>70851212</v>
      </c>
      <c r="F223" s="1" t="s">
        <v>21</v>
      </c>
      <c r="G223" s="1" t="s">
        <v>21</v>
      </c>
    </row>
    <row r="224" spans="1:7" ht="13.2">
      <c r="A224" s="3">
        <v>226572</v>
      </c>
      <c r="B224" s="2">
        <v>44880.39918057871</v>
      </c>
      <c r="C224" s="1" t="s">
        <v>4068</v>
      </c>
      <c r="D224" s="1" t="s">
        <v>4067</v>
      </c>
      <c r="E224" s="3">
        <v>226572</v>
      </c>
      <c r="F224" s="1" t="s">
        <v>21</v>
      </c>
      <c r="G224" s="1" t="s">
        <v>21</v>
      </c>
    </row>
    <row r="225" spans="1:19" ht="13.2">
      <c r="A225" s="1">
        <v>49461249</v>
      </c>
      <c r="B225" s="2">
        <v>44880.40440127315</v>
      </c>
      <c r="C225" s="1" t="s">
        <v>4372</v>
      </c>
      <c r="D225" s="1" t="s">
        <v>4371</v>
      </c>
      <c r="E225" s="1">
        <v>49461249</v>
      </c>
      <c r="F225" s="1" t="s">
        <v>25</v>
      </c>
      <c r="G225" s="1" t="s">
        <v>25</v>
      </c>
      <c r="H225" s="1">
        <v>0</v>
      </c>
      <c r="I225" s="1">
        <v>50</v>
      </c>
      <c r="J225" s="1">
        <v>0</v>
      </c>
      <c r="K225" s="1">
        <v>0</v>
      </c>
      <c r="L225" s="1">
        <v>0</v>
      </c>
      <c r="M225" s="1">
        <v>0</v>
      </c>
      <c r="N225" s="1">
        <v>0</v>
      </c>
      <c r="O225" s="1">
        <v>2</v>
      </c>
      <c r="P225" s="1">
        <v>0</v>
      </c>
      <c r="Q225" s="1">
        <v>0</v>
      </c>
      <c r="R225" s="1">
        <v>0</v>
      </c>
      <c r="S225" s="1">
        <v>0</v>
      </c>
    </row>
    <row r="226" spans="1:7" ht="13.2">
      <c r="A226" s="1">
        <v>71175938</v>
      </c>
      <c r="B226" s="2">
        <v>44880.410821956015</v>
      </c>
      <c r="C226" s="1" t="s">
        <v>4342</v>
      </c>
      <c r="D226" s="1" t="s">
        <v>4337</v>
      </c>
      <c r="E226" s="1">
        <v>71175938</v>
      </c>
      <c r="F226" s="1" t="s">
        <v>21</v>
      </c>
      <c r="G226" s="1" t="s">
        <v>21</v>
      </c>
    </row>
    <row r="227" spans="1:7" ht="13.2">
      <c r="A227" s="1">
        <v>70843082</v>
      </c>
      <c r="B227" s="2">
        <v>44880.42600211805</v>
      </c>
      <c r="C227" s="1" t="s">
        <v>4370</v>
      </c>
      <c r="D227" s="1" t="s">
        <v>4369</v>
      </c>
      <c r="E227" s="1">
        <v>70843082</v>
      </c>
      <c r="F227" s="1" t="s">
        <v>21</v>
      </c>
      <c r="G227" s="1" t="s">
        <v>21</v>
      </c>
    </row>
    <row r="228" spans="1:14" ht="13.2">
      <c r="A228" s="3">
        <v>559016</v>
      </c>
      <c r="B228" s="2">
        <v>44880.4392083912</v>
      </c>
      <c r="C228" s="1" t="s">
        <v>4368</v>
      </c>
      <c r="D228" s="1" t="s">
        <v>4367</v>
      </c>
      <c r="E228" s="3">
        <v>559016</v>
      </c>
      <c r="F228" s="1" t="s">
        <v>25</v>
      </c>
      <c r="G228" s="1" t="s">
        <v>25</v>
      </c>
      <c r="H228" s="1">
        <v>50</v>
      </c>
      <c r="N228" s="1">
        <v>3</v>
      </c>
    </row>
    <row r="229" spans="1:7" ht="13.2">
      <c r="A229" s="1">
        <v>44993463</v>
      </c>
      <c r="B229" s="2">
        <v>44880.45100716435</v>
      </c>
      <c r="C229" s="1" t="s">
        <v>4366</v>
      </c>
      <c r="D229" s="1" t="s">
        <v>1851</v>
      </c>
      <c r="E229" s="1">
        <v>44993463</v>
      </c>
      <c r="F229" s="1" t="s">
        <v>21</v>
      </c>
      <c r="G229" s="1" t="s">
        <v>21</v>
      </c>
    </row>
    <row r="230" spans="1:8" ht="13.2">
      <c r="A230" s="3">
        <v>4551320</v>
      </c>
      <c r="B230" s="2">
        <v>44880.45836770833</v>
      </c>
      <c r="C230" s="1" t="s">
        <v>4365</v>
      </c>
      <c r="D230" s="1" t="s">
        <v>4364</v>
      </c>
      <c r="E230" s="3">
        <v>4551320</v>
      </c>
      <c r="F230" s="1" t="s">
        <v>25</v>
      </c>
      <c r="G230" s="1" t="s">
        <v>21</v>
      </c>
      <c r="H230" s="1">
        <v>20</v>
      </c>
    </row>
    <row r="231" spans="1:20" ht="13.2">
      <c r="A231" s="1">
        <v>70838763</v>
      </c>
      <c r="B231" s="2">
        <v>44880.498065312495</v>
      </c>
      <c r="C231" s="1" t="s">
        <v>3139</v>
      </c>
      <c r="D231" s="1" t="s">
        <v>4363</v>
      </c>
      <c r="E231" s="1">
        <v>70838763</v>
      </c>
      <c r="F231" s="1" t="s">
        <v>25</v>
      </c>
      <c r="G231" s="1" t="s">
        <v>25</v>
      </c>
      <c r="H231" s="1">
        <v>25</v>
      </c>
      <c r="I231" s="1">
        <v>0</v>
      </c>
      <c r="J231" s="1">
        <v>0</v>
      </c>
      <c r="K231" s="1">
        <v>0</v>
      </c>
      <c r="L231" s="1">
        <v>0</v>
      </c>
      <c r="M231" s="1">
        <v>0</v>
      </c>
      <c r="N231" s="1">
        <v>0</v>
      </c>
      <c r="O231" s="1">
        <v>0</v>
      </c>
      <c r="P231" s="1">
        <v>0</v>
      </c>
      <c r="Q231" s="1">
        <v>0</v>
      </c>
      <c r="R231" s="1">
        <v>0</v>
      </c>
      <c r="S231" s="1">
        <v>0</v>
      </c>
      <c r="T231" s="1">
        <v>0</v>
      </c>
    </row>
    <row r="232" spans="1:20" ht="13.2">
      <c r="A232" s="1">
        <v>62157213</v>
      </c>
      <c r="B232" s="2">
        <v>44880.5720622338</v>
      </c>
      <c r="C232" s="1" t="s">
        <v>4362</v>
      </c>
      <c r="D232" s="1" t="s">
        <v>4361</v>
      </c>
      <c r="E232" s="1">
        <v>62157213</v>
      </c>
      <c r="F232" s="1" t="s">
        <v>25</v>
      </c>
      <c r="G232" s="1" t="s">
        <v>21</v>
      </c>
      <c r="H232" s="1">
        <v>1</v>
      </c>
      <c r="N232" s="1">
        <v>1</v>
      </c>
      <c r="T232" s="1" t="s">
        <v>4360</v>
      </c>
    </row>
    <row r="233" spans="1:7" ht="13.2">
      <c r="A233" s="1">
        <v>70841829</v>
      </c>
      <c r="B233" s="2">
        <v>44880.687618634256</v>
      </c>
      <c r="C233" s="1" t="s">
        <v>1113</v>
      </c>
      <c r="D233" s="1" t="s">
        <v>4359</v>
      </c>
      <c r="E233" s="1">
        <v>70841829</v>
      </c>
      <c r="F233" s="1" t="s">
        <v>21</v>
      </c>
      <c r="G233" s="1" t="s">
        <v>21</v>
      </c>
    </row>
    <row r="234" spans="1:10" ht="13.2">
      <c r="A234" s="1">
        <v>44993668</v>
      </c>
      <c r="B234" s="2">
        <v>44881.51036450232</v>
      </c>
      <c r="C234" s="1" t="s">
        <v>4358</v>
      </c>
      <c r="D234" s="1" t="s">
        <v>4357</v>
      </c>
      <c r="E234" s="1">
        <v>44993668</v>
      </c>
      <c r="F234" s="1" t="s">
        <v>25</v>
      </c>
      <c r="G234" s="1" t="s">
        <v>21</v>
      </c>
      <c r="J234" s="1">
        <v>50</v>
      </c>
    </row>
    <row r="235" spans="1:8" ht="13.2">
      <c r="A235" s="1">
        <v>46937081</v>
      </c>
      <c r="B235" s="2">
        <v>44883.27320552083</v>
      </c>
      <c r="C235" s="1" t="s">
        <v>4356</v>
      </c>
      <c r="D235" s="1" t="s">
        <v>4355</v>
      </c>
      <c r="E235" s="1">
        <v>46937081</v>
      </c>
      <c r="F235" s="1" t="s">
        <v>25</v>
      </c>
      <c r="G235" s="1" t="s">
        <v>21</v>
      </c>
      <c r="H235" s="1">
        <v>30</v>
      </c>
    </row>
    <row r="236" spans="1:14" ht="13.2">
      <c r="A236" s="1">
        <v>62076060</v>
      </c>
      <c r="B236" s="2">
        <v>44887.433309155094</v>
      </c>
      <c r="C236" s="1" t="s">
        <v>3335</v>
      </c>
      <c r="D236" s="1" t="s">
        <v>4354</v>
      </c>
      <c r="E236" s="1">
        <v>62076060</v>
      </c>
      <c r="F236" s="1" t="s">
        <v>25</v>
      </c>
      <c r="G236" s="1" t="s">
        <v>25</v>
      </c>
      <c r="H236" s="1">
        <v>10</v>
      </c>
      <c r="N236" s="1">
        <v>5</v>
      </c>
    </row>
  </sheetData>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218"/>
  <sheetViews>
    <sheetView workbookViewId="0" topLeftCell="A1">
      <pane ySplit="1" topLeftCell="A2" activePane="bottomLeft" state="frozen"/>
      <selection pane="bottomLeft" activeCell="E213" sqref="E213:E217"/>
    </sheetView>
  </sheetViews>
  <sheetFormatPr defaultColWidth="12.57421875" defaultRowHeight="15.75" customHeight="1"/>
  <cols>
    <col min="1" max="26" width="18.8515625" style="0" customWidth="1"/>
  </cols>
  <sheetData>
    <row r="1" spans="1:20" ht="15.75" customHeight="1">
      <c r="A1" s="1" t="s">
        <v>3</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row>
    <row r="2" spans="1:20" ht="15.75" customHeight="1">
      <c r="A2" s="1">
        <v>62156586</v>
      </c>
      <c r="B2" s="2">
        <v>44865.63215373842</v>
      </c>
      <c r="C2" s="1" t="s">
        <v>19</v>
      </c>
      <c r="D2" s="1" t="s">
        <v>20</v>
      </c>
      <c r="E2" s="1">
        <v>62156586</v>
      </c>
      <c r="F2" s="1" t="s">
        <v>21</v>
      </c>
      <c r="G2" s="1" t="s">
        <v>21</v>
      </c>
      <c r="T2" s="1" t="s">
        <v>22</v>
      </c>
    </row>
    <row r="3" spans="1:10" ht="15.75" customHeight="1">
      <c r="A3" s="1">
        <v>60680342</v>
      </c>
      <c r="B3" s="2">
        <v>44865.63231425926</v>
      </c>
      <c r="C3" s="1" t="s">
        <v>23</v>
      </c>
      <c r="D3" s="1" t="s">
        <v>24</v>
      </c>
      <c r="E3" s="1">
        <v>60680342</v>
      </c>
      <c r="F3" s="1" t="s">
        <v>25</v>
      </c>
      <c r="G3" s="1" t="s">
        <v>21</v>
      </c>
      <c r="J3" s="1">
        <v>100</v>
      </c>
    </row>
    <row r="4" spans="1:7" ht="15.75" customHeight="1">
      <c r="A4" s="1">
        <v>62156756</v>
      </c>
      <c r="B4" s="2">
        <v>44865.632554386575</v>
      </c>
      <c r="C4" s="1" t="s">
        <v>26</v>
      </c>
      <c r="D4" s="1" t="s">
        <v>27</v>
      </c>
      <c r="E4" s="1">
        <v>62156756</v>
      </c>
      <c r="F4" s="1" t="s">
        <v>21</v>
      </c>
      <c r="G4" s="1" t="s">
        <v>21</v>
      </c>
    </row>
    <row r="5" spans="1:8" ht="15.75" customHeight="1">
      <c r="A5" s="1">
        <v>70997241</v>
      </c>
      <c r="B5" s="2">
        <v>44865.63323697916</v>
      </c>
      <c r="C5" s="1" t="s">
        <v>28</v>
      </c>
      <c r="D5" s="1" t="s">
        <v>29</v>
      </c>
      <c r="E5" s="1">
        <v>70997241</v>
      </c>
      <c r="F5" s="1" t="s">
        <v>25</v>
      </c>
      <c r="G5" s="1" t="s">
        <v>25</v>
      </c>
      <c r="H5" s="1">
        <v>50</v>
      </c>
    </row>
    <row r="6" spans="1:20" ht="15.75" customHeight="1">
      <c r="A6" s="3">
        <v>559261</v>
      </c>
      <c r="B6" s="2">
        <v>44865.6337396875</v>
      </c>
      <c r="C6" s="1" t="s">
        <v>30</v>
      </c>
      <c r="D6" s="1" t="s">
        <v>31</v>
      </c>
      <c r="E6" s="3">
        <v>559261</v>
      </c>
      <c r="F6" s="1" t="s">
        <v>21</v>
      </c>
      <c r="G6" s="1" t="s">
        <v>21</v>
      </c>
      <c r="H6" s="1">
        <v>0</v>
      </c>
      <c r="I6" s="1">
        <v>0</v>
      </c>
      <c r="J6" s="1">
        <v>0</v>
      </c>
      <c r="K6" s="1">
        <v>0</v>
      </c>
      <c r="L6" s="1">
        <v>0</v>
      </c>
      <c r="M6" s="1">
        <v>0</v>
      </c>
      <c r="N6" s="1">
        <v>0</v>
      </c>
      <c r="O6" s="1">
        <v>0</v>
      </c>
      <c r="P6" s="1">
        <v>0</v>
      </c>
      <c r="Q6" s="1">
        <v>0</v>
      </c>
      <c r="R6" s="1">
        <v>0</v>
      </c>
      <c r="S6" s="1">
        <v>0</v>
      </c>
      <c r="T6" s="1">
        <v>0</v>
      </c>
    </row>
    <row r="7" spans="1:7" ht="15.75" customHeight="1">
      <c r="A7" s="1">
        <v>62073176</v>
      </c>
      <c r="B7" s="2">
        <v>44865.63457359954</v>
      </c>
      <c r="C7" s="1" t="s">
        <v>32</v>
      </c>
      <c r="D7" s="1" t="s">
        <v>33</v>
      </c>
      <c r="E7" s="1">
        <v>62073176</v>
      </c>
      <c r="F7" s="1" t="s">
        <v>21</v>
      </c>
      <c r="G7" s="1" t="s">
        <v>21</v>
      </c>
    </row>
    <row r="8" spans="1:7" ht="15.75" customHeight="1">
      <c r="A8" s="1">
        <v>15530213</v>
      </c>
      <c r="B8" s="2">
        <v>44865.6347296412</v>
      </c>
      <c r="C8" s="1" t="s">
        <v>34</v>
      </c>
      <c r="D8" s="1" t="s">
        <v>35</v>
      </c>
      <c r="E8" s="1">
        <v>15530213</v>
      </c>
      <c r="F8" s="1" t="s">
        <v>21</v>
      </c>
      <c r="G8" s="1" t="s">
        <v>21</v>
      </c>
    </row>
    <row r="9" spans="1:7" ht="15.75" customHeight="1">
      <c r="A9" s="1">
        <v>62073109</v>
      </c>
      <c r="B9" s="2">
        <v>44865.63581569445</v>
      </c>
      <c r="C9" s="1" t="s">
        <v>36</v>
      </c>
      <c r="D9" s="1" t="s">
        <v>37</v>
      </c>
      <c r="E9" s="1">
        <v>62073109</v>
      </c>
      <c r="F9" s="1" t="s">
        <v>21</v>
      </c>
      <c r="G9" s="1" t="s">
        <v>21</v>
      </c>
    </row>
    <row r="10" spans="1:10" ht="15.75" customHeight="1">
      <c r="A10" s="1">
        <v>44993447</v>
      </c>
      <c r="B10" s="2">
        <v>44865.63650501157</v>
      </c>
      <c r="C10" s="1" t="s">
        <v>38</v>
      </c>
      <c r="D10" s="1" t="s">
        <v>39</v>
      </c>
      <c r="E10" s="1">
        <v>44993447</v>
      </c>
      <c r="F10" s="1" t="s">
        <v>25</v>
      </c>
      <c r="G10" s="1" t="s">
        <v>25</v>
      </c>
      <c r="J10" s="1">
        <v>15</v>
      </c>
    </row>
    <row r="11" spans="1:7" ht="15.75" customHeight="1">
      <c r="A11" s="1">
        <v>44946805</v>
      </c>
      <c r="B11" s="2">
        <v>44865.63681975694</v>
      </c>
      <c r="C11" s="1" t="s">
        <v>40</v>
      </c>
      <c r="D11" s="1" t="s">
        <v>41</v>
      </c>
      <c r="E11" s="1">
        <v>44946805</v>
      </c>
      <c r="F11" s="1" t="s">
        <v>21</v>
      </c>
      <c r="G11" s="1" t="s">
        <v>21</v>
      </c>
    </row>
    <row r="12" spans="1:18" ht="15.75" customHeight="1">
      <c r="A12" s="3">
        <v>219321</v>
      </c>
      <c r="B12" s="2">
        <v>44865.63723828703</v>
      </c>
      <c r="C12" s="1" t="s">
        <v>42</v>
      </c>
      <c r="D12" s="1" t="s">
        <v>43</v>
      </c>
      <c r="E12" s="3">
        <v>219321</v>
      </c>
      <c r="F12" s="1" t="s">
        <v>25</v>
      </c>
      <c r="G12" s="1" t="s">
        <v>21</v>
      </c>
      <c r="I12" s="1">
        <v>120</v>
      </c>
      <c r="O12" s="1">
        <v>10</v>
      </c>
      <c r="R12" s="1">
        <v>10</v>
      </c>
    </row>
    <row r="13" spans="1:8" ht="15.75" customHeight="1">
      <c r="A13" s="1">
        <v>44946775</v>
      </c>
      <c r="B13" s="2">
        <v>44865.63802618056</v>
      </c>
      <c r="C13" s="1" t="s">
        <v>44</v>
      </c>
      <c r="D13" s="1" t="s">
        <v>45</v>
      </c>
      <c r="E13" s="1">
        <v>44946775</v>
      </c>
      <c r="F13" s="1" t="s">
        <v>25</v>
      </c>
      <c r="G13" s="1" t="s">
        <v>21</v>
      </c>
      <c r="H13" s="1">
        <v>30</v>
      </c>
    </row>
    <row r="14" spans="1:10" ht="15.75" customHeight="1">
      <c r="A14" s="3">
        <v>400963</v>
      </c>
      <c r="B14" s="2">
        <v>44865.64147711806</v>
      </c>
      <c r="C14" s="1" t="s">
        <v>46</v>
      </c>
      <c r="D14" s="1" t="s">
        <v>47</v>
      </c>
      <c r="E14" s="3">
        <v>400963</v>
      </c>
      <c r="F14" s="1" t="s">
        <v>25</v>
      </c>
      <c r="G14" s="1" t="s">
        <v>21</v>
      </c>
      <c r="J14" s="1">
        <v>10</v>
      </c>
    </row>
    <row r="15" spans="1:14" ht="15.75" customHeight="1">
      <c r="A15" s="1">
        <v>49438875</v>
      </c>
      <c r="B15" s="2">
        <v>44865.64158405093</v>
      </c>
      <c r="C15" s="1" t="s">
        <v>48</v>
      </c>
      <c r="D15" s="1" t="s">
        <v>49</v>
      </c>
      <c r="E15" s="1">
        <v>49438875</v>
      </c>
      <c r="F15" s="1" t="s">
        <v>25</v>
      </c>
      <c r="G15" s="1" t="s">
        <v>21</v>
      </c>
      <c r="H15" s="1">
        <v>50</v>
      </c>
      <c r="N15" s="1">
        <v>5</v>
      </c>
    </row>
    <row r="16" spans="1:7" ht="15.75" customHeight="1">
      <c r="A16" s="3">
        <v>839809</v>
      </c>
      <c r="B16" s="2">
        <v>44865.64268385417</v>
      </c>
      <c r="C16" s="1" t="s">
        <v>50</v>
      </c>
      <c r="D16" s="1" t="s">
        <v>51</v>
      </c>
      <c r="E16" s="3">
        <v>839809</v>
      </c>
      <c r="F16" s="1" t="s">
        <v>21</v>
      </c>
      <c r="G16" s="1" t="s">
        <v>21</v>
      </c>
    </row>
    <row r="17" spans="1:7" ht="15.75" customHeight="1">
      <c r="A17" s="1">
        <v>49461702</v>
      </c>
      <c r="B17" s="2">
        <v>44865.64419533565</v>
      </c>
      <c r="C17" s="1" t="s">
        <v>52</v>
      </c>
      <c r="D17" s="1" t="s">
        <v>53</v>
      </c>
      <c r="E17" s="1">
        <v>49461702</v>
      </c>
      <c r="F17" s="1" t="s">
        <v>21</v>
      </c>
      <c r="G17" s="1" t="s">
        <v>21</v>
      </c>
    </row>
    <row r="18" spans="1:7" ht="15.75" customHeight="1">
      <c r="A18" s="1">
        <v>70841721</v>
      </c>
      <c r="B18" s="2">
        <v>44865.64578412037</v>
      </c>
      <c r="C18" s="1" t="s">
        <v>54</v>
      </c>
      <c r="D18" s="1" t="s">
        <v>55</v>
      </c>
      <c r="E18" s="1">
        <v>70841721</v>
      </c>
      <c r="F18" s="1" t="s">
        <v>21</v>
      </c>
      <c r="G18" s="1" t="s">
        <v>21</v>
      </c>
    </row>
    <row r="19" spans="1:20" ht="15.75" customHeight="1">
      <c r="A19" s="1">
        <v>70838437</v>
      </c>
      <c r="B19" s="2">
        <v>44865.64671622685</v>
      </c>
      <c r="C19" s="1" t="s">
        <v>56</v>
      </c>
      <c r="D19" s="1" t="s">
        <v>57</v>
      </c>
      <c r="E19" s="1">
        <v>70838437</v>
      </c>
      <c r="F19" s="1" t="s">
        <v>21</v>
      </c>
      <c r="G19" s="1" t="s">
        <v>21</v>
      </c>
      <c r="H19" s="1">
        <v>0</v>
      </c>
      <c r="I19" s="1">
        <v>0</v>
      </c>
      <c r="J19" s="1">
        <v>0</v>
      </c>
      <c r="K19" s="1">
        <v>0</v>
      </c>
      <c r="L19" s="1">
        <v>0</v>
      </c>
      <c r="M19" s="1">
        <v>0</v>
      </c>
      <c r="N19" s="1">
        <v>0</v>
      </c>
      <c r="O19" s="1">
        <v>0</v>
      </c>
      <c r="P19" s="1">
        <v>0</v>
      </c>
      <c r="Q19" s="1">
        <v>0</v>
      </c>
      <c r="R19" s="1">
        <v>0</v>
      </c>
      <c r="S19" s="1">
        <v>0</v>
      </c>
      <c r="T19" s="1">
        <v>0</v>
      </c>
    </row>
    <row r="20" spans="1:19" ht="15.75" customHeight="1">
      <c r="A20" s="1">
        <v>70836931</v>
      </c>
      <c r="B20" s="2">
        <v>44865.646834722225</v>
      </c>
      <c r="C20" s="1" t="s">
        <v>58</v>
      </c>
      <c r="D20" s="1" t="s">
        <v>59</v>
      </c>
      <c r="E20" s="1">
        <v>70836931</v>
      </c>
      <c r="F20" s="1" t="s">
        <v>25</v>
      </c>
      <c r="G20" s="1" t="s">
        <v>21</v>
      </c>
      <c r="H20" s="1">
        <v>0</v>
      </c>
      <c r="I20" s="1">
        <v>30</v>
      </c>
      <c r="J20" s="1">
        <v>0</v>
      </c>
      <c r="K20" s="1">
        <v>0</v>
      </c>
      <c r="L20" s="1">
        <v>0</v>
      </c>
      <c r="M20" s="1">
        <v>0</v>
      </c>
      <c r="N20" s="1">
        <v>0</v>
      </c>
      <c r="O20" s="1">
        <v>0</v>
      </c>
      <c r="P20" s="1">
        <v>0</v>
      </c>
      <c r="Q20" s="1">
        <v>0</v>
      </c>
      <c r="R20" s="1">
        <v>0</v>
      </c>
      <c r="S20" s="1">
        <v>0</v>
      </c>
    </row>
    <row r="21" spans="1:20" ht="15.75" customHeight="1">
      <c r="A21" s="1">
        <v>60555980</v>
      </c>
      <c r="B21" s="2">
        <v>44865.648939074075</v>
      </c>
      <c r="C21" s="1" t="s">
        <v>60</v>
      </c>
      <c r="D21" s="1" t="s">
        <v>61</v>
      </c>
      <c r="E21" s="1">
        <v>60555980</v>
      </c>
      <c r="F21" s="1" t="s">
        <v>25</v>
      </c>
      <c r="G21" s="1" t="s">
        <v>21</v>
      </c>
      <c r="H21" s="1">
        <v>150</v>
      </c>
      <c r="I21" s="1">
        <v>0</v>
      </c>
      <c r="J21" s="1">
        <v>0</v>
      </c>
      <c r="K21" s="1">
        <v>0</v>
      </c>
      <c r="L21" s="1">
        <v>0</v>
      </c>
      <c r="M21" s="1">
        <v>0</v>
      </c>
      <c r="N21" s="1">
        <v>5</v>
      </c>
      <c r="O21" s="1">
        <v>0</v>
      </c>
      <c r="P21" s="1">
        <v>0</v>
      </c>
      <c r="Q21" s="1">
        <v>0</v>
      </c>
      <c r="R21" s="1">
        <v>0</v>
      </c>
      <c r="S21" s="1">
        <v>0</v>
      </c>
      <c r="T21" s="1">
        <v>0</v>
      </c>
    </row>
    <row r="22" spans="1:7" ht="15.75" customHeight="1">
      <c r="A22" s="1">
        <v>70841373</v>
      </c>
      <c r="B22" s="2">
        <v>44865.655521504625</v>
      </c>
      <c r="C22" s="1" t="s">
        <v>62</v>
      </c>
      <c r="D22" s="1" t="s">
        <v>63</v>
      </c>
      <c r="E22" s="1">
        <v>70841373</v>
      </c>
      <c r="F22" s="1" t="s">
        <v>21</v>
      </c>
      <c r="G22" s="1" t="s">
        <v>21</v>
      </c>
    </row>
    <row r="23" spans="1:20" ht="15.75" customHeight="1">
      <c r="A23" s="1">
        <v>70285756</v>
      </c>
      <c r="B23" s="2">
        <v>44865.65639722222</v>
      </c>
      <c r="C23" s="1" t="s">
        <v>64</v>
      </c>
      <c r="D23" s="1" t="s">
        <v>65</v>
      </c>
      <c r="E23" s="1">
        <v>70285756</v>
      </c>
      <c r="F23" s="1" t="s">
        <v>21</v>
      </c>
      <c r="G23" s="1" t="s">
        <v>21</v>
      </c>
      <c r="H23" s="1">
        <v>0</v>
      </c>
      <c r="I23" s="1">
        <v>0</v>
      </c>
      <c r="J23" s="1">
        <v>0</v>
      </c>
      <c r="K23" s="1">
        <v>0</v>
      </c>
      <c r="L23" s="1">
        <v>0</v>
      </c>
      <c r="M23" s="1">
        <v>0</v>
      </c>
      <c r="N23" s="1">
        <v>0</v>
      </c>
      <c r="O23" s="1">
        <v>0</v>
      </c>
      <c r="P23" s="1">
        <v>0</v>
      </c>
      <c r="Q23" s="1">
        <v>0</v>
      </c>
      <c r="R23" s="1">
        <v>0</v>
      </c>
      <c r="S23" s="1">
        <v>0</v>
      </c>
      <c r="T23" s="1">
        <v>0</v>
      </c>
    </row>
    <row r="24" spans="1:7" ht="15.75" customHeight="1">
      <c r="A24" s="1">
        <v>48515027</v>
      </c>
      <c r="B24" s="2">
        <v>44865.65944162037</v>
      </c>
      <c r="C24" s="1" t="s">
        <v>66</v>
      </c>
      <c r="D24" s="1" t="s">
        <v>67</v>
      </c>
      <c r="E24" s="1">
        <v>48515027</v>
      </c>
      <c r="F24" s="1" t="s">
        <v>21</v>
      </c>
      <c r="G24" s="1" t="s">
        <v>21</v>
      </c>
    </row>
    <row r="25" spans="1:9" ht="13.2">
      <c r="A25" s="1">
        <v>45671788</v>
      </c>
      <c r="B25" s="2">
        <v>44865.65957798611</v>
      </c>
      <c r="C25" s="1" t="s">
        <v>68</v>
      </c>
      <c r="D25" s="1" t="s">
        <v>69</v>
      </c>
      <c r="E25" s="1">
        <v>45671788</v>
      </c>
      <c r="F25" s="1" t="s">
        <v>25</v>
      </c>
      <c r="G25" s="1" t="s">
        <v>25</v>
      </c>
      <c r="I25" s="1">
        <v>50</v>
      </c>
    </row>
    <row r="26" spans="1:7" ht="13.2">
      <c r="A26" s="1">
        <v>70843180</v>
      </c>
      <c r="B26" s="2">
        <v>44865.66129628472</v>
      </c>
      <c r="C26" s="1" t="s">
        <v>70</v>
      </c>
      <c r="D26" s="1" t="s">
        <v>71</v>
      </c>
      <c r="E26" s="1">
        <v>70843180</v>
      </c>
      <c r="F26" s="1" t="s">
        <v>21</v>
      </c>
      <c r="G26" s="1" t="s">
        <v>21</v>
      </c>
    </row>
    <row r="27" spans="1:14" ht="13.2">
      <c r="A27" s="3">
        <v>380521</v>
      </c>
      <c r="B27" s="2">
        <v>44865.66182337963</v>
      </c>
      <c r="C27" s="1" t="s">
        <v>72</v>
      </c>
      <c r="D27" s="1" t="s">
        <v>73</v>
      </c>
      <c r="E27" s="3">
        <v>380521</v>
      </c>
      <c r="F27" s="1" t="s">
        <v>25</v>
      </c>
      <c r="G27" s="1" t="s">
        <v>25</v>
      </c>
      <c r="H27" s="1">
        <v>20</v>
      </c>
      <c r="N27" s="1">
        <v>1</v>
      </c>
    </row>
    <row r="28" spans="1:7" ht="13.2">
      <c r="A28" s="1">
        <v>44993498</v>
      </c>
      <c r="B28" s="2">
        <v>44865.66446083333</v>
      </c>
      <c r="C28" s="1" t="s">
        <v>74</v>
      </c>
      <c r="D28" s="1" t="s">
        <v>75</v>
      </c>
      <c r="E28" s="1">
        <v>44993498</v>
      </c>
      <c r="F28" s="1" t="s">
        <v>21</v>
      </c>
      <c r="G28" s="1" t="s">
        <v>21</v>
      </c>
    </row>
    <row r="29" spans="1:20" ht="13.2">
      <c r="A29" s="1">
        <v>49461524</v>
      </c>
      <c r="B29" s="2">
        <v>44865.6735890625</v>
      </c>
      <c r="C29" s="1" t="s">
        <v>76</v>
      </c>
      <c r="D29" s="1" t="s">
        <v>77</v>
      </c>
      <c r="E29" s="1">
        <v>49461524</v>
      </c>
      <c r="F29" s="1" t="s">
        <v>21</v>
      </c>
      <c r="G29" s="1" t="s">
        <v>21</v>
      </c>
      <c r="H29" s="1">
        <v>0</v>
      </c>
      <c r="I29" s="1">
        <v>0</v>
      </c>
      <c r="J29" s="1">
        <v>0</v>
      </c>
      <c r="K29" s="1">
        <v>0</v>
      </c>
      <c r="L29" s="1">
        <v>0</v>
      </c>
      <c r="M29" s="1">
        <v>0</v>
      </c>
      <c r="N29" s="1">
        <v>0</v>
      </c>
      <c r="O29" s="1">
        <v>0</v>
      </c>
      <c r="P29" s="1">
        <v>0</v>
      </c>
      <c r="Q29" s="1">
        <v>0</v>
      </c>
      <c r="R29" s="1">
        <v>0</v>
      </c>
      <c r="S29" s="1">
        <v>0</v>
      </c>
      <c r="T29" s="1">
        <v>0</v>
      </c>
    </row>
    <row r="30" spans="1:7" ht="13.2">
      <c r="A30" s="3">
        <v>559539</v>
      </c>
      <c r="B30" s="2">
        <v>44865.68646351852</v>
      </c>
      <c r="C30" s="1" t="s">
        <v>78</v>
      </c>
      <c r="D30" s="1" t="s">
        <v>79</v>
      </c>
      <c r="E30" s="3">
        <v>559539</v>
      </c>
      <c r="F30" s="1" t="s">
        <v>21</v>
      </c>
      <c r="G30" s="1" t="s">
        <v>21</v>
      </c>
    </row>
    <row r="31" spans="1:15" ht="13.2">
      <c r="A31" s="3">
        <v>558991</v>
      </c>
      <c r="B31" s="2">
        <v>44865.70445149306</v>
      </c>
      <c r="C31" s="1" t="s">
        <v>80</v>
      </c>
      <c r="D31" s="1" t="s">
        <v>81</v>
      </c>
      <c r="E31" s="3">
        <v>558991</v>
      </c>
      <c r="F31" s="1" t="s">
        <v>25</v>
      </c>
      <c r="G31" s="1" t="s">
        <v>25</v>
      </c>
      <c r="I31" s="1">
        <v>50</v>
      </c>
      <c r="L31" s="1">
        <v>3</v>
      </c>
      <c r="O31" s="1">
        <v>2</v>
      </c>
    </row>
    <row r="32" spans="1:7" ht="13.2">
      <c r="A32" s="1">
        <v>49939424</v>
      </c>
      <c r="B32" s="2">
        <v>44865.7128600463</v>
      </c>
      <c r="C32" s="1" t="s">
        <v>82</v>
      </c>
      <c r="D32" s="1" t="s">
        <v>83</v>
      </c>
      <c r="E32" s="1">
        <v>49939424</v>
      </c>
      <c r="F32" s="1" t="s">
        <v>21</v>
      </c>
      <c r="G32" s="1" t="s">
        <v>21</v>
      </c>
    </row>
    <row r="33" spans="1:7" ht="13.2">
      <c r="A33" s="3">
        <v>566772</v>
      </c>
      <c r="B33" s="2">
        <v>44865.71812989583</v>
      </c>
      <c r="C33" s="1" t="s">
        <v>84</v>
      </c>
      <c r="D33" s="1" t="s">
        <v>85</v>
      </c>
      <c r="E33" s="3">
        <v>566772</v>
      </c>
      <c r="F33" s="1" t="s">
        <v>21</v>
      </c>
      <c r="G33" s="1" t="s">
        <v>21</v>
      </c>
    </row>
    <row r="34" spans="1:7" ht="13.2">
      <c r="A34" s="1">
        <v>60575905</v>
      </c>
      <c r="B34" s="2">
        <v>44865.72155342593</v>
      </c>
      <c r="C34" s="1" t="s">
        <v>86</v>
      </c>
      <c r="D34" s="1" t="s">
        <v>87</v>
      </c>
      <c r="E34" s="1">
        <v>60575905</v>
      </c>
      <c r="F34" s="1" t="s">
        <v>21</v>
      </c>
      <c r="G34" s="1" t="s">
        <v>21</v>
      </c>
    </row>
    <row r="35" spans="1:7" ht="13.2">
      <c r="A35" s="1">
        <v>70849510</v>
      </c>
      <c r="B35" s="2">
        <v>44865.73245063657</v>
      </c>
      <c r="C35" s="1" t="s">
        <v>88</v>
      </c>
      <c r="D35" s="1" t="s">
        <v>89</v>
      </c>
      <c r="E35" s="1">
        <v>70849510</v>
      </c>
      <c r="F35" s="1" t="s">
        <v>21</v>
      </c>
      <c r="G35" s="1" t="s">
        <v>21</v>
      </c>
    </row>
    <row r="36" spans="1:7" ht="13.2">
      <c r="A36" s="1">
        <v>62158465</v>
      </c>
      <c r="B36" s="2">
        <v>44865.75179087963</v>
      </c>
      <c r="C36" s="1" t="s">
        <v>90</v>
      </c>
      <c r="D36" s="1" t="s">
        <v>91</v>
      </c>
      <c r="E36" s="1">
        <v>62158465</v>
      </c>
      <c r="F36" s="1" t="s">
        <v>21</v>
      </c>
      <c r="G36" s="1" t="s">
        <v>21</v>
      </c>
    </row>
    <row r="37" spans="1:19" ht="13.2">
      <c r="A37" s="1">
        <v>60575573</v>
      </c>
      <c r="B37" s="2">
        <v>44865.772836689815</v>
      </c>
      <c r="C37" s="1" t="s">
        <v>92</v>
      </c>
      <c r="D37" s="1" t="s">
        <v>93</v>
      </c>
      <c r="E37" s="1">
        <v>60575573</v>
      </c>
      <c r="F37" s="1" t="s">
        <v>21</v>
      </c>
      <c r="G37" s="1" t="s">
        <v>21</v>
      </c>
      <c r="H37" s="1">
        <v>0</v>
      </c>
      <c r="I37" s="1">
        <v>0</v>
      </c>
      <c r="J37" s="1">
        <v>0</v>
      </c>
      <c r="K37" s="1">
        <v>0</v>
      </c>
      <c r="L37" s="1">
        <v>0</v>
      </c>
      <c r="M37" s="1">
        <v>0</v>
      </c>
      <c r="N37" s="1">
        <v>0</v>
      </c>
      <c r="O37" s="1">
        <v>0</v>
      </c>
      <c r="P37" s="1">
        <v>0</v>
      </c>
      <c r="Q37" s="1">
        <v>0</v>
      </c>
      <c r="R37" s="1">
        <v>0</v>
      </c>
      <c r="S37" s="1">
        <v>0</v>
      </c>
    </row>
    <row r="38" spans="1:9" ht="13.2">
      <c r="A38" s="3">
        <v>226441</v>
      </c>
      <c r="B38" s="2">
        <v>44865.86741224537</v>
      </c>
      <c r="C38" s="1" t="s">
        <v>94</v>
      </c>
      <c r="D38" s="1" t="s">
        <v>95</v>
      </c>
      <c r="E38" s="3">
        <v>226441</v>
      </c>
      <c r="F38" s="1" t="s">
        <v>25</v>
      </c>
      <c r="G38" s="1" t="s">
        <v>21</v>
      </c>
      <c r="I38" s="1">
        <v>20</v>
      </c>
    </row>
    <row r="39" spans="1:7" ht="13.2">
      <c r="A39" s="1">
        <v>44946902</v>
      </c>
      <c r="B39" s="2">
        <v>44865.91837363426</v>
      </c>
      <c r="C39" s="1" t="s">
        <v>96</v>
      </c>
      <c r="D39" s="1" t="s">
        <v>97</v>
      </c>
      <c r="E39" s="1">
        <v>44946902</v>
      </c>
      <c r="F39" s="1" t="s">
        <v>21</v>
      </c>
      <c r="G39" s="1" t="s">
        <v>21</v>
      </c>
    </row>
    <row r="40" spans="1:7" ht="13.2">
      <c r="A40" s="1">
        <v>71197788</v>
      </c>
      <c r="B40" s="2">
        <v>44866.250369699075</v>
      </c>
      <c r="C40" s="1" t="s">
        <v>98</v>
      </c>
      <c r="D40" s="1" t="s">
        <v>99</v>
      </c>
      <c r="E40" s="1">
        <v>71197788</v>
      </c>
      <c r="F40" s="1" t="s">
        <v>21</v>
      </c>
      <c r="G40" s="1" t="s">
        <v>21</v>
      </c>
    </row>
    <row r="41" spans="1:20" ht="13.2">
      <c r="A41" s="1">
        <v>45671761</v>
      </c>
      <c r="B41" s="2">
        <v>44866.259674305555</v>
      </c>
      <c r="C41" s="1" t="s">
        <v>100</v>
      </c>
      <c r="D41" s="1" t="s">
        <v>101</v>
      </c>
      <c r="E41" s="1">
        <v>45671761</v>
      </c>
      <c r="F41" s="1" t="s">
        <v>25</v>
      </c>
      <c r="G41" s="1" t="s">
        <v>25</v>
      </c>
      <c r="H41" s="1">
        <v>15</v>
      </c>
      <c r="I41" s="3" t="s">
        <v>102</v>
      </c>
      <c r="J41" s="1">
        <v>0</v>
      </c>
      <c r="K41" s="1">
        <v>0</v>
      </c>
      <c r="L41" s="1">
        <v>3</v>
      </c>
      <c r="M41" s="1">
        <v>0</v>
      </c>
      <c r="N41" s="1">
        <v>0</v>
      </c>
      <c r="O41" s="1">
        <v>0</v>
      </c>
      <c r="P41" s="1">
        <v>0</v>
      </c>
      <c r="Q41" s="1">
        <v>0</v>
      </c>
      <c r="R41" s="1">
        <v>0</v>
      </c>
      <c r="S41" s="1">
        <v>0</v>
      </c>
      <c r="T41" s="1">
        <v>0</v>
      </c>
    </row>
    <row r="42" spans="1:20" ht="13.2">
      <c r="A42" s="1">
        <v>62073516</v>
      </c>
      <c r="B42" s="2">
        <v>44866.26448684028</v>
      </c>
      <c r="C42" s="1" t="s">
        <v>103</v>
      </c>
      <c r="D42" s="1" t="s">
        <v>104</v>
      </c>
      <c r="E42" s="1">
        <v>62073516</v>
      </c>
      <c r="F42" s="1" t="s">
        <v>21</v>
      </c>
      <c r="G42" s="1" t="s">
        <v>21</v>
      </c>
      <c r="H42" s="1">
        <v>0</v>
      </c>
      <c r="I42" s="1">
        <v>0</v>
      </c>
      <c r="J42" s="1">
        <v>0</v>
      </c>
      <c r="K42" s="1">
        <v>0</v>
      </c>
      <c r="L42" s="1">
        <v>0</v>
      </c>
      <c r="M42" s="1">
        <v>0</v>
      </c>
      <c r="N42" s="1">
        <v>0</v>
      </c>
      <c r="O42" s="1">
        <v>0</v>
      </c>
      <c r="P42" s="1">
        <v>0</v>
      </c>
      <c r="Q42" s="1">
        <v>0</v>
      </c>
      <c r="R42" s="1">
        <v>0</v>
      </c>
      <c r="S42" s="1">
        <v>0</v>
      </c>
      <c r="T42" s="1">
        <v>0</v>
      </c>
    </row>
    <row r="43" spans="1:9" ht="13.2">
      <c r="A43" s="1">
        <v>48452751</v>
      </c>
      <c r="B43" s="2">
        <v>44866.265430150466</v>
      </c>
      <c r="C43" s="1" t="s">
        <v>105</v>
      </c>
      <c r="D43" s="1" t="s">
        <v>106</v>
      </c>
      <c r="E43" s="1">
        <v>48452751</v>
      </c>
      <c r="F43" s="1" t="s">
        <v>25</v>
      </c>
      <c r="G43" s="1" t="s">
        <v>25</v>
      </c>
      <c r="I43" s="1">
        <v>20</v>
      </c>
    </row>
    <row r="44" spans="1:9" ht="13.2">
      <c r="A44" s="3">
        <v>567043</v>
      </c>
      <c r="B44" s="2">
        <v>44866.26951370371</v>
      </c>
      <c r="C44" s="1" t="s">
        <v>107</v>
      </c>
      <c r="D44" s="1" t="s">
        <v>108</v>
      </c>
      <c r="E44" s="3">
        <v>567043</v>
      </c>
      <c r="F44" s="1" t="s">
        <v>25</v>
      </c>
      <c r="G44" s="1" t="s">
        <v>25</v>
      </c>
      <c r="I44" s="1">
        <v>50</v>
      </c>
    </row>
    <row r="45" spans="1:7" ht="13.2">
      <c r="A45" s="3">
        <v>55166</v>
      </c>
      <c r="B45" s="2">
        <v>44866.27898956019</v>
      </c>
      <c r="C45" s="1" t="s">
        <v>109</v>
      </c>
      <c r="D45" s="1" t="s">
        <v>110</v>
      </c>
      <c r="E45" s="3">
        <v>55166</v>
      </c>
      <c r="F45" s="1" t="s">
        <v>21</v>
      </c>
      <c r="G45" s="1" t="s">
        <v>21</v>
      </c>
    </row>
    <row r="46" spans="1:7" ht="13.2">
      <c r="A46" s="1">
        <v>70840661</v>
      </c>
      <c r="B46" s="2">
        <v>44866.28000179398</v>
      </c>
      <c r="C46" s="1" t="s">
        <v>111</v>
      </c>
      <c r="D46" s="1" t="s">
        <v>112</v>
      </c>
      <c r="E46" s="1">
        <v>70840661</v>
      </c>
      <c r="F46" s="1" t="s">
        <v>21</v>
      </c>
      <c r="G46" s="1" t="s">
        <v>21</v>
      </c>
    </row>
    <row r="47" spans="1:7" ht="13.2">
      <c r="A47" s="3">
        <v>226564</v>
      </c>
      <c r="B47" s="2">
        <v>44866.288870613425</v>
      </c>
      <c r="C47" s="1" t="s">
        <v>113</v>
      </c>
      <c r="D47" s="1" t="s">
        <v>114</v>
      </c>
      <c r="E47" s="3">
        <v>226564</v>
      </c>
      <c r="F47" s="1" t="s">
        <v>21</v>
      </c>
      <c r="G47" s="1" t="s">
        <v>21</v>
      </c>
    </row>
    <row r="48" spans="1:14" ht="13.2">
      <c r="A48" s="1">
        <v>45671877</v>
      </c>
      <c r="B48" s="2">
        <v>44866.2900428588</v>
      </c>
      <c r="C48" s="1" t="s">
        <v>115</v>
      </c>
      <c r="D48" s="1" t="s">
        <v>116</v>
      </c>
      <c r="E48" s="1">
        <v>45671877</v>
      </c>
      <c r="F48" s="1" t="s">
        <v>25</v>
      </c>
      <c r="G48" s="1" t="s">
        <v>25</v>
      </c>
      <c r="H48" s="1">
        <v>40</v>
      </c>
      <c r="N48" s="1">
        <v>4</v>
      </c>
    </row>
    <row r="49" spans="1:7" ht="13.2">
      <c r="A49" s="3">
        <v>497126</v>
      </c>
      <c r="B49" s="2">
        <v>44866.290075833334</v>
      </c>
      <c r="C49" s="1" t="s">
        <v>117</v>
      </c>
      <c r="D49" s="1" t="s">
        <v>118</v>
      </c>
      <c r="E49" s="3">
        <v>497126</v>
      </c>
      <c r="F49" s="1" t="s">
        <v>21</v>
      </c>
      <c r="G49" s="1" t="s">
        <v>21</v>
      </c>
    </row>
    <row r="50" spans="1:9" ht="13.2">
      <c r="A50" s="3">
        <v>88446</v>
      </c>
      <c r="B50" s="2">
        <v>44866.29125439815</v>
      </c>
      <c r="C50" s="1" t="s">
        <v>119</v>
      </c>
      <c r="D50" s="1" t="s">
        <v>120</v>
      </c>
      <c r="E50" s="3">
        <v>88446</v>
      </c>
      <c r="F50" s="1" t="s">
        <v>25</v>
      </c>
      <c r="G50" s="1" t="s">
        <v>21</v>
      </c>
      <c r="I50" s="1">
        <v>60</v>
      </c>
    </row>
    <row r="51" spans="1:7" ht="13.2">
      <c r="A51" s="3">
        <v>4536649</v>
      </c>
      <c r="B51" s="2">
        <v>44866.29270760417</v>
      </c>
      <c r="C51" s="1" t="s">
        <v>121</v>
      </c>
      <c r="D51" s="1" t="s">
        <v>122</v>
      </c>
      <c r="E51" s="3">
        <v>4536649</v>
      </c>
      <c r="F51" s="1" t="s">
        <v>21</v>
      </c>
      <c r="G51" s="1" t="s">
        <v>21</v>
      </c>
    </row>
    <row r="52" spans="1:10" ht="13.2">
      <c r="A52" s="1">
        <v>44947721</v>
      </c>
      <c r="B52" s="2">
        <v>44866.29587240741</v>
      </c>
      <c r="C52" s="1" t="s">
        <v>123</v>
      </c>
      <c r="D52" s="1" t="s">
        <v>124</v>
      </c>
      <c r="E52" s="1">
        <v>44947721</v>
      </c>
      <c r="F52" s="1" t="s">
        <v>21</v>
      </c>
      <c r="G52" s="1" t="s">
        <v>25</v>
      </c>
      <c r="H52" s="1">
        <v>0</v>
      </c>
      <c r="I52" s="1">
        <v>0</v>
      </c>
      <c r="J52" s="1">
        <v>15</v>
      </c>
    </row>
    <row r="53" spans="1:7" ht="13.2">
      <c r="A53" s="3">
        <v>225827</v>
      </c>
      <c r="B53" s="2">
        <v>44866.29614697916</v>
      </c>
      <c r="C53" s="1" t="s">
        <v>125</v>
      </c>
      <c r="D53" s="1" t="s">
        <v>126</v>
      </c>
      <c r="E53" s="3">
        <v>225827</v>
      </c>
      <c r="F53" s="1" t="s">
        <v>21</v>
      </c>
      <c r="G53" s="1" t="s">
        <v>21</v>
      </c>
    </row>
    <row r="54" spans="1:20" ht="13.2">
      <c r="A54" s="1">
        <v>63481251</v>
      </c>
      <c r="B54" s="2">
        <v>44866.297437835645</v>
      </c>
      <c r="C54" s="1" t="s">
        <v>127</v>
      </c>
      <c r="D54" s="1" t="s">
        <v>128</v>
      </c>
      <c r="E54" s="1">
        <v>63481251</v>
      </c>
      <c r="F54" s="1" t="s">
        <v>21</v>
      </c>
      <c r="G54" s="1" t="s">
        <v>21</v>
      </c>
      <c r="H54" s="1">
        <v>0</v>
      </c>
      <c r="I54" s="1">
        <v>0</v>
      </c>
      <c r="J54" s="1">
        <v>0</v>
      </c>
      <c r="K54" s="1">
        <v>0</v>
      </c>
      <c r="L54" s="1">
        <v>0</v>
      </c>
      <c r="M54" s="1">
        <v>0</v>
      </c>
      <c r="N54" s="1">
        <v>0</v>
      </c>
      <c r="O54" s="1">
        <v>0</v>
      </c>
      <c r="P54" s="1">
        <v>0</v>
      </c>
      <c r="Q54" s="1">
        <v>0</v>
      </c>
      <c r="R54" s="1">
        <v>0</v>
      </c>
      <c r="S54" s="1">
        <v>0</v>
      </c>
      <c r="T54" s="1">
        <v>0</v>
      </c>
    </row>
    <row r="55" spans="1:20" ht="13.2">
      <c r="A55" s="3">
        <v>638013</v>
      </c>
      <c r="B55" s="2">
        <v>44866.29863423611</v>
      </c>
      <c r="C55" s="1" t="s">
        <v>129</v>
      </c>
      <c r="D55" s="1" t="s">
        <v>130</v>
      </c>
      <c r="E55" s="3">
        <v>638013</v>
      </c>
      <c r="F55" s="1" t="s">
        <v>25</v>
      </c>
      <c r="G55" s="1" t="s">
        <v>25</v>
      </c>
      <c r="H55" s="1">
        <v>150</v>
      </c>
      <c r="I55" s="1">
        <v>0</v>
      </c>
      <c r="J55" s="1">
        <v>0</v>
      </c>
      <c r="K55" s="1">
        <v>0</v>
      </c>
      <c r="L55" s="1">
        <v>0</v>
      </c>
      <c r="M55" s="1">
        <v>0</v>
      </c>
      <c r="N55" s="1">
        <v>3</v>
      </c>
      <c r="O55" s="1">
        <v>0</v>
      </c>
      <c r="P55" s="1">
        <v>0</v>
      </c>
      <c r="Q55" s="1">
        <v>0</v>
      </c>
      <c r="R55" s="1">
        <v>0</v>
      </c>
      <c r="S55" s="1">
        <v>0</v>
      </c>
      <c r="T55" s="1" t="s">
        <v>21</v>
      </c>
    </row>
    <row r="56" spans="1:7" ht="13.2">
      <c r="A56" s="1">
        <v>47377445</v>
      </c>
      <c r="B56" s="2">
        <v>44866.29898896991</v>
      </c>
      <c r="C56" s="1" t="s">
        <v>131</v>
      </c>
      <c r="D56" s="1" t="s">
        <v>132</v>
      </c>
      <c r="E56" s="1">
        <v>47377445</v>
      </c>
      <c r="F56" s="1" t="s">
        <v>21</v>
      </c>
      <c r="G56" s="1" t="s">
        <v>21</v>
      </c>
    </row>
    <row r="57" spans="1:10" ht="13.2">
      <c r="A57" s="1">
        <v>49438816</v>
      </c>
      <c r="B57" s="2">
        <v>44866.301165983794</v>
      </c>
      <c r="C57" s="1" t="s">
        <v>133</v>
      </c>
      <c r="D57" s="1" t="s">
        <v>134</v>
      </c>
      <c r="E57" s="1">
        <v>49438816</v>
      </c>
      <c r="F57" s="1" t="s">
        <v>25</v>
      </c>
      <c r="G57" s="1" t="s">
        <v>21</v>
      </c>
      <c r="J57" s="1">
        <v>150</v>
      </c>
    </row>
    <row r="58" spans="1:9" ht="13.2">
      <c r="A58" s="1">
        <v>60680351</v>
      </c>
      <c r="B58" s="2">
        <v>44866.30281679398</v>
      </c>
      <c r="C58" s="1" t="s">
        <v>135</v>
      </c>
      <c r="D58" s="1" t="s">
        <v>136</v>
      </c>
      <c r="E58" s="1">
        <v>60680351</v>
      </c>
      <c r="F58" s="1" t="s">
        <v>25</v>
      </c>
      <c r="G58" s="1" t="s">
        <v>25</v>
      </c>
      <c r="I58" s="1">
        <v>50</v>
      </c>
    </row>
    <row r="59" spans="1:8" ht="13.2">
      <c r="A59" s="1">
        <v>64327809</v>
      </c>
      <c r="B59" s="2">
        <v>44866.30310783564</v>
      </c>
      <c r="C59" s="1" t="s">
        <v>137</v>
      </c>
      <c r="D59" s="1" t="s">
        <v>138</v>
      </c>
      <c r="E59" s="1">
        <v>64327809</v>
      </c>
      <c r="F59" s="1" t="s">
        <v>25</v>
      </c>
      <c r="G59" s="1" t="s">
        <v>21</v>
      </c>
      <c r="H59" s="1">
        <v>25</v>
      </c>
    </row>
    <row r="60" spans="1:9" ht="13.2">
      <c r="A60" s="1">
        <v>62075985</v>
      </c>
      <c r="B60" s="2">
        <v>44866.31024875</v>
      </c>
      <c r="C60" s="1" t="s">
        <v>139</v>
      </c>
      <c r="D60" s="1" t="s">
        <v>140</v>
      </c>
      <c r="E60" s="1">
        <v>62075985</v>
      </c>
      <c r="F60" s="1" t="s">
        <v>25</v>
      </c>
      <c r="G60" s="1" t="s">
        <v>21</v>
      </c>
      <c r="I60" s="1">
        <v>40</v>
      </c>
    </row>
    <row r="61" spans="1:7" ht="13.2">
      <c r="A61" s="1">
        <v>60575514</v>
      </c>
      <c r="B61" s="2">
        <v>44866.31228081018</v>
      </c>
      <c r="C61" s="1" t="s">
        <v>141</v>
      </c>
      <c r="D61" s="1" t="s">
        <v>142</v>
      </c>
      <c r="E61" s="1">
        <v>60575514</v>
      </c>
      <c r="F61" s="1" t="s">
        <v>21</v>
      </c>
      <c r="G61" s="1" t="s">
        <v>21</v>
      </c>
    </row>
    <row r="62" spans="1:8" ht="13.2">
      <c r="A62" s="3">
        <v>837385</v>
      </c>
      <c r="B62" s="2">
        <v>44866.315130601855</v>
      </c>
      <c r="C62" s="1" t="s">
        <v>143</v>
      </c>
      <c r="D62" s="1" t="s">
        <v>144</v>
      </c>
      <c r="E62" s="3">
        <v>837385</v>
      </c>
      <c r="F62" s="1" t="s">
        <v>25</v>
      </c>
      <c r="G62" s="1" t="s">
        <v>25</v>
      </c>
      <c r="H62" s="1">
        <v>100</v>
      </c>
    </row>
    <row r="63" spans="1:7" ht="13.2">
      <c r="A63" s="1">
        <v>62073257</v>
      </c>
      <c r="B63" s="2">
        <v>44866.31747592593</v>
      </c>
      <c r="C63" s="1" t="s">
        <v>145</v>
      </c>
      <c r="D63" s="1" t="s">
        <v>146</v>
      </c>
      <c r="E63" s="1">
        <v>62073257</v>
      </c>
      <c r="F63" s="1" t="s">
        <v>21</v>
      </c>
      <c r="G63" s="1" t="s">
        <v>21</v>
      </c>
    </row>
    <row r="64" spans="1:20" ht="13.2">
      <c r="A64" s="1">
        <v>65761774</v>
      </c>
      <c r="B64" s="2">
        <v>44866.31942629629</v>
      </c>
      <c r="C64" s="1" t="s">
        <v>147</v>
      </c>
      <c r="D64" s="1" t="s">
        <v>148</v>
      </c>
      <c r="E64" s="1">
        <v>65761774</v>
      </c>
      <c r="F64" s="1" t="s">
        <v>21</v>
      </c>
      <c r="G64" s="1" t="s">
        <v>21</v>
      </c>
      <c r="H64" s="1">
        <v>0</v>
      </c>
      <c r="I64" s="1">
        <v>0</v>
      </c>
      <c r="J64" s="1">
        <v>0</v>
      </c>
      <c r="K64" s="1">
        <v>0</v>
      </c>
      <c r="L64" s="1">
        <v>0</v>
      </c>
      <c r="M64" s="1">
        <v>0</v>
      </c>
      <c r="N64" s="1">
        <v>0</v>
      </c>
      <c r="O64" s="1">
        <v>0</v>
      </c>
      <c r="P64" s="1">
        <v>0</v>
      </c>
      <c r="Q64" s="1">
        <v>0</v>
      </c>
      <c r="R64" s="1">
        <v>0</v>
      </c>
      <c r="S64" s="1">
        <v>0</v>
      </c>
      <c r="T64" s="1">
        <v>0</v>
      </c>
    </row>
    <row r="65" spans="1:8" ht="13.2">
      <c r="A65" s="3">
        <v>567582</v>
      </c>
      <c r="B65" s="2">
        <v>44866.31977015046</v>
      </c>
      <c r="C65" s="1" t="s">
        <v>149</v>
      </c>
      <c r="D65" s="1" t="s">
        <v>150</v>
      </c>
      <c r="E65" s="3">
        <v>567582</v>
      </c>
      <c r="F65" s="1" t="s">
        <v>25</v>
      </c>
      <c r="G65" s="1" t="s">
        <v>21</v>
      </c>
      <c r="H65" s="1">
        <v>150</v>
      </c>
    </row>
    <row r="66" spans="1:8" ht="13.2">
      <c r="A66" s="1">
        <v>44993510</v>
      </c>
      <c r="B66" s="2">
        <v>44866.320278506944</v>
      </c>
      <c r="C66" s="1" t="s">
        <v>151</v>
      </c>
      <c r="D66" s="1" t="s">
        <v>152</v>
      </c>
      <c r="E66" s="1">
        <v>44993510</v>
      </c>
      <c r="F66" s="1" t="s">
        <v>25</v>
      </c>
      <c r="G66" s="1" t="s">
        <v>25</v>
      </c>
      <c r="H66" s="1">
        <v>40</v>
      </c>
    </row>
    <row r="67" spans="1:7" ht="13.2">
      <c r="A67" s="1">
        <v>49438867</v>
      </c>
      <c r="B67" s="2">
        <v>44866.33057034722</v>
      </c>
      <c r="C67" s="1" t="s">
        <v>153</v>
      </c>
      <c r="D67" s="1" t="s">
        <v>154</v>
      </c>
      <c r="E67" s="1">
        <v>49438867</v>
      </c>
      <c r="F67" s="1" t="s">
        <v>21</v>
      </c>
      <c r="G67" s="1" t="s">
        <v>21</v>
      </c>
    </row>
    <row r="68" spans="1:7" ht="13.2">
      <c r="A68" s="1">
        <v>70837601</v>
      </c>
      <c r="B68" s="2">
        <v>44866.33786339121</v>
      </c>
      <c r="C68" s="1" t="s">
        <v>155</v>
      </c>
      <c r="D68" s="1" t="s">
        <v>156</v>
      </c>
      <c r="E68" s="1">
        <v>70837601</v>
      </c>
      <c r="F68" s="1" t="s">
        <v>21</v>
      </c>
      <c r="G68" s="1" t="s">
        <v>21</v>
      </c>
    </row>
    <row r="69" spans="1:9" ht="13.2">
      <c r="A69" s="3">
        <v>53198</v>
      </c>
      <c r="B69" s="2">
        <v>44866.33807021991</v>
      </c>
      <c r="C69" s="1" t="s">
        <v>157</v>
      </c>
      <c r="D69" s="1" t="s">
        <v>158</v>
      </c>
      <c r="E69" s="3">
        <v>53198</v>
      </c>
      <c r="F69" s="1" t="s">
        <v>25</v>
      </c>
      <c r="G69" s="1" t="s">
        <v>21</v>
      </c>
      <c r="I69" s="1">
        <v>35</v>
      </c>
    </row>
    <row r="70" spans="1:8" ht="13.2">
      <c r="A70" s="1">
        <v>49459899</v>
      </c>
      <c r="B70" s="2">
        <v>44866.33827363426</v>
      </c>
      <c r="C70" s="1" t="s">
        <v>159</v>
      </c>
      <c r="D70" s="1" t="s">
        <v>160</v>
      </c>
      <c r="E70" s="1">
        <v>49459899</v>
      </c>
      <c r="F70" s="1" t="s">
        <v>25</v>
      </c>
      <c r="G70" s="1" t="s">
        <v>21</v>
      </c>
      <c r="H70" s="1">
        <v>40</v>
      </c>
    </row>
    <row r="71" spans="1:7" ht="13.2">
      <c r="A71" s="3">
        <v>209392</v>
      </c>
      <c r="B71" s="2">
        <v>44866.340656898145</v>
      </c>
      <c r="C71" s="1" t="s">
        <v>161</v>
      </c>
      <c r="D71" s="1" t="s">
        <v>162</v>
      </c>
      <c r="E71" s="3">
        <v>209392</v>
      </c>
      <c r="F71" s="1" t="s">
        <v>21</v>
      </c>
      <c r="G71" s="1" t="s">
        <v>21</v>
      </c>
    </row>
    <row r="72" spans="1:8" ht="13.2">
      <c r="A72" s="1">
        <v>16355474</v>
      </c>
      <c r="B72" s="2">
        <v>44866.34381302084</v>
      </c>
      <c r="C72" s="1" t="s">
        <v>163</v>
      </c>
      <c r="D72" s="1" t="s">
        <v>164</v>
      </c>
      <c r="E72" s="1">
        <v>16355474</v>
      </c>
      <c r="F72" s="1" t="s">
        <v>25</v>
      </c>
      <c r="G72" s="1" t="s">
        <v>25</v>
      </c>
      <c r="H72" s="1">
        <v>75</v>
      </c>
    </row>
    <row r="73" spans="1:18" ht="13.2">
      <c r="A73" s="3">
        <v>390780</v>
      </c>
      <c r="B73" s="2">
        <v>44866.34833180555</v>
      </c>
      <c r="C73" s="1" t="s">
        <v>165</v>
      </c>
      <c r="D73" s="1" t="s">
        <v>166</v>
      </c>
      <c r="E73" s="3">
        <v>390780</v>
      </c>
      <c r="F73" s="1" t="s">
        <v>25</v>
      </c>
      <c r="G73" s="1" t="s">
        <v>21</v>
      </c>
      <c r="I73" s="1">
        <v>115</v>
      </c>
      <c r="J73" s="1">
        <v>1200</v>
      </c>
      <c r="P73" s="1">
        <v>5</v>
      </c>
      <c r="R73" s="1">
        <v>60</v>
      </c>
    </row>
    <row r="74" spans="1:9" ht="13.2">
      <c r="A74" s="3">
        <v>838993</v>
      </c>
      <c r="B74" s="2">
        <v>44866.34895363426</v>
      </c>
      <c r="C74" s="1" t="s">
        <v>167</v>
      </c>
      <c r="D74" s="1" t="s">
        <v>168</v>
      </c>
      <c r="E74" s="3">
        <v>838993</v>
      </c>
      <c r="F74" s="1" t="s">
        <v>25</v>
      </c>
      <c r="G74" s="1" t="s">
        <v>25</v>
      </c>
      <c r="I74" s="1">
        <v>40</v>
      </c>
    </row>
    <row r="75" spans="1:20" ht="13.2">
      <c r="A75" s="3">
        <v>566438</v>
      </c>
      <c r="B75" s="2">
        <v>44866.35569143519</v>
      </c>
      <c r="C75" s="1" t="s">
        <v>169</v>
      </c>
      <c r="D75" s="1" t="s">
        <v>170</v>
      </c>
      <c r="E75" s="3">
        <v>566438</v>
      </c>
      <c r="F75" s="1" t="s">
        <v>25</v>
      </c>
      <c r="G75" s="1" t="s">
        <v>21</v>
      </c>
      <c r="I75" s="1">
        <v>50</v>
      </c>
      <c r="K75" s="1">
        <v>2</v>
      </c>
      <c r="O75" s="1">
        <v>5</v>
      </c>
      <c r="T75" s="1" t="s">
        <v>171</v>
      </c>
    </row>
    <row r="76" spans="1:20" ht="13.2">
      <c r="A76" s="1">
        <v>63434610</v>
      </c>
      <c r="B76" s="2">
        <v>44866.36862857639</v>
      </c>
      <c r="C76" s="1" t="s">
        <v>172</v>
      </c>
      <c r="D76" s="1" t="s">
        <v>173</v>
      </c>
      <c r="E76" s="1">
        <v>63434610</v>
      </c>
      <c r="F76" s="1" t="s">
        <v>21</v>
      </c>
      <c r="G76" s="1" t="s">
        <v>21</v>
      </c>
      <c r="T76" s="1" t="s">
        <v>174</v>
      </c>
    </row>
    <row r="77" spans="1:20" ht="13.2">
      <c r="A77" s="1">
        <v>226556</v>
      </c>
      <c r="B77" s="2">
        <v>44866.37358141204</v>
      </c>
      <c r="C77" s="1" t="s">
        <v>175</v>
      </c>
      <c r="D77" s="1" t="s">
        <v>176</v>
      </c>
      <c r="E77" s="1">
        <v>226556</v>
      </c>
      <c r="F77" s="1" t="s">
        <v>25</v>
      </c>
      <c r="G77" s="1" t="s">
        <v>25</v>
      </c>
      <c r="H77" s="1">
        <v>50</v>
      </c>
      <c r="T77" s="1" t="s">
        <v>177</v>
      </c>
    </row>
    <row r="78" spans="1:8" ht="13.2">
      <c r="A78" s="3">
        <v>4150015</v>
      </c>
      <c r="B78" s="2">
        <v>44866.376235069445</v>
      </c>
      <c r="C78" s="1" t="s">
        <v>178</v>
      </c>
      <c r="D78" s="1" t="s">
        <v>179</v>
      </c>
      <c r="E78" s="3">
        <v>4150015</v>
      </c>
      <c r="F78" s="1" t="s">
        <v>25</v>
      </c>
      <c r="G78" s="1" t="s">
        <v>21</v>
      </c>
      <c r="H78" s="1">
        <v>30</v>
      </c>
    </row>
    <row r="79" spans="1:9" ht="13.2">
      <c r="A79" s="3">
        <v>559008</v>
      </c>
      <c r="B79" s="2">
        <v>44866.37846869213</v>
      </c>
      <c r="C79" s="1" t="s">
        <v>180</v>
      </c>
      <c r="D79" s="1" t="s">
        <v>181</v>
      </c>
      <c r="E79" s="3">
        <v>559008</v>
      </c>
      <c r="F79" s="1" t="s">
        <v>25</v>
      </c>
      <c r="G79" s="1" t="s">
        <v>21</v>
      </c>
      <c r="I79" s="1">
        <v>100</v>
      </c>
    </row>
    <row r="80" spans="1:9" ht="13.2">
      <c r="A80" s="3">
        <v>559415</v>
      </c>
      <c r="B80" s="2">
        <v>44866.378535972224</v>
      </c>
      <c r="C80" s="1" t="s">
        <v>182</v>
      </c>
      <c r="D80" s="1" t="s">
        <v>183</v>
      </c>
      <c r="E80" s="3">
        <v>559415</v>
      </c>
      <c r="F80" s="1" t="s">
        <v>25</v>
      </c>
      <c r="G80" s="1" t="s">
        <v>25</v>
      </c>
      <c r="I80" s="1">
        <v>100</v>
      </c>
    </row>
    <row r="81" spans="1:7" ht="13.2">
      <c r="A81" s="1">
        <v>44946881</v>
      </c>
      <c r="B81" s="2">
        <v>44866.38346724537</v>
      </c>
      <c r="C81" s="1" t="s">
        <v>184</v>
      </c>
      <c r="D81" s="1" t="s">
        <v>185</v>
      </c>
      <c r="E81" s="1">
        <v>44946881</v>
      </c>
      <c r="F81" s="1" t="s">
        <v>21</v>
      </c>
      <c r="G81" s="1" t="s">
        <v>21</v>
      </c>
    </row>
    <row r="82" spans="1:19" ht="13.2">
      <c r="A82" s="3">
        <v>559148</v>
      </c>
      <c r="B82" s="2">
        <v>44866.38470621528</v>
      </c>
      <c r="C82" s="1" t="s">
        <v>186</v>
      </c>
      <c r="D82" s="1" t="s">
        <v>187</v>
      </c>
      <c r="E82" s="3">
        <v>559148</v>
      </c>
      <c r="F82" s="1" t="s">
        <v>21</v>
      </c>
      <c r="G82" s="1" t="s">
        <v>21</v>
      </c>
      <c r="H82" s="1">
        <v>0</v>
      </c>
      <c r="I82" s="1">
        <v>0</v>
      </c>
      <c r="J82" s="1">
        <v>0</v>
      </c>
      <c r="K82" s="1">
        <v>0</v>
      </c>
      <c r="L82" s="1">
        <v>0</v>
      </c>
      <c r="M82" s="1">
        <v>0</v>
      </c>
      <c r="N82" s="1">
        <v>0</v>
      </c>
      <c r="O82" s="1">
        <v>0</v>
      </c>
      <c r="P82" s="1">
        <v>0</v>
      </c>
      <c r="Q82" s="1">
        <v>0</v>
      </c>
      <c r="R82" s="1">
        <v>0</v>
      </c>
      <c r="S82" s="1">
        <v>0</v>
      </c>
    </row>
    <row r="83" spans="1:7" ht="13.2">
      <c r="A83" s="3">
        <v>90395</v>
      </c>
      <c r="B83" s="2">
        <v>44866.39370247685</v>
      </c>
      <c r="C83" s="1" t="s">
        <v>188</v>
      </c>
      <c r="D83" s="1" t="s">
        <v>189</v>
      </c>
      <c r="E83" s="3">
        <v>90395</v>
      </c>
      <c r="F83" s="1" t="s">
        <v>21</v>
      </c>
      <c r="G83" s="1" t="s">
        <v>21</v>
      </c>
    </row>
    <row r="84" spans="1:18" ht="13.2">
      <c r="A84" s="3">
        <v>92584</v>
      </c>
      <c r="B84" s="2">
        <v>44866.39498413194</v>
      </c>
      <c r="C84" s="1" t="s">
        <v>190</v>
      </c>
      <c r="D84" s="1" t="s">
        <v>191</v>
      </c>
      <c r="E84" s="3">
        <v>92584</v>
      </c>
      <c r="F84" s="1" t="s">
        <v>25</v>
      </c>
      <c r="G84" s="1" t="s">
        <v>21</v>
      </c>
      <c r="H84" s="1">
        <v>720</v>
      </c>
      <c r="L84" s="1">
        <v>2</v>
      </c>
      <c r="N84" s="1">
        <v>2</v>
      </c>
      <c r="R84" s="1">
        <v>300</v>
      </c>
    </row>
    <row r="85" spans="1:14" ht="13.2">
      <c r="A85" s="1">
        <v>44993501</v>
      </c>
      <c r="B85" s="2">
        <v>44866.40288055556</v>
      </c>
      <c r="C85" s="1" t="s">
        <v>192</v>
      </c>
      <c r="D85" s="1" t="s">
        <v>193</v>
      </c>
      <c r="E85" s="1">
        <v>44993501</v>
      </c>
      <c r="F85" s="1" t="s">
        <v>25</v>
      </c>
      <c r="G85" s="1" t="s">
        <v>21</v>
      </c>
      <c r="H85" s="1">
        <v>25</v>
      </c>
      <c r="N85" s="1">
        <v>3</v>
      </c>
    </row>
    <row r="86" spans="1:9" ht="13.2">
      <c r="A86" s="3">
        <v>212920</v>
      </c>
      <c r="B86" s="2">
        <v>44866.40481255787</v>
      </c>
      <c r="C86" s="1" t="s">
        <v>194</v>
      </c>
      <c r="D86" s="1" t="s">
        <v>195</v>
      </c>
      <c r="E86" s="3">
        <v>212920</v>
      </c>
      <c r="F86" s="1" t="s">
        <v>25</v>
      </c>
      <c r="G86" s="1" t="s">
        <v>25</v>
      </c>
      <c r="H86" s="1">
        <v>5</v>
      </c>
      <c r="I86" s="1">
        <v>30</v>
      </c>
    </row>
    <row r="87" spans="1:9" ht="13.2">
      <c r="A87" s="1">
        <v>62073249</v>
      </c>
      <c r="B87" s="2">
        <v>44866.40991261574</v>
      </c>
      <c r="C87" s="1" t="s">
        <v>196</v>
      </c>
      <c r="D87" s="1" t="s">
        <v>197</v>
      </c>
      <c r="E87" s="1">
        <v>62073249</v>
      </c>
      <c r="F87" s="1" t="s">
        <v>25</v>
      </c>
      <c r="G87" s="1" t="s">
        <v>21</v>
      </c>
      <c r="I87" s="1">
        <v>25</v>
      </c>
    </row>
    <row r="88" spans="1:8" ht="13.2">
      <c r="A88" s="1">
        <v>45671729</v>
      </c>
      <c r="B88" s="2">
        <v>44866.411260891204</v>
      </c>
      <c r="C88" s="1" t="s">
        <v>198</v>
      </c>
      <c r="D88" s="1" t="s">
        <v>199</v>
      </c>
      <c r="E88" s="1">
        <v>45671729</v>
      </c>
      <c r="F88" s="1" t="s">
        <v>25</v>
      </c>
      <c r="G88" s="1" t="s">
        <v>25</v>
      </c>
      <c r="H88" s="1">
        <v>25</v>
      </c>
    </row>
    <row r="89" spans="1:7" ht="13.2">
      <c r="A89" s="1">
        <v>49939386</v>
      </c>
      <c r="B89" s="2">
        <v>44866.41515935185</v>
      </c>
      <c r="C89" s="1" t="s">
        <v>200</v>
      </c>
      <c r="D89" s="1" t="s">
        <v>201</v>
      </c>
      <c r="E89" s="1">
        <v>49939386</v>
      </c>
      <c r="F89" s="1" t="s">
        <v>21</v>
      </c>
      <c r="G89" s="1" t="s">
        <v>21</v>
      </c>
    </row>
    <row r="90" spans="1:10" ht="13.2">
      <c r="A90" s="3">
        <v>567213</v>
      </c>
      <c r="B90" s="2">
        <v>44866.419032997685</v>
      </c>
      <c r="C90" s="1" t="s">
        <v>202</v>
      </c>
      <c r="D90" s="1" t="s">
        <v>203</v>
      </c>
      <c r="E90" s="3">
        <v>567213</v>
      </c>
      <c r="F90" s="1" t="s">
        <v>25</v>
      </c>
      <c r="G90" s="1" t="s">
        <v>21</v>
      </c>
      <c r="J90" s="1">
        <v>35</v>
      </c>
    </row>
    <row r="91" spans="1:7" ht="13.2">
      <c r="A91" s="1">
        <v>64480020</v>
      </c>
      <c r="B91" s="2">
        <v>44866.41983413194</v>
      </c>
      <c r="C91" s="1" t="s">
        <v>204</v>
      </c>
      <c r="D91" s="1" t="s">
        <v>205</v>
      </c>
      <c r="E91" s="1">
        <v>64480020</v>
      </c>
      <c r="F91" s="1" t="s">
        <v>21</v>
      </c>
      <c r="G91" s="1" t="s">
        <v>21</v>
      </c>
    </row>
    <row r="92" spans="1:9" ht="13.2">
      <c r="A92" s="1">
        <v>3311</v>
      </c>
      <c r="B92" s="2">
        <v>44866.42640503473</v>
      </c>
      <c r="C92" s="1" t="s">
        <v>206</v>
      </c>
      <c r="D92" s="1" t="s">
        <v>207</v>
      </c>
      <c r="E92" s="1">
        <v>3311</v>
      </c>
      <c r="F92" s="1" t="s">
        <v>25</v>
      </c>
      <c r="G92" s="1" t="s">
        <v>21</v>
      </c>
      <c r="H92" s="1">
        <v>5</v>
      </c>
      <c r="I92" s="1">
        <v>5</v>
      </c>
    </row>
    <row r="93" spans="1:9" ht="13.2">
      <c r="A93" s="3">
        <v>4212029</v>
      </c>
      <c r="B93" s="2">
        <v>44866.42686173611</v>
      </c>
      <c r="C93" s="1" t="s">
        <v>208</v>
      </c>
      <c r="D93" s="1" t="s">
        <v>209</v>
      </c>
      <c r="E93" s="3">
        <v>4212029</v>
      </c>
      <c r="F93" s="1" t="s">
        <v>25</v>
      </c>
      <c r="G93" s="1" t="s">
        <v>21</v>
      </c>
      <c r="I93" s="1">
        <v>200</v>
      </c>
    </row>
    <row r="94" spans="1:9" ht="13.2">
      <c r="A94" s="3">
        <v>567370</v>
      </c>
      <c r="B94" s="2">
        <v>44866.43023246528</v>
      </c>
      <c r="C94" s="1" t="s">
        <v>210</v>
      </c>
      <c r="D94" s="1" t="s">
        <v>211</v>
      </c>
      <c r="E94" s="3">
        <v>567370</v>
      </c>
      <c r="F94" s="1" t="s">
        <v>25</v>
      </c>
      <c r="G94" s="1" t="s">
        <v>21</v>
      </c>
      <c r="I94" s="1">
        <v>25</v>
      </c>
    </row>
    <row r="95" spans="1:7" ht="13.2">
      <c r="A95" s="3">
        <v>380385</v>
      </c>
      <c r="B95" s="2">
        <v>44866.431648750004</v>
      </c>
      <c r="C95" s="1" t="s">
        <v>212</v>
      </c>
      <c r="D95" s="1" t="s">
        <v>213</v>
      </c>
      <c r="E95" s="3">
        <v>380385</v>
      </c>
      <c r="F95" s="1" t="s">
        <v>21</v>
      </c>
      <c r="G95" s="1" t="s">
        <v>21</v>
      </c>
    </row>
    <row r="96" spans="1:15" ht="13.2">
      <c r="A96" s="1">
        <v>46937099</v>
      </c>
      <c r="B96" s="2">
        <v>44866.438261041665</v>
      </c>
      <c r="C96" s="1" t="s">
        <v>214</v>
      </c>
      <c r="D96" s="1" t="s">
        <v>215</v>
      </c>
      <c r="E96" s="1">
        <v>46937099</v>
      </c>
      <c r="F96" s="1" t="s">
        <v>25</v>
      </c>
      <c r="G96" s="1" t="s">
        <v>21</v>
      </c>
      <c r="I96" s="1">
        <v>10</v>
      </c>
      <c r="O96" s="1">
        <v>1</v>
      </c>
    </row>
    <row r="97" spans="1:7" ht="13.2">
      <c r="A97" s="1">
        <v>70853584</v>
      </c>
      <c r="B97" s="2">
        <v>44866.44700071759</v>
      </c>
      <c r="C97" s="1" t="s">
        <v>216</v>
      </c>
      <c r="D97" s="1" t="s">
        <v>217</v>
      </c>
      <c r="E97" s="1">
        <v>70853584</v>
      </c>
      <c r="F97" s="1" t="s">
        <v>21</v>
      </c>
      <c r="G97" s="1" t="s">
        <v>21</v>
      </c>
    </row>
    <row r="98" spans="1:14" ht="13.2">
      <c r="A98" s="1">
        <v>43420656</v>
      </c>
      <c r="B98" s="2">
        <v>44866.44729270833</v>
      </c>
      <c r="C98" s="1" t="s">
        <v>218</v>
      </c>
      <c r="D98" s="1" t="s">
        <v>219</v>
      </c>
      <c r="E98" s="1">
        <v>43420656</v>
      </c>
      <c r="F98" s="1" t="s">
        <v>25</v>
      </c>
      <c r="G98" s="1" t="s">
        <v>21</v>
      </c>
      <c r="H98" s="1">
        <v>10</v>
      </c>
      <c r="N98" s="1">
        <v>2</v>
      </c>
    </row>
    <row r="99" spans="1:8" ht="13.2">
      <c r="A99" s="1">
        <v>62075993</v>
      </c>
      <c r="B99" s="2">
        <v>44866.44855351852</v>
      </c>
      <c r="C99" s="1" t="s">
        <v>220</v>
      </c>
      <c r="D99" s="1" t="s">
        <v>221</v>
      </c>
      <c r="E99" s="1">
        <v>62075993</v>
      </c>
      <c r="F99" s="1" t="s">
        <v>25</v>
      </c>
      <c r="G99" s="1" t="s">
        <v>21</v>
      </c>
      <c r="H99" s="1">
        <v>20</v>
      </c>
    </row>
    <row r="100" spans="1:8" ht="13.2">
      <c r="A100" s="1">
        <v>46937145</v>
      </c>
      <c r="B100" s="2">
        <v>44866.457212685185</v>
      </c>
      <c r="C100" s="1" t="s">
        <v>222</v>
      </c>
      <c r="D100" s="1" t="s">
        <v>223</v>
      </c>
      <c r="E100" s="1">
        <v>46937145</v>
      </c>
      <c r="F100" s="1" t="s">
        <v>25</v>
      </c>
      <c r="G100" s="1" t="s">
        <v>21</v>
      </c>
      <c r="H100" s="1">
        <v>45</v>
      </c>
    </row>
    <row r="101" spans="1:9" ht="13.2">
      <c r="A101" s="3">
        <v>567396</v>
      </c>
      <c r="B101" s="2">
        <v>44866.483597928236</v>
      </c>
      <c r="C101" s="1" t="s">
        <v>224</v>
      </c>
      <c r="D101" s="1" t="s">
        <v>225</v>
      </c>
      <c r="E101" s="3">
        <v>567396</v>
      </c>
      <c r="F101" s="1" t="s">
        <v>25</v>
      </c>
      <c r="G101" s="1" t="s">
        <v>25</v>
      </c>
      <c r="I101" s="1">
        <v>30</v>
      </c>
    </row>
    <row r="102" spans="1:7" ht="13.2">
      <c r="A102" s="1">
        <v>64480046</v>
      </c>
      <c r="B102" s="2">
        <v>44866.49153454861</v>
      </c>
      <c r="C102" s="1" t="s">
        <v>226</v>
      </c>
      <c r="D102" s="1" t="s">
        <v>227</v>
      </c>
      <c r="E102" s="1">
        <v>64480046</v>
      </c>
      <c r="F102" s="1" t="s">
        <v>21</v>
      </c>
      <c r="G102" s="1" t="s">
        <v>21</v>
      </c>
    </row>
    <row r="103" spans="1:15" ht="13.2">
      <c r="A103" s="1">
        <v>49459171</v>
      </c>
      <c r="B103" s="2">
        <v>44866.49354056713</v>
      </c>
      <c r="C103" s="1" t="s">
        <v>228</v>
      </c>
      <c r="D103" s="1" t="s">
        <v>229</v>
      </c>
      <c r="E103" s="1">
        <v>49459171</v>
      </c>
      <c r="F103" s="1" t="s">
        <v>25</v>
      </c>
      <c r="G103" s="1" t="s">
        <v>21</v>
      </c>
      <c r="I103" s="1">
        <v>50</v>
      </c>
      <c r="O103" s="1">
        <v>3</v>
      </c>
    </row>
    <row r="104" spans="1:7" ht="13.2">
      <c r="A104" s="1">
        <v>62077457</v>
      </c>
      <c r="B104" s="2">
        <v>44866.4964467824</v>
      </c>
      <c r="C104" s="1" t="s">
        <v>230</v>
      </c>
      <c r="D104" s="1" t="s">
        <v>231</v>
      </c>
      <c r="E104" s="1">
        <v>62077457</v>
      </c>
      <c r="F104" s="1" t="s">
        <v>21</v>
      </c>
      <c r="G104" s="1" t="s">
        <v>21</v>
      </c>
    </row>
    <row r="105" spans="1:9" ht="13.2">
      <c r="A105" s="1">
        <v>62073087</v>
      </c>
      <c r="B105" s="2">
        <v>44866.50314577547</v>
      </c>
      <c r="C105" s="1" t="s">
        <v>232</v>
      </c>
      <c r="D105" s="1" t="s">
        <v>233</v>
      </c>
      <c r="E105" s="1">
        <v>62073087</v>
      </c>
      <c r="F105" s="1" t="s">
        <v>25</v>
      </c>
      <c r="G105" s="1" t="s">
        <v>21</v>
      </c>
      <c r="I105" s="1">
        <v>50</v>
      </c>
    </row>
    <row r="106" spans="1:15" ht="13.2">
      <c r="A106" s="1">
        <v>62157299</v>
      </c>
      <c r="B106" s="2">
        <v>44866.50979015046</v>
      </c>
      <c r="C106" s="1" t="s">
        <v>234</v>
      </c>
      <c r="D106" s="1" t="s">
        <v>235</v>
      </c>
      <c r="E106" s="1">
        <v>62157299</v>
      </c>
      <c r="F106" s="1" t="s">
        <v>25</v>
      </c>
      <c r="G106" s="1" t="s">
        <v>25</v>
      </c>
      <c r="I106" s="1">
        <v>150</v>
      </c>
      <c r="O106" s="1">
        <v>5</v>
      </c>
    </row>
    <row r="107" spans="1:9" ht="13.2">
      <c r="A107" s="1">
        <v>70921245</v>
      </c>
      <c r="B107" s="2">
        <v>44866.529160763894</v>
      </c>
      <c r="C107" s="1" t="s">
        <v>236</v>
      </c>
      <c r="D107" s="1" t="s">
        <v>237</v>
      </c>
      <c r="E107" s="1">
        <v>70921245</v>
      </c>
      <c r="F107" s="1" t="s">
        <v>25</v>
      </c>
      <c r="G107" s="1" t="s">
        <v>21</v>
      </c>
      <c r="I107" s="1">
        <v>75</v>
      </c>
    </row>
    <row r="108" spans="1:8" ht="13.2">
      <c r="A108" s="3">
        <v>55468</v>
      </c>
      <c r="B108" s="2">
        <v>44866.53136861111</v>
      </c>
      <c r="C108" s="1" t="s">
        <v>238</v>
      </c>
      <c r="D108" s="1" t="s">
        <v>239</v>
      </c>
      <c r="E108" s="3">
        <v>55468</v>
      </c>
      <c r="F108" s="1" t="s">
        <v>25</v>
      </c>
      <c r="G108" s="1" t="s">
        <v>21</v>
      </c>
      <c r="H108" s="1">
        <v>80</v>
      </c>
    </row>
    <row r="109" spans="1:7" ht="13.2">
      <c r="A109" s="1">
        <v>64480046</v>
      </c>
      <c r="B109" s="2">
        <v>44866.55262920139</v>
      </c>
      <c r="C109" s="1" t="s">
        <v>226</v>
      </c>
      <c r="D109" s="1" t="s">
        <v>240</v>
      </c>
      <c r="E109" s="1">
        <v>64480046</v>
      </c>
      <c r="F109" s="1" t="s">
        <v>21</v>
      </c>
      <c r="G109" s="1" t="s">
        <v>21</v>
      </c>
    </row>
    <row r="110" spans="1:9" ht="13.2">
      <c r="A110" s="3">
        <v>380458</v>
      </c>
      <c r="B110" s="2">
        <v>44866.560242858795</v>
      </c>
      <c r="C110" s="1" t="s">
        <v>241</v>
      </c>
      <c r="D110" s="1" t="s">
        <v>242</v>
      </c>
      <c r="E110" s="3">
        <v>380458</v>
      </c>
      <c r="F110" s="1" t="s">
        <v>25</v>
      </c>
      <c r="G110" s="1" t="s">
        <v>21</v>
      </c>
      <c r="I110" s="1">
        <v>40</v>
      </c>
    </row>
    <row r="111" spans="1:7" ht="13.2">
      <c r="A111" s="3">
        <v>380431</v>
      </c>
      <c r="B111" s="2">
        <v>44866.56319465278</v>
      </c>
      <c r="C111" s="1" t="s">
        <v>243</v>
      </c>
      <c r="D111" s="1" t="s">
        <v>244</v>
      </c>
      <c r="E111" s="3">
        <v>380431</v>
      </c>
      <c r="F111" s="1" t="s">
        <v>21</v>
      </c>
      <c r="G111" s="1" t="s">
        <v>21</v>
      </c>
    </row>
    <row r="112" spans="1:7" ht="13.2">
      <c r="A112" s="1">
        <v>46937170</v>
      </c>
      <c r="B112" s="2">
        <v>44866.57904311342</v>
      </c>
      <c r="C112" s="1" t="s">
        <v>245</v>
      </c>
      <c r="D112" s="1" t="s">
        <v>246</v>
      </c>
      <c r="E112" s="1">
        <v>46937170</v>
      </c>
      <c r="F112" s="1" t="s">
        <v>21</v>
      </c>
      <c r="G112" s="1" t="s">
        <v>21</v>
      </c>
    </row>
    <row r="113" spans="1:15" ht="13.2">
      <c r="A113" s="3">
        <v>558982</v>
      </c>
      <c r="B113" s="2">
        <v>44866.582819965275</v>
      </c>
      <c r="C113" s="1" t="s">
        <v>247</v>
      </c>
      <c r="D113" s="1" t="s">
        <v>248</v>
      </c>
      <c r="E113" s="3">
        <v>558982</v>
      </c>
      <c r="F113" s="1" t="s">
        <v>25</v>
      </c>
      <c r="G113" s="1" t="s">
        <v>25</v>
      </c>
      <c r="I113" s="1">
        <v>150</v>
      </c>
      <c r="O113" s="1">
        <v>1</v>
      </c>
    </row>
    <row r="114" spans="1:19" ht="13.2">
      <c r="A114" s="3">
        <v>173843</v>
      </c>
      <c r="B114" s="2">
        <v>44866.5921275</v>
      </c>
      <c r="C114" s="1" t="s">
        <v>249</v>
      </c>
      <c r="D114" s="1" t="s">
        <v>250</v>
      </c>
      <c r="E114" s="3">
        <v>173843</v>
      </c>
      <c r="F114" s="1" t="s">
        <v>25</v>
      </c>
      <c r="G114" s="1" t="s">
        <v>21</v>
      </c>
      <c r="H114" s="1">
        <v>170</v>
      </c>
      <c r="I114" s="1">
        <v>0</v>
      </c>
      <c r="J114" s="1">
        <v>0</v>
      </c>
      <c r="K114" s="1">
        <v>0</v>
      </c>
      <c r="L114" s="1">
        <v>0</v>
      </c>
      <c r="M114" s="1">
        <v>0</v>
      </c>
      <c r="N114" s="1">
        <v>3</v>
      </c>
      <c r="O114" s="1">
        <v>0</v>
      </c>
      <c r="P114" s="1">
        <v>0</v>
      </c>
      <c r="Q114" s="1">
        <v>0</v>
      </c>
      <c r="R114" s="1">
        <v>0</v>
      </c>
      <c r="S114" s="1">
        <v>0</v>
      </c>
    </row>
    <row r="115" spans="1:7" ht="13.2">
      <c r="A115" s="3">
        <v>567566</v>
      </c>
      <c r="B115" s="2">
        <v>44866.60246400463</v>
      </c>
      <c r="C115" s="1" t="s">
        <v>251</v>
      </c>
      <c r="D115" s="1" t="s">
        <v>252</v>
      </c>
      <c r="E115" s="3">
        <v>567566</v>
      </c>
      <c r="F115" s="1" t="s">
        <v>21</v>
      </c>
      <c r="G115" s="1" t="s">
        <v>21</v>
      </c>
    </row>
    <row r="116" spans="1:15" ht="13.2">
      <c r="A116" s="1">
        <v>45671711</v>
      </c>
      <c r="B116" s="2">
        <v>44866.60717293981</v>
      </c>
      <c r="C116" s="1" t="s">
        <v>253</v>
      </c>
      <c r="D116" s="1" t="s">
        <v>254</v>
      </c>
      <c r="E116" s="1">
        <v>45671711</v>
      </c>
      <c r="F116" s="1" t="s">
        <v>21</v>
      </c>
      <c r="G116" s="1" t="s">
        <v>25</v>
      </c>
      <c r="I116" s="1">
        <v>30</v>
      </c>
      <c r="O116" s="1">
        <v>2</v>
      </c>
    </row>
    <row r="117" spans="1:14" ht="13.2">
      <c r="A117" s="1">
        <v>70888337</v>
      </c>
      <c r="B117" s="2">
        <v>44866.62462766204</v>
      </c>
      <c r="C117" s="1" t="s">
        <v>255</v>
      </c>
      <c r="D117" s="1" t="s">
        <v>256</v>
      </c>
      <c r="E117" s="1">
        <v>70888337</v>
      </c>
      <c r="F117" s="1" t="s">
        <v>25</v>
      </c>
      <c r="G117" s="1" t="s">
        <v>21</v>
      </c>
      <c r="H117" s="1">
        <v>1000</v>
      </c>
      <c r="I117" s="1">
        <v>2000</v>
      </c>
      <c r="K117" s="1">
        <v>50</v>
      </c>
      <c r="L117" s="1">
        <v>50</v>
      </c>
      <c r="N117" s="1">
        <v>100</v>
      </c>
    </row>
    <row r="118" spans="1:14" ht="13.2">
      <c r="A118" s="3">
        <v>838225</v>
      </c>
      <c r="B118" s="2">
        <v>44866.64214916667</v>
      </c>
      <c r="C118" s="1" t="s">
        <v>257</v>
      </c>
      <c r="D118" s="1" t="s">
        <v>258</v>
      </c>
      <c r="E118" s="3">
        <v>838225</v>
      </c>
      <c r="F118" s="1" t="s">
        <v>25</v>
      </c>
      <c r="G118" s="1" t="s">
        <v>21</v>
      </c>
      <c r="L118" s="1">
        <v>3</v>
      </c>
      <c r="N118" s="1">
        <v>2</v>
      </c>
    </row>
    <row r="119" spans="1:19" ht="13.2">
      <c r="A119" s="1">
        <v>60680377</v>
      </c>
      <c r="B119" s="2">
        <v>44866.68776179398</v>
      </c>
      <c r="C119" s="1" t="s">
        <v>259</v>
      </c>
      <c r="D119" s="1" t="s">
        <v>260</v>
      </c>
      <c r="E119" s="1">
        <v>60680377</v>
      </c>
      <c r="F119" s="1" t="s">
        <v>21</v>
      </c>
      <c r="G119" s="1" t="s">
        <v>21</v>
      </c>
      <c r="H119" s="1">
        <v>0</v>
      </c>
      <c r="I119" s="1">
        <v>0</v>
      </c>
      <c r="J119" s="1">
        <v>0</v>
      </c>
      <c r="K119" s="1">
        <v>0</v>
      </c>
      <c r="L119" s="1">
        <v>0</v>
      </c>
      <c r="M119" s="1">
        <v>0</v>
      </c>
      <c r="N119" s="1">
        <v>0</v>
      </c>
      <c r="O119" s="1">
        <v>0</v>
      </c>
      <c r="P119" s="1">
        <v>0</v>
      </c>
      <c r="Q119" s="1">
        <v>0</v>
      </c>
      <c r="R119" s="1">
        <v>0</v>
      </c>
      <c r="S119" s="1">
        <v>0</v>
      </c>
    </row>
    <row r="120" spans="1:10" ht="13.2">
      <c r="A120" s="1">
        <v>47377470</v>
      </c>
      <c r="B120" s="2">
        <v>44867.27574199074</v>
      </c>
      <c r="C120" s="1" t="s">
        <v>261</v>
      </c>
      <c r="D120" s="1" t="s">
        <v>262</v>
      </c>
      <c r="E120" s="1">
        <v>47377470</v>
      </c>
      <c r="F120" s="1" t="s">
        <v>25</v>
      </c>
      <c r="G120" s="1" t="s">
        <v>21</v>
      </c>
      <c r="J120" s="1">
        <v>100</v>
      </c>
    </row>
    <row r="121" spans="1:7" ht="13.2">
      <c r="A121" s="3">
        <v>401293</v>
      </c>
      <c r="B121" s="2">
        <v>44867.28257876157</v>
      </c>
      <c r="C121" s="1" t="s">
        <v>263</v>
      </c>
      <c r="D121" s="1" t="s">
        <v>264</v>
      </c>
      <c r="E121" s="3">
        <v>401293</v>
      </c>
      <c r="F121" s="1" t="s">
        <v>21</v>
      </c>
      <c r="G121" s="1" t="s">
        <v>21</v>
      </c>
    </row>
    <row r="122" spans="1:14" ht="13.2">
      <c r="A122" s="3">
        <v>637998</v>
      </c>
      <c r="B122" s="2">
        <v>44867.29505998842</v>
      </c>
      <c r="C122" s="1" t="s">
        <v>265</v>
      </c>
      <c r="D122" s="1" t="s">
        <v>266</v>
      </c>
      <c r="E122" s="3">
        <v>637998</v>
      </c>
      <c r="F122" s="1" t="s">
        <v>21</v>
      </c>
      <c r="G122" s="1" t="s">
        <v>25</v>
      </c>
      <c r="H122" s="1">
        <v>20</v>
      </c>
      <c r="N122" s="1">
        <v>2</v>
      </c>
    </row>
    <row r="123" spans="1:8" ht="13.2">
      <c r="A123" s="1">
        <v>70284849</v>
      </c>
      <c r="B123" s="2">
        <v>44867.30563358797</v>
      </c>
      <c r="C123" s="1" t="s">
        <v>267</v>
      </c>
      <c r="D123" s="1" t="s">
        <v>268</v>
      </c>
      <c r="E123" s="1">
        <v>70284849</v>
      </c>
      <c r="F123" s="1" t="s">
        <v>25</v>
      </c>
      <c r="G123" s="1" t="s">
        <v>21</v>
      </c>
      <c r="H123" s="1">
        <v>50</v>
      </c>
    </row>
    <row r="124" spans="1:15" ht="13.2">
      <c r="A124" s="3">
        <v>567191</v>
      </c>
      <c r="B124" s="2">
        <v>44867.31265259259</v>
      </c>
      <c r="C124" s="1" t="s">
        <v>269</v>
      </c>
      <c r="D124" s="1" t="s">
        <v>270</v>
      </c>
      <c r="E124" s="3">
        <v>567191</v>
      </c>
      <c r="F124" s="1" t="s">
        <v>25</v>
      </c>
      <c r="G124" s="1" t="s">
        <v>21</v>
      </c>
      <c r="H124" s="1">
        <v>300</v>
      </c>
      <c r="O124" s="1">
        <v>5</v>
      </c>
    </row>
    <row r="125" spans="1:8" ht="13.2">
      <c r="A125" s="1">
        <v>47375604</v>
      </c>
      <c r="B125" s="2">
        <v>44867.36512347222</v>
      </c>
      <c r="C125" s="1" t="s">
        <v>271</v>
      </c>
      <c r="D125" s="1" t="s">
        <v>272</v>
      </c>
      <c r="E125" s="1">
        <v>47375604</v>
      </c>
      <c r="F125" s="1" t="s">
        <v>25</v>
      </c>
      <c r="G125" s="1" t="s">
        <v>25</v>
      </c>
      <c r="H125" s="1">
        <v>50</v>
      </c>
    </row>
    <row r="126" spans="1:8" ht="13.2">
      <c r="A126" s="1">
        <v>49459881</v>
      </c>
      <c r="B126" s="2">
        <v>44867.368468333334</v>
      </c>
      <c r="C126" s="1" t="s">
        <v>273</v>
      </c>
      <c r="D126" s="1" t="s">
        <v>274</v>
      </c>
      <c r="E126" s="1">
        <v>49459881</v>
      </c>
      <c r="F126" s="1" t="s">
        <v>25</v>
      </c>
      <c r="G126" s="1" t="s">
        <v>25</v>
      </c>
      <c r="H126" s="1">
        <v>20</v>
      </c>
    </row>
    <row r="127" spans="1:19" ht="13.2">
      <c r="A127" s="1">
        <v>66596769</v>
      </c>
      <c r="B127" s="2">
        <v>44867.391390335644</v>
      </c>
      <c r="C127" s="1" t="s">
        <v>275</v>
      </c>
      <c r="D127" s="1" t="s">
        <v>276</v>
      </c>
      <c r="E127" s="1">
        <v>66596769</v>
      </c>
      <c r="F127" s="1" t="s">
        <v>25</v>
      </c>
      <c r="G127" s="1" t="s">
        <v>25</v>
      </c>
      <c r="H127" s="1">
        <v>90</v>
      </c>
      <c r="I127" s="1">
        <v>0</v>
      </c>
      <c r="J127" s="1">
        <v>0</v>
      </c>
      <c r="K127" s="1">
        <v>0</v>
      </c>
      <c r="L127" s="1">
        <v>0</v>
      </c>
      <c r="M127" s="1">
        <v>0</v>
      </c>
      <c r="N127" s="1">
        <v>10</v>
      </c>
      <c r="O127" s="1">
        <v>0</v>
      </c>
      <c r="P127" s="1">
        <v>0</v>
      </c>
      <c r="Q127" s="1">
        <v>0</v>
      </c>
      <c r="R127" s="1">
        <v>0</v>
      </c>
      <c r="S127" s="1">
        <v>0</v>
      </c>
    </row>
    <row r="128" spans="1:10" ht="13.2">
      <c r="A128" s="1">
        <v>46937102</v>
      </c>
      <c r="B128" s="2">
        <v>44867.408373425926</v>
      </c>
      <c r="C128" s="1" t="s">
        <v>277</v>
      </c>
      <c r="D128" s="1" t="s">
        <v>278</v>
      </c>
      <c r="E128" s="1">
        <v>46937102</v>
      </c>
      <c r="F128" s="1" t="s">
        <v>25</v>
      </c>
      <c r="G128" s="1" t="s">
        <v>25</v>
      </c>
      <c r="J128" s="1">
        <v>10</v>
      </c>
    </row>
    <row r="129" spans="1:8" ht="13.2">
      <c r="A129" s="3">
        <v>346292</v>
      </c>
      <c r="B129" s="2">
        <v>44867.48510450231</v>
      </c>
      <c r="C129" s="1" t="s">
        <v>279</v>
      </c>
      <c r="D129" s="1" t="s">
        <v>280</v>
      </c>
      <c r="E129" s="3">
        <v>346292</v>
      </c>
      <c r="F129" s="1" t="s">
        <v>21</v>
      </c>
      <c r="G129" s="1" t="s">
        <v>25</v>
      </c>
      <c r="H129" s="1">
        <v>480</v>
      </c>
    </row>
    <row r="130" spans="1:14" ht="13.2">
      <c r="A130" s="3">
        <v>566381</v>
      </c>
      <c r="B130" s="2">
        <v>44867.54828850694</v>
      </c>
      <c r="C130" s="1" t="s">
        <v>281</v>
      </c>
      <c r="D130" s="1" t="s">
        <v>282</v>
      </c>
      <c r="E130" s="3">
        <v>566381</v>
      </c>
      <c r="F130" s="1" t="s">
        <v>25</v>
      </c>
      <c r="G130" s="1" t="s">
        <v>21</v>
      </c>
      <c r="N130" s="1">
        <v>10</v>
      </c>
    </row>
    <row r="131" spans="1:8" ht="13.2">
      <c r="A131" s="1">
        <v>49439723</v>
      </c>
      <c r="B131" s="2">
        <v>44867.56771074074</v>
      </c>
      <c r="C131" s="1" t="s">
        <v>283</v>
      </c>
      <c r="D131" s="1" t="s">
        <v>284</v>
      </c>
      <c r="E131" s="1">
        <v>49439723</v>
      </c>
      <c r="F131" s="1" t="s">
        <v>25</v>
      </c>
      <c r="G131" s="1" t="s">
        <v>25</v>
      </c>
      <c r="H131" s="1">
        <v>25</v>
      </c>
    </row>
    <row r="132" spans="1:9" ht="13.2">
      <c r="A132" s="1">
        <v>70285772</v>
      </c>
      <c r="B132" s="2">
        <v>44867.56841907407</v>
      </c>
      <c r="C132" s="1" t="s">
        <v>285</v>
      </c>
      <c r="D132" s="1" t="s">
        <v>286</v>
      </c>
      <c r="E132" s="1">
        <v>70285772</v>
      </c>
      <c r="F132" s="1" t="s">
        <v>25</v>
      </c>
      <c r="G132" s="1" t="s">
        <v>21</v>
      </c>
      <c r="H132" s="1">
        <v>10</v>
      </c>
      <c r="I132" s="1">
        <v>15</v>
      </c>
    </row>
    <row r="133" spans="1:14" ht="13.2">
      <c r="A133" s="3">
        <v>558974</v>
      </c>
      <c r="B133" s="2">
        <v>44867.59394478009</v>
      </c>
      <c r="C133" s="1" t="s">
        <v>287</v>
      </c>
      <c r="D133" s="1" t="s">
        <v>288</v>
      </c>
      <c r="E133" s="3">
        <v>558974</v>
      </c>
      <c r="F133" s="1" t="s">
        <v>25</v>
      </c>
      <c r="G133" s="1" t="s">
        <v>21</v>
      </c>
      <c r="H133" s="1">
        <v>100</v>
      </c>
      <c r="N133" s="1">
        <v>3</v>
      </c>
    </row>
    <row r="134" spans="1:9" ht="13.2">
      <c r="A134" s="1">
        <v>70285837</v>
      </c>
      <c r="B134" s="2">
        <v>44867.613013124996</v>
      </c>
      <c r="C134" s="1" t="s">
        <v>289</v>
      </c>
      <c r="D134" s="1" t="s">
        <v>290</v>
      </c>
      <c r="E134" s="1">
        <v>70285837</v>
      </c>
      <c r="F134" s="1" t="s">
        <v>25</v>
      </c>
      <c r="G134" s="1" t="s">
        <v>21</v>
      </c>
      <c r="I134" s="1">
        <v>50</v>
      </c>
    </row>
    <row r="135" spans="1:20" ht="13.2">
      <c r="A135" s="3">
        <v>637980</v>
      </c>
      <c r="B135" s="2">
        <v>44868.293607604166</v>
      </c>
      <c r="C135" s="1" t="s">
        <v>291</v>
      </c>
      <c r="D135" s="1" t="s">
        <v>292</v>
      </c>
      <c r="E135" s="3">
        <v>637980</v>
      </c>
      <c r="F135" s="1" t="s">
        <v>25</v>
      </c>
      <c r="G135" s="1" t="s">
        <v>25</v>
      </c>
      <c r="I135" s="1">
        <v>20</v>
      </c>
      <c r="M135" s="1">
        <v>1</v>
      </c>
      <c r="T135" s="1" t="s">
        <v>293</v>
      </c>
    </row>
    <row r="136" spans="1:9" ht="13.2">
      <c r="A136" s="3">
        <v>638081</v>
      </c>
      <c r="B136" s="2">
        <v>44868.3337253125</v>
      </c>
      <c r="C136" s="1" t="s">
        <v>294</v>
      </c>
      <c r="D136" s="1" t="s">
        <v>295</v>
      </c>
      <c r="E136" s="3">
        <v>638081</v>
      </c>
      <c r="F136" s="1" t="s">
        <v>25</v>
      </c>
      <c r="G136" s="1" t="s">
        <v>21</v>
      </c>
      <c r="I136" s="1">
        <v>50</v>
      </c>
    </row>
    <row r="137" spans="1:9" ht="13.2">
      <c r="A137" s="3">
        <v>55301</v>
      </c>
      <c r="B137" s="2">
        <v>44868.33525574074</v>
      </c>
      <c r="C137" s="1" t="s">
        <v>296</v>
      </c>
      <c r="D137" s="1" t="s">
        <v>297</v>
      </c>
      <c r="E137" s="3">
        <v>55301</v>
      </c>
      <c r="F137" s="1" t="s">
        <v>25</v>
      </c>
      <c r="G137" s="1" t="s">
        <v>25</v>
      </c>
      <c r="I137" s="1">
        <v>120</v>
      </c>
    </row>
    <row r="138" spans="1:7" ht="13.2">
      <c r="A138" s="1">
        <v>70284831</v>
      </c>
      <c r="B138" s="2">
        <v>44868.375807222226</v>
      </c>
      <c r="C138" s="1" t="s">
        <v>298</v>
      </c>
      <c r="D138" s="1" t="s">
        <v>299</v>
      </c>
      <c r="E138" s="1">
        <v>70284831</v>
      </c>
      <c r="F138" s="1" t="s">
        <v>21</v>
      </c>
      <c r="G138" s="1" t="s">
        <v>21</v>
      </c>
    </row>
    <row r="139" spans="1:7" ht="13.2">
      <c r="A139" s="1">
        <v>49459902</v>
      </c>
      <c r="B139" s="2">
        <v>44868.38052247685</v>
      </c>
      <c r="C139" s="1" t="s">
        <v>300</v>
      </c>
      <c r="D139" s="1" t="s">
        <v>301</v>
      </c>
      <c r="E139" s="1">
        <v>49459902</v>
      </c>
      <c r="F139" s="1" t="s">
        <v>21</v>
      </c>
      <c r="G139" s="1" t="s">
        <v>21</v>
      </c>
    </row>
    <row r="140" spans="1:19" ht="13.2">
      <c r="A140" s="3">
        <v>559270</v>
      </c>
      <c r="B140" s="2">
        <v>44868.38477359954</v>
      </c>
      <c r="C140" s="1" t="s">
        <v>302</v>
      </c>
      <c r="D140" s="1" t="s">
        <v>303</v>
      </c>
      <c r="E140" s="3">
        <v>559270</v>
      </c>
      <c r="F140" s="1" t="s">
        <v>21</v>
      </c>
      <c r="G140" s="1" t="s">
        <v>21</v>
      </c>
      <c r="H140" s="1">
        <v>0</v>
      </c>
      <c r="I140" s="1">
        <v>0</v>
      </c>
      <c r="J140" s="1">
        <v>0</v>
      </c>
      <c r="K140" s="1">
        <v>0</v>
      </c>
      <c r="L140" s="1">
        <v>0</v>
      </c>
      <c r="M140" s="1">
        <v>0</v>
      </c>
      <c r="N140" s="1">
        <v>0</v>
      </c>
      <c r="O140" s="1">
        <v>0</v>
      </c>
      <c r="P140" s="1">
        <v>0</v>
      </c>
      <c r="Q140" s="1">
        <v>0</v>
      </c>
      <c r="R140" s="1">
        <v>0</v>
      </c>
      <c r="S140" s="1">
        <v>0</v>
      </c>
    </row>
    <row r="141" spans="1:15" ht="13.2">
      <c r="A141" s="3">
        <v>226912</v>
      </c>
      <c r="B141" s="2">
        <v>44868.388987893515</v>
      </c>
      <c r="C141" s="1" t="s">
        <v>304</v>
      </c>
      <c r="D141" s="1" t="s">
        <v>305</v>
      </c>
      <c r="E141" s="3">
        <v>226912</v>
      </c>
      <c r="F141" s="1" t="s">
        <v>25</v>
      </c>
      <c r="G141" s="1" t="s">
        <v>21</v>
      </c>
      <c r="I141" s="1">
        <v>800</v>
      </c>
      <c r="O141" s="1">
        <v>20</v>
      </c>
    </row>
    <row r="142" spans="1:9" ht="13.2">
      <c r="A142" s="3">
        <v>530506</v>
      </c>
      <c r="B142" s="2">
        <v>44868.3994002199</v>
      </c>
      <c r="C142" s="1" t="s">
        <v>306</v>
      </c>
      <c r="D142" s="1" t="s">
        <v>307</v>
      </c>
      <c r="E142" s="3">
        <v>530506</v>
      </c>
      <c r="F142" s="1" t="s">
        <v>25</v>
      </c>
      <c r="G142" s="1" t="s">
        <v>25</v>
      </c>
      <c r="H142" s="1">
        <v>10</v>
      </c>
      <c r="I142" s="1">
        <v>40</v>
      </c>
    </row>
    <row r="143" spans="1:7" ht="13.2">
      <c r="A143" s="3">
        <v>226637</v>
      </c>
      <c r="B143" s="2">
        <v>44868.43722678241</v>
      </c>
      <c r="C143" s="1" t="s">
        <v>308</v>
      </c>
      <c r="D143" s="1" t="s">
        <v>309</v>
      </c>
      <c r="E143" s="3">
        <v>226637</v>
      </c>
      <c r="F143" s="1" t="s">
        <v>21</v>
      </c>
      <c r="G143" s="1" t="s">
        <v>21</v>
      </c>
    </row>
    <row r="144" spans="1:8" ht="13.2">
      <c r="A144" s="1">
        <v>44993536</v>
      </c>
      <c r="B144" s="2">
        <v>44868.43912282407</v>
      </c>
      <c r="C144" s="1" t="s">
        <v>310</v>
      </c>
      <c r="D144" s="1" t="s">
        <v>311</v>
      </c>
      <c r="E144" s="1">
        <v>44993536</v>
      </c>
      <c r="F144" s="1" t="s">
        <v>25</v>
      </c>
      <c r="G144" s="1" t="s">
        <v>25</v>
      </c>
      <c r="H144" s="1">
        <v>25</v>
      </c>
    </row>
    <row r="145" spans="1:18" ht="13.2">
      <c r="A145" s="1">
        <v>44947909</v>
      </c>
      <c r="B145" s="2">
        <v>44868.47194606482</v>
      </c>
      <c r="C145" s="1" t="s">
        <v>312</v>
      </c>
      <c r="D145" s="1" t="s">
        <v>313</v>
      </c>
      <c r="E145" s="1">
        <v>44947909</v>
      </c>
      <c r="F145" s="1" t="s">
        <v>25</v>
      </c>
      <c r="G145" s="1" t="s">
        <v>21</v>
      </c>
      <c r="H145" s="1">
        <v>10</v>
      </c>
      <c r="I145" s="1">
        <v>10</v>
      </c>
      <c r="R145" s="1">
        <v>40</v>
      </c>
    </row>
    <row r="146" spans="1:19" ht="13.2">
      <c r="A146" s="1">
        <v>29319498</v>
      </c>
      <c r="B146" s="2">
        <v>44868.49641869213</v>
      </c>
      <c r="C146" s="1" t="s">
        <v>314</v>
      </c>
      <c r="D146" s="1" t="s">
        <v>315</v>
      </c>
      <c r="E146" s="1">
        <v>29319498</v>
      </c>
      <c r="F146" s="1" t="s">
        <v>25</v>
      </c>
      <c r="G146" s="1" t="s">
        <v>25</v>
      </c>
      <c r="H146" s="1">
        <v>20</v>
      </c>
      <c r="S146" s="1">
        <v>20</v>
      </c>
    </row>
    <row r="147" spans="1:8" ht="13.2">
      <c r="A147" s="1">
        <v>49939416</v>
      </c>
      <c r="B147" s="2">
        <v>44868.49797662037</v>
      </c>
      <c r="C147" s="1" t="s">
        <v>316</v>
      </c>
      <c r="D147" s="1" t="s">
        <v>317</v>
      </c>
      <c r="E147" s="1">
        <v>49939416</v>
      </c>
      <c r="F147" s="1" t="s">
        <v>25</v>
      </c>
      <c r="G147" s="1" t="s">
        <v>21</v>
      </c>
      <c r="H147" s="1">
        <v>15</v>
      </c>
    </row>
    <row r="148" spans="1:20" ht="13.2">
      <c r="A148" s="1">
        <v>70843155</v>
      </c>
      <c r="B148" s="2">
        <v>44868.518307986116</v>
      </c>
      <c r="C148" s="1" t="s">
        <v>318</v>
      </c>
      <c r="D148" s="1" t="s">
        <v>319</v>
      </c>
      <c r="E148" s="1">
        <v>70843155</v>
      </c>
      <c r="F148" s="1" t="s">
        <v>25</v>
      </c>
      <c r="G148" s="1" t="s">
        <v>25</v>
      </c>
      <c r="H148" s="1">
        <v>150</v>
      </c>
      <c r="T148" s="1" t="s">
        <v>320</v>
      </c>
    </row>
    <row r="149" spans="1:9" ht="13.2">
      <c r="A149" s="1">
        <v>70842663</v>
      </c>
      <c r="B149" s="2">
        <v>44868.52965222222</v>
      </c>
      <c r="C149" s="1" t="s">
        <v>321</v>
      </c>
      <c r="D149" s="1" t="s">
        <v>322</v>
      </c>
      <c r="E149" s="1">
        <v>70842663</v>
      </c>
      <c r="F149" s="1" t="s">
        <v>25</v>
      </c>
      <c r="G149" s="1" t="s">
        <v>21</v>
      </c>
      <c r="I149" s="1">
        <v>25</v>
      </c>
    </row>
    <row r="150" spans="1:7" ht="13.2">
      <c r="A150" s="1">
        <v>44946783</v>
      </c>
      <c r="B150" s="2">
        <v>44868.532967754625</v>
      </c>
      <c r="C150" s="1" t="s">
        <v>323</v>
      </c>
      <c r="D150" s="1" t="s">
        <v>324</v>
      </c>
      <c r="E150" s="1">
        <v>44946783</v>
      </c>
      <c r="F150" s="1" t="s">
        <v>21</v>
      </c>
      <c r="G150" s="1" t="s">
        <v>21</v>
      </c>
    </row>
    <row r="151" spans="1:15" ht="13.2">
      <c r="A151" s="1">
        <v>49408381</v>
      </c>
      <c r="B151" s="2">
        <v>44868.54185446759</v>
      </c>
      <c r="C151" s="1" t="s">
        <v>325</v>
      </c>
      <c r="D151" s="1" t="s">
        <v>326</v>
      </c>
      <c r="E151" s="1">
        <v>49408381</v>
      </c>
      <c r="F151" s="1" t="s">
        <v>25</v>
      </c>
      <c r="G151" s="1" t="s">
        <v>21</v>
      </c>
      <c r="I151" s="1">
        <v>200</v>
      </c>
      <c r="L151" s="1">
        <v>5</v>
      </c>
      <c r="O151" s="1">
        <v>5</v>
      </c>
    </row>
    <row r="152" spans="1:8" ht="13.2">
      <c r="A152" s="3">
        <v>638005</v>
      </c>
      <c r="B152" s="2">
        <v>44868.579300578705</v>
      </c>
      <c r="C152" s="1" t="s">
        <v>327</v>
      </c>
      <c r="D152" s="1" t="s">
        <v>328</v>
      </c>
      <c r="E152" s="3">
        <v>638005</v>
      </c>
      <c r="F152" s="1" t="s">
        <v>25</v>
      </c>
      <c r="G152" s="1" t="s">
        <v>21</v>
      </c>
      <c r="H152" s="1">
        <v>180</v>
      </c>
    </row>
    <row r="153" spans="1:9" ht="13.2">
      <c r="A153" s="3">
        <v>212733</v>
      </c>
      <c r="B153" s="2">
        <v>44868.58885006944</v>
      </c>
      <c r="C153" s="1" t="s">
        <v>329</v>
      </c>
      <c r="D153" s="1" t="s">
        <v>330</v>
      </c>
      <c r="E153" s="3">
        <v>212733</v>
      </c>
      <c r="F153" s="1" t="s">
        <v>25</v>
      </c>
      <c r="G153" s="1" t="s">
        <v>21</v>
      </c>
      <c r="I153" s="1">
        <v>75</v>
      </c>
    </row>
    <row r="154" spans="1:7" ht="13.2">
      <c r="A154" s="1">
        <v>60555998</v>
      </c>
      <c r="B154" s="2">
        <v>44868.599436689816</v>
      </c>
      <c r="C154" s="1" t="s">
        <v>331</v>
      </c>
      <c r="D154" s="1" t="s">
        <v>332</v>
      </c>
      <c r="E154" s="1">
        <v>60555998</v>
      </c>
      <c r="F154" s="1" t="s">
        <v>21</v>
      </c>
      <c r="G154" s="1" t="s">
        <v>21</v>
      </c>
    </row>
    <row r="155" spans="1:16" ht="13.2">
      <c r="A155" s="3">
        <v>387134</v>
      </c>
      <c r="B155" s="2">
        <v>44869.35576287037</v>
      </c>
      <c r="C155" s="1" t="s">
        <v>333</v>
      </c>
      <c r="D155" s="1" t="s">
        <v>334</v>
      </c>
      <c r="E155" s="3">
        <v>387134</v>
      </c>
      <c r="F155" s="1" t="s">
        <v>25</v>
      </c>
      <c r="G155" s="1" t="s">
        <v>21</v>
      </c>
      <c r="J155" s="1">
        <v>50</v>
      </c>
      <c r="P155" s="1">
        <v>20</v>
      </c>
    </row>
    <row r="156" spans="1:9" ht="13.2">
      <c r="A156" s="1">
        <v>64327981</v>
      </c>
      <c r="B156" s="2">
        <v>44869.39507863426</v>
      </c>
      <c r="C156" s="1" t="s">
        <v>335</v>
      </c>
      <c r="D156" s="1" t="s">
        <v>336</v>
      </c>
      <c r="E156" s="1">
        <v>64327981</v>
      </c>
      <c r="F156" s="1" t="s">
        <v>25</v>
      </c>
      <c r="G156" s="1" t="s">
        <v>25</v>
      </c>
      <c r="I156" s="1">
        <v>60</v>
      </c>
    </row>
    <row r="157" spans="1:15" ht="13.2">
      <c r="A157" s="3">
        <v>226475</v>
      </c>
      <c r="B157" s="2">
        <v>44869.41670472222</v>
      </c>
      <c r="C157" s="1" t="s">
        <v>337</v>
      </c>
      <c r="D157" s="1" t="s">
        <v>338</v>
      </c>
      <c r="E157" s="3">
        <v>226475</v>
      </c>
      <c r="F157" s="1" t="s">
        <v>25</v>
      </c>
      <c r="G157" s="1" t="s">
        <v>25</v>
      </c>
      <c r="I157" s="1">
        <v>120</v>
      </c>
      <c r="O157" s="1">
        <v>5</v>
      </c>
    </row>
    <row r="158" spans="1:8" ht="13.2">
      <c r="A158" s="1">
        <v>62073133</v>
      </c>
      <c r="B158" s="2">
        <v>44869.4227422338</v>
      </c>
      <c r="C158" s="1" t="s">
        <v>339</v>
      </c>
      <c r="D158" s="1" t="s">
        <v>340</v>
      </c>
      <c r="E158" s="1">
        <v>62073133</v>
      </c>
      <c r="F158" s="1" t="s">
        <v>25</v>
      </c>
      <c r="G158" s="1" t="s">
        <v>25</v>
      </c>
      <c r="H158" s="1">
        <v>50</v>
      </c>
    </row>
    <row r="159" spans="1:7" ht="13.2">
      <c r="A159" s="1">
        <v>70285306</v>
      </c>
      <c r="B159" s="2">
        <v>44869.423706747686</v>
      </c>
      <c r="C159" s="1" t="s">
        <v>341</v>
      </c>
      <c r="D159" s="1" t="s">
        <v>342</v>
      </c>
      <c r="E159" s="1">
        <v>70285306</v>
      </c>
      <c r="F159" s="1" t="s">
        <v>21</v>
      </c>
      <c r="G159" s="1" t="s">
        <v>21</v>
      </c>
    </row>
    <row r="160" spans="1:8" ht="13.2">
      <c r="A160" s="1">
        <v>62160095</v>
      </c>
      <c r="B160" s="2">
        <v>44869.52566189815</v>
      </c>
      <c r="C160" s="1" t="s">
        <v>343</v>
      </c>
      <c r="D160" s="1" t="s">
        <v>344</v>
      </c>
      <c r="E160" s="1">
        <v>62160095</v>
      </c>
      <c r="F160" s="1" t="s">
        <v>25</v>
      </c>
      <c r="G160" s="1" t="s">
        <v>25</v>
      </c>
      <c r="H160" s="1">
        <v>30</v>
      </c>
    </row>
    <row r="161" spans="1:15" ht="13.2">
      <c r="A161" s="1">
        <v>70840385</v>
      </c>
      <c r="B161" s="2">
        <v>44869.598345011575</v>
      </c>
      <c r="C161" s="1" t="s">
        <v>345</v>
      </c>
      <c r="D161" s="1" t="s">
        <v>346</v>
      </c>
      <c r="E161" s="1">
        <v>70840385</v>
      </c>
      <c r="F161" s="1" t="s">
        <v>25</v>
      </c>
      <c r="G161" s="1" t="s">
        <v>25</v>
      </c>
      <c r="I161" s="1">
        <v>35</v>
      </c>
      <c r="O161" s="1">
        <v>1</v>
      </c>
    </row>
    <row r="162" spans="1:19" ht="13.2">
      <c r="A162" s="1">
        <v>70851221</v>
      </c>
      <c r="B162" s="2">
        <v>44869.60149789352</v>
      </c>
      <c r="C162" s="1" t="s">
        <v>347</v>
      </c>
      <c r="D162" s="1" t="s">
        <v>348</v>
      </c>
      <c r="E162" s="1">
        <v>70851221</v>
      </c>
      <c r="F162" s="1" t="s">
        <v>25</v>
      </c>
      <c r="G162" s="1" t="s">
        <v>21</v>
      </c>
      <c r="H162" s="1">
        <v>30</v>
      </c>
      <c r="I162" s="1">
        <v>0</v>
      </c>
      <c r="J162" s="1">
        <v>0</v>
      </c>
      <c r="K162" s="1">
        <v>0</v>
      </c>
      <c r="L162" s="1">
        <v>0</v>
      </c>
      <c r="M162" s="1">
        <v>0</v>
      </c>
      <c r="N162" s="1">
        <v>0</v>
      </c>
      <c r="O162" s="1">
        <v>0</v>
      </c>
      <c r="P162" s="1">
        <v>0</v>
      </c>
      <c r="Q162" s="1">
        <v>0</v>
      </c>
      <c r="R162" s="1">
        <v>0</v>
      </c>
      <c r="S162" s="1">
        <v>0</v>
      </c>
    </row>
    <row r="163" spans="1:8" ht="13.2">
      <c r="A163" s="1">
        <v>62076051</v>
      </c>
      <c r="B163" s="2">
        <v>44870.814303541665</v>
      </c>
      <c r="C163" s="1" t="s">
        <v>349</v>
      </c>
      <c r="D163" s="1" t="s">
        <v>350</v>
      </c>
      <c r="E163" s="1">
        <v>62076051</v>
      </c>
      <c r="F163" s="1" t="s">
        <v>25</v>
      </c>
      <c r="G163" s="1" t="s">
        <v>21</v>
      </c>
      <c r="H163" s="1">
        <v>6</v>
      </c>
    </row>
    <row r="164" spans="1:8" ht="13.2">
      <c r="A164" s="1">
        <v>45671702</v>
      </c>
      <c r="B164" s="2">
        <v>44872.24879298611</v>
      </c>
      <c r="C164" s="1" t="s">
        <v>351</v>
      </c>
      <c r="D164" s="1" t="s">
        <v>352</v>
      </c>
      <c r="E164" s="1">
        <v>45671702</v>
      </c>
      <c r="F164" s="1" t="s">
        <v>25</v>
      </c>
      <c r="G164" s="1" t="s">
        <v>25</v>
      </c>
      <c r="H164" s="1">
        <v>50</v>
      </c>
    </row>
    <row r="165" spans="1:10" ht="13.2">
      <c r="A165" s="1">
        <v>66596882</v>
      </c>
      <c r="B165" s="2">
        <v>44872.31045091435</v>
      </c>
      <c r="C165" s="1" t="s">
        <v>353</v>
      </c>
      <c r="D165" s="1" t="s">
        <v>354</v>
      </c>
      <c r="E165" s="1">
        <v>66596882</v>
      </c>
      <c r="F165" s="1" t="s">
        <v>25</v>
      </c>
      <c r="G165" s="1" t="s">
        <v>21</v>
      </c>
      <c r="J165" s="1">
        <v>50</v>
      </c>
    </row>
    <row r="166" spans="1:19" ht="13.2">
      <c r="A166" s="1">
        <v>60555211</v>
      </c>
      <c r="B166" s="2">
        <v>44872.468891192126</v>
      </c>
      <c r="C166" s="1" t="s">
        <v>355</v>
      </c>
      <c r="D166" s="1" t="s">
        <v>356</v>
      </c>
      <c r="E166" s="1">
        <v>60555211</v>
      </c>
      <c r="F166" s="1" t="s">
        <v>25</v>
      </c>
      <c r="G166" s="1" t="s">
        <v>25</v>
      </c>
      <c r="H166" s="1">
        <v>0</v>
      </c>
      <c r="I166" s="1">
        <v>100</v>
      </c>
      <c r="J166" s="1">
        <v>0</v>
      </c>
      <c r="K166" s="1">
        <v>0</v>
      </c>
      <c r="L166" s="1">
        <v>0</v>
      </c>
      <c r="M166" s="1">
        <v>0</v>
      </c>
      <c r="N166" s="1">
        <v>0</v>
      </c>
      <c r="O166" s="1">
        <v>0</v>
      </c>
      <c r="P166" s="1">
        <v>0</v>
      </c>
      <c r="Q166" s="1">
        <v>0</v>
      </c>
      <c r="R166" s="1">
        <v>0</v>
      </c>
      <c r="S166" s="1">
        <v>0</v>
      </c>
    </row>
    <row r="167" spans="1:8" ht="13.2">
      <c r="A167" s="3">
        <v>840246</v>
      </c>
      <c r="B167" s="2">
        <v>44872.55018039352</v>
      </c>
      <c r="C167" s="1" t="s">
        <v>357</v>
      </c>
      <c r="D167" s="1" t="s">
        <v>358</v>
      </c>
      <c r="E167" s="3">
        <v>840246</v>
      </c>
      <c r="F167" s="1" t="s">
        <v>25</v>
      </c>
      <c r="G167" s="1" t="s">
        <v>21</v>
      </c>
      <c r="H167" s="1">
        <v>20</v>
      </c>
    </row>
    <row r="168" spans="1:7" ht="13.2">
      <c r="A168" s="1">
        <v>65337913</v>
      </c>
      <c r="B168" s="2">
        <v>44872.57995636574</v>
      </c>
      <c r="C168" s="1" t="s">
        <v>359</v>
      </c>
      <c r="D168" s="1" t="s">
        <v>360</v>
      </c>
      <c r="E168" s="1">
        <v>65337913</v>
      </c>
      <c r="F168" s="1" t="s">
        <v>21</v>
      </c>
      <c r="G168" s="1" t="s">
        <v>21</v>
      </c>
    </row>
    <row r="169" spans="1:7" ht="13.2">
      <c r="A169" s="1">
        <v>65337913</v>
      </c>
      <c r="B169" s="2">
        <v>44872.58073244213</v>
      </c>
      <c r="C169" s="1" t="s">
        <v>359</v>
      </c>
      <c r="D169" s="1" t="s">
        <v>360</v>
      </c>
      <c r="E169" s="1">
        <v>65337913</v>
      </c>
      <c r="F169" s="1" t="s">
        <v>21</v>
      </c>
      <c r="G169" s="1" t="s">
        <v>21</v>
      </c>
    </row>
    <row r="170" spans="1:7" ht="13.2">
      <c r="A170" s="3">
        <v>559466</v>
      </c>
      <c r="B170" s="2">
        <v>44872.61449920139</v>
      </c>
      <c r="C170" s="1" t="s">
        <v>361</v>
      </c>
      <c r="D170" s="1" t="s">
        <v>362</v>
      </c>
      <c r="E170" s="3">
        <v>559466</v>
      </c>
      <c r="F170" s="1" t="s">
        <v>21</v>
      </c>
      <c r="G170" s="1" t="s">
        <v>21</v>
      </c>
    </row>
    <row r="171" spans="1:18" ht="13.2">
      <c r="A171" s="3">
        <v>839205</v>
      </c>
      <c r="B171" s="2">
        <v>44872.64436146991</v>
      </c>
      <c r="C171" s="1" t="s">
        <v>363</v>
      </c>
      <c r="D171" s="1" t="s">
        <v>364</v>
      </c>
      <c r="E171" s="3">
        <v>839205</v>
      </c>
      <c r="F171" s="1" t="s">
        <v>25</v>
      </c>
      <c r="G171" s="1" t="s">
        <v>21</v>
      </c>
      <c r="I171" s="1">
        <v>500</v>
      </c>
      <c r="O171" s="1">
        <v>30</v>
      </c>
      <c r="R171" s="1">
        <v>200</v>
      </c>
    </row>
    <row r="172" spans="1:9" ht="13.2">
      <c r="A172" s="3">
        <v>839680</v>
      </c>
      <c r="B172" s="2">
        <v>44873.3874849537</v>
      </c>
      <c r="C172" s="1" t="s">
        <v>365</v>
      </c>
      <c r="D172" s="1" t="s">
        <v>366</v>
      </c>
      <c r="E172" s="3">
        <v>839680</v>
      </c>
      <c r="F172" s="1" t="s">
        <v>25</v>
      </c>
      <c r="G172" s="1" t="s">
        <v>21</v>
      </c>
      <c r="I172" s="1">
        <v>30</v>
      </c>
    </row>
    <row r="173" spans="1:9" ht="13.2">
      <c r="A173" s="1">
        <v>44993633</v>
      </c>
      <c r="B173" s="2">
        <v>44873.39130190972</v>
      </c>
      <c r="C173" s="1" t="s">
        <v>367</v>
      </c>
      <c r="D173" s="1" t="s">
        <v>368</v>
      </c>
      <c r="E173" s="1">
        <v>44993633</v>
      </c>
      <c r="F173" s="1" t="s">
        <v>25</v>
      </c>
      <c r="G173" s="1" t="s">
        <v>21</v>
      </c>
      <c r="I173" s="1">
        <v>50</v>
      </c>
    </row>
    <row r="174" spans="1:19" ht="13.2">
      <c r="A174" s="1">
        <v>44993412</v>
      </c>
      <c r="B174" s="2">
        <v>44873.445862430555</v>
      </c>
      <c r="C174" s="1" t="s">
        <v>369</v>
      </c>
      <c r="D174" s="1" t="s">
        <v>370</v>
      </c>
      <c r="E174" s="1">
        <v>44993412</v>
      </c>
      <c r="F174" s="1" t="s">
        <v>25</v>
      </c>
      <c r="G174" s="1" t="s">
        <v>25</v>
      </c>
      <c r="H174" s="1">
        <v>45</v>
      </c>
      <c r="I174" s="1">
        <v>10</v>
      </c>
      <c r="J174" s="1">
        <v>0</v>
      </c>
      <c r="K174" s="1">
        <v>0</v>
      </c>
      <c r="L174" s="1">
        <v>0</v>
      </c>
      <c r="M174" s="1">
        <v>0</v>
      </c>
      <c r="N174" s="1">
        <v>0</v>
      </c>
      <c r="O174" s="1">
        <v>0</v>
      </c>
      <c r="P174" s="1">
        <v>0</v>
      </c>
      <c r="Q174" s="1">
        <v>0</v>
      </c>
      <c r="R174" s="1">
        <v>0</v>
      </c>
      <c r="S174" s="1">
        <v>0</v>
      </c>
    </row>
    <row r="175" spans="1:19" ht="13.2">
      <c r="A175" s="1">
        <v>45671818</v>
      </c>
      <c r="B175" s="2">
        <v>44873.58687421297</v>
      </c>
      <c r="C175" s="1" t="s">
        <v>371</v>
      </c>
      <c r="D175" s="1" t="s">
        <v>372</v>
      </c>
      <c r="E175" s="1">
        <v>45671818</v>
      </c>
      <c r="F175" s="1" t="s">
        <v>21</v>
      </c>
      <c r="G175" s="1" t="s">
        <v>21</v>
      </c>
      <c r="H175" s="1">
        <v>0</v>
      </c>
      <c r="I175" s="1">
        <v>0</v>
      </c>
      <c r="J175" s="1">
        <v>0</v>
      </c>
      <c r="K175" s="1">
        <v>0</v>
      </c>
      <c r="L175" s="1">
        <v>0</v>
      </c>
      <c r="M175" s="1">
        <v>0</v>
      </c>
      <c r="N175" s="1">
        <v>0</v>
      </c>
      <c r="O175" s="1">
        <v>0</v>
      </c>
      <c r="P175" s="1">
        <v>0</v>
      </c>
      <c r="Q175" s="1">
        <v>0</v>
      </c>
      <c r="R175" s="1">
        <v>0</v>
      </c>
      <c r="S175" s="1">
        <v>0</v>
      </c>
    </row>
    <row r="176" spans="1:20" ht="13.2">
      <c r="A176" s="1">
        <v>49461583</v>
      </c>
      <c r="B176" s="2">
        <v>44873.58776375</v>
      </c>
      <c r="C176" s="1" t="s">
        <v>373</v>
      </c>
      <c r="D176" s="1" t="s">
        <v>374</v>
      </c>
      <c r="E176" s="1">
        <v>49461583</v>
      </c>
      <c r="F176" s="1" t="s">
        <v>25</v>
      </c>
      <c r="G176" s="1" t="s">
        <v>21</v>
      </c>
      <c r="J176" s="1">
        <v>20</v>
      </c>
      <c r="K176" s="1">
        <v>2</v>
      </c>
      <c r="T176" s="1" t="s">
        <v>375</v>
      </c>
    </row>
    <row r="177" spans="1:9" ht="13.2">
      <c r="A177" s="1">
        <v>60552255</v>
      </c>
      <c r="B177" s="2">
        <v>44873.66356112268</v>
      </c>
      <c r="C177" s="1" t="s">
        <v>376</v>
      </c>
      <c r="D177" s="1" t="s">
        <v>377</v>
      </c>
      <c r="E177" s="1">
        <v>60552255</v>
      </c>
      <c r="F177" s="1" t="s">
        <v>25</v>
      </c>
      <c r="G177" s="1" t="s">
        <v>25</v>
      </c>
      <c r="I177" s="1">
        <v>250</v>
      </c>
    </row>
    <row r="178" spans="1:7" ht="13.2">
      <c r="A178" s="1">
        <v>70838771</v>
      </c>
      <c r="B178" s="2">
        <v>44873.731003078705</v>
      </c>
      <c r="C178" s="1" t="s">
        <v>378</v>
      </c>
      <c r="D178" s="1" t="s">
        <v>379</v>
      </c>
      <c r="E178" s="1">
        <v>70838771</v>
      </c>
      <c r="F178" s="1" t="s">
        <v>21</v>
      </c>
      <c r="G178" s="1" t="s">
        <v>21</v>
      </c>
    </row>
    <row r="179" spans="1:7" ht="13.2">
      <c r="A179" s="3">
        <v>386766</v>
      </c>
      <c r="B179" s="2">
        <v>44874.334470104164</v>
      </c>
      <c r="C179" s="1" t="s">
        <v>380</v>
      </c>
      <c r="D179" s="1" t="s">
        <v>381</v>
      </c>
      <c r="E179" s="3">
        <v>386766</v>
      </c>
      <c r="F179" s="1" t="s">
        <v>21</v>
      </c>
      <c r="G179" s="1" t="s">
        <v>21</v>
      </c>
    </row>
    <row r="180" spans="1:20" ht="13.2">
      <c r="A180" s="1">
        <v>61742902</v>
      </c>
      <c r="B180" s="2">
        <v>44874.344242534724</v>
      </c>
      <c r="C180" s="1" t="s">
        <v>382</v>
      </c>
      <c r="D180" s="1" t="s">
        <v>383</v>
      </c>
      <c r="E180" s="1">
        <v>61742902</v>
      </c>
      <c r="F180" s="1" t="s">
        <v>25</v>
      </c>
      <c r="G180" s="1" t="s">
        <v>25</v>
      </c>
      <c r="H180" s="1">
        <v>30</v>
      </c>
      <c r="I180" s="1">
        <v>0</v>
      </c>
      <c r="J180" s="1">
        <v>0</v>
      </c>
      <c r="K180" s="1">
        <v>2</v>
      </c>
      <c r="L180" s="1">
        <v>0</v>
      </c>
      <c r="M180" s="1">
        <v>0</v>
      </c>
      <c r="N180" s="1">
        <v>0</v>
      </c>
      <c r="O180" s="1">
        <v>0</v>
      </c>
      <c r="P180" s="1">
        <v>0</v>
      </c>
      <c r="Q180" s="1">
        <v>0</v>
      </c>
      <c r="R180" s="1">
        <v>0</v>
      </c>
      <c r="S180" s="1">
        <v>0</v>
      </c>
      <c r="T180" s="1">
        <v>0</v>
      </c>
    </row>
    <row r="181" spans="1:14" ht="13.2">
      <c r="A181" s="3">
        <v>89613</v>
      </c>
      <c r="B181" s="2">
        <v>44874.35023172454</v>
      </c>
      <c r="C181" s="1" t="s">
        <v>384</v>
      </c>
      <c r="D181" s="1" t="s">
        <v>385</v>
      </c>
      <c r="E181" s="3">
        <v>89613</v>
      </c>
      <c r="F181" s="1" t="s">
        <v>25</v>
      </c>
      <c r="G181" s="1" t="s">
        <v>21</v>
      </c>
      <c r="H181" s="1">
        <v>25</v>
      </c>
      <c r="N181" s="1">
        <v>5</v>
      </c>
    </row>
    <row r="182" spans="1:8" ht="13.2">
      <c r="A182" s="1">
        <v>47885939</v>
      </c>
      <c r="B182" s="2">
        <v>44874.39176520833</v>
      </c>
      <c r="C182" s="1" t="s">
        <v>386</v>
      </c>
      <c r="D182" s="1" t="s">
        <v>387</v>
      </c>
      <c r="E182" s="1">
        <v>47885939</v>
      </c>
      <c r="F182" s="1" t="s">
        <v>25</v>
      </c>
      <c r="G182" s="1" t="s">
        <v>21</v>
      </c>
      <c r="H182" s="1">
        <v>5</v>
      </c>
    </row>
    <row r="183" spans="1:7" ht="13.2">
      <c r="A183" s="1">
        <v>49939432</v>
      </c>
      <c r="B183" s="2">
        <v>44874.4226175</v>
      </c>
      <c r="C183" s="1" t="s">
        <v>388</v>
      </c>
      <c r="D183" s="1" t="s">
        <v>389</v>
      </c>
      <c r="E183" s="1">
        <v>49939432</v>
      </c>
      <c r="F183" s="1" t="s">
        <v>21</v>
      </c>
      <c r="G183" s="1" t="s">
        <v>21</v>
      </c>
    </row>
    <row r="184" spans="1:14" ht="13.2">
      <c r="A184" s="3">
        <v>566756</v>
      </c>
      <c r="B184" s="2">
        <v>44874.442123796296</v>
      </c>
      <c r="C184" s="1" t="s">
        <v>390</v>
      </c>
      <c r="D184" s="1" t="s">
        <v>391</v>
      </c>
      <c r="E184" s="3">
        <v>566756</v>
      </c>
      <c r="F184" s="1" t="s">
        <v>25</v>
      </c>
      <c r="G184" s="1" t="s">
        <v>25</v>
      </c>
      <c r="H184" s="1">
        <v>120</v>
      </c>
      <c r="N184" s="1">
        <v>2</v>
      </c>
    </row>
    <row r="185" spans="1:7" ht="13.2">
      <c r="A185" s="1">
        <v>62157655</v>
      </c>
      <c r="B185" s="2">
        <v>44874.53244804398</v>
      </c>
      <c r="C185" s="1" t="s">
        <v>392</v>
      </c>
      <c r="D185" s="1" t="s">
        <v>393</v>
      </c>
      <c r="E185" s="1">
        <v>62157655</v>
      </c>
      <c r="F185" s="1" t="s">
        <v>21</v>
      </c>
      <c r="G185" s="1" t="s">
        <v>21</v>
      </c>
    </row>
    <row r="186" spans="1:19" ht="13.2">
      <c r="A186" s="3">
        <v>390348</v>
      </c>
      <c r="B186" s="2">
        <v>44874.556975555555</v>
      </c>
      <c r="C186" s="1" t="s">
        <v>394</v>
      </c>
      <c r="D186" s="1" t="s">
        <v>395</v>
      </c>
      <c r="E186" s="3">
        <v>390348</v>
      </c>
      <c r="F186" s="1" t="s">
        <v>25</v>
      </c>
      <c r="G186" s="1" t="s">
        <v>25</v>
      </c>
      <c r="H186" s="1">
        <v>0</v>
      </c>
      <c r="I186" s="1">
        <v>20</v>
      </c>
      <c r="J186" s="1">
        <v>0</v>
      </c>
      <c r="K186" s="1">
        <v>0</v>
      </c>
      <c r="L186" s="1">
        <v>0</v>
      </c>
      <c r="M186" s="1">
        <v>0</v>
      </c>
      <c r="N186" s="1">
        <v>0</v>
      </c>
      <c r="O186" s="1">
        <v>0</v>
      </c>
      <c r="P186" s="1">
        <v>0</v>
      </c>
      <c r="Q186" s="1">
        <v>0</v>
      </c>
      <c r="R186" s="1">
        <v>0</v>
      </c>
      <c r="S186" s="1">
        <v>0</v>
      </c>
    </row>
    <row r="187" spans="1:7" ht="13.2">
      <c r="A187" s="1">
        <v>70841368</v>
      </c>
      <c r="B187" s="2">
        <v>44874.57593175926</v>
      </c>
      <c r="C187" s="1" t="s">
        <v>396</v>
      </c>
      <c r="D187" s="1" t="s">
        <v>397</v>
      </c>
      <c r="E187" s="1">
        <v>70841368</v>
      </c>
      <c r="F187" s="1" t="s">
        <v>21</v>
      </c>
      <c r="G187" s="1" t="s">
        <v>21</v>
      </c>
    </row>
    <row r="188" spans="1:11" ht="13.2">
      <c r="A188" s="3">
        <v>53163</v>
      </c>
      <c r="B188" s="2">
        <v>44874.57830841435</v>
      </c>
      <c r="C188" s="1" t="s">
        <v>398</v>
      </c>
      <c r="D188" s="1" t="s">
        <v>399</v>
      </c>
      <c r="E188" s="3">
        <v>53163</v>
      </c>
      <c r="F188" s="1" t="s">
        <v>25</v>
      </c>
      <c r="G188" s="1" t="s">
        <v>25</v>
      </c>
      <c r="H188" s="1">
        <v>75</v>
      </c>
      <c r="I188" s="1">
        <v>45</v>
      </c>
      <c r="J188" s="1">
        <v>5</v>
      </c>
      <c r="K188" s="1">
        <v>3</v>
      </c>
    </row>
    <row r="189" spans="1:19" ht="13.2">
      <c r="A189" s="1">
        <v>70839964</v>
      </c>
      <c r="B189" s="2">
        <v>44874.645879918986</v>
      </c>
      <c r="C189" s="1" t="s">
        <v>400</v>
      </c>
      <c r="D189" s="1" t="s">
        <v>401</v>
      </c>
      <c r="E189" s="1">
        <v>70839964</v>
      </c>
      <c r="F189" s="1" t="s">
        <v>25</v>
      </c>
      <c r="G189" s="1" t="s">
        <v>21</v>
      </c>
      <c r="H189" s="1">
        <v>0</v>
      </c>
      <c r="I189" s="1">
        <v>0</v>
      </c>
      <c r="J189" s="1">
        <v>0</v>
      </c>
      <c r="K189" s="1">
        <v>2</v>
      </c>
      <c r="L189" s="1">
        <v>0</v>
      </c>
      <c r="M189" s="1">
        <v>0</v>
      </c>
      <c r="N189" s="1">
        <v>0</v>
      </c>
      <c r="O189" s="1">
        <v>0</v>
      </c>
      <c r="P189" s="1">
        <v>0</v>
      </c>
      <c r="Q189" s="1">
        <v>0</v>
      </c>
      <c r="R189" s="1">
        <v>0</v>
      </c>
      <c r="S189" s="1">
        <v>0</v>
      </c>
    </row>
    <row r="190" spans="1:9" ht="13.2">
      <c r="A190" s="1">
        <v>62073117</v>
      </c>
      <c r="B190" s="2">
        <v>44875.50280476852</v>
      </c>
      <c r="C190" s="1" t="s">
        <v>402</v>
      </c>
      <c r="D190" s="1" t="s">
        <v>403</v>
      </c>
      <c r="E190" s="1">
        <v>62073117</v>
      </c>
      <c r="F190" s="1" t="s">
        <v>25</v>
      </c>
      <c r="G190" s="1" t="s">
        <v>25</v>
      </c>
      <c r="I190" s="1">
        <v>100</v>
      </c>
    </row>
    <row r="191" spans="1:14" ht="13.2">
      <c r="A191" s="3">
        <v>559032</v>
      </c>
      <c r="B191" s="2">
        <v>44875.56118016204</v>
      </c>
      <c r="C191" s="1" t="s">
        <v>404</v>
      </c>
      <c r="D191" s="1" t="s">
        <v>405</v>
      </c>
      <c r="E191" s="3">
        <v>559032</v>
      </c>
      <c r="F191" s="1" t="s">
        <v>25</v>
      </c>
      <c r="G191" s="1" t="s">
        <v>21</v>
      </c>
      <c r="H191" s="1">
        <v>200</v>
      </c>
      <c r="N191" s="1">
        <v>5</v>
      </c>
    </row>
    <row r="192" spans="1:14" ht="13.2">
      <c r="A192" s="1">
        <v>70932581</v>
      </c>
      <c r="B192" s="2">
        <v>44875.60898951389</v>
      </c>
      <c r="C192" s="1" t="s">
        <v>406</v>
      </c>
      <c r="D192" s="1" t="s">
        <v>407</v>
      </c>
      <c r="E192" s="1">
        <v>70932581</v>
      </c>
      <c r="F192" s="1" t="s">
        <v>25</v>
      </c>
      <c r="G192" s="1" t="s">
        <v>21</v>
      </c>
      <c r="H192" s="1">
        <v>400</v>
      </c>
      <c r="N192" s="1">
        <v>5</v>
      </c>
    </row>
    <row r="193" spans="1:8" ht="13.2">
      <c r="A193" s="1">
        <v>70285314</v>
      </c>
      <c r="B193" s="2">
        <v>44875.64735846064</v>
      </c>
      <c r="C193" s="1" t="s">
        <v>408</v>
      </c>
      <c r="D193" s="1" t="s">
        <v>409</v>
      </c>
      <c r="E193" s="1">
        <v>70285314</v>
      </c>
      <c r="F193" s="1" t="s">
        <v>25</v>
      </c>
      <c r="G193" s="1" t="s">
        <v>21</v>
      </c>
      <c r="H193" s="1">
        <v>30</v>
      </c>
    </row>
    <row r="194" spans="1:8" ht="13.2">
      <c r="A194" s="1">
        <v>13692933</v>
      </c>
      <c r="B194" s="2">
        <v>44875.66980425926</v>
      </c>
      <c r="C194" s="1" t="s">
        <v>410</v>
      </c>
      <c r="D194" s="1" t="s">
        <v>411</v>
      </c>
      <c r="E194" s="1">
        <v>13692933</v>
      </c>
      <c r="F194" s="1" t="s">
        <v>25</v>
      </c>
      <c r="G194" s="1" t="s">
        <v>21</v>
      </c>
      <c r="H194" s="1">
        <v>50</v>
      </c>
    </row>
    <row r="195" spans="1:7" ht="13.2">
      <c r="A195" s="3">
        <v>53155</v>
      </c>
      <c r="B195" s="2">
        <v>44876.264939166664</v>
      </c>
      <c r="C195" s="1" t="s">
        <v>412</v>
      </c>
      <c r="D195" s="1" t="s">
        <v>413</v>
      </c>
      <c r="E195" s="3">
        <v>53155</v>
      </c>
      <c r="F195" s="1" t="s">
        <v>21</v>
      </c>
      <c r="G195" s="1" t="s">
        <v>21</v>
      </c>
    </row>
    <row r="196" spans="1:8" ht="13.2">
      <c r="A196" s="3">
        <v>92401</v>
      </c>
      <c r="B196" s="2">
        <v>44876.335585532404</v>
      </c>
      <c r="C196" s="1" t="s">
        <v>414</v>
      </c>
      <c r="D196" s="1" t="s">
        <v>415</v>
      </c>
      <c r="E196" s="3">
        <v>92401</v>
      </c>
      <c r="F196" s="1" t="s">
        <v>25</v>
      </c>
      <c r="G196" s="1" t="s">
        <v>21</v>
      </c>
      <c r="H196" s="1">
        <v>30</v>
      </c>
    </row>
    <row r="197" spans="1:8" ht="13.2">
      <c r="A197" s="3">
        <v>92738</v>
      </c>
      <c r="B197" s="2">
        <v>44876.33737487269</v>
      </c>
      <c r="C197" s="1" t="s">
        <v>416</v>
      </c>
      <c r="D197" s="1" t="s">
        <v>417</v>
      </c>
      <c r="E197" s="3">
        <v>92738</v>
      </c>
      <c r="F197" s="1" t="s">
        <v>25</v>
      </c>
      <c r="G197" s="1" t="s">
        <v>21</v>
      </c>
      <c r="H197" s="1">
        <v>20</v>
      </c>
    </row>
    <row r="198" spans="1:7" ht="13.2">
      <c r="A198" s="1">
        <v>70285829</v>
      </c>
      <c r="B198" s="2">
        <v>44876.35980236111</v>
      </c>
      <c r="C198" s="1" t="s">
        <v>418</v>
      </c>
      <c r="D198" s="1" t="s">
        <v>419</v>
      </c>
      <c r="E198" s="1">
        <v>70285829</v>
      </c>
      <c r="F198" s="1" t="s">
        <v>21</v>
      </c>
      <c r="G198" s="1" t="s">
        <v>21</v>
      </c>
    </row>
    <row r="199" spans="1:8" ht="13.2">
      <c r="A199" s="3">
        <v>373290</v>
      </c>
      <c r="B199" s="2">
        <v>44876.37160570602</v>
      </c>
      <c r="C199" s="1" t="s">
        <v>420</v>
      </c>
      <c r="D199" s="1" t="s">
        <v>421</v>
      </c>
      <c r="E199" s="3">
        <v>373290</v>
      </c>
      <c r="F199" s="1" t="s">
        <v>25</v>
      </c>
      <c r="G199" s="1" t="s">
        <v>21</v>
      </c>
      <c r="H199" s="1">
        <v>20</v>
      </c>
    </row>
    <row r="200" spans="1:7" ht="13.2">
      <c r="A200" s="1">
        <v>70839034</v>
      </c>
      <c r="B200" s="2">
        <v>44876.41892105324</v>
      </c>
      <c r="C200" s="1" t="s">
        <v>422</v>
      </c>
      <c r="D200" s="1" t="s">
        <v>423</v>
      </c>
      <c r="E200" s="1">
        <v>70839034</v>
      </c>
      <c r="F200" s="1" t="s">
        <v>21</v>
      </c>
      <c r="G200" s="1" t="s">
        <v>21</v>
      </c>
    </row>
    <row r="201" spans="1:9" ht="13.2">
      <c r="A201" s="1">
        <v>14120097</v>
      </c>
      <c r="B201" s="2">
        <v>44876.47805052083</v>
      </c>
      <c r="C201" s="1" t="s">
        <v>424</v>
      </c>
      <c r="D201" s="1" t="s">
        <v>425</v>
      </c>
      <c r="E201" s="1">
        <v>14120097</v>
      </c>
      <c r="F201" s="1" t="s">
        <v>25</v>
      </c>
      <c r="G201" s="1" t="s">
        <v>21</v>
      </c>
      <c r="I201" s="1">
        <v>30</v>
      </c>
    </row>
    <row r="202" spans="1:9" ht="13.2">
      <c r="A202" s="1">
        <v>62157396</v>
      </c>
      <c r="B202" s="2">
        <v>44876.51548267361</v>
      </c>
      <c r="C202" s="1" t="s">
        <v>426</v>
      </c>
      <c r="D202" s="1" t="s">
        <v>427</v>
      </c>
      <c r="E202" s="1">
        <v>62157396</v>
      </c>
      <c r="F202" s="1" t="s">
        <v>25</v>
      </c>
      <c r="G202" s="1" t="s">
        <v>25</v>
      </c>
      <c r="I202" s="1">
        <v>100</v>
      </c>
    </row>
    <row r="203" spans="1:14" ht="13.2">
      <c r="A203" s="3">
        <v>838420</v>
      </c>
      <c r="B203" s="2">
        <v>44876.545171562495</v>
      </c>
      <c r="C203" s="1" t="s">
        <v>428</v>
      </c>
      <c r="D203" s="1" t="s">
        <v>429</v>
      </c>
      <c r="E203" s="3">
        <v>838420</v>
      </c>
      <c r="F203" s="1" t="s">
        <v>25</v>
      </c>
      <c r="G203" s="1" t="s">
        <v>21</v>
      </c>
      <c r="H203" s="1">
        <v>60</v>
      </c>
      <c r="N203" s="1">
        <v>1</v>
      </c>
    </row>
    <row r="204" spans="1:18" ht="13.2">
      <c r="A204" s="3">
        <v>380407</v>
      </c>
      <c r="B204" s="2">
        <v>44876.600519722226</v>
      </c>
      <c r="C204" s="1" t="s">
        <v>430</v>
      </c>
      <c r="D204" s="1" t="s">
        <v>431</v>
      </c>
      <c r="E204" s="3">
        <v>380407</v>
      </c>
      <c r="F204" s="1" t="s">
        <v>25</v>
      </c>
      <c r="G204" s="1" t="s">
        <v>21</v>
      </c>
      <c r="I204" s="1">
        <v>100</v>
      </c>
      <c r="O204" s="1">
        <v>2</v>
      </c>
      <c r="R204" s="1">
        <v>10</v>
      </c>
    </row>
    <row r="205" spans="1:8" ht="13.2">
      <c r="A205" s="1">
        <v>49939378</v>
      </c>
      <c r="B205" s="2">
        <v>44878.90772434028</v>
      </c>
      <c r="C205" s="1" t="s">
        <v>432</v>
      </c>
      <c r="D205" s="1" t="s">
        <v>433</v>
      </c>
      <c r="E205" s="1">
        <v>49939378</v>
      </c>
      <c r="F205" s="1" t="s">
        <v>25</v>
      </c>
      <c r="G205" s="1" t="s">
        <v>21</v>
      </c>
      <c r="H205" s="1">
        <v>30</v>
      </c>
    </row>
    <row r="206" spans="1:8" ht="13.2">
      <c r="A206" s="1">
        <v>45671826</v>
      </c>
      <c r="B206" s="2">
        <v>44879.29975391204</v>
      </c>
      <c r="C206" s="1" t="s">
        <v>434</v>
      </c>
      <c r="D206" s="1" t="s">
        <v>435</v>
      </c>
      <c r="E206" s="1">
        <v>45671826</v>
      </c>
      <c r="F206" s="1" t="s">
        <v>25</v>
      </c>
      <c r="G206" s="1" t="s">
        <v>25</v>
      </c>
      <c r="H206" s="1">
        <v>50</v>
      </c>
    </row>
    <row r="207" spans="1:8" ht="13.2">
      <c r="A207" s="1">
        <v>62077465</v>
      </c>
      <c r="B207" s="2">
        <v>44879.30772898148</v>
      </c>
      <c r="C207" s="1" t="s">
        <v>436</v>
      </c>
      <c r="D207" s="1" t="s">
        <v>437</v>
      </c>
      <c r="E207" s="1">
        <v>62077465</v>
      </c>
      <c r="F207" s="1" t="s">
        <v>25</v>
      </c>
      <c r="G207" s="1" t="s">
        <v>21</v>
      </c>
      <c r="H207" s="1">
        <v>25</v>
      </c>
    </row>
    <row r="208" spans="1:13" ht="13.2">
      <c r="A208" s="1">
        <v>70841675</v>
      </c>
      <c r="B208" s="2">
        <v>44879.34688493056</v>
      </c>
      <c r="C208" s="1" t="s">
        <v>438</v>
      </c>
      <c r="D208" s="1" t="s">
        <v>439</v>
      </c>
      <c r="E208" s="1">
        <v>70841675</v>
      </c>
      <c r="F208" s="1" t="s">
        <v>25</v>
      </c>
      <c r="G208" s="1" t="s">
        <v>21</v>
      </c>
      <c r="I208" s="1">
        <v>25</v>
      </c>
      <c r="M208" s="1">
        <v>3</v>
      </c>
    </row>
    <row r="209" spans="1:9" ht="13.2">
      <c r="A209" s="1">
        <v>60680318</v>
      </c>
      <c r="B209" s="2">
        <v>44879.346894594906</v>
      </c>
      <c r="C209" s="1" t="s">
        <v>440</v>
      </c>
      <c r="D209" s="1" t="s">
        <v>441</v>
      </c>
      <c r="E209" s="1">
        <v>60680318</v>
      </c>
      <c r="F209" s="1" t="s">
        <v>25</v>
      </c>
      <c r="G209" s="1" t="s">
        <v>25</v>
      </c>
      <c r="I209" s="1">
        <v>60</v>
      </c>
    </row>
    <row r="210" spans="1:19" ht="13.2">
      <c r="A210" s="3">
        <v>89257</v>
      </c>
      <c r="B210" s="2">
        <v>44879.38431150463</v>
      </c>
      <c r="C210" s="1" t="s">
        <v>442</v>
      </c>
      <c r="D210" s="1" t="s">
        <v>443</v>
      </c>
      <c r="E210" s="3">
        <v>89257</v>
      </c>
      <c r="F210" s="1" t="s">
        <v>25</v>
      </c>
      <c r="G210" s="1" t="s">
        <v>25</v>
      </c>
      <c r="H210" s="1">
        <v>3</v>
      </c>
      <c r="I210" s="1">
        <v>5</v>
      </c>
      <c r="J210" s="1">
        <v>0</v>
      </c>
      <c r="K210" s="1">
        <v>8</v>
      </c>
      <c r="L210" s="1">
        <v>0</v>
      </c>
      <c r="M210" s="1">
        <v>5</v>
      </c>
      <c r="N210" s="1">
        <v>0</v>
      </c>
      <c r="O210" s="1">
        <v>0</v>
      </c>
      <c r="P210" s="1">
        <v>0</v>
      </c>
      <c r="Q210" s="1">
        <v>0</v>
      </c>
      <c r="R210" s="1">
        <v>0</v>
      </c>
      <c r="S210" s="1">
        <v>0</v>
      </c>
    </row>
    <row r="211" spans="1:8" ht="13.2">
      <c r="A211" s="3">
        <v>90352</v>
      </c>
      <c r="B211" s="2">
        <v>44879.39370590278</v>
      </c>
      <c r="C211" s="1" t="s">
        <v>444</v>
      </c>
      <c r="D211" s="1" t="s">
        <v>445</v>
      </c>
      <c r="E211" s="3">
        <v>90352</v>
      </c>
      <c r="F211" s="1" t="s">
        <v>25</v>
      </c>
      <c r="G211" s="1" t="s">
        <v>21</v>
      </c>
      <c r="H211" s="1">
        <v>65</v>
      </c>
    </row>
    <row r="212" spans="1:11" ht="13.2">
      <c r="A212" s="1">
        <v>60680300</v>
      </c>
      <c r="B212" s="2">
        <v>44879.554479976854</v>
      </c>
      <c r="C212" s="1" t="s">
        <v>446</v>
      </c>
      <c r="D212" s="1" t="s">
        <v>447</v>
      </c>
      <c r="E212" s="1">
        <v>60680300</v>
      </c>
      <c r="F212" s="1" t="s">
        <v>25</v>
      </c>
      <c r="G212" s="1" t="s">
        <v>25</v>
      </c>
      <c r="H212" s="1">
        <v>30</v>
      </c>
      <c r="K212" s="1">
        <v>5</v>
      </c>
    </row>
    <row r="213" spans="1:7" ht="13.2">
      <c r="A213" s="3">
        <v>559130</v>
      </c>
      <c r="B213" s="2">
        <v>44879.56057307871</v>
      </c>
      <c r="C213" s="1" t="s">
        <v>448</v>
      </c>
      <c r="D213" s="1" t="s">
        <v>449</v>
      </c>
      <c r="E213" s="3">
        <v>559130</v>
      </c>
      <c r="F213" s="1" t="s">
        <v>21</v>
      </c>
      <c r="G213" s="1" t="s">
        <v>21</v>
      </c>
    </row>
    <row r="214" spans="1:19" ht="13.2">
      <c r="A214" s="3">
        <v>56324</v>
      </c>
      <c r="B214" s="2">
        <v>44879.615176666666</v>
      </c>
      <c r="C214" s="1" t="s">
        <v>450</v>
      </c>
      <c r="D214" s="1" t="s">
        <v>451</v>
      </c>
      <c r="E214" s="3">
        <v>56324</v>
      </c>
      <c r="F214" s="1" t="s">
        <v>25</v>
      </c>
      <c r="G214" s="1" t="s">
        <v>25</v>
      </c>
      <c r="H214" s="1">
        <v>0</v>
      </c>
      <c r="I214" s="1">
        <v>60</v>
      </c>
      <c r="J214" s="1">
        <v>0</v>
      </c>
      <c r="K214" s="1">
        <v>0</v>
      </c>
      <c r="L214" s="1">
        <v>2</v>
      </c>
      <c r="M214" s="1">
        <v>0</v>
      </c>
      <c r="N214" s="1">
        <v>0</v>
      </c>
      <c r="O214" s="1">
        <v>2</v>
      </c>
      <c r="P214" s="1">
        <v>0</v>
      </c>
      <c r="Q214" s="1">
        <v>0</v>
      </c>
      <c r="R214" s="1">
        <v>0</v>
      </c>
      <c r="S214" s="1">
        <v>0</v>
      </c>
    </row>
    <row r="215" spans="1:7" ht="13.2">
      <c r="A215" s="3">
        <v>226467</v>
      </c>
      <c r="B215" s="2">
        <v>44879.66262299768</v>
      </c>
      <c r="C215" s="1" t="s">
        <v>452</v>
      </c>
      <c r="D215" s="1" t="s">
        <v>453</v>
      </c>
      <c r="E215" s="3">
        <v>226467</v>
      </c>
      <c r="F215" s="1" t="s">
        <v>21</v>
      </c>
      <c r="G215" s="1" t="s">
        <v>21</v>
      </c>
    </row>
    <row r="216" spans="1:10" ht="13.2">
      <c r="A216" s="3">
        <v>839621</v>
      </c>
      <c r="B216" s="2">
        <v>44879.73596832176</v>
      </c>
      <c r="C216" s="1" t="s">
        <v>454</v>
      </c>
      <c r="D216" s="1" t="s">
        <v>455</v>
      </c>
      <c r="E216" s="3">
        <v>839621</v>
      </c>
      <c r="F216" s="1" t="s">
        <v>25</v>
      </c>
      <c r="G216" s="1" t="s">
        <v>21</v>
      </c>
      <c r="J216" s="1">
        <v>25</v>
      </c>
    </row>
    <row r="217" spans="1:7" ht="13.2">
      <c r="A217" s="1">
        <v>60680369</v>
      </c>
      <c r="B217" s="2">
        <v>44880.265118449075</v>
      </c>
      <c r="C217" s="1" t="s">
        <v>456</v>
      </c>
      <c r="D217" s="1" t="s">
        <v>457</v>
      </c>
      <c r="E217" s="1">
        <v>60680369</v>
      </c>
      <c r="F217" s="1" t="s">
        <v>21</v>
      </c>
      <c r="G217" s="1" t="s">
        <v>21</v>
      </c>
    </row>
    <row r="218" spans="1:7" ht="13.2">
      <c r="A218" s="1">
        <v>70848858</v>
      </c>
      <c r="B218" s="2">
        <v>44880.28952528935</v>
      </c>
      <c r="C218" s="1" t="s">
        <v>458</v>
      </c>
      <c r="D218" s="1" t="s">
        <v>459</v>
      </c>
      <c r="E218" s="1">
        <v>70848858</v>
      </c>
      <c r="F218" s="1" t="s">
        <v>21</v>
      </c>
      <c r="G218" s="1" t="s">
        <v>21</v>
      </c>
    </row>
  </sheetData>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3F0D-86BC-4909-8D7B-A082BE7E17DC}">
  <sheetPr>
    <tabColor rgb="FF92D050"/>
    <pageSetUpPr fitToPage="1"/>
  </sheetPr>
  <dimension ref="A1:AS242"/>
  <sheetViews>
    <sheetView zoomScale="115" zoomScaleNormal="115" workbookViewId="0" topLeftCell="A1">
      <pane ySplit="1" topLeftCell="A225" activePane="bottomLeft" state="frozen"/>
      <selection pane="bottomLeft" activeCell="A7" sqref="A7"/>
    </sheetView>
  </sheetViews>
  <sheetFormatPr defaultColWidth="9.140625" defaultRowHeight="30" customHeight="1"/>
  <cols>
    <col min="1" max="1" width="7.421875" style="92" customWidth="1"/>
    <col min="2" max="2" width="5.421875" style="91" customWidth="1"/>
    <col min="3" max="3" width="7.421875" style="92" customWidth="1"/>
    <col min="4" max="4" width="9.421875" style="87" customWidth="1"/>
    <col min="5" max="5" width="27.421875" style="87" customWidth="1"/>
    <col min="6" max="6" width="18.00390625" style="93" customWidth="1"/>
    <col min="7" max="7" width="12.140625" style="93" customWidth="1"/>
    <col min="8" max="9" width="11.421875" style="93" customWidth="1"/>
    <col min="10" max="11" width="9.140625" style="94" customWidth="1"/>
    <col min="12" max="12" width="9.57421875" style="93" customWidth="1"/>
    <col min="13" max="13" width="12.421875" style="93" customWidth="1"/>
    <col min="14" max="14" width="13.421875" style="93" customWidth="1"/>
    <col min="15" max="15" width="11.00390625" style="93" customWidth="1"/>
    <col min="16" max="16" width="15.7109375" style="93" customWidth="1"/>
    <col min="17" max="17" width="15.57421875" style="93" customWidth="1"/>
    <col min="18" max="18" width="8.57421875" style="93" customWidth="1"/>
    <col min="19" max="19" width="14.140625" style="93" customWidth="1"/>
    <col min="20" max="20" width="9.421875" style="93" customWidth="1"/>
    <col min="21" max="21" width="9.8515625" style="49" customWidth="1"/>
    <col min="22" max="22" width="12.57421875" style="95" customWidth="1"/>
    <col min="23" max="23" width="27.7109375" style="87" customWidth="1"/>
    <col min="24" max="25" width="19.00390625" style="87" customWidth="1"/>
    <col min="26" max="26" width="22.421875" style="87" customWidth="1"/>
    <col min="27" max="27" width="25.00390625" style="49" customWidth="1"/>
    <col min="28" max="32" width="9.57421875" style="88" customWidth="1"/>
    <col min="33" max="33" width="19.7109375" style="90" customWidth="1"/>
    <col min="34" max="34" width="9.57421875" style="96" customWidth="1"/>
    <col min="35" max="37" width="9.57421875" style="90" customWidth="1"/>
    <col min="38" max="41" width="11.28125" style="97" customWidth="1"/>
    <col min="42" max="42" width="32.7109375" style="30" customWidth="1"/>
    <col min="43" max="45" width="14.8515625" style="30" customWidth="1"/>
    <col min="46" max="16384" width="9.140625" style="30" customWidth="1"/>
  </cols>
  <sheetData>
    <row r="1" spans="1:45" s="15" customFormat="1" ht="41.25" customHeight="1">
      <c r="A1" s="5" t="s">
        <v>461</v>
      </c>
      <c r="B1" s="4" t="s">
        <v>460</v>
      </c>
      <c r="C1" s="5" t="s">
        <v>461</v>
      </c>
      <c r="D1" s="6" t="s">
        <v>462</v>
      </c>
      <c r="E1" s="6" t="s">
        <v>463</v>
      </c>
      <c r="F1" s="7" t="s">
        <v>464</v>
      </c>
      <c r="G1" s="7" t="s">
        <v>465</v>
      </c>
      <c r="H1" s="7" t="s">
        <v>466</v>
      </c>
      <c r="I1" s="8" t="s">
        <v>467</v>
      </c>
      <c r="J1" s="9" t="s">
        <v>468</v>
      </c>
      <c r="K1" s="9" t="s">
        <v>469</v>
      </c>
      <c r="L1" s="7" t="s">
        <v>470</v>
      </c>
      <c r="M1" s="7" t="s">
        <v>471</v>
      </c>
      <c r="N1" s="7" t="s">
        <v>472</v>
      </c>
      <c r="O1" s="7" t="s">
        <v>473</v>
      </c>
      <c r="P1" s="7" t="s">
        <v>474</v>
      </c>
      <c r="Q1" s="7" t="s">
        <v>475</v>
      </c>
      <c r="R1" s="7" t="s">
        <v>476</v>
      </c>
      <c r="S1" s="7" t="s">
        <v>477</v>
      </c>
      <c r="T1" s="7" t="s">
        <v>478</v>
      </c>
      <c r="U1" s="10" t="s">
        <v>479</v>
      </c>
      <c r="V1" s="10" t="s">
        <v>480</v>
      </c>
      <c r="W1" s="6" t="s">
        <v>481</v>
      </c>
      <c r="X1" s="6" t="s">
        <v>482</v>
      </c>
      <c r="Y1" s="6" t="s">
        <v>483</v>
      </c>
      <c r="Z1" s="6" t="s">
        <v>484</v>
      </c>
      <c r="AA1" s="11" t="s">
        <v>485</v>
      </c>
      <c r="AB1" s="12" t="s">
        <v>486</v>
      </c>
      <c r="AC1" s="12" t="s">
        <v>487</v>
      </c>
      <c r="AD1" s="12" t="s">
        <v>488</v>
      </c>
      <c r="AE1" s="12" t="s">
        <v>489</v>
      </c>
      <c r="AF1" s="12" t="s">
        <v>490</v>
      </c>
      <c r="AG1" s="12" t="s">
        <v>491</v>
      </c>
      <c r="AH1" s="12" t="s">
        <v>492</v>
      </c>
      <c r="AI1" s="12" t="s">
        <v>493</v>
      </c>
      <c r="AJ1" s="12" t="s">
        <v>494</v>
      </c>
      <c r="AK1" s="12" t="s">
        <v>495</v>
      </c>
      <c r="AL1" s="13" t="s">
        <v>496</v>
      </c>
      <c r="AM1" s="13" t="s">
        <v>497</v>
      </c>
      <c r="AN1" s="14" t="s">
        <v>498</v>
      </c>
      <c r="AO1" s="14" t="s">
        <v>499</v>
      </c>
      <c r="AP1" s="15" t="s">
        <v>500</v>
      </c>
      <c r="AQ1" s="98" t="s">
        <v>4352</v>
      </c>
      <c r="AR1" s="98" t="s">
        <v>4382</v>
      </c>
      <c r="AS1" s="98" t="s">
        <v>4381</v>
      </c>
    </row>
    <row r="2" spans="1:45" ht="37.95" customHeight="1">
      <c r="A2" s="17">
        <v>638013</v>
      </c>
      <c r="B2" s="16" t="s">
        <v>501</v>
      </c>
      <c r="C2" s="17">
        <v>638013</v>
      </c>
      <c r="D2" s="18" t="s">
        <v>502</v>
      </c>
      <c r="E2" s="18" t="s">
        <v>503</v>
      </c>
      <c r="F2" s="19" t="s">
        <v>504</v>
      </c>
      <c r="G2" s="19" t="s">
        <v>505</v>
      </c>
      <c r="H2" s="19" t="s">
        <v>506</v>
      </c>
      <c r="I2" s="19" t="s">
        <v>507</v>
      </c>
      <c r="J2" s="20">
        <v>164</v>
      </c>
      <c r="K2" s="20" t="s">
        <v>508</v>
      </c>
      <c r="L2" s="19" t="s">
        <v>509</v>
      </c>
      <c r="M2" s="19" t="s">
        <v>510</v>
      </c>
      <c r="N2" s="19" t="s">
        <v>511</v>
      </c>
      <c r="O2" s="19" t="s">
        <v>512</v>
      </c>
      <c r="P2" s="19" t="s">
        <v>513</v>
      </c>
      <c r="Q2" s="19" t="s">
        <v>514</v>
      </c>
      <c r="R2" s="19" t="s">
        <v>515</v>
      </c>
      <c r="S2" s="19" t="s">
        <v>516</v>
      </c>
      <c r="T2" s="19" t="s">
        <v>517</v>
      </c>
      <c r="U2" s="21" t="s">
        <v>518</v>
      </c>
      <c r="V2" s="22" t="s">
        <v>519</v>
      </c>
      <c r="W2" s="18" t="s">
        <v>520</v>
      </c>
      <c r="X2" s="18"/>
      <c r="Y2" s="18" t="str">
        <f>VLOOKUP(C2,'[1]Odpovědi formuláře 1'!A:C,3,0)</f>
        <v>lsvobodova@jilova.cz</v>
      </c>
      <c r="Z2" s="18" t="s">
        <v>521</v>
      </c>
      <c r="AA2" s="23" t="s">
        <v>522</v>
      </c>
      <c r="AB2" s="24"/>
      <c r="AC2" s="24"/>
      <c r="AD2" s="25"/>
      <c r="AE2" s="24" t="s">
        <v>523</v>
      </c>
      <c r="AF2" s="26">
        <v>543424510</v>
      </c>
      <c r="AG2" s="25" t="s">
        <v>524</v>
      </c>
      <c r="AH2" s="27"/>
      <c r="AI2" s="24"/>
      <c r="AJ2" s="26">
        <v>543424510</v>
      </c>
      <c r="AK2" s="28"/>
      <c r="AL2" s="29" t="s">
        <v>525</v>
      </c>
      <c r="AM2" s="29" t="s">
        <v>525</v>
      </c>
      <c r="AN2" s="29" t="s">
        <v>526</v>
      </c>
      <c r="AO2" s="29" t="s">
        <v>525</v>
      </c>
      <c r="AQ2" s="33">
        <f>VLOOKUP(C2,'Odpovědi formuláře 1'!A:E,5,0)</f>
        <v>638013</v>
      </c>
      <c r="AR2" s="33">
        <f>VLOOKUP(C2,'Odpovědi formuláře 2'!A:E,5,0)</f>
        <v>638013</v>
      </c>
      <c r="AS2" s="33" t="e">
        <f>VLOOKUP(C2,bezNP!A:F,6,0)</f>
        <v>#N/A</v>
      </c>
    </row>
    <row r="3" spans="1:45" ht="30" customHeight="1">
      <c r="A3" s="17">
        <v>558982</v>
      </c>
      <c r="B3" s="16" t="s">
        <v>527</v>
      </c>
      <c r="C3" s="17">
        <v>558982</v>
      </c>
      <c r="D3" s="18" t="s">
        <v>528</v>
      </c>
      <c r="E3" s="18" t="s">
        <v>529</v>
      </c>
      <c r="F3" s="19" t="s">
        <v>530</v>
      </c>
      <c r="G3" s="19" t="s">
        <v>531</v>
      </c>
      <c r="H3" s="19" t="s">
        <v>506</v>
      </c>
      <c r="I3" s="19" t="s">
        <v>532</v>
      </c>
      <c r="J3" s="20">
        <v>55</v>
      </c>
      <c r="K3" s="20">
        <v>47</v>
      </c>
      <c r="L3" s="19" t="s">
        <v>509</v>
      </c>
      <c r="M3" s="19" t="s">
        <v>533</v>
      </c>
      <c r="N3" s="19" t="s">
        <v>534</v>
      </c>
      <c r="O3" s="19" t="s">
        <v>512</v>
      </c>
      <c r="P3" s="19" t="s">
        <v>535</v>
      </c>
      <c r="Q3" s="19" t="s">
        <v>536</v>
      </c>
      <c r="R3" s="19" t="s">
        <v>515</v>
      </c>
      <c r="S3" s="19" t="s">
        <v>537</v>
      </c>
      <c r="T3" s="19" t="s">
        <v>517</v>
      </c>
      <c r="U3" s="21" t="s">
        <v>518</v>
      </c>
      <c r="V3" s="22" t="s">
        <v>519</v>
      </c>
      <c r="W3" s="31">
        <v>543421751</v>
      </c>
      <c r="X3" s="18" t="s">
        <v>538</v>
      </c>
      <c r="Y3" s="18" t="str">
        <f>VLOOKUP(C3,'[1]Odpovědi formuláře 1'!A:C,3,0)</f>
        <v>zichackova@gvid.cz</v>
      </c>
      <c r="Z3" s="18" t="s">
        <v>539</v>
      </c>
      <c r="AA3" s="23" t="s">
        <v>540</v>
      </c>
      <c r="AB3" s="24" t="s">
        <v>541</v>
      </c>
      <c r="AC3" s="26">
        <v>543421751</v>
      </c>
      <c r="AD3" s="25" t="s">
        <v>542</v>
      </c>
      <c r="AE3" s="24" t="s">
        <v>543</v>
      </c>
      <c r="AF3" s="26">
        <v>543421754</v>
      </c>
      <c r="AG3" s="25" t="s">
        <v>540</v>
      </c>
      <c r="AH3" s="27"/>
      <c r="AI3" s="24" t="s">
        <v>541</v>
      </c>
      <c r="AJ3" s="26">
        <v>543421751</v>
      </c>
      <c r="AK3" s="25" t="s">
        <v>542</v>
      </c>
      <c r="AL3" s="29" t="s">
        <v>525</v>
      </c>
      <c r="AM3" s="29" t="s">
        <v>525</v>
      </c>
      <c r="AN3" s="29" t="s">
        <v>526</v>
      </c>
      <c r="AO3" s="29" t="s">
        <v>544</v>
      </c>
      <c r="AQ3" s="33">
        <f>VLOOKUP(C3,'Odpovědi formuláře 1'!A:E,5,0)</f>
        <v>558982</v>
      </c>
      <c r="AR3" s="33">
        <f>VLOOKUP(C3,'Odpovědi formuláře 2'!A:E,5,0)</f>
        <v>558982</v>
      </c>
      <c r="AS3" s="33" t="e">
        <f>VLOOKUP(C3,bezNP!A:F,6,0)</f>
        <v>#N/A</v>
      </c>
    </row>
    <row r="4" spans="1:45" ht="37.5" customHeight="1">
      <c r="A4" s="32">
        <v>44993536</v>
      </c>
      <c r="B4" s="16" t="s">
        <v>545</v>
      </c>
      <c r="C4" s="32">
        <v>44993536</v>
      </c>
      <c r="D4" s="18" t="s">
        <v>528</v>
      </c>
      <c r="E4" s="18" t="s">
        <v>546</v>
      </c>
      <c r="F4" s="19" t="s">
        <v>547</v>
      </c>
      <c r="G4" s="19" t="s">
        <v>548</v>
      </c>
      <c r="H4" s="19" t="s">
        <v>506</v>
      </c>
      <c r="I4" s="19" t="s">
        <v>532</v>
      </c>
      <c r="J4" s="20">
        <v>264</v>
      </c>
      <c r="K4" s="20">
        <v>52</v>
      </c>
      <c r="L4" s="19" t="s">
        <v>509</v>
      </c>
      <c r="M4" s="19" t="s">
        <v>549</v>
      </c>
      <c r="N4" s="19" t="s">
        <v>550</v>
      </c>
      <c r="O4" s="19" t="s">
        <v>512</v>
      </c>
      <c r="P4" s="19" t="s">
        <v>551</v>
      </c>
      <c r="Q4" s="19" t="s">
        <v>552</v>
      </c>
      <c r="R4" s="19" t="s">
        <v>515</v>
      </c>
      <c r="S4" s="19" t="s">
        <v>553</v>
      </c>
      <c r="T4" s="19" t="s">
        <v>517</v>
      </c>
      <c r="U4" s="21" t="s">
        <v>518</v>
      </c>
      <c r="V4" s="22" t="s">
        <v>519</v>
      </c>
      <c r="W4" s="18" t="s">
        <v>554</v>
      </c>
      <c r="X4" s="18"/>
      <c r="Y4" s="18" t="str">
        <f>VLOOKUP(C4,'[1]Odpovědi formuláře 1'!A:C,3,0)</f>
        <v>sekretariat@zusjilka.cz</v>
      </c>
      <c r="Z4" s="18" t="s">
        <v>555</v>
      </c>
      <c r="AA4" s="23" t="s">
        <v>310</v>
      </c>
      <c r="AB4" s="24"/>
      <c r="AC4" s="24"/>
      <c r="AD4" s="25"/>
      <c r="AE4" s="24" t="s">
        <v>556</v>
      </c>
      <c r="AF4" s="26">
        <v>543213764</v>
      </c>
      <c r="AG4" s="25" t="s">
        <v>557</v>
      </c>
      <c r="AH4" s="27"/>
      <c r="AI4" s="24" t="s">
        <v>558</v>
      </c>
      <c r="AJ4" s="26">
        <v>543213764</v>
      </c>
      <c r="AK4" s="25" t="s">
        <v>310</v>
      </c>
      <c r="AL4" s="29" t="s">
        <v>525</v>
      </c>
      <c r="AM4" s="29" t="s">
        <v>525</v>
      </c>
      <c r="AN4" s="29" t="s">
        <v>526</v>
      </c>
      <c r="AO4" s="29" t="s">
        <v>544</v>
      </c>
      <c r="AQ4" s="33">
        <f>VLOOKUP(C4,'Odpovědi formuláře 1'!A:E,5,0)</f>
        <v>44993536</v>
      </c>
      <c r="AR4" s="33">
        <f>VLOOKUP(C4,'Odpovědi formuláře 2'!A:E,5,0)</f>
        <v>44993536</v>
      </c>
      <c r="AS4" s="33" t="e">
        <f>VLOOKUP(C4,bezNP!A:F,6,0)</f>
        <v>#N/A</v>
      </c>
    </row>
    <row r="5" spans="1:45" ht="30" customHeight="1">
      <c r="A5" s="17">
        <v>637980</v>
      </c>
      <c r="B5" s="16" t="s">
        <v>559</v>
      </c>
      <c r="C5" s="17">
        <v>637980</v>
      </c>
      <c r="D5" s="18" t="s">
        <v>528</v>
      </c>
      <c r="E5" s="18" t="s">
        <v>560</v>
      </c>
      <c r="F5" s="19" t="s">
        <v>561</v>
      </c>
      <c r="G5" s="19" t="s">
        <v>562</v>
      </c>
      <c r="H5" s="19" t="s">
        <v>563</v>
      </c>
      <c r="I5" s="19" t="s">
        <v>564</v>
      </c>
      <c r="J5" s="20">
        <v>684</v>
      </c>
      <c r="K5" s="20">
        <v>16</v>
      </c>
      <c r="L5" s="19" t="s">
        <v>509</v>
      </c>
      <c r="M5" s="19" t="s">
        <v>565</v>
      </c>
      <c r="N5" s="19" t="s">
        <v>566</v>
      </c>
      <c r="O5" s="19" t="s">
        <v>512</v>
      </c>
      <c r="P5" s="19" t="s">
        <v>567</v>
      </c>
      <c r="Q5" s="19" t="s">
        <v>568</v>
      </c>
      <c r="R5" s="19" t="s">
        <v>569</v>
      </c>
      <c r="S5" s="19" t="s">
        <v>570</v>
      </c>
      <c r="T5" s="19" t="s">
        <v>517</v>
      </c>
      <c r="U5" s="21" t="s">
        <v>518</v>
      </c>
      <c r="V5" s="22" t="s">
        <v>519</v>
      </c>
      <c r="W5" s="18" t="s">
        <v>571</v>
      </c>
      <c r="X5" s="18" t="s">
        <v>572</v>
      </c>
      <c r="Y5" s="18" t="str">
        <f>VLOOKUP(C5,'[1]Odpovědi formuláře 1'!A:C,3,0)</f>
        <v>bencalikova.julie@voszbrno.cz</v>
      </c>
      <c r="Z5" s="33" t="s">
        <v>573</v>
      </c>
      <c r="AA5" s="23" t="s">
        <v>574</v>
      </c>
      <c r="AB5" s="24"/>
      <c r="AC5" s="24"/>
      <c r="AD5" s="25"/>
      <c r="AE5" s="24" t="s">
        <v>575</v>
      </c>
      <c r="AF5" s="26">
        <v>542213907</v>
      </c>
      <c r="AG5" s="25" t="s">
        <v>574</v>
      </c>
      <c r="AH5" s="24"/>
      <c r="AI5" s="24"/>
      <c r="AJ5" s="24"/>
      <c r="AK5" s="25"/>
      <c r="AL5" s="29" t="s">
        <v>525</v>
      </c>
      <c r="AM5" s="29" t="s">
        <v>544</v>
      </c>
      <c r="AN5" s="29"/>
      <c r="AO5" s="29" t="s">
        <v>525</v>
      </c>
      <c r="AP5" s="30" t="s">
        <v>576</v>
      </c>
      <c r="AQ5" s="33">
        <f>VLOOKUP(C5,'Odpovědi formuláře 1'!A:E,5,0)</f>
        <v>637980</v>
      </c>
      <c r="AR5" s="33">
        <f>VLOOKUP(C5,'Odpovědi formuláře 2'!A:E,5,0)</f>
        <v>637980</v>
      </c>
      <c r="AS5" s="33" t="e">
        <f>VLOOKUP(C5,bezNP!A:F,6,0)</f>
        <v>#N/A</v>
      </c>
    </row>
    <row r="6" spans="1:45" ht="30" customHeight="1">
      <c r="A6" s="17">
        <v>637998</v>
      </c>
      <c r="B6" s="16" t="s">
        <v>577</v>
      </c>
      <c r="C6" s="17">
        <v>637998</v>
      </c>
      <c r="D6" s="18" t="s">
        <v>528</v>
      </c>
      <c r="E6" s="18" t="s">
        <v>578</v>
      </c>
      <c r="F6" s="19" t="s">
        <v>579</v>
      </c>
      <c r="G6" s="19" t="s">
        <v>580</v>
      </c>
      <c r="H6" s="19" t="s">
        <v>563</v>
      </c>
      <c r="I6" s="19" t="s">
        <v>581</v>
      </c>
      <c r="J6" s="20">
        <v>190</v>
      </c>
      <c r="K6" s="20">
        <v>7</v>
      </c>
      <c r="L6" s="19" t="s">
        <v>509</v>
      </c>
      <c r="M6" s="19" t="s">
        <v>582</v>
      </c>
      <c r="N6" s="19" t="s">
        <v>583</v>
      </c>
      <c r="O6" s="19" t="s">
        <v>584</v>
      </c>
      <c r="P6" s="19" t="s">
        <v>585</v>
      </c>
      <c r="Q6" s="19" t="s">
        <v>586</v>
      </c>
      <c r="R6" s="19" t="s">
        <v>569</v>
      </c>
      <c r="S6" s="19" t="s">
        <v>587</v>
      </c>
      <c r="T6" s="19" t="s">
        <v>517</v>
      </c>
      <c r="U6" s="21" t="s">
        <v>518</v>
      </c>
      <c r="V6" s="22" t="s">
        <v>519</v>
      </c>
      <c r="W6" s="18" t="s">
        <v>588</v>
      </c>
      <c r="X6" s="18"/>
      <c r="Y6" s="18" t="str">
        <f>VLOOKUP(C6,'[1]Odpovědi formuláře 1'!A:C,3,0)</f>
        <v>bhamrikova@szs-jaselska.cz</v>
      </c>
      <c r="Z6" s="18" t="s">
        <v>589</v>
      </c>
      <c r="AA6" s="30" t="s">
        <v>590</v>
      </c>
      <c r="AB6" s="24" t="s">
        <v>591</v>
      </c>
      <c r="AC6" s="26">
        <v>736625550</v>
      </c>
      <c r="AD6" s="25" t="s">
        <v>592</v>
      </c>
      <c r="AE6" s="24" t="s">
        <v>593</v>
      </c>
      <c r="AF6" s="26">
        <v>541247128</v>
      </c>
      <c r="AG6" s="25" t="s">
        <v>594</v>
      </c>
      <c r="AH6" s="27"/>
      <c r="AI6" s="24" t="s">
        <v>591</v>
      </c>
      <c r="AJ6" s="26">
        <v>736625550</v>
      </c>
      <c r="AK6" s="25" t="s">
        <v>592</v>
      </c>
      <c r="AL6" s="29" t="s">
        <v>525</v>
      </c>
      <c r="AM6" s="29" t="s">
        <v>544</v>
      </c>
      <c r="AN6" s="29"/>
      <c r="AO6" s="29" t="s">
        <v>544</v>
      </c>
      <c r="AP6" s="30" t="s">
        <v>576</v>
      </c>
      <c r="AQ6" s="33">
        <f>VLOOKUP(C6,'Odpovědi formuláře 1'!A:E,5,0)</f>
        <v>637998</v>
      </c>
      <c r="AR6" s="33">
        <f>VLOOKUP(C6,'Odpovědi formuláře 2'!A:E,5,0)</f>
        <v>637998</v>
      </c>
      <c r="AS6" s="33" t="e">
        <f>VLOOKUP(C6,bezNP!A:F,6,0)</f>
        <v>#N/A</v>
      </c>
    </row>
    <row r="7" spans="1:45" ht="30" customHeight="1">
      <c r="A7" s="17">
        <v>400963</v>
      </c>
      <c r="B7" s="16" t="s">
        <v>595</v>
      </c>
      <c r="C7" s="17">
        <v>400963</v>
      </c>
      <c r="D7" s="18" t="s">
        <v>528</v>
      </c>
      <c r="E7" s="18" t="s">
        <v>596</v>
      </c>
      <c r="F7" s="19" t="s">
        <v>597</v>
      </c>
      <c r="G7" s="19" t="s">
        <v>598</v>
      </c>
      <c r="H7" s="19" t="s">
        <v>563</v>
      </c>
      <c r="I7" s="19" t="s">
        <v>599</v>
      </c>
      <c r="J7" s="20">
        <v>346</v>
      </c>
      <c r="K7" s="20">
        <v>8</v>
      </c>
      <c r="L7" s="19" t="s">
        <v>509</v>
      </c>
      <c r="M7" s="19" t="s">
        <v>600</v>
      </c>
      <c r="N7" s="19" t="s">
        <v>601</v>
      </c>
      <c r="O7" s="19" t="s">
        <v>512</v>
      </c>
      <c r="P7" s="19" t="s">
        <v>602</v>
      </c>
      <c r="Q7" s="19" t="s">
        <v>603</v>
      </c>
      <c r="R7" s="19" t="s">
        <v>515</v>
      </c>
      <c r="S7" s="19" t="s">
        <v>604</v>
      </c>
      <c r="T7" s="19" t="s">
        <v>517</v>
      </c>
      <c r="U7" s="21" t="s">
        <v>518</v>
      </c>
      <c r="V7" s="22" t="s">
        <v>519</v>
      </c>
      <c r="W7" s="18" t="s">
        <v>605</v>
      </c>
      <c r="X7" s="18"/>
      <c r="Y7" s="18"/>
      <c r="Z7" s="33" t="s">
        <v>46</v>
      </c>
      <c r="AA7" s="30" t="s">
        <v>46</v>
      </c>
      <c r="AB7" s="24"/>
      <c r="AC7" s="24"/>
      <c r="AD7" s="25"/>
      <c r="AE7" s="24" t="s">
        <v>606</v>
      </c>
      <c r="AF7" s="26">
        <v>541213570</v>
      </c>
      <c r="AG7" s="25" t="s">
        <v>607</v>
      </c>
      <c r="AH7" s="27"/>
      <c r="AI7" s="24" t="s">
        <v>47</v>
      </c>
      <c r="AJ7" s="26">
        <v>725128995</v>
      </c>
      <c r="AK7" s="25" t="s">
        <v>46</v>
      </c>
      <c r="AL7" s="29" t="s">
        <v>525</v>
      </c>
      <c r="AM7" s="29" t="s">
        <v>525</v>
      </c>
      <c r="AN7" s="29" t="s">
        <v>526</v>
      </c>
      <c r="AO7" s="29" t="s">
        <v>544</v>
      </c>
      <c r="AQ7" s="33">
        <f>VLOOKUP(C7,'Odpovědi formuláře 1'!A:E,5,0)</f>
        <v>400963</v>
      </c>
      <c r="AR7" s="33">
        <f>VLOOKUP(C7,'Odpovědi formuláře 2'!A:E,5,0)</f>
        <v>400963</v>
      </c>
      <c r="AS7" s="33">
        <f>VLOOKUP(C7,bezNP!A:F,6,0)</f>
        <v>400963</v>
      </c>
    </row>
    <row r="8" spans="1:45" ht="27" customHeight="1">
      <c r="A8" s="17">
        <v>226441</v>
      </c>
      <c r="B8" s="16" t="s">
        <v>608</v>
      </c>
      <c r="C8" s="17">
        <v>226441</v>
      </c>
      <c r="D8" s="18" t="s">
        <v>528</v>
      </c>
      <c r="E8" s="18" t="s">
        <v>609</v>
      </c>
      <c r="F8" s="19" t="s">
        <v>610</v>
      </c>
      <c r="G8" s="19" t="s">
        <v>611</v>
      </c>
      <c r="H8" s="19" t="s">
        <v>563</v>
      </c>
      <c r="I8" s="19" t="s">
        <v>599</v>
      </c>
      <c r="J8" s="20">
        <v>756</v>
      </c>
      <c r="K8" s="20">
        <v>14</v>
      </c>
      <c r="L8" s="19" t="s">
        <v>612</v>
      </c>
      <c r="M8" s="19" t="s">
        <v>613</v>
      </c>
      <c r="N8" s="19" t="s">
        <v>614</v>
      </c>
      <c r="O8" s="19" t="s">
        <v>584</v>
      </c>
      <c r="P8" s="19" t="s">
        <v>615</v>
      </c>
      <c r="Q8" s="19" t="s">
        <v>616</v>
      </c>
      <c r="R8" s="19" t="s">
        <v>569</v>
      </c>
      <c r="S8" s="19" t="s">
        <v>617</v>
      </c>
      <c r="T8" s="19" t="s">
        <v>517</v>
      </c>
      <c r="U8" s="21" t="s">
        <v>518</v>
      </c>
      <c r="V8" s="22" t="s">
        <v>519</v>
      </c>
      <c r="W8" s="34" t="s">
        <v>618</v>
      </c>
      <c r="X8" s="18" t="s">
        <v>619</v>
      </c>
      <c r="Y8" s="18"/>
      <c r="Z8" s="18" t="s">
        <v>94</v>
      </c>
      <c r="AA8" s="23" t="s">
        <v>94</v>
      </c>
      <c r="AB8" s="24" t="s">
        <v>620</v>
      </c>
      <c r="AC8" s="24" t="s">
        <v>620</v>
      </c>
      <c r="AD8" s="25" t="s">
        <v>620</v>
      </c>
      <c r="AE8" s="24" t="s">
        <v>620</v>
      </c>
      <c r="AF8" s="24" t="s">
        <v>620</v>
      </c>
      <c r="AG8" s="25" t="s">
        <v>620</v>
      </c>
      <c r="AH8" s="24" t="s">
        <v>620</v>
      </c>
      <c r="AI8" s="24" t="s">
        <v>620</v>
      </c>
      <c r="AJ8" s="24" t="s">
        <v>620</v>
      </c>
      <c r="AK8" s="25" t="s">
        <v>620</v>
      </c>
      <c r="AL8" s="29" t="s">
        <v>544</v>
      </c>
      <c r="AM8" s="29" t="s">
        <v>544</v>
      </c>
      <c r="AN8" s="29"/>
      <c r="AO8" s="29" t="s">
        <v>544</v>
      </c>
      <c r="AP8" s="30" t="s">
        <v>621</v>
      </c>
      <c r="AQ8" s="33">
        <f>VLOOKUP(C8,'Odpovědi formuláře 1'!A:E,5,0)</f>
        <v>226441</v>
      </c>
      <c r="AR8" s="33">
        <f>VLOOKUP(C8,'Odpovědi formuláře 2'!A:E,5,0)</f>
        <v>226441</v>
      </c>
      <c r="AS8" s="33">
        <f>VLOOKUP(C8,bezNP!A:F,6,0)</f>
        <v>226441</v>
      </c>
    </row>
    <row r="9" spans="1:45" ht="30" customHeight="1">
      <c r="A9" s="17">
        <v>212920</v>
      </c>
      <c r="B9" s="16" t="s">
        <v>622</v>
      </c>
      <c r="C9" s="17">
        <v>212920</v>
      </c>
      <c r="D9" s="35" t="s">
        <v>528</v>
      </c>
      <c r="E9" s="35" t="s">
        <v>623</v>
      </c>
      <c r="F9" s="19" t="s">
        <v>624</v>
      </c>
      <c r="G9" s="19" t="s">
        <v>625</v>
      </c>
      <c r="H9" s="19" t="s">
        <v>626</v>
      </c>
      <c r="I9" s="19" t="s">
        <v>627</v>
      </c>
      <c r="J9" s="20">
        <v>311</v>
      </c>
      <c r="K9" s="20">
        <v>69</v>
      </c>
      <c r="L9" s="19" t="s">
        <v>509</v>
      </c>
      <c r="M9" s="19" t="s">
        <v>628</v>
      </c>
      <c r="N9" s="19" t="s">
        <v>629</v>
      </c>
      <c r="O9" s="19" t="s">
        <v>512</v>
      </c>
      <c r="P9" s="19" t="s">
        <v>630</v>
      </c>
      <c r="Q9" s="19" t="s">
        <v>631</v>
      </c>
      <c r="R9" s="19" t="s">
        <v>515</v>
      </c>
      <c r="S9" s="19" t="s">
        <v>632</v>
      </c>
      <c r="T9" s="19" t="s">
        <v>633</v>
      </c>
      <c r="U9" s="21" t="s">
        <v>634</v>
      </c>
      <c r="V9" s="36" t="s">
        <v>635</v>
      </c>
      <c r="W9" s="31" t="s">
        <v>636</v>
      </c>
      <c r="X9" s="18" t="s">
        <v>637</v>
      </c>
      <c r="Y9" s="18" t="str">
        <f>VLOOKUP(C9,'[1]Odpovědi formuláře 1'!A:C,3,0)</f>
        <v>hospodarkazamecek@seznam.cz</v>
      </c>
      <c r="Z9" s="18" t="s">
        <v>638</v>
      </c>
      <c r="AA9" s="23" t="s">
        <v>637</v>
      </c>
      <c r="AB9" s="24"/>
      <c r="AC9" s="24"/>
      <c r="AD9" s="25"/>
      <c r="AE9" s="24" t="s">
        <v>639</v>
      </c>
      <c r="AF9" s="26">
        <v>547422813</v>
      </c>
      <c r="AG9" s="25" t="s">
        <v>640</v>
      </c>
      <c r="AH9" s="27"/>
      <c r="AI9" s="24" t="s">
        <v>639</v>
      </c>
      <c r="AJ9" s="26">
        <v>547422813</v>
      </c>
      <c r="AK9" s="25" t="s">
        <v>640</v>
      </c>
      <c r="AL9" s="29" t="s">
        <v>525</v>
      </c>
      <c r="AM9" s="29" t="s">
        <v>544</v>
      </c>
      <c r="AN9" s="29"/>
      <c r="AO9" s="29" t="s">
        <v>544</v>
      </c>
      <c r="AP9" s="30" t="s">
        <v>576</v>
      </c>
      <c r="AQ9" s="33">
        <f>VLOOKUP(C9,'Odpovědi formuláře 1'!A:E,5,0)</f>
        <v>212920</v>
      </c>
      <c r="AR9" s="33">
        <f>VLOOKUP(C9,'Odpovědi formuláře 2'!A:E,5,0)</f>
        <v>212920</v>
      </c>
      <c r="AS9" s="33" t="e">
        <f>VLOOKUP(C9,bezNP!A:F,6,0)</f>
        <v>#N/A</v>
      </c>
    </row>
    <row r="10" spans="1:45" ht="30" customHeight="1">
      <c r="A10" s="32">
        <v>49459902</v>
      </c>
      <c r="B10" s="37" t="s">
        <v>641</v>
      </c>
      <c r="C10" s="32">
        <v>49459902</v>
      </c>
      <c r="D10" s="18" t="s">
        <v>528</v>
      </c>
      <c r="E10" s="18" t="s">
        <v>642</v>
      </c>
      <c r="F10" s="19" t="s">
        <v>643</v>
      </c>
      <c r="G10" s="19" t="s">
        <v>644</v>
      </c>
      <c r="H10" s="19" t="s">
        <v>645</v>
      </c>
      <c r="I10" s="19" t="s">
        <v>646</v>
      </c>
      <c r="J10" s="20">
        <v>239</v>
      </c>
      <c r="K10" s="20"/>
      <c r="L10" s="19" t="s">
        <v>509</v>
      </c>
      <c r="M10" s="19" t="s">
        <v>647</v>
      </c>
      <c r="N10" s="19" t="s">
        <v>648</v>
      </c>
      <c r="O10" s="19" t="s">
        <v>512</v>
      </c>
      <c r="P10" s="19" t="s">
        <v>649</v>
      </c>
      <c r="Q10" s="19" t="s">
        <v>650</v>
      </c>
      <c r="R10" s="19" t="s">
        <v>515</v>
      </c>
      <c r="S10" s="19" t="s">
        <v>651</v>
      </c>
      <c r="T10" s="19" t="s">
        <v>652</v>
      </c>
      <c r="U10" s="21" t="s">
        <v>518</v>
      </c>
      <c r="V10" s="22" t="s">
        <v>519</v>
      </c>
      <c r="W10" s="18" t="s">
        <v>653</v>
      </c>
      <c r="X10" s="18" t="s">
        <v>654</v>
      </c>
      <c r="Y10" s="18"/>
      <c r="Z10" s="18" t="s">
        <v>655</v>
      </c>
      <c r="AA10" s="23" t="s">
        <v>654</v>
      </c>
      <c r="AB10" s="24"/>
      <c r="AC10" s="24"/>
      <c r="AD10" s="25"/>
      <c r="AE10" s="24" t="s">
        <v>656</v>
      </c>
      <c r="AF10" s="26">
        <v>546410159</v>
      </c>
      <c r="AG10" s="25" t="s">
        <v>657</v>
      </c>
      <c r="AH10" s="27"/>
      <c r="AI10" s="24"/>
      <c r="AJ10" s="24"/>
      <c r="AK10" s="25"/>
      <c r="AL10" s="29" t="s">
        <v>525</v>
      </c>
      <c r="AM10" s="29" t="s">
        <v>525</v>
      </c>
      <c r="AN10" s="29" t="s">
        <v>658</v>
      </c>
      <c r="AO10" s="29" t="s">
        <v>544</v>
      </c>
      <c r="AQ10" s="33">
        <f>VLOOKUP(C10,'Odpovědi formuláře 1'!A:E,5,0)</f>
        <v>49459902</v>
      </c>
      <c r="AR10" s="33">
        <f>VLOOKUP(C10,'Odpovědi formuláře 2'!A:E,5,0)</f>
        <v>49459902</v>
      </c>
      <c r="AS10" s="33" t="e">
        <f>VLOOKUP(C10,bezNP!A:F,6,0)</f>
        <v>#N/A</v>
      </c>
    </row>
    <row r="11" spans="1:45" ht="30" customHeight="1">
      <c r="A11" s="32">
        <v>45671761</v>
      </c>
      <c r="B11" s="37" t="s">
        <v>659</v>
      </c>
      <c r="C11" s="32">
        <v>45671761</v>
      </c>
      <c r="D11" s="35" t="s">
        <v>528</v>
      </c>
      <c r="E11" s="35" t="s">
        <v>660</v>
      </c>
      <c r="F11" s="19" t="s">
        <v>661</v>
      </c>
      <c r="G11" s="19" t="s">
        <v>662</v>
      </c>
      <c r="H11" s="19" t="s">
        <v>663</v>
      </c>
      <c r="I11" s="19" t="s">
        <v>664</v>
      </c>
      <c r="J11" s="20">
        <v>1</v>
      </c>
      <c r="K11" s="20"/>
      <c r="L11" s="19" t="s">
        <v>509</v>
      </c>
      <c r="M11" s="19" t="s">
        <v>665</v>
      </c>
      <c r="N11" s="19" t="s">
        <v>666</v>
      </c>
      <c r="O11" s="19" t="s">
        <v>512</v>
      </c>
      <c r="P11" s="19" t="s">
        <v>667</v>
      </c>
      <c r="Q11" s="19" t="s">
        <v>668</v>
      </c>
      <c r="R11" s="19" t="s">
        <v>515</v>
      </c>
      <c r="S11" s="19" t="s">
        <v>669</v>
      </c>
      <c r="T11" s="19" t="s">
        <v>670</v>
      </c>
      <c r="U11" s="21" t="s">
        <v>634</v>
      </c>
      <c r="V11" s="36" t="s">
        <v>671</v>
      </c>
      <c r="W11" s="31">
        <v>515258057</v>
      </c>
      <c r="X11" s="18" t="s">
        <v>672</v>
      </c>
      <c r="Y11" s="18" t="str">
        <f>VLOOKUP(C11,'[1]Odpovědi formuláře 1'!A:C,3,0)</f>
        <v>zasobovani@domovhostim.cz</v>
      </c>
      <c r="Z11" s="18" t="s">
        <v>673</v>
      </c>
      <c r="AA11" s="23" t="s">
        <v>674</v>
      </c>
      <c r="AB11" s="24" t="s">
        <v>675</v>
      </c>
      <c r="AC11" s="26">
        <v>515258229</v>
      </c>
      <c r="AD11" s="25" t="s">
        <v>674</v>
      </c>
      <c r="AE11" s="24" t="s">
        <v>676</v>
      </c>
      <c r="AF11" s="26">
        <v>515258229</v>
      </c>
      <c r="AG11" s="25" t="s">
        <v>677</v>
      </c>
      <c r="AH11" s="27"/>
      <c r="AI11" s="24" t="s">
        <v>676</v>
      </c>
      <c r="AJ11" s="26">
        <v>515258229</v>
      </c>
      <c r="AK11" s="25" t="s">
        <v>677</v>
      </c>
      <c r="AL11" s="29" t="s">
        <v>525</v>
      </c>
      <c r="AM11" s="29" t="s">
        <v>525</v>
      </c>
      <c r="AN11" s="29" t="s">
        <v>526</v>
      </c>
      <c r="AO11" s="29" t="s">
        <v>525</v>
      </c>
      <c r="AQ11" s="33">
        <f>VLOOKUP(C11,'Odpovědi formuláře 1'!A:E,5,0)</f>
        <v>45671761</v>
      </c>
      <c r="AR11" s="33">
        <f>VLOOKUP(C11,'Odpovědi formuláře 2'!A:E,5,0)</f>
        <v>45671761</v>
      </c>
      <c r="AS11" s="33" t="e">
        <f>VLOOKUP(C11,bezNP!A:F,6,0)</f>
        <v>#N/A</v>
      </c>
    </row>
    <row r="12" spans="1:45" ht="30" customHeight="1">
      <c r="A12" s="17">
        <v>45671711</v>
      </c>
      <c r="B12" s="37" t="s">
        <v>678</v>
      </c>
      <c r="C12" s="17">
        <v>45671711</v>
      </c>
      <c r="D12" s="35" t="s">
        <v>528</v>
      </c>
      <c r="E12" s="35" t="s">
        <v>679</v>
      </c>
      <c r="F12" s="19" t="s">
        <v>680</v>
      </c>
      <c r="G12" s="19" t="s">
        <v>681</v>
      </c>
      <c r="H12" s="19" t="s">
        <v>682</v>
      </c>
      <c r="I12" s="19" t="s">
        <v>683</v>
      </c>
      <c r="J12" s="20">
        <v>104</v>
      </c>
      <c r="K12" s="20"/>
      <c r="L12" s="19" t="s">
        <v>684</v>
      </c>
      <c r="M12" s="19" t="s">
        <v>685</v>
      </c>
      <c r="N12" s="19" t="s">
        <v>686</v>
      </c>
      <c r="O12" s="19" t="s">
        <v>512</v>
      </c>
      <c r="P12" s="19" t="s">
        <v>687</v>
      </c>
      <c r="Q12" s="19" t="s">
        <v>688</v>
      </c>
      <c r="R12" s="19" t="s">
        <v>515</v>
      </c>
      <c r="S12" s="19" t="s">
        <v>689</v>
      </c>
      <c r="T12" s="19" t="s">
        <v>690</v>
      </c>
      <c r="U12" s="21" t="s">
        <v>634</v>
      </c>
      <c r="V12" s="36" t="s">
        <v>691</v>
      </c>
      <c r="W12" s="31" t="s">
        <v>692</v>
      </c>
      <c r="X12" s="18" t="s">
        <v>693</v>
      </c>
      <c r="Y12" s="18" t="str">
        <f>VLOOKUP(C12,'[1]Odpovědi formuláře 1'!A:C,3,0)</f>
        <v>zasobovani@domovjevisovice.cz</v>
      </c>
      <c r="Z12" s="18" t="s">
        <v>694</v>
      </c>
      <c r="AA12" s="23" t="s">
        <v>695</v>
      </c>
      <c r="AB12" s="24"/>
      <c r="AC12" s="24"/>
      <c r="AD12" s="25"/>
      <c r="AE12" s="24" t="s">
        <v>696</v>
      </c>
      <c r="AF12" s="26">
        <v>515300666</v>
      </c>
      <c r="AG12" s="25" t="s">
        <v>697</v>
      </c>
      <c r="AH12" s="27"/>
      <c r="AI12" s="24"/>
      <c r="AJ12" s="24"/>
      <c r="AK12" s="25"/>
      <c r="AL12" s="29" t="s">
        <v>525</v>
      </c>
      <c r="AM12" s="29" t="s">
        <v>525</v>
      </c>
      <c r="AN12" s="29" t="s">
        <v>526</v>
      </c>
      <c r="AO12" s="29" t="s">
        <v>544</v>
      </c>
      <c r="AQ12" s="33">
        <f>VLOOKUP(C12,'Odpovědi formuláře 1'!A:E,5,0)</f>
        <v>45671711</v>
      </c>
      <c r="AR12" s="33">
        <f>VLOOKUP(C12,'Odpovědi formuláře 2'!A:E,5,0)</f>
        <v>45671711</v>
      </c>
      <c r="AS12" s="33" t="e">
        <f>VLOOKUP(C12,bezNP!A:F,6,0)</f>
        <v>#N/A</v>
      </c>
    </row>
    <row r="13" spans="1:45" ht="30" customHeight="1">
      <c r="A13" s="32">
        <v>45671702</v>
      </c>
      <c r="B13" s="37" t="s">
        <v>698</v>
      </c>
      <c r="C13" s="32">
        <v>45671702</v>
      </c>
      <c r="D13" s="35" t="s">
        <v>528</v>
      </c>
      <c r="E13" s="35" t="s">
        <v>352</v>
      </c>
      <c r="F13" s="19" t="s">
        <v>699</v>
      </c>
      <c r="G13" s="19" t="s">
        <v>700</v>
      </c>
      <c r="H13" s="19" t="s">
        <v>701</v>
      </c>
      <c r="I13" s="19" t="s">
        <v>702</v>
      </c>
      <c r="J13" s="20">
        <v>1</v>
      </c>
      <c r="K13" s="20"/>
      <c r="L13" s="19" t="s">
        <v>509</v>
      </c>
      <c r="M13" s="19" t="s">
        <v>703</v>
      </c>
      <c r="N13" s="19" t="s">
        <v>704</v>
      </c>
      <c r="O13" s="19" t="s">
        <v>512</v>
      </c>
      <c r="P13" s="19" t="s">
        <v>705</v>
      </c>
      <c r="Q13" s="19" t="s">
        <v>706</v>
      </c>
      <c r="R13" s="19" t="s">
        <v>515</v>
      </c>
      <c r="S13" s="19" t="s">
        <v>707</v>
      </c>
      <c r="T13" s="19" t="s">
        <v>708</v>
      </c>
      <c r="U13" s="21" t="s">
        <v>634</v>
      </c>
      <c r="V13" s="36" t="s">
        <v>709</v>
      </c>
      <c r="W13" s="18" t="s">
        <v>710</v>
      </c>
      <c r="X13" s="18" t="s">
        <v>711</v>
      </c>
      <c r="Y13" s="18" t="str">
        <f>VLOOKUP(C13,'[1]Odpovědi formuláře 1'!A:C,3,0)</f>
        <v>tomaskova@dps-plavec.cz</v>
      </c>
      <c r="Z13" s="18" t="s">
        <v>712</v>
      </c>
      <c r="AA13" s="23" t="s">
        <v>351</v>
      </c>
      <c r="AB13" s="24"/>
      <c r="AC13" s="24"/>
      <c r="AD13" s="25"/>
      <c r="AE13" s="24" t="s">
        <v>713</v>
      </c>
      <c r="AF13" s="26">
        <v>515252250</v>
      </c>
      <c r="AG13" s="25" t="s">
        <v>351</v>
      </c>
      <c r="AH13" s="27"/>
      <c r="AI13" s="24"/>
      <c r="AJ13" s="24"/>
      <c r="AK13" s="25"/>
      <c r="AL13" s="29" t="s">
        <v>525</v>
      </c>
      <c r="AM13" s="29" t="s">
        <v>525</v>
      </c>
      <c r="AN13" s="29" t="s">
        <v>526</v>
      </c>
      <c r="AO13" s="29" t="s">
        <v>544</v>
      </c>
      <c r="AQ13" s="33">
        <f>VLOOKUP(C13,'Odpovědi formuláře 1'!A:E,5,0)</f>
        <v>45671702</v>
      </c>
      <c r="AR13" s="33">
        <f>VLOOKUP(C13,'Odpovědi formuláře 2'!A:E,5,0)</f>
        <v>45671702</v>
      </c>
      <c r="AS13" s="33" t="e">
        <f>VLOOKUP(C13,bezNP!A:F,6,0)</f>
        <v>#N/A</v>
      </c>
    </row>
    <row r="14" spans="1:45" ht="30" customHeight="1">
      <c r="A14" s="17">
        <v>92584</v>
      </c>
      <c r="B14" s="37" t="s">
        <v>714</v>
      </c>
      <c r="C14" s="17">
        <v>92584</v>
      </c>
      <c r="D14" s="38" t="s">
        <v>715</v>
      </c>
      <c r="E14" s="35" t="s">
        <v>716</v>
      </c>
      <c r="F14" s="19" t="s">
        <v>717</v>
      </c>
      <c r="G14" s="19" t="s">
        <v>718</v>
      </c>
      <c r="H14" s="19" t="s">
        <v>719</v>
      </c>
      <c r="I14" s="19" t="s">
        <v>720</v>
      </c>
      <c r="J14" s="20">
        <v>2675</v>
      </c>
      <c r="K14" s="20">
        <v>11</v>
      </c>
      <c r="L14" s="19" t="s">
        <v>509</v>
      </c>
      <c r="M14" s="19" t="s">
        <v>721</v>
      </c>
      <c r="N14" s="19" t="s">
        <v>722</v>
      </c>
      <c r="O14" s="19" t="s">
        <v>512</v>
      </c>
      <c r="P14" s="19" t="s">
        <v>723</v>
      </c>
      <c r="Q14" s="19" t="s">
        <v>724</v>
      </c>
      <c r="R14" s="19" t="s">
        <v>515</v>
      </c>
      <c r="S14" s="19" t="s">
        <v>725</v>
      </c>
      <c r="T14" s="19" t="s">
        <v>726</v>
      </c>
      <c r="U14" s="21" t="s">
        <v>727</v>
      </c>
      <c r="V14" s="36" t="s">
        <v>728</v>
      </c>
      <c r="W14" s="31">
        <v>515215556</v>
      </c>
      <c r="X14" s="18" t="s">
        <v>729</v>
      </c>
      <c r="Y14" s="18" t="str">
        <f>VLOOKUP(C14,'[1]Odpovědi formuláře 1'!A:C,3,0)</f>
        <v>objednavky.mtz@nemzn.cz</v>
      </c>
      <c r="Z14" s="18" t="s">
        <v>730</v>
      </c>
      <c r="AA14" s="23" t="s">
        <v>731</v>
      </c>
      <c r="AB14" s="24" t="s">
        <v>732</v>
      </c>
      <c r="AC14" s="26">
        <v>515215229</v>
      </c>
      <c r="AD14" s="25" t="s">
        <v>733</v>
      </c>
      <c r="AE14" s="24" t="s">
        <v>734</v>
      </c>
      <c r="AF14" s="24" t="s">
        <v>735</v>
      </c>
      <c r="AG14" s="25" t="s">
        <v>736</v>
      </c>
      <c r="AH14" s="27"/>
      <c r="AI14" s="24" t="s">
        <v>737</v>
      </c>
      <c r="AJ14" s="24" t="s">
        <v>738</v>
      </c>
      <c r="AK14" s="28" t="s">
        <v>739</v>
      </c>
      <c r="AL14" s="29" t="s">
        <v>525</v>
      </c>
      <c r="AM14" s="29" t="s">
        <v>525</v>
      </c>
      <c r="AN14" s="29" t="s">
        <v>526</v>
      </c>
      <c r="AO14" s="29" t="s">
        <v>525</v>
      </c>
      <c r="AQ14" s="33">
        <f>VLOOKUP(C14,'Odpovědi formuláře 1'!A:E,5,0)</f>
        <v>92584</v>
      </c>
      <c r="AR14" s="33">
        <f>VLOOKUP(C14,'Odpovědi formuláře 2'!A:E,5,0)</f>
        <v>92584</v>
      </c>
      <c r="AS14" s="33">
        <f>VLOOKUP(C14,bezNP!A:F,6,0)</f>
        <v>92584</v>
      </c>
    </row>
    <row r="15" spans="1:45" ht="30" customHeight="1">
      <c r="A15" s="17">
        <v>55301</v>
      </c>
      <c r="B15" s="37" t="s">
        <v>740</v>
      </c>
      <c r="C15" s="17">
        <v>55301</v>
      </c>
      <c r="D15" s="18" t="s">
        <v>741</v>
      </c>
      <c r="E15" s="18" t="s">
        <v>742</v>
      </c>
      <c r="F15" s="19" t="s">
        <v>743</v>
      </c>
      <c r="G15" s="19" t="s">
        <v>744</v>
      </c>
      <c r="H15" s="19" t="s">
        <v>719</v>
      </c>
      <c r="I15" s="19" t="s">
        <v>745</v>
      </c>
      <c r="J15" s="20">
        <v>1594</v>
      </c>
      <c r="K15" s="20">
        <v>19</v>
      </c>
      <c r="L15" s="19" t="s">
        <v>509</v>
      </c>
      <c r="M15" s="19" t="s">
        <v>746</v>
      </c>
      <c r="N15" s="19" t="s">
        <v>747</v>
      </c>
      <c r="O15" s="19" t="s">
        <v>512</v>
      </c>
      <c r="P15" s="19" t="s">
        <v>748</v>
      </c>
      <c r="Q15" s="19" t="s">
        <v>749</v>
      </c>
      <c r="R15" s="19" t="s">
        <v>515</v>
      </c>
      <c r="S15" s="19" t="s">
        <v>750</v>
      </c>
      <c r="T15" s="19" t="s">
        <v>726</v>
      </c>
      <c r="U15" s="21" t="s">
        <v>518</v>
      </c>
      <c r="V15" s="22" t="s">
        <v>519</v>
      </c>
      <c r="W15" s="31" t="s">
        <v>751</v>
      </c>
      <c r="X15" s="33" t="s">
        <v>752</v>
      </c>
      <c r="Y15" s="18" t="str">
        <f>VLOOKUP(C15,'[1]Odpovědi formuláře 1'!A:C,3,0)</f>
        <v>filihon@seznam.cz</v>
      </c>
      <c r="Z15" s="18" t="s">
        <v>753</v>
      </c>
      <c r="AA15" s="23" t="s">
        <v>754</v>
      </c>
      <c r="AB15" s="24" t="s">
        <v>755</v>
      </c>
      <c r="AC15" s="26">
        <v>515248538</v>
      </c>
      <c r="AD15" s="25" t="s">
        <v>756</v>
      </c>
      <c r="AE15" s="24" t="s">
        <v>757</v>
      </c>
      <c r="AF15" s="26">
        <v>515225280</v>
      </c>
      <c r="AG15" s="25" t="s">
        <v>758</v>
      </c>
      <c r="AH15" s="27"/>
      <c r="AI15" s="24" t="s">
        <v>759</v>
      </c>
      <c r="AJ15" s="26">
        <v>515225280</v>
      </c>
      <c r="AK15" s="25" t="s">
        <v>296</v>
      </c>
      <c r="AL15" s="29" t="s">
        <v>525</v>
      </c>
      <c r="AM15" s="29" t="s">
        <v>525</v>
      </c>
      <c r="AN15" s="29" t="s">
        <v>526</v>
      </c>
      <c r="AO15" s="29" t="s">
        <v>544</v>
      </c>
      <c r="AQ15" s="33">
        <f>VLOOKUP(C15,'Odpovědi formuláře 1'!A:E,5,0)</f>
        <v>55301</v>
      </c>
      <c r="AR15" s="33">
        <f>VLOOKUP(C15,'Odpovědi formuláře 2'!A:E,5,0)</f>
        <v>55301</v>
      </c>
      <c r="AS15" s="33" t="e">
        <f>VLOOKUP(C15,bezNP!A:F,6,0)</f>
        <v>#N/A</v>
      </c>
    </row>
    <row r="16" spans="1:45" ht="30" customHeight="1">
      <c r="A16" s="17">
        <v>92738</v>
      </c>
      <c r="B16" s="37" t="s">
        <v>760</v>
      </c>
      <c r="C16" s="17">
        <v>92738</v>
      </c>
      <c r="D16" s="39" t="s">
        <v>528</v>
      </c>
      <c r="E16" s="40" t="s">
        <v>761</v>
      </c>
      <c r="F16" s="19" t="s">
        <v>762</v>
      </c>
      <c r="G16" s="19" t="s">
        <v>763</v>
      </c>
      <c r="H16" s="19" t="s">
        <v>719</v>
      </c>
      <c r="I16" s="19" t="s">
        <v>764</v>
      </c>
      <c r="J16" s="20">
        <v>129</v>
      </c>
      <c r="K16" s="20">
        <v>8</v>
      </c>
      <c r="L16" s="19" t="s">
        <v>612</v>
      </c>
      <c r="M16" s="19" t="s">
        <v>765</v>
      </c>
      <c r="N16" s="19" t="s">
        <v>766</v>
      </c>
      <c r="O16" s="19" t="s">
        <v>584</v>
      </c>
      <c r="P16" s="19" t="s">
        <v>767</v>
      </c>
      <c r="Q16" s="19" t="s">
        <v>768</v>
      </c>
      <c r="R16" s="19" t="s">
        <v>569</v>
      </c>
      <c r="S16" s="19" t="s">
        <v>769</v>
      </c>
      <c r="T16" s="19" t="s">
        <v>726</v>
      </c>
      <c r="U16" s="21" t="s">
        <v>770</v>
      </c>
      <c r="V16" s="36" t="s">
        <v>771</v>
      </c>
      <c r="W16" s="31">
        <v>515282215</v>
      </c>
      <c r="X16" s="18" t="s">
        <v>772</v>
      </c>
      <c r="Y16" s="18" t="str">
        <f>VLOOKUP(C16,'[1]Odpovědi formuláře 1'!A:C,3,0)</f>
        <v>hnanickovak@email.cz</v>
      </c>
      <c r="Z16" s="18" t="s">
        <v>773</v>
      </c>
      <c r="AA16" s="23" t="s">
        <v>774</v>
      </c>
      <c r="AB16" s="24"/>
      <c r="AC16" s="24"/>
      <c r="AD16" s="25"/>
      <c r="AE16" s="24" t="s">
        <v>775</v>
      </c>
      <c r="AF16" s="26">
        <v>515282217</v>
      </c>
      <c r="AG16" s="25" t="s">
        <v>416</v>
      </c>
      <c r="AH16" s="27"/>
      <c r="AI16" s="24" t="s">
        <v>776</v>
      </c>
      <c r="AJ16" s="26">
        <v>776488684</v>
      </c>
      <c r="AK16" s="41" t="s">
        <v>777</v>
      </c>
      <c r="AL16" s="29" t="s">
        <v>525</v>
      </c>
      <c r="AM16" s="29" t="s">
        <v>525</v>
      </c>
      <c r="AN16" s="29" t="s">
        <v>526</v>
      </c>
      <c r="AO16" s="29" t="s">
        <v>544</v>
      </c>
      <c r="AQ16" s="33">
        <f>VLOOKUP(C16,'Odpovědi formuláře 1'!A:E,5,0)</f>
        <v>92738</v>
      </c>
      <c r="AR16" s="33">
        <f>VLOOKUP(C16,'Odpovědi formuláře 2'!A:E,5,0)</f>
        <v>92738</v>
      </c>
      <c r="AS16" s="33">
        <f>VLOOKUP(C16,bezNP!A:F,6,0)</f>
        <v>92738</v>
      </c>
    </row>
    <row r="17" spans="1:45" ht="30" customHeight="1">
      <c r="A17" s="32">
        <v>67011748</v>
      </c>
      <c r="B17" s="37" t="s">
        <v>778</v>
      </c>
      <c r="C17" s="32">
        <v>67011748</v>
      </c>
      <c r="D17" s="18" t="s">
        <v>528</v>
      </c>
      <c r="E17" s="18" t="s">
        <v>779</v>
      </c>
      <c r="F17" s="19" t="s">
        <v>780</v>
      </c>
      <c r="G17" s="19" t="s">
        <v>781</v>
      </c>
      <c r="H17" s="19" t="s">
        <v>719</v>
      </c>
      <c r="I17" s="19" t="s">
        <v>782</v>
      </c>
      <c r="J17" s="20">
        <v>247</v>
      </c>
      <c r="K17" s="20">
        <v>15</v>
      </c>
      <c r="L17" s="19" t="s">
        <v>509</v>
      </c>
      <c r="M17" s="19" t="s">
        <v>783</v>
      </c>
      <c r="N17" s="19" t="s">
        <v>784</v>
      </c>
      <c r="O17" s="19" t="s">
        <v>584</v>
      </c>
      <c r="P17" s="19" t="s">
        <v>785</v>
      </c>
      <c r="Q17" s="19" t="s">
        <v>786</v>
      </c>
      <c r="R17" s="19" t="s">
        <v>569</v>
      </c>
      <c r="S17" s="19" t="s">
        <v>787</v>
      </c>
      <c r="T17" s="19" t="s">
        <v>726</v>
      </c>
      <c r="U17" s="21" t="s">
        <v>518</v>
      </c>
      <c r="V17" s="22" t="s">
        <v>519</v>
      </c>
      <c r="W17" s="18" t="s">
        <v>788</v>
      </c>
      <c r="X17" s="18"/>
      <c r="Y17" s="18"/>
      <c r="Z17" s="18" t="s">
        <v>789</v>
      </c>
      <c r="AA17" s="23" t="s">
        <v>789</v>
      </c>
      <c r="AB17" s="24" t="s">
        <v>790</v>
      </c>
      <c r="AC17" s="26">
        <v>727940911</v>
      </c>
      <c r="AD17" s="25" t="s">
        <v>789</v>
      </c>
      <c r="AE17" s="24" t="s">
        <v>791</v>
      </c>
      <c r="AF17" s="26">
        <v>727940917</v>
      </c>
      <c r="AG17" s="25" t="s">
        <v>789</v>
      </c>
      <c r="AH17" s="27" t="s">
        <v>792</v>
      </c>
      <c r="AI17" s="24" t="s">
        <v>793</v>
      </c>
      <c r="AJ17" s="26">
        <v>727940917</v>
      </c>
      <c r="AK17" s="25" t="s">
        <v>789</v>
      </c>
      <c r="AL17" s="29" t="s">
        <v>525</v>
      </c>
      <c r="AM17" s="29" t="s">
        <v>525</v>
      </c>
      <c r="AN17" s="29" t="s">
        <v>658</v>
      </c>
      <c r="AO17" s="29" t="s">
        <v>544</v>
      </c>
      <c r="AQ17" s="33" t="e">
        <f>VLOOKUP(C17,'Odpovědi formuláře 1'!A:E,5,0)</f>
        <v>#N/A</v>
      </c>
      <c r="AR17" s="33">
        <f>VLOOKUP(C17,'Odpovědi formuláře 2'!A:E,5,0)</f>
        <v>67011748</v>
      </c>
      <c r="AS17" s="33" t="e">
        <f>VLOOKUP(C17,bezNP!A:F,6,0)</f>
        <v>#N/A</v>
      </c>
    </row>
    <row r="18" spans="1:45" ht="30" customHeight="1">
      <c r="A18" s="32">
        <v>70285314</v>
      </c>
      <c r="B18" s="37" t="s">
        <v>794</v>
      </c>
      <c r="C18" s="32">
        <v>70285314</v>
      </c>
      <c r="D18" s="18" t="s">
        <v>528</v>
      </c>
      <c r="E18" s="18" t="s">
        <v>795</v>
      </c>
      <c r="F18" s="19" t="s">
        <v>796</v>
      </c>
      <c r="G18" s="19" t="s">
        <v>797</v>
      </c>
      <c r="H18" s="19" t="s">
        <v>719</v>
      </c>
      <c r="I18" s="19" t="s">
        <v>798</v>
      </c>
      <c r="J18" s="20">
        <v>1277</v>
      </c>
      <c r="K18" s="20">
        <v>8</v>
      </c>
      <c r="L18" s="19" t="s">
        <v>509</v>
      </c>
      <c r="M18" s="19" t="s">
        <v>799</v>
      </c>
      <c r="N18" s="19" t="s">
        <v>800</v>
      </c>
      <c r="O18" s="19" t="s">
        <v>584</v>
      </c>
      <c r="P18" s="19" t="s">
        <v>801</v>
      </c>
      <c r="Q18" s="19" t="s">
        <v>802</v>
      </c>
      <c r="R18" s="19" t="s">
        <v>569</v>
      </c>
      <c r="S18" s="19" t="s">
        <v>803</v>
      </c>
      <c r="T18" s="19" t="s">
        <v>726</v>
      </c>
      <c r="U18" s="21" t="s">
        <v>518</v>
      </c>
      <c r="V18" s="22" t="s">
        <v>519</v>
      </c>
      <c r="W18" s="31" t="s">
        <v>804</v>
      </c>
      <c r="X18" s="18"/>
      <c r="Y18" s="18" t="str">
        <f>VLOOKUP(C18,'[1]Odpovědi formuláře 1'!A:C,3,0)</f>
        <v>info@svcznojmo.cz</v>
      </c>
      <c r="Z18" s="18" t="s">
        <v>805</v>
      </c>
      <c r="AA18" s="23" t="s">
        <v>806</v>
      </c>
      <c r="AB18" s="24"/>
      <c r="AC18" s="24"/>
      <c r="AD18" s="25"/>
      <c r="AE18" s="24" t="s">
        <v>807</v>
      </c>
      <c r="AF18" s="26">
        <v>515224144</v>
      </c>
      <c r="AG18" s="25" t="s">
        <v>806</v>
      </c>
      <c r="AH18" s="27"/>
      <c r="AI18" s="24" t="s">
        <v>808</v>
      </c>
      <c r="AJ18" s="26">
        <v>515224353</v>
      </c>
      <c r="AK18" s="25" t="s">
        <v>806</v>
      </c>
      <c r="AL18" s="29" t="s">
        <v>525</v>
      </c>
      <c r="AM18" s="29" t="s">
        <v>525</v>
      </c>
      <c r="AN18" s="29" t="s">
        <v>526</v>
      </c>
      <c r="AO18" s="29" t="s">
        <v>544</v>
      </c>
      <c r="AQ18" s="33">
        <f>VLOOKUP(C18,'Odpovědi formuláře 1'!A:E,5,0)</f>
        <v>70285314</v>
      </c>
      <c r="AR18" s="33">
        <f>VLOOKUP(C18,'Odpovědi formuláře 2'!A:E,5,0)</f>
        <v>70285314</v>
      </c>
      <c r="AS18" s="33">
        <f>VLOOKUP(C18,bezNP!A:F,6,0)</f>
        <v>70285314</v>
      </c>
    </row>
    <row r="19" spans="1:45" ht="30" customHeight="1">
      <c r="A19" s="32">
        <v>70841683</v>
      </c>
      <c r="B19" s="37" t="s">
        <v>809</v>
      </c>
      <c r="C19" s="32">
        <v>70841683</v>
      </c>
      <c r="D19" s="18" t="s">
        <v>528</v>
      </c>
      <c r="E19" s="18" t="s">
        <v>810</v>
      </c>
      <c r="F19" s="19" t="s">
        <v>811</v>
      </c>
      <c r="G19" s="19" t="s">
        <v>812</v>
      </c>
      <c r="H19" s="19" t="s">
        <v>719</v>
      </c>
      <c r="I19" s="19" t="s">
        <v>813</v>
      </c>
      <c r="J19" s="20">
        <v>955</v>
      </c>
      <c r="K19" s="20">
        <v>6</v>
      </c>
      <c r="L19" s="19" t="s">
        <v>509</v>
      </c>
      <c r="M19" s="19" t="s">
        <v>814</v>
      </c>
      <c r="N19" s="19" t="s">
        <v>815</v>
      </c>
      <c r="O19" s="19" t="s">
        <v>584</v>
      </c>
      <c r="P19" s="19" t="s">
        <v>816</v>
      </c>
      <c r="Q19" s="19" t="s">
        <v>817</v>
      </c>
      <c r="R19" s="19" t="s">
        <v>569</v>
      </c>
      <c r="S19" s="19" t="s">
        <v>818</v>
      </c>
      <c r="T19" s="19" t="s">
        <v>726</v>
      </c>
      <c r="U19" s="21" t="s">
        <v>518</v>
      </c>
      <c r="V19" s="22" t="s">
        <v>519</v>
      </c>
      <c r="W19" s="31" t="s">
        <v>819</v>
      </c>
      <c r="X19" s="18"/>
      <c r="Y19" s="18" t="str">
        <f>VLOOKUP(C19,'[1]Odpovědi formuláře 1'!A:C,3,0)</f>
        <v>pppznojmo@skolyjm.cz</v>
      </c>
      <c r="Z19" s="18" t="s">
        <v>820</v>
      </c>
      <c r="AA19" s="23" t="s">
        <v>396</v>
      </c>
      <c r="AB19" s="24"/>
      <c r="AC19" s="26"/>
      <c r="AD19" s="25"/>
      <c r="AE19" s="24" t="s">
        <v>821</v>
      </c>
      <c r="AF19" s="26">
        <v>515260077</v>
      </c>
      <c r="AG19" s="25" t="s">
        <v>822</v>
      </c>
      <c r="AH19" s="27"/>
      <c r="AI19" s="24" t="s">
        <v>821</v>
      </c>
      <c r="AJ19" s="26">
        <v>515260077</v>
      </c>
      <c r="AK19" s="25" t="s">
        <v>822</v>
      </c>
      <c r="AL19" s="29" t="s">
        <v>525</v>
      </c>
      <c r="AM19" s="29" t="s">
        <v>525</v>
      </c>
      <c r="AN19" s="29" t="s">
        <v>526</v>
      </c>
      <c r="AO19" s="29" t="s">
        <v>544</v>
      </c>
      <c r="AQ19" s="33" t="s">
        <v>4378</v>
      </c>
      <c r="AR19" s="33" t="s">
        <v>4378</v>
      </c>
      <c r="AS19" s="33" t="e">
        <f>VLOOKUP(C19,bezNP!A:F,6,0)</f>
        <v>#N/A</v>
      </c>
    </row>
    <row r="20" spans="1:45" ht="30" customHeight="1">
      <c r="A20" s="17">
        <v>638081</v>
      </c>
      <c r="B20" s="16" t="s">
        <v>823</v>
      </c>
      <c r="C20" s="17">
        <v>638081</v>
      </c>
      <c r="D20" s="18" t="s">
        <v>528</v>
      </c>
      <c r="E20" s="18" t="s">
        <v>824</v>
      </c>
      <c r="F20" s="19" t="s">
        <v>825</v>
      </c>
      <c r="G20" s="19" t="s">
        <v>826</v>
      </c>
      <c r="H20" s="19" t="s">
        <v>827</v>
      </c>
      <c r="I20" s="19" t="s">
        <v>813</v>
      </c>
      <c r="J20" s="20">
        <v>956</v>
      </c>
      <c r="K20" s="20">
        <v>8</v>
      </c>
      <c r="L20" s="19" t="s">
        <v>509</v>
      </c>
      <c r="M20" s="19" t="s">
        <v>828</v>
      </c>
      <c r="N20" s="19" t="s">
        <v>829</v>
      </c>
      <c r="O20" s="19" t="s">
        <v>512</v>
      </c>
      <c r="P20" s="19" t="s">
        <v>830</v>
      </c>
      <c r="Q20" s="19" t="s">
        <v>831</v>
      </c>
      <c r="R20" s="19" t="s">
        <v>515</v>
      </c>
      <c r="S20" s="19" t="s">
        <v>832</v>
      </c>
      <c r="T20" s="19" t="s">
        <v>726</v>
      </c>
      <c r="U20" s="21" t="s">
        <v>518</v>
      </c>
      <c r="V20" s="22" t="s">
        <v>519</v>
      </c>
      <c r="W20" s="31" t="s">
        <v>833</v>
      </c>
      <c r="X20" s="18"/>
      <c r="Y20" s="18" t="str">
        <f>VLOOKUP(C20,'[1]Odpovědi formuláře 1'!A:C,3,0)</f>
        <v>kancelar@szsz.cz</v>
      </c>
      <c r="Z20" s="18" t="s">
        <v>834</v>
      </c>
      <c r="AA20" s="23" t="s">
        <v>294</v>
      </c>
      <c r="AB20" s="24" t="s">
        <v>835</v>
      </c>
      <c r="AC20" s="26">
        <v>515224547</v>
      </c>
      <c r="AD20" s="25" t="s">
        <v>836</v>
      </c>
      <c r="AE20" s="24" t="s">
        <v>837</v>
      </c>
      <c r="AF20" s="26">
        <v>515224547</v>
      </c>
      <c r="AG20" s="25" t="s">
        <v>838</v>
      </c>
      <c r="AH20" s="27"/>
      <c r="AI20" s="24" t="s">
        <v>829</v>
      </c>
      <c r="AJ20" s="26">
        <v>515224547</v>
      </c>
      <c r="AK20" s="25" t="s">
        <v>834</v>
      </c>
      <c r="AL20" s="29" t="s">
        <v>525</v>
      </c>
      <c r="AM20" s="29" t="s">
        <v>525</v>
      </c>
      <c r="AN20" s="29" t="s">
        <v>526</v>
      </c>
      <c r="AO20" s="29" t="s">
        <v>544</v>
      </c>
      <c r="AQ20" s="33">
        <f>VLOOKUP(C20,'Odpovědi formuláře 1'!A:E,5,0)</f>
        <v>638081</v>
      </c>
      <c r="AR20" s="33">
        <f>VLOOKUP(C20,'Odpovědi formuláře 2'!A:E,5,0)</f>
        <v>638081</v>
      </c>
      <c r="AS20" s="33">
        <f>VLOOKUP(C20,bezNP!A:F,6,0)</f>
        <v>638081</v>
      </c>
    </row>
    <row r="21" spans="1:45" ht="30" customHeight="1">
      <c r="A21" s="32">
        <v>49438867</v>
      </c>
      <c r="B21" s="16" t="s">
        <v>839</v>
      </c>
      <c r="C21" s="32">
        <v>49438867</v>
      </c>
      <c r="D21" s="18" t="s">
        <v>528</v>
      </c>
      <c r="E21" s="18" t="s">
        <v>840</v>
      </c>
      <c r="F21" s="19" t="s">
        <v>841</v>
      </c>
      <c r="G21" s="19" t="s">
        <v>842</v>
      </c>
      <c r="H21" s="19" t="s">
        <v>843</v>
      </c>
      <c r="I21" s="19" t="s">
        <v>844</v>
      </c>
      <c r="J21" s="20">
        <v>945</v>
      </c>
      <c r="K21" s="20">
        <v>4</v>
      </c>
      <c r="L21" s="19" t="s">
        <v>612</v>
      </c>
      <c r="M21" s="19" t="s">
        <v>845</v>
      </c>
      <c r="N21" s="19" t="s">
        <v>846</v>
      </c>
      <c r="O21" s="19" t="s">
        <v>512</v>
      </c>
      <c r="P21" s="19" t="s">
        <v>847</v>
      </c>
      <c r="Q21" s="19" t="s">
        <v>848</v>
      </c>
      <c r="R21" s="19" t="s">
        <v>515</v>
      </c>
      <c r="S21" s="19" t="s">
        <v>849</v>
      </c>
      <c r="T21" s="19" t="s">
        <v>726</v>
      </c>
      <c r="U21" s="21" t="s">
        <v>518</v>
      </c>
      <c r="V21" s="22" t="s">
        <v>519</v>
      </c>
      <c r="W21" s="18" t="s">
        <v>850</v>
      </c>
      <c r="X21" s="18" t="s">
        <v>851</v>
      </c>
      <c r="Y21" s="18" t="str">
        <f>VLOOKUP(C21,'[1]Odpovědi formuláře 1'!A:C,3,0)</f>
        <v>matouskova@gymzn.cz</v>
      </c>
      <c r="Z21" s="18" t="s">
        <v>852</v>
      </c>
      <c r="AA21" s="23" t="s">
        <v>853</v>
      </c>
      <c r="AB21" s="24"/>
      <c r="AC21" s="24"/>
      <c r="AD21" s="25"/>
      <c r="AE21" s="24" t="s">
        <v>854</v>
      </c>
      <c r="AF21" s="26">
        <v>515266176</v>
      </c>
      <c r="AG21" s="25" t="s">
        <v>853</v>
      </c>
      <c r="AH21" s="27"/>
      <c r="AI21" s="24" t="s">
        <v>855</v>
      </c>
      <c r="AJ21" s="26">
        <v>515266162</v>
      </c>
      <c r="AK21" s="25" t="s">
        <v>856</v>
      </c>
      <c r="AL21" s="29" t="s">
        <v>525</v>
      </c>
      <c r="AM21" s="29" t="s">
        <v>525</v>
      </c>
      <c r="AN21" s="29" t="s">
        <v>658</v>
      </c>
      <c r="AO21" s="29" t="s">
        <v>544</v>
      </c>
      <c r="AQ21" s="33">
        <f>VLOOKUP(C21,'Odpovědi formuláře 1'!A:E,5,0)</f>
        <v>49438867</v>
      </c>
      <c r="AR21" s="33">
        <f>VLOOKUP(C21,'Odpovědi formuláře 2'!A:E,5,0)</f>
        <v>49438867</v>
      </c>
      <c r="AS21" s="33" t="e">
        <f>VLOOKUP(C21,bezNP!A:F,6,0)</f>
        <v>#N/A</v>
      </c>
    </row>
    <row r="22" spans="1:45" ht="30" customHeight="1">
      <c r="A22" s="32">
        <v>44993412</v>
      </c>
      <c r="B22" s="16" t="s">
        <v>857</v>
      </c>
      <c r="C22" s="32">
        <v>44993412</v>
      </c>
      <c r="D22" s="18" t="s">
        <v>528</v>
      </c>
      <c r="E22" s="18" t="s">
        <v>858</v>
      </c>
      <c r="F22" s="19" t="s">
        <v>859</v>
      </c>
      <c r="G22" s="19" t="s">
        <v>860</v>
      </c>
      <c r="H22" s="19" t="s">
        <v>563</v>
      </c>
      <c r="I22" s="19" t="s">
        <v>861</v>
      </c>
      <c r="J22" s="20">
        <v>234</v>
      </c>
      <c r="K22" s="20">
        <v>4</v>
      </c>
      <c r="L22" s="19" t="s">
        <v>509</v>
      </c>
      <c r="M22" s="19" t="s">
        <v>862</v>
      </c>
      <c r="N22" s="19" t="s">
        <v>863</v>
      </c>
      <c r="O22" s="19" t="s">
        <v>584</v>
      </c>
      <c r="P22" s="19" t="s">
        <v>864</v>
      </c>
      <c r="Q22" s="19" t="s">
        <v>865</v>
      </c>
      <c r="R22" s="19" t="s">
        <v>569</v>
      </c>
      <c r="S22" s="19" t="s">
        <v>866</v>
      </c>
      <c r="T22" s="19" t="s">
        <v>517</v>
      </c>
      <c r="U22" s="21" t="s">
        <v>518</v>
      </c>
      <c r="V22" s="22" t="s">
        <v>519</v>
      </c>
      <c r="W22" s="18" t="s">
        <v>867</v>
      </c>
      <c r="X22" s="18" t="s">
        <v>868</v>
      </c>
      <c r="Y22" s="18" t="str">
        <f>VLOOKUP(C22,'[1]Odpovědi formuláře 1'!A:C,3,0)</f>
        <v>kancelar@helceletka.cz</v>
      </c>
      <c r="Z22" s="18" t="s">
        <v>869</v>
      </c>
      <c r="AA22" s="23" t="s">
        <v>870</v>
      </c>
      <c r="AB22" s="24"/>
      <c r="AC22" s="26"/>
      <c r="AD22" s="25"/>
      <c r="AE22" s="24"/>
      <c r="AF22" s="26"/>
      <c r="AG22" s="25"/>
      <c r="AH22" s="27"/>
      <c r="AI22" s="24" t="s">
        <v>871</v>
      </c>
      <c r="AJ22" s="26" t="s">
        <v>872</v>
      </c>
      <c r="AK22" s="25"/>
      <c r="AL22" s="29" t="s">
        <v>525</v>
      </c>
      <c r="AM22" s="29" t="s">
        <v>525</v>
      </c>
      <c r="AN22" s="29" t="s">
        <v>526</v>
      </c>
      <c r="AO22" s="29" t="s">
        <v>525</v>
      </c>
      <c r="AQ22" s="33">
        <f>VLOOKUP(C22,'Odpovědi formuláře 1'!A:E,5,0)</f>
        <v>44993412</v>
      </c>
      <c r="AR22" s="33">
        <f>VLOOKUP(C22,'Odpovědi formuláře 2'!A:E,5,0)</f>
        <v>44993412</v>
      </c>
      <c r="AS22" s="33" t="e">
        <f>VLOOKUP(C22,bezNP!A:F,6,0)</f>
        <v>#N/A</v>
      </c>
    </row>
    <row r="23" spans="1:45" ht="30" customHeight="1">
      <c r="A23" s="17">
        <v>566772</v>
      </c>
      <c r="B23" s="16" t="s">
        <v>873</v>
      </c>
      <c r="C23" s="17">
        <v>566772</v>
      </c>
      <c r="D23" s="18" t="s">
        <v>528</v>
      </c>
      <c r="E23" s="18" t="s">
        <v>874</v>
      </c>
      <c r="F23" s="19" t="s">
        <v>875</v>
      </c>
      <c r="G23" s="19" t="s">
        <v>876</v>
      </c>
      <c r="H23" s="19" t="s">
        <v>563</v>
      </c>
      <c r="I23" s="19" t="s">
        <v>877</v>
      </c>
      <c r="J23" s="20">
        <v>254</v>
      </c>
      <c r="K23" s="20">
        <v>23</v>
      </c>
      <c r="L23" s="19" t="s">
        <v>509</v>
      </c>
      <c r="M23" s="19" t="s">
        <v>878</v>
      </c>
      <c r="N23" s="19" t="s">
        <v>879</v>
      </c>
      <c r="O23" s="19" t="s">
        <v>584</v>
      </c>
      <c r="P23" s="19" t="s">
        <v>880</v>
      </c>
      <c r="Q23" s="19" t="s">
        <v>881</v>
      </c>
      <c r="R23" s="19" t="s">
        <v>569</v>
      </c>
      <c r="S23" s="19" t="s">
        <v>882</v>
      </c>
      <c r="T23" s="19" t="s">
        <v>517</v>
      </c>
      <c r="U23" s="21" t="s">
        <v>518</v>
      </c>
      <c r="V23" s="22" t="s">
        <v>519</v>
      </c>
      <c r="W23" s="18" t="s">
        <v>883</v>
      </c>
      <c r="X23" s="18" t="s">
        <v>884</v>
      </c>
      <c r="Y23" s="18"/>
      <c r="Z23" s="18" t="s">
        <v>84</v>
      </c>
      <c r="AA23" s="23" t="s">
        <v>885</v>
      </c>
      <c r="AB23" s="24" t="s">
        <v>620</v>
      </c>
      <c r="AC23" s="24" t="s">
        <v>620</v>
      </c>
      <c r="AD23" s="25" t="s">
        <v>620</v>
      </c>
      <c r="AE23" s="24" t="s">
        <v>620</v>
      </c>
      <c r="AF23" s="24" t="s">
        <v>620</v>
      </c>
      <c r="AG23" s="25" t="s">
        <v>620</v>
      </c>
      <c r="AH23" s="24" t="s">
        <v>620</v>
      </c>
      <c r="AI23" s="24" t="s">
        <v>620</v>
      </c>
      <c r="AJ23" s="24" t="s">
        <v>620</v>
      </c>
      <c r="AK23" s="25" t="s">
        <v>620</v>
      </c>
      <c r="AL23" s="29" t="s">
        <v>544</v>
      </c>
      <c r="AM23" s="29" t="s">
        <v>544</v>
      </c>
      <c r="AN23" s="29"/>
      <c r="AO23" s="29" t="s">
        <v>544</v>
      </c>
      <c r="AP23" s="30" t="s">
        <v>886</v>
      </c>
      <c r="AQ23" s="33">
        <f>VLOOKUP(C23,'Odpovědi formuláře 1'!A:E,5,0)</f>
        <v>566772</v>
      </c>
      <c r="AR23" s="33">
        <f>VLOOKUP(C23,'Odpovědi formuláře 2'!A:E,5,0)</f>
        <v>566772</v>
      </c>
      <c r="AS23" s="33" t="e">
        <f>VLOOKUP(C23,bezNP!A:F,6,0)</f>
        <v>#N/A</v>
      </c>
    </row>
    <row r="24" spans="1:45" ht="30" customHeight="1">
      <c r="A24" s="17">
        <v>566381</v>
      </c>
      <c r="B24" s="16" t="s">
        <v>887</v>
      </c>
      <c r="C24" s="17">
        <v>566381</v>
      </c>
      <c r="D24" s="18" t="s">
        <v>888</v>
      </c>
      <c r="E24" s="18" t="s">
        <v>889</v>
      </c>
      <c r="F24" s="19" t="s">
        <v>890</v>
      </c>
      <c r="G24" s="19" t="s">
        <v>891</v>
      </c>
      <c r="H24" s="19" t="s">
        <v>892</v>
      </c>
      <c r="I24" s="19" t="s">
        <v>893</v>
      </c>
      <c r="J24" s="20">
        <v>263</v>
      </c>
      <c r="K24" s="20">
        <v>9</v>
      </c>
      <c r="L24" s="19" t="s">
        <v>509</v>
      </c>
      <c r="M24" s="19" t="s">
        <v>894</v>
      </c>
      <c r="N24" s="19" t="s">
        <v>895</v>
      </c>
      <c r="O24" s="19" t="s">
        <v>512</v>
      </c>
      <c r="P24" s="19" t="s">
        <v>896</v>
      </c>
      <c r="Q24" s="19" t="s">
        <v>897</v>
      </c>
      <c r="R24" s="19" t="s">
        <v>515</v>
      </c>
      <c r="S24" s="19" t="s">
        <v>898</v>
      </c>
      <c r="T24" s="19" t="s">
        <v>517</v>
      </c>
      <c r="U24" s="21" t="s">
        <v>518</v>
      </c>
      <c r="V24" s="22" t="s">
        <v>519</v>
      </c>
      <c r="W24" s="31" t="s">
        <v>899</v>
      </c>
      <c r="X24" s="18" t="s">
        <v>900</v>
      </c>
      <c r="Y24" s="18" t="str">
        <f>VLOOKUP(C24,'[1]Odpovědi formuláře 1'!A:C,3,0)</f>
        <v>smerkova@oabrno.cz</v>
      </c>
      <c r="Z24" s="18" t="s">
        <v>901</v>
      </c>
      <c r="AA24" s="23" t="s">
        <v>902</v>
      </c>
      <c r="AB24" s="24"/>
      <c r="AC24" s="26"/>
      <c r="AD24" s="25"/>
      <c r="AE24" s="24" t="s">
        <v>903</v>
      </c>
      <c r="AF24" s="26">
        <v>541211613</v>
      </c>
      <c r="AG24" s="25" t="s">
        <v>904</v>
      </c>
      <c r="AH24" s="27" t="s">
        <v>905</v>
      </c>
      <c r="AI24" s="24" t="s">
        <v>906</v>
      </c>
      <c r="AJ24" s="26" t="s">
        <v>907</v>
      </c>
      <c r="AK24" s="25" t="s">
        <v>908</v>
      </c>
      <c r="AL24" s="29" t="s">
        <v>525</v>
      </c>
      <c r="AM24" s="29" t="s">
        <v>544</v>
      </c>
      <c r="AN24" s="29"/>
      <c r="AO24" s="29" t="s">
        <v>544</v>
      </c>
      <c r="AP24" s="30" t="s">
        <v>576</v>
      </c>
      <c r="AQ24" s="33">
        <f>VLOOKUP(C24,'Odpovědi formuláře 1'!A:E,5,0)</f>
        <v>566381</v>
      </c>
      <c r="AR24" s="33">
        <f>VLOOKUP(C24,'Odpovědi formuláře 2'!A:E,5,0)</f>
        <v>566381</v>
      </c>
      <c r="AS24" s="33">
        <f>VLOOKUP(C24,bezNP!A:F,6,0)</f>
        <v>566381</v>
      </c>
    </row>
    <row r="25" spans="1:45" ht="30" customHeight="1">
      <c r="A25" s="17">
        <v>559415</v>
      </c>
      <c r="B25" s="16" t="s">
        <v>909</v>
      </c>
      <c r="C25" s="17">
        <v>559415</v>
      </c>
      <c r="D25" s="18" t="s">
        <v>910</v>
      </c>
      <c r="E25" s="18" t="s">
        <v>183</v>
      </c>
      <c r="F25" s="19" t="s">
        <v>911</v>
      </c>
      <c r="G25" s="19" t="s">
        <v>912</v>
      </c>
      <c r="H25" s="19" t="s">
        <v>563</v>
      </c>
      <c r="I25" s="19" t="s">
        <v>798</v>
      </c>
      <c r="J25" s="20">
        <v>366</v>
      </c>
      <c r="K25" s="20">
        <v>1</v>
      </c>
      <c r="L25" s="19" t="s">
        <v>509</v>
      </c>
      <c r="M25" s="19" t="s">
        <v>913</v>
      </c>
      <c r="N25" s="19" t="s">
        <v>914</v>
      </c>
      <c r="O25" s="19" t="s">
        <v>512</v>
      </c>
      <c r="P25" s="19" t="s">
        <v>915</v>
      </c>
      <c r="Q25" s="19" t="s">
        <v>916</v>
      </c>
      <c r="R25" s="19" t="s">
        <v>515</v>
      </c>
      <c r="S25" s="19" t="s">
        <v>917</v>
      </c>
      <c r="T25" s="19" t="s">
        <v>517</v>
      </c>
      <c r="U25" s="21" t="s">
        <v>518</v>
      </c>
      <c r="V25" s="22" t="s">
        <v>519</v>
      </c>
      <c r="W25" s="31">
        <v>541427191</v>
      </c>
      <c r="X25" s="18"/>
      <c r="Y25" s="18" t="str">
        <f>VLOOKUP(C25,'[1]Odpovědi formuláře 1'!A:C,3,0)</f>
        <v>anna.krytinarova@sokolska.cz</v>
      </c>
      <c r="Z25" s="18" t="s">
        <v>918</v>
      </c>
      <c r="AA25" s="23" t="s">
        <v>182</v>
      </c>
      <c r="AB25" s="24" t="s">
        <v>919</v>
      </c>
      <c r="AC25" s="26">
        <v>541427194</v>
      </c>
      <c r="AD25" s="25" t="s">
        <v>920</v>
      </c>
      <c r="AE25" s="24" t="s">
        <v>921</v>
      </c>
      <c r="AF25" s="24" t="s">
        <v>922</v>
      </c>
      <c r="AG25" s="25" t="s">
        <v>923</v>
      </c>
      <c r="AH25" s="27"/>
      <c r="AI25" s="24" t="s">
        <v>924</v>
      </c>
      <c r="AJ25" s="24" t="s">
        <v>925</v>
      </c>
      <c r="AK25" s="25" t="s">
        <v>926</v>
      </c>
      <c r="AL25" s="29" t="s">
        <v>525</v>
      </c>
      <c r="AM25" s="29" t="s">
        <v>525</v>
      </c>
      <c r="AN25" s="29" t="s">
        <v>526</v>
      </c>
      <c r="AO25" s="29" t="s">
        <v>544</v>
      </c>
      <c r="AQ25" s="33">
        <f>VLOOKUP(C25,'Odpovědi formuláře 1'!A:E,5,0)</f>
        <v>559415</v>
      </c>
      <c r="AR25" s="33">
        <f>VLOOKUP(C25,'Odpovědi formuláře 2'!A:E,5,0)</f>
        <v>559415</v>
      </c>
      <c r="AS25" s="33" t="e">
        <f>VLOOKUP(C25,bezNP!A:F,6,0)</f>
        <v>#N/A</v>
      </c>
    </row>
    <row r="26" spans="1:45" ht="30" customHeight="1">
      <c r="A26" s="17">
        <v>70932581</v>
      </c>
      <c r="B26" s="16" t="s">
        <v>927</v>
      </c>
      <c r="C26" s="17">
        <v>70932581</v>
      </c>
      <c r="D26" s="38" t="s">
        <v>928</v>
      </c>
      <c r="E26" s="38" t="s">
        <v>929</v>
      </c>
      <c r="F26" s="19" t="s">
        <v>930</v>
      </c>
      <c r="G26" s="19" t="s">
        <v>931</v>
      </c>
      <c r="H26" s="19" t="s">
        <v>563</v>
      </c>
      <c r="I26" s="19" t="s">
        <v>932</v>
      </c>
      <c r="J26" s="20">
        <v>449</v>
      </c>
      <c r="K26" s="20">
        <v>3</v>
      </c>
      <c r="L26" s="19" t="s">
        <v>509</v>
      </c>
      <c r="M26" s="19" t="s">
        <v>933</v>
      </c>
      <c r="N26" s="19" t="s">
        <v>934</v>
      </c>
      <c r="O26" s="19" t="s">
        <v>512</v>
      </c>
      <c r="P26" s="19" t="s">
        <v>935</v>
      </c>
      <c r="Q26" s="19" t="s">
        <v>936</v>
      </c>
      <c r="R26" s="19" t="s">
        <v>515</v>
      </c>
      <c r="S26" s="19" t="s">
        <v>937</v>
      </c>
      <c r="T26" s="19" t="s">
        <v>517</v>
      </c>
      <c r="U26" s="21" t="s">
        <v>938</v>
      </c>
      <c r="V26" s="42" t="s">
        <v>939</v>
      </c>
      <c r="W26" s="18" t="s">
        <v>940</v>
      </c>
      <c r="X26" s="18" t="s">
        <v>941</v>
      </c>
      <c r="Y26" s="18" t="str">
        <f>VLOOKUP(C26,'[1]Odpovědi formuláře 1'!A:C,3,0)</f>
        <v>katerina.hrozova@susjmk.cz</v>
      </c>
      <c r="Z26" s="33" t="s">
        <v>942</v>
      </c>
      <c r="AA26" s="23" t="s">
        <v>943</v>
      </c>
      <c r="AB26" s="24"/>
      <c r="AC26" s="24"/>
      <c r="AD26" s="25"/>
      <c r="AE26" s="24" t="s">
        <v>944</v>
      </c>
      <c r="AF26" s="24" t="s">
        <v>945</v>
      </c>
      <c r="AG26" s="25" t="s">
        <v>946</v>
      </c>
      <c r="AH26" s="27"/>
      <c r="AI26" s="24" t="s">
        <v>944</v>
      </c>
      <c r="AJ26" s="24" t="s">
        <v>945</v>
      </c>
      <c r="AK26" s="25" t="s">
        <v>946</v>
      </c>
      <c r="AL26" s="29" t="s">
        <v>525</v>
      </c>
      <c r="AM26" s="29" t="s">
        <v>525</v>
      </c>
      <c r="AN26" s="29" t="s">
        <v>526</v>
      </c>
      <c r="AO26" s="29" t="s">
        <v>544</v>
      </c>
      <c r="AQ26" s="33">
        <f>VLOOKUP(C26,'Odpovědi formuláře 1'!A:E,5,0)</f>
        <v>70932581</v>
      </c>
      <c r="AR26" s="33">
        <f>VLOOKUP(C26,'Odpovědi formuláře 2'!A:E,5,0)</f>
        <v>70932581</v>
      </c>
      <c r="AS26" s="33">
        <f>VLOOKUP(C26,bezNP!A:F,6,0)</f>
        <v>70932581</v>
      </c>
    </row>
    <row r="27" spans="1:45" ht="30" customHeight="1">
      <c r="A27" s="32">
        <v>44993633</v>
      </c>
      <c r="B27" s="37" t="s">
        <v>947</v>
      </c>
      <c r="C27" s="32">
        <v>44993633</v>
      </c>
      <c r="D27" s="18" t="s">
        <v>528</v>
      </c>
      <c r="E27" s="18" t="s">
        <v>948</v>
      </c>
      <c r="F27" s="19" t="s">
        <v>949</v>
      </c>
      <c r="G27" s="19" t="s">
        <v>950</v>
      </c>
      <c r="H27" s="19" t="s">
        <v>506</v>
      </c>
      <c r="I27" s="19" t="s">
        <v>532</v>
      </c>
      <c r="J27" s="20">
        <v>244</v>
      </c>
      <c r="K27" s="20">
        <v>26</v>
      </c>
      <c r="L27" s="19" t="s">
        <v>509</v>
      </c>
      <c r="M27" s="19" t="s">
        <v>951</v>
      </c>
      <c r="N27" s="19" t="s">
        <v>952</v>
      </c>
      <c r="O27" s="19" t="s">
        <v>512</v>
      </c>
      <c r="P27" s="19" t="s">
        <v>952</v>
      </c>
      <c r="Q27" s="19" t="s">
        <v>952</v>
      </c>
      <c r="R27" s="19" t="s">
        <v>569</v>
      </c>
      <c r="S27" s="19" t="s">
        <v>953</v>
      </c>
      <c r="T27" s="19" t="s">
        <v>517</v>
      </c>
      <c r="U27" s="21" t="s">
        <v>518</v>
      </c>
      <c r="V27" s="22" t="s">
        <v>519</v>
      </c>
      <c r="W27" s="18" t="s">
        <v>954</v>
      </c>
      <c r="X27" s="18"/>
      <c r="Y27" s="18"/>
      <c r="Z27" s="18" t="s">
        <v>367</v>
      </c>
      <c r="AA27" s="23" t="s">
        <v>367</v>
      </c>
      <c r="AB27" s="24"/>
      <c r="AC27" s="24"/>
      <c r="AD27" s="25"/>
      <c r="AE27" s="24" t="s">
        <v>955</v>
      </c>
      <c r="AF27" s="26">
        <v>545210374</v>
      </c>
      <c r="AG27" s="25" t="s">
        <v>956</v>
      </c>
      <c r="AH27" s="24"/>
      <c r="AI27" s="24"/>
      <c r="AJ27" s="24"/>
      <c r="AK27" s="25"/>
      <c r="AL27" s="29" t="s">
        <v>525</v>
      </c>
      <c r="AM27" s="29" t="s">
        <v>525</v>
      </c>
      <c r="AN27" s="29" t="s">
        <v>658</v>
      </c>
      <c r="AO27" s="29" t="s">
        <v>544</v>
      </c>
      <c r="AQ27" s="33">
        <f>VLOOKUP(C27,'Odpovědi formuláře 1'!A:E,5,0)</f>
        <v>44993633</v>
      </c>
      <c r="AR27" s="33">
        <f>VLOOKUP(C27,'Odpovědi formuláře 2'!A:E,5,0)</f>
        <v>44993633</v>
      </c>
      <c r="AS27" s="33">
        <f>VLOOKUP(C27,bezNP!A:F,6,0)</f>
        <v>44993633</v>
      </c>
    </row>
    <row r="28" spans="1:45" ht="30" customHeight="1">
      <c r="A28" s="17">
        <v>559032</v>
      </c>
      <c r="B28" s="37" t="s">
        <v>957</v>
      </c>
      <c r="C28" s="17">
        <v>559032</v>
      </c>
      <c r="D28" s="18" t="s">
        <v>528</v>
      </c>
      <c r="E28" s="18" t="s">
        <v>958</v>
      </c>
      <c r="F28" s="19" t="s">
        <v>959</v>
      </c>
      <c r="G28" s="19" t="s">
        <v>960</v>
      </c>
      <c r="H28" s="19" t="s">
        <v>961</v>
      </c>
      <c r="I28" s="19" t="s">
        <v>962</v>
      </c>
      <c r="J28" s="20">
        <v>1829</v>
      </c>
      <c r="K28" s="20">
        <v>14</v>
      </c>
      <c r="L28" s="19" t="s">
        <v>963</v>
      </c>
      <c r="M28" s="19" t="s">
        <v>964</v>
      </c>
      <c r="N28" s="19" t="s">
        <v>965</v>
      </c>
      <c r="O28" s="19" t="s">
        <v>512</v>
      </c>
      <c r="P28" s="19" t="s">
        <v>966</v>
      </c>
      <c r="Q28" s="19" t="s">
        <v>967</v>
      </c>
      <c r="R28" s="19" t="s">
        <v>515</v>
      </c>
      <c r="S28" s="19" t="s">
        <v>968</v>
      </c>
      <c r="T28" s="19" t="s">
        <v>517</v>
      </c>
      <c r="U28" s="21" t="s">
        <v>518</v>
      </c>
      <c r="V28" s="22" t="s">
        <v>519</v>
      </c>
      <c r="W28" s="31">
        <v>545577371</v>
      </c>
      <c r="X28" s="18" t="s">
        <v>969</v>
      </c>
      <c r="Y28" s="18" t="str">
        <f>VLOOKUP(C28,'[1]Odpovědi formuláře 1'!A:C,3,0)</f>
        <v>krejcit@jaroska.cz</v>
      </c>
      <c r="Z28" s="18" t="s">
        <v>970</v>
      </c>
      <c r="AA28" s="30" t="s">
        <v>971</v>
      </c>
      <c r="AB28" s="24" t="s">
        <v>972</v>
      </c>
      <c r="AC28" s="26">
        <v>545321282</v>
      </c>
      <c r="AD28" s="25" t="s">
        <v>973</v>
      </c>
      <c r="AE28" s="24" t="s">
        <v>974</v>
      </c>
      <c r="AF28" s="26">
        <v>545321282</v>
      </c>
      <c r="AG28" s="25" t="s">
        <v>971</v>
      </c>
      <c r="AH28" s="27"/>
      <c r="AI28" s="24" t="s">
        <v>972</v>
      </c>
      <c r="AJ28" s="26">
        <v>545321282</v>
      </c>
      <c r="AK28" s="25" t="s">
        <v>973</v>
      </c>
      <c r="AL28" s="29" t="s">
        <v>525</v>
      </c>
      <c r="AM28" s="29" t="s">
        <v>525</v>
      </c>
      <c r="AN28" s="29" t="s">
        <v>658</v>
      </c>
      <c r="AO28" s="29" t="s">
        <v>544</v>
      </c>
      <c r="AQ28" s="33">
        <f>VLOOKUP(C28,'Odpovědi formuláře 1'!A:E,5,0)</f>
        <v>559032</v>
      </c>
      <c r="AR28" s="33">
        <f>VLOOKUP(C28,'Odpovědi formuláře 2'!A:E,5,0)</f>
        <v>559032</v>
      </c>
      <c r="AS28" s="33">
        <f>VLOOKUP(C28,bezNP!A:F,6,0)</f>
        <v>559032</v>
      </c>
    </row>
    <row r="29" spans="1:45" ht="30" customHeight="1">
      <c r="A29" s="32">
        <v>62157213</v>
      </c>
      <c r="B29" s="37" t="s">
        <v>975</v>
      </c>
      <c r="C29" s="32">
        <v>62157213</v>
      </c>
      <c r="D29" s="18" t="s">
        <v>976</v>
      </c>
      <c r="E29" s="18" t="s">
        <v>977</v>
      </c>
      <c r="F29" s="19" t="s">
        <v>978</v>
      </c>
      <c r="G29" s="19" t="s">
        <v>979</v>
      </c>
      <c r="H29" s="19" t="s">
        <v>980</v>
      </c>
      <c r="I29" s="19" t="s">
        <v>962</v>
      </c>
      <c r="J29" s="20">
        <v>1890</v>
      </c>
      <c r="K29" s="20">
        <v>45</v>
      </c>
      <c r="L29" s="19" t="s">
        <v>509</v>
      </c>
      <c r="M29" s="19" t="s">
        <v>981</v>
      </c>
      <c r="N29" s="19" t="s">
        <v>982</v>
      </c>
      <c r="O29" s="19" t="s">
        <v>512</v>
      </c>
      <c r="P29" s="19" t="s">
        <v>983</v>
      </c>
      <c r="Q29" s="19" t="s">
        <v>984</v>
      </c>
      <c r="R29" s="19" t="s">
        <v>515</v>
      </c>
      <c r="S29" s="19" t="s">
        <v>985</v>
      </c>
      <c r="T29" s="19" t="s">
        <v>517</v>
      </c>
      <c r="U29" s="21" t="s">
        <v>518</v>
      </c>
      <c r="V29" s="22" t="s">
        <v>519</v>
      </c>
      <c r="W29" s="31">
        <v>545215568</v>
      </c>
      <c r="X29" s="18"/>
      <c r="Y29" s="18" t="str">
        <f>VLOOKUP(C29,'[1]Odpovědi formuláře 1'!A:C,3,0)</f>
        <v>jiri.halir@konzervator.eu</v>
      </c>
      <c r="Z29" s="18" t="s">
        <v>986</v>
      </c>
      <c r="AA29" s="23" t="s">
        <v>987</v>
      </c>
      <c r="AB29" s="24"/>
      <c r="AC29" s="24"/>
      <c r="AD29" s="25"/>
      <c r="AE29" s="24" t="s">
        <v>988</v>
      </c>
      <c r="AF29" s="26">
        <v>545215941</v>
      </c>
      <c r="AG29" s="25" t="s">
        <v>989</v>
      </c>
      <c r="AH29" s="27"/>
      <c r="AI29" s="24" t="s">
        <v>990</v>
      </c>
      <c r="AJ29" s="26">
        <v>724245114</v>
      </c>
      <c r="AK29" s="25" t="s">
        <v>991</v>
      </c>
      <c r="AL29" s="29" t="s">
        <v>525</v>
      </c>
      <c r="AM29" s="29" t="s">
        <v>525</v>
      </c>
      <c r="AN29" s="29" t="s">
        <v>658</v>
      </c>
      <c r="AO29" s="29" t="s">
        <v>544</v>
      </c>
      <c r="AQ29" s="33" t="e">
        <f>VLOOKUP(C29,'Odpovědi formuláře 1'!A:E,5,0)</f>
        <v>#N/A</v>
      </c>
      <c r="AR29" s="33">
        <f>VLOOKUP(C29,'Odpovědi formuláře 2'!A:E,5,0)</f>
        <v>62157213</v>
      </c>
      <c r="AS29" s="33">
        <f>VLOOKUP(C29,bezNP!A:F,6,0)</f>
        <v>62157213</v>
      </c>
    </row>
    <row r="30" spans="1:45" ht="30" customHeight="1">
      <c r="A30" s="32">
        <v>44993510</v>
      </c>
      <c r="B30" s="37" t="s">
        <v>992</v>
      </c>
      <c r="C30" s="32">
        <v>44993510</v>
      </c>
      <c r="D30" s="18" t="s">
        <v>528</v>
      </c>
      <c r="E30" s="18" t="s">
        <v>993</v>
      </c>
      <c r="F30" s="19" t="s">
        <v>994</v>
      </c>
      <c r="G30" s="19" t="s">
        <v>995</v>
      </c>
      <c r="H30" s="19" t="s">
        <v>563</v>
      </c>
      <c r="I30" s="19" t="s">
        <v>962</v>
      </c>
      <c r="J30" s="20">
        <v>1939</v>
      </c>
      <c r="K30" s="20">
        <v>24</v>
      </c>
      <c r="L30" s="19" t="s">
        <v>684</v>
      </c>
      <c r="M30" s="19" t="s">
        <v>996</v>
      </c>
      <c r="N30" s="19" t="s">
        <v>997</v>
      </c>
      <c r="O30" s="19" t="s">
        <v>584</v>
      </c>
      <c r="P30" s="19" t="s">
        <v>998</v>
      </c>
      <c r="Q30" s="19" t="s">
        <v>999</v>
      </c>
      <c r="R30" s="19" t="s">
        <v>569</v>
      </c>
      <c r="S30" s="19" t="s">
        <v>1000</v>
      </c>
      <c r="T30" s="19" t="s">
        <v>517</v>
      </c>
      <c r="U30" s="21" t="s">
        <v>518</v>
      </c>
      <c r="V30" s="22" t="s">
        <v>519</v>
      </c>
      <c r="W30" s="18" t="s">
        <v>1001</v>
      </c>
      <c r="X30" s="18" t="s">
        <v>1002</v>
      </c>
      <c r="Y30" s="18" t="str">
        <f>VLOOKUP(C30,'[1]Odpovědi formuláře 1'!A:C,3,0)</f>
        <v>zizkova@zusjk.cz</v>
      </c>
      <c r="Z30" s="18" t="s">
        <v>1003</v>
      </c>
      <c r="AA30" s="23" t="s">
        <v>1004</v>
      </c>
      <c r="AB30" s="24"/>
      <c r="AC30" s="26">
        <v>545211818</v>
      </c>
      <c r="AD30" s="41" t="s">
        <v>1005</v>
      </c>
      <c r="AE30" s="24" t="s">
        <v>1006</v>
      </c>
      <c r="AF30" s="26">
        <v>545211818</v>
      </c>
      <c r="AG30" s="25" t="s">
        <v>1007</v>
      </c>
      <c r="AH30" s="27"/>
      <c r="AI30" s="24" t="s">
        <v>1008</v>
      </c>
      <c r="AJ30" s="26">
        <v>545211818</v>
      </c>
      <c r="AK30" s="25" t="s">
        <v>151</v>
      </c>
      <c r="AL30" s="29" t="s">
        <v>525</v>
      </c>
      <c r="AM30" s="29" t="s">
        <v>525</v>
      </c>
      <c r="AN30" s="29" t="s">
        <v>658</v>
      </c>
      <c r="AO30" s="29" t="s">
        <v>544</v>
      </c>
      <c r="AQ30" s="33">
        <f>VLOOKUP(C30,'Odpovědi formuláře 1'!A:E,5,0)</f>
        <v>44993510</v>
      </c>
      <c r="AR30" s="33">
        <f>VLOOKUP(C30,'Odpovědi formuláře 2'!A:E,5,0)</f>
        <v>44993510</v>
      </c>
      <c r="AS30" s="33" t="e">
        <f>VLOOKUP(C30,bezNP!A:F,6,0)</f>
        <v>#N/A</v>
      </c>
    </row>
    <row r="31" spans="1:45" ht="30" customHeight="1">
      <c r="A31" s="32">
        <v>49438816</v>
      </c>
      <c r="B31" s="37" t="s">
        <v>1009</v>
      </c>
      <c r="C31" s="32">
        <v>49438816</v>
      </c>
      <c r="D31" s="18" t="s">
        <v>1010</v>
      </c>
      <c r="E31" s="18" t="s">
        <v>1011</v>
      </c>
      <c r="F31" s="19" t="s">
        <v>1012</v>
      </c>
      <c r="G31" s="19" t="s">
        <v>1013</v>
      </c>
      <c r="H31" s="19" t="s">
        <v>719</v>
      </c>
      <c r="I31" s="19" t="s">
        <v>1014</v>
      </c>
      <c r="J31" s="20">
        <v>350</v>
      </c>
      <c r="K31" s="20">
        <v>3</v>
      </c>
      <c r="L31" s="19" t="s">
        <v>509</v>
      </c>
      <c r="M31" s="19" t="s">
        <v>1015</v>
      </c>
      <c r="N31" s="19" t="s">
        <v>1016</v>
      </c>
      <c r="O31" s="19" t="s">
        <v>512</v>
      </c>
      <c r="P31" s="19" t="s">
        <v>1017</v>
      </c>
      <c r="Q31" s="19" t="s">
        <v>1018</v>
      </c>
      <c r="R31" s="19" t="s">
        <v>515</v>
      </c>
      <c r="S31" s="19" t="s">
        <v>1019</v>
      </c>
      <c r="T31" s="19" t="s">
        <v>726</v>
      </c>
      <c r="U31" s="21" t="s">
        <v>518</v>
      </c>
      <c r="V31" s="22" t="s">
        <v>519</v>
      </c>
      <c r="W31" s="18" t="s">
        <v>1020</v>
      </c>
      <c r="X31" s="43" t="s">
        <v>1021</v>
      </c>
      <c r="Y31" s="18" t="str">
        <f>VLOOKUP(C31,'[1]Odpovědi formuláře 1'!A:C,3,0)</f>
        <v>novak.p@gpoa.cz</v>
      </c>
      <c r="Z31" s="33" t="s">
        <v>1022</v>
      </c>
      <c r="AA31" s="23" t="s">
        <v>1023</v>
      </c>
      <c r="AB31" s="24"/>
      <c r="AC31" s="26"/>
      <c r="AD31" s="25"/>
      <c r="AE31" s="24" t="s">
        <v>1024</v>
      </c>
      <c r="AF31" s="26">
        <v>515158103</v>
      </c>
      <c r="AG31" s="25" t="s">
        <v>1023</v>
      </c>
      <c r="AH31" s="27" t="s">
        <v>1025</v>
      </c>
      <c r="AI31" s="24" t="s">
        <v>1026</v>
      </c>
      <c r="AJ31" s="24" t="s">
        <v>1027</v>
      </c>
      <c r="AK31" s="25" t="s">
        <v>1028</v>
      </c>
      <c r="AL31" s="29" t="s">
        <v>525</v>
      </c>
      <c r="AM31" s="29" t="s">
        <v>525</v>
      </c>
      <c r="AN31" s="29" t="s">
        <v>526</v>
      </c>
      <c r="AO31" s="29" t="s">
        <v>544</v>
      </c>
      <c r="AQ31" s="33">
        <f>VLOOKUP(C31,'Odpovědi formuláře 1'!A:E,5,0)</f>
        <v>49438816</v>
      </c>
      <c r="AR31" s="33">
        <f>VLOOKUP(C31,'Odpovědi formuláře 2'!A:E,5,0)</f>
        <v>49438816</v>
      </c>
      <c r="AS31" s="33">
        <f>VLOOKUP(C31,bezNP!A:F,6,0)</f>
        <v>49438816</v>
      </c>
    </row>
    <row r="32" spans="1:45" ht="30" customHeight="1">
      <c r="A32" s="17">
        <v>838993</v>
      </c>
      <c r="B32" s="37" t="s">
        <v>1029</v>
      </c>
      <c r="C32" s="17">
        <v>838993</v>
      </c>
      <c r="D32" s="44" t="s">
        <v>528</v>
      </c>
      <c r="E32" s="45" t="s">
        <v>1030</v>
      </c>
      <c r="F32" s="19" t="s">
        <v>1031</v>
      </c>
      <c r="G32" s="19" t="s">
        <v>1032</v>
      </c>
      <c r="H32" s="19" t="s">
        <v>719</v>
      </c>
      <c r="I32" s="19" t="s">
        <v>1033</v>
      </c>
      <c r="J32" s="20">
        <v>1020</v>
      </c>
      <c r="K32" s="20">
        <v>10</v>
      </c>
      <c r="L32" s="19" t="s">
        <v>509</v>
      </c>
      <c r="M32" s="19" t="s">
        <v>1034</v>
      </c>
      <c r="N32" s="19" t="s">
        <v>1035</v>
      </c>
      <c r="O32" s="19" t="s">
        <v>512</v>
      </c>
      <c r="P32" s="19" t="s">
        <v>1036</v>
      </c>
      <c r="Q32" s="19" t="s">
        <v>1037</v>
      </c>
      <c r="R32" s="19" t="s">
        <v>515</v>
      </c>
      <c r="S32" s="19" t="s">
        <v>1038</v>
      </c>
      <c r="T32" s="19" t="s">
        <v>726</v>
      </c>
      <c r="U32" s="21" t="s">
        <v>727</v>
      </c>
      <c r="V32" s="36" t="s">
        <v>1039</v>
      </c>
      <c r="W32" s="31">
        <v>515220760</v>
      </c>
      <c r="X32" s="18"/>
      <c r="Y32" s="18" t="str">
        <f>VLOOKUP(C32,'[1]Odpovědi formuláře 1'!A:C,3,0)</f>
        <v>brozek@kruhznojmo.cz</v>
      </c>
      <c r="Z32" s="18" t="s">
        <v>1040</v>
      </c>
      <c r="AA32" s="23" t="s">
        <v>1041</v>
      </c>
      <c r="AB32" s="24" t="s">
        <v>1042</v>
      </c>
      <c r="AC32" s="26">
        <v>724083942</v>
      </c>
      <c r="AD32" s="25" t="s">
        <v>1043</v>
      </c>
      <c r="AE32" s="24" t="s">
        <v>1044</v>
      </c>
      <c r="AF32" s="24" t="s">
        <v>1045</v>
      </c>
      <c r="AG32" s="25" t="s">
        <v>1046</v>
      </c>
      <c r="AH32" s="27"/>
      <c r="AI32" s="24" t="s">
        <v>1042</v>
      </c>
      <c r="AJ32" s="26">
        <v>724083942</v>
      </c>
      <c r="AK32" s="25" t="s">
        <v>1043</v>
      </c>
      <c r="AL32" s="29" t="s">
        <v>525</v>
      </c>
      <c r="AM32" s="29" t="s">
        <v>525</v>
      </c>
      <c r="AN32" s="29" t="s">
        <v>658</v>
      </c>
      <c r="AO32" s="29" t="s">
        <v>544</v>
      </c>
      <c r="AQ32" s="33">
        <f>VLOOKUP(C32,'Odpovědi formuláře 1'!A:E,5,0)</f>
        <v>838993</v>
      </c>
      <c r="AR32" s="33">
        <f>VLOOKUP(C32,'Odpovědi formuláře 2'!A:E,5,0)</f>
        <v>838993</v>
      </c>
      <c r="AS32" s="33" t="e">
        <f>VLOOKUP(C32,bezNP!A:F,6,0)</f>
        <v>#N/A</v>
      </c>
    </row>
    <row r="33" spans="1:45" ht="30" customHeight="1">
      <c r="A33" s="32">
        <v>70285756</v>
      </c>
      <c r="B33" s="37" t="s">
        <v>1047</v>
      </c>
      <c r="C33" s="32">
        <v>70285756</v>
      </c>
      <c r="D33" s="18" t="s">
        <v>528</v>
      </c>
      <c r="E33" s="18" t="s">
        <v>1048</v>
      </c>
      <c r="F33" s="19" t="s">
        <v>1049</v>
      </c>
      <c r="G33" s="19" t="s">
        <v>1050</v>
      </c>
      <c r="H33" s="19" t="s">
        <v>719</v>
      </c>
      <c r="I33" s="19" t="s">
        <v>1051</v>
      </c>
      <c r="J33" s="20">
        <v>999</v>
      </c>
      <c r="K33" s="20">
        <v>21</v>
      </c>
      <c r="L33" s="19" t="s">
        <v>684</v>
      </c>
      <c r="M33" s="19" t="s">
        <v>1052</v>
      </c>
      <c r="N33" s="19" t="s">
        <v>65</v>
      </c>
      <c r="O33" s="19" t="s">
        <v>512</v>
      </c>
      <c r="P33" s="19" t="s">
        <v>1053</v>
      </c>
      <c r="Q33" s="19" t="s">
        <v>1054</v>
      </c>
      <c r="R33" s="19" t="s">
        <v>515</v>
      </c>
      <c r="S33" s="19" t="s">
        <v>1055</v>
      </c>
      <c r="T33" s="19" t="s">
        <v>726</v>
      </c>
      <c r="U33" s="21" t="s">
        <v>518</v>
      </c>
      <c r="V33" s="22" t="s">
        <v>519</v>
      </c>
      <c r="W33" s="18">
        <v>515224437</v>
      </c>
      <c r="X33" s="18"/>
      <c r="Y33" s="18" t="str">
        <f>VLOOKUP(C33,'[1]Odpovědi formuláře 1'!A:C,3,0)</f>
        <v>zusznojmo@zusznojmo.cz</v>
      </c>
      <c r="Z33" s="18" t="s">
        <v>1056</v>
      </c>
      <c r="AA33" s="23" t="s">
        <v>64</v>
      </c>
      <c r="AB33" s="24"/>
      <c r="AC33" s="24"/>
      <c r="AD33" s="25"/>
      <c r="AE33" s="24" t="s">
        <v>1057</v>
      </c>
      <c r="AF33" s="26">
        <v>515224437</v>
      </c>
      <c r="AG33" s="25" t="s">
        <v>1058</v>
      </c>
      <c r="AH33" s="27"/>
      <c r="AI33" s="24"/>
      <c r="AJ33" s="24"/>
      <c r="AK33" s="25"/>
      <c r="AL33" s="29" t="s">
        <v>525</v>
      </c>
      <c r="AM33" s="29" t="s">
        <v>525</v>
      </c>
      <c r="AN33" s="29" t="s">
        <v>658</v>
      </c>
      <c r="AO33" s="29" t="s">
        <v>544</v>
      </c>
      <c r="AQ33" s="33">
        <f>VLOOKUP(C33,'Odpovědi formuláře 1'!A:E,5,0)</f>
        <v>70285756</v>
      </c>
      <c r="AR33" s="33">
        <f>VLOOKUP(C33,'Odpovědi formuláře 2'!A:E,5,0)</f>
        <v>70285756</v>
      </c>
      <c r="AS33" s="33" t="e">
        <f>VLOOKUP(C33,bezNP!A:F,6,0)</f>
        <v>#N/A</v>
      </c>
    </row>
    <row r="34" spans="1:45" ht="30" customHeight="1">
      <c r="A34" s="17">
        <v>530506</v>
      </c>
      <c r="B34" s="16" t="s">
        <v>1059</v>
      </c>
      <c r="C34" s="17">
        <v>530506</v>
      </c>
      <c r="D34" s="18" t="s">
        <v>528</v>
      </c>
      <c r="E34" s="18" t="s">
        <v>1060</v>
      </c>
      <c r="F34" s="19" t="s">
        <v>1061</v>
      </c>
      <c r="G34" s="19" t="s">
        <v>1062</v>
      </c>
      <c r="H34" s="19" t="s">
        <v>719</v>
      </c>
      <c r="I34" s="19" t="s">
        <v>1063</v>
      </c>
      <c r="J34" s="20">
        <v>3264</v>
      </c>
      <c r="K34" s="20">
        <v>6</v>
      </c>
      <c r="L34" s="19" t="s">
        <v>509</v>
      </c>
      <c r="M34" s="19" t="s">
        <v>1064</v>
      </c>
      <c r="N34" s="19" t="s">
        <v>1065</v>
      </c>
      <c r="O34" s="19" t="s">
        <v>512</v>
      </c>
      <c r="P34" s="19" t="s">
        <v>1066</v>
      </c>
      <c r="Q34" s="19" t="s">
        <v>1067</v>
      </c>
      <c r="R34" s="19" t="s">
        <v>515</v>
      </c>
      <c r="S34" s="19" t="s">
        <v>1068</v>
      </c>
      <c r="T34" s="19" t="s">
        <v>726</v>
      </c>
      <c r="U34" s="21" t="s">
        <v>518</v>
      </c>
      <c r="V34" s="22" t="s">
        <v>519</v>
      </c>
      <c r="W34" s="18" t="s">
        <v>1069</v>
      </c>
      <c r="X34" s="18"/>
      <c r="Y34" s="18" t="str">
        <f>VLOOKUP(C34,'[1]Odpovědi formuláře 1'!A:C,3,0)</f>
        <v>hortova@souuhelna.cz</v>
      </c>
      <c r="Z34" s="18" t="s">
        <v>1070</v>
      </c>
      <c r="AA34" s="23"/>
      <c r="AB34" s="24"/>
      <c r="AC34" s="26">
        <v>515222202</v>
      </c>
      <c r="AD34" s="25"/>
      <c r="AE34" s="24"/>
      <c r="AF34" s="26">
        <v>515228937</v>
      </c>
      <c r="AG34" s="25"/>
      <c r="AH34" s="27"/>
      <c r="AI34" s="24"/>
      <c r="AJ34" s="26">
        <v>515228937</v>
      </c>
      <c r="AK34" s="25"/>
      <c r="AL34" s="29" t="s">
        <v>525</v>
      </c>
      <c r="AM34" s="29" t="s">
        <v>525</v>
      </c>
      <c r="AN34" s="29" t="s">
        <v>526</v>
      </c>
      <c r="AO34" s="29" t="s">
        <v>544</v>
      </c>
      <c r="AQ34" s="33">
        <f>VLOOKUP(C34,'Odpovědi formuláře 1'!A:E,5,0)</f>
        <v>530506</v>
      </c>
      <c r="AR34" s="33">
        <f>VLOOKUP(C34,'Odpovědi formuláře 2'!A:E,5,0)</f>
        <v>530506</v>
      </c>
      <c r="AS34" s="33" t="e">
        <f>VLOOKUP(C34,bezNP!A:F,6,0)</f>
        <v>#N/A</v>
      </c>
    </row>
    <row r="35" spans="1:45" ht="30" customHeight="1">
      <c r="A35" s="32">
        <v>49439723</v>
      </c>
      <c r="B35" s="37" t="s">
        <v>1071</v>
      </c>
      <c r="C35" s="32">
        <v>49439723</v>
      </c>
      <c r="D35" s="18" t="s">
        <v>528</v>
      </c>
      <c r="E35" s="18" t="s">
        <v>1072</v>
      </c>
      <c r="F35" s="19" t="s">
        <v>1073</v>
      </c>
      <c r="G35" s="19" t="s">
        <v>1074</v>
      </c>
      <c r="H35" s="19" t="s">
        <v>719</v>
      </c>
      <c r="I35" s="19" t="s">
        <v>1075</v>
      </c>
      <c r="J35" s="20">
        <v>716</v>
      </c>
      <c r="K35" s="20">
        <v>18</v>
      </c>
      <c r="L35" s="19" t="s">
        <v>509</v>
      </c>
      <c r="M35" s="19" t="s">
        <v>1076</v>
      </c>
      <c r="N35" s="19" t="s">
        <v>1077</v>
      </c>
      <c r="O35" s="19" t="s">
        <v>584</v>
      </c>
      <c r="P35" s="19" t="s">
        <v>1078</v>
      </c>
      <c r="Q35" s="19" t="s">
        <v>1079</v>
      </c>
      <c r="R35" s="19" t="s">
        <v>569</v>
      </c>
      <c r="S35" s="19" t="s">
        <v>1080</v>
      </c>
      <c r="T35" s="19" t="s">
        <v>726</v>
      </c>
      <c r="U35" s="21" t="s">
        <v>518</v>
      </c>
      <c r="V35" s="22" t="s">
        <v>519</v>
      </c>
      <c r="W35" s="18" t="s">
        <v>1081</v>
      </c>
      <c r="X35" s="18"/>
      <c r="Y35" s="18" t="str">
        <f>VLOOKUP(C35,'[1]Odpovědi formuláře 1'!A:C,3,0)</f>
        <v>dedomov@seznam.cz</v>
      </c>
      <c r="Z35" s="18" t="s">
        <v>1082</v>
      </c>
      <c r="AA35" s="23" t="s">
        <v>283</v>
      </c>
      <c r="AB35" s="24"/>
      <c r="AC35" s="24"/>
      <c r="AD35" s="25"/>
      <c r="AE35" s="24" t="s">
        <v>1083</v>
      </c>
      <c r="AF35" s="46">
        <v>515224506</v>
      </c>
      <c r="AG35" s="25" t="s">
        <v>1084</v>
      </c>
      <c r="AH35" s="27"/>
      <c r="AI35" s="24" t="s">
        <v>1085</v>
      </c>
      <c r="AJ35" s="26">
        <v>739634337</v>
      </c>
      <c r="AK35" s="25" t="s">
        <v>1086</v>
      </c>
      <c r="AL35" s="29" t="s">
        <v>525</v>
      </c>
      <c r="AM35" s="29" t="s">
        <v>525</v>
      </c>
      <c r="AN35" s="29" t="s">
        <v>526</v>
      </c>
      <c r="AO35" s="29" t="s">
        <v>544</v>
      </c>
      <c r="AQ35" s="33">
        <f>VLOOKUP(C35,'Odpovědi formuláře 1'!A:E,5,0)</f>
        <v>49439723</v>
      </c>
      <c r="AR35" s="33">
        <f>VLOOKUP(C35,'Odpovědi formuláře 2'!A:E,5,0)</f>
        <v>49439723</v>
      </c>
      <c r="AS35" s="33" t="e">
        <f>VLOOKUP(C35,bezNP!A:F,6,0)</f>
        <v>#N/A</v>
      </c>
    </row>
    <row r="36" spans="1:45" ht="30" customHeight="1">
      <c r="A36" s="32">
        <v>70285306</v>
      </c>
      <c r="B36" s="37" t="s">
        <v>1087</v>
      </c>
      <c r="C36" s="32">
        <v>70285306</v>
      </c>
      <c r="D36" s="18" t="s">
        <v>528</v>
      </c>
      <c r="E36" s="18" t="s">
        <v>1088</v>
      </c>
      <c r="F36" s="19" t="s">
        <v>1089</v>
      </c>
      <c r="G36" s="19" t="s">
        <v>1090</v>
      </c>
      <c r="H36" s="19" t="s">
        <v>1091</v>
      </c>
      <c r="I36" s="19" t="s">
        <v>1092</v>
      </c>
      <c r="J36" s="20">
        <v>197</v>
      </c>
      <c r="K36" s="20">
        <v>16</v>
      </c>
      <c r="L36" s="19" t="s">
        <v>684</v>
      </c>
      <c r="M36" s="19" t="s">
        <v>1093</v>
      </c>
      <c r="N36" s="19" t="s">
        <v>1094</v>
      </c>
      <c r="O36" s="19" t="s">
        <v>512</v>
      </c>
      <c r="P36" s="19" t="s">
        <v>1095</v>
      </c>
      <c r="Q36" s="19" t="s">
        <v>1096</v>
      </c>
      <c r="R36" s="19" t="s">
        <v>515</v>
      </c>
      <c r="S36" s="19" t="s">
        <v>1097</v>
      </c>
      <c r="T36" s="19" t="s">
        <v>1098</v>
      </c>
      <c r="U36" s="21" t="s">
        <v>518</v>
      </c>
      <c r="V36" s="22" t="s">
        <v>519</v>
      </c>
      <c r="W36" s="18" t="s">
        <v>1099</v>
      </c>
      <c r="X36" s="18"/>
      <c r="Y36" s="18"/>
      <c r="Z36" s="18" t="s">
        <v>341</v>
      </c>
      <c r="AA36" s="23" t="s">
        <v>341</v>
      </c>
      <c r="AB36" s="24" t="s">
        <v>1100</v>
      </c>
      <c r="AC36" s="26">
        <v>608639360</v>
      </c>
      <c r="AD36" s="25" t="s">
        <v>1101</v>
      </c>
      <c r="AE36" s="24" t="s">
        <v>1100</v>
      </c>
      <c r="AF36" s="26">
        <v>608639360</v>
      </c>
      <c r="AG36" s="25" t="s">
        <v>1101</v>
      </c>
      <c r="AH36" s="27"/>
      <c r="AI36" s="24" t="s">
        <v>1100</v>
      </c>
      <c r="AJ36" s="26">
        <v>608639360</v>
      </c>
      <c r="AK36" s="25" t="s">
        <v>1101</v>
      </c>
      <c r="AL36" s="29" t="s">
        <v>544</v>
      </c>
      <c r="AM36" s="29" t="s">
        <v>525</v>
      </c>
      <c r="AN36" s="29" t="s">
        <v>658</v>
      </c>
      <c r="AO36" s="29" t="s">
        <v>544</v>
      </c>
      <c r="AP36" s="47" t="s">
        <v>1102</v>
      </c>
      <c r="AQ36" s="33">
        <f>VLOOKUP(C36,'Odpovědi formuláře 1'!A:E,5,0)</f>
        <v>70285306</v>
      </c>
      <c r="AR36" s="33">
        <f>VLOOKUP(C36,'Odpovědi formuláře 2'!A:E,5,0)</f>
        <v>70285306</v>
      </c>
      <c r="AS36" s="33" t="e">
        <f>VLOOKUP(C36,bezNP!A:F,6,0)</f>
        <v>#N/A</v>
      </c>
    </row>
    <row r="37" spans="1:45" ht="30" customHeight="1">
      <c r="A37" s="32">
        <v>70841829</v>
      </c>
      <c r="B37" s="37" t="s">
        <v>1103</v>
      </c>
      <c r="C37" s="32">
        <v>70841829</v>
      </c>
      <c r="D37" s="18" t="s">
        <v>528</v>
      </c>
      <c r="E37" s="18" t="s">
        <v>1104</v>
      </c>
      <c r="F37" s="19" t="s">
        <v>1105</v>
      </c>
      <c r="G37" s="19" t="s">
        <v>1106</v>
      </c>
      <c r="H37" s="19" t="s">
        <v>1091</v>
      </c>
      <c r="I37" s="19" t="s">
        <v>1107</v>
      </c>
      <c r="J37" s="20">
        <v>177</v>
      </c>
      <c r="K37" s="20">
        <v>1</v>
      </c>
      <c r="L37" s="19" t="s">
        <v>612</v>
      </c>
      <c r="M37" s="19" t="s">
        <v>1108</v>
      </c>
      <c r="N37" s="19" t="s">
        <v>1109</v>
      </c>
      <c r="O37" s="19" t="s">
        <v>512</v>
      </c>
      <c r="P37" s="19" t="s">
        <v>1110</v>
      </c>
      <c r="Q37" s="19" t="s">
        <v>1111</v>
      </c>
      <c r="R37" s="19" t="s">
        <v>515</v>
      </c>
      <c r="S37" s="19" t="s">
        <v>1112</v>
      </c>
      <c r="T37" s="19" t="s">
        <v>1098</v>
      </c>
      <c r="U37" s="21" t="s">
        <v>518</v>
      </c>
      <c r="V37" s="22" t="s">
        <v>519</v>
      </c>
      <c r="W37" s="31">
        <v>515333124</v>
      </c>
      <c r="X37" s="18"/>
      <c r="Y37" s="18"/>
      <c r="Z37" s="18" t="s">
        <v>1113</v>
      </c>
      <c r="AA37" s="23" t="s">
        <v>1113</v>
      </c>
      <c r="AB37" s="24" t="s">
        <v>1114</v>
      </c>
      <c r="AC37" s="26">
        <v>515333124</v>
      </c>
      <c r="AD37" s="25" t="s">
        <v>1115</v>
      </c>
      <c r="AE37" s="24" t="s">
        <v>1116</v>
      </c>
      <c r="AF37" s="26">
        <v>515262954</v>
      </c>
      <c r="AG37" s="25" t="s">
        <v>1117</v>
      </c>
      <c r="AH37" s="27"/>
      <c r="AI37" s="24" t="s">
        <v>1114</v>
      </c>
      <c r="AJ37" s="26">
        <v>515333124</v>
      </c>
      <c r="AK37" s="25" t="s">
        <v>1115</v>
      </c>
      <c r="AL37" s="29" t="s">
        <v>525</v>
      </c>
      <c r="AM37" s="29" t="s">
        <v>525</v>
      </c>
      <c r="AN37" s="29" t="s">
        <v>658</v>
      </c>
      <c r="AO37" s="29" t="s">
        <v>544</v>
      </c>
      <c r="AQ37" s="33" t="e">
        <f>VLOOKUP(C37,'Odpovědi formuláře 1'!A:E,5,0)</f>
        <v>#N/A</v>
      </c>
      <c r="AR37" s="33">
        <f>VLOOKUP(C37,'Odpovědi formuláře 2'!A:E,5,0)</f>
        <v>70841829</v>
      </c>
      <c r="AS37" s="33" t="e">
        <f>VLOOKUP(C37,bezNP!A:F,6,0)</f>
        <v>#N/A</v>
      </c>
    </row>
    <row r="38" spans="1:45" ht="30" customHeight="1">
      <c r="A38" s="17">
        <v>45671729</v>
      </c>
      <c r="B38" s="48" t="s">
        <v>1118</v>
      </c>
      <c r="C38" s="17">
        <v>45671729</v>
      </c>
      <c r="D38" s="35" t="s">
        <v>528</v>
      </c>
      <c r="E38" s="35" t="s">
        <v>1119</v>
      </c>
      <c r="F38" s="19" t="s">
        <v>1120</v>
      </c>
      <c r="G38" s="19" t="s">
        <v>1121</v>
      </c>
      <c r="H38" s="19" t="s">
        <v>1122</v>
      </c>
      <c r="I38" s="19" t="s">
        <v>1123</v>
      </c>
      <c r="J38" s="20">
        <v>1</v>
      </c>
      <c r="K38" s="20"/>
      <c r="L38" s="19" t="s">
        <v>509</v>
      </c>
      <c r="M38" s="19" t="s">
        <v>1124</v>
      </c>
      <c r="N38" s="19" t="s">
        <v>1125</v>
      </c>
      <c r="O38" s="19" t="s">
        <v>584</v>
      </c>
      <c r="P38" s="19" t="s">
        <v>1126</v>
      </c>
      <c r="Q38" s="19" t="s">
        <v>1127</v>
      </c>
      <c r="R38" s="19" t="s">
        <v>569</v>
      </c>
      <c r="S38" s="19" t="s">
        <v>1128</v>
      </c>
      <c r="T38" s="19" t="s">
        <v>1129</v>
      </c>
      <c r="U38" s="21" t="s">
        <v>634</v>
      </c>
      <c r="V38" s="36" t="s">
        <v>1130</v>
      </c>
      <c r="W38" s="31">
        <v>515339157</v>
      </c>
      <c r="X38" s="18"/>
      <c r="Y38" s="18" t="str">
        <f>VLOOKUP(C38,'[1]Odpovědi formuláře 1'!A:C,3,0)</f>
        <v>veisova@domovskalice.cz</v>
      </c>
      <c r="Z38" s="18" t="s">
        <v>1131</v>
      </c>
      <c r="AA38" s="23" t="s">
        <v>1132</v>
      </c>
      <c r="AB38" s="24"/>
      <c r="AC38" s="24"/>
      <c r="AD38" s="25"/>
      <c r="AE38" s="24" t="s">
        <v>1133</v>
      </c>
      <c r="AF38" s="26">
        <v>515339157</v>
      </c>
      <c r="AG38" s="25" t="s">
        <v>1132</v>
      </c>
      <c r="AH38" s="27"/>
      <c r="AI38" s="24" t="s">
        <v>1133</v>
      </c>
      <c r="AJ38" s="26">
        <v>515339157</v>
      </c>
      <c r="AK38" s="25" t="s">
        <v>1132</v>
      </c>
      <c r="AL38" s="29" t="s">
        <v>525</v>
      </c>
      <c r="AM38" s="29" t="s">
        <v>525</v>
      </c>
      <c r="AN38" s="29" t="s">
        <v>658</v>
      </c>
      <c r="AO38" s="29" t="s">
        <v>544</v>
      </c>
      <c r="AQ38" s="33">
        <f>VLOOKUP(C38,'Odpovědi formuláře 1'!A:E,5,0)</f>
        <v>45671729</v>
      </c>
      <c r="AR38" s="33">
        <f>VLOOKUP(C38,'Odpovědi formuláře 2'!A:E,5,0)</f>
        <v>45671729</v>
      </c>
      <c r="AS38" s="33" t="e">
        <f>VLOOKUP(C38,bezNP!A:F,6,0)</f>
        <v>#N/A</v>
      </c>
    </row>
    <row r="39" spans="1:45" ht="30" customHeight="1">
      <c r="A39" s="17">
        <v>559008</v>
      </c>
      <c r="B39" s="37" t="s">
        <v>1134</v>
      </c>
      <c r="C39" s="17">
        <v>559008</v>
      </c>
      <c r="D39" s="18" t="s">
        <v>528</v>
      </c>
      <c r="E39" s="18" t="s">
        <v>181</v>
      </c>
      <c r="F39" s="19" t="s">
        <v>1135</v>
      </c>
      <c r="G39" s="19" t="s">
        <v>1136</v>
      </c>
      <c r="H39" s="19" t="s">
        <v>1137</v>
      </c>
      <c r="I39" s="19" t="s">
        <v>1138</v>
      </c>
      <c r="J39" s="20">
        <v>980</v>
      </c>
      <c r="K39" s="20">
        <v>55</v>
      </c>
      <c r="L39" s="19" t="s">
        <v>509</v>
      </c>
      <c r="M39" s="19" t="s">
        <v>1139</v>
      </c>
      <c r="N39" s="19" t="s">
        <v>1140</v>
      </c>
      <c r="O39" s="19" t="s">
        <v>512</v>
      </c>
      <c r="P39" s="19" t="s">
        <v>1141</v>
      </c>
      <c r="Q39" s="19" t="s">
        <v>1142</v>
      </c>
      <c r="R39" s="19" t="s">
        <v>515</v>
      </c>
      <c r="S39" s="19" t="s">
        <v>1143</v>
      </c>
      <c r="T39" s="19" t="s">
        <v>517</v>
      </c>
      <c r="U39" s="21" t="s">
        <v>518</v>
      </c>
      <c r="V39" s="22" t="s">
        <v>519</v>
      </c>
      <c r="W39" s="31">
        <v>549122069</v>
      </c>
      <c r="X39" s="18" t="s">
        <v>1144</v>
      </c>
      <c r="Y39" s="18" t="str">
        <f>VLOOKUP(C39,'[1]Odpovědi formuláře 1'!A:C,3,0)</f>
        <v>havranova@gml.cz</v>
      </c>
      <c r="Z39" s="18" t="s">
        <v>1145</v>
      </c>
      <c r="AA39" s="23" t="s">
        <v>180</v>
      </c>
      <c r="AB39" s="24"/>
      <c r="AC39" s="24"/>
      <c r="AD39" s="25"/>
      <c r="AE39" s="24" t="s">
        <v>1146</v>
      </c>
      <c r="AF39" s="26">
        <v>549122061</v>
      </c>
      <c r="AG39" s="25" t="s">
        <v>1147</v>
      </c>
      <c r="AH39" s="27"/>
      <c r="AI39" s="24" t="s">
        <v>1148</v>
      </c>
      <c r="AJ39" s="26">
        <v>549122066</v>
      </c>
      <c r="AK39" s="25" t="s">
        <v>180</v>
      </c>
      <c r="AL39" s="29" t="s">
        <v>525</v>
      </c>
      <c r="AM39" s="29" t="s">
        <v>525</v>
      </c>
      <c r="AN39" s="29" t="s">
        <v>526</v>
      </c>
      <c r="AO39" s="29" t="s">
        <v>544</v>
      </c>
      <c r="AQ39" s="33">
        <f>VLOOKUP(C39,'Odpovědi formuláře 1'!A:E,5,0)</f>
        <v>559008</v>
      </c>
      <c r="AR39" s="33">
        <f>VLOOKUP(C39,'Odpovědi formuláře 2'!A:E,5,0)</f>
        <v>559008</v>
      </c>
      <c r="AS39" s="33">
        <f>VLOOKUP(C39,bezNP!A:F,6,0)</f>
        <v>559008</v>
      </c>
    </row>
    <row r="40" spans="1:45" ht="30" customHeight="1">
      <c r="A40" s="32">
        <v>44993528</v>
      </c>
      <c r="B40" s="16" t="s">
        <v>1149</v>
      </c>
      <c r="C40" s="32">
        <v>44993528</v>
      </c>
      <c r="D40" s="18" t="s">
        <v>528</v>
      </c>
      <c r="E40" s="18" t="s">
        <v>1150</v>
      </c>
      <c r="F40" s="19" t="s">
        <v>1151</v>
      </c>
      <c r="G40" s="19" t="s">
        <v>1152</v>
      </c>
      <c r="H40" s="19" t="s">
        <v>1137</v>
      </c>
      <c r="I40" s="19" t="s">
        <v>1153</v>
      </c>
      <c r="J40" s="20">
        <v>944</v>
      </c>
      <c r="K40" s="20">
        <v>133</v>
      </c>
      <c r="L40" s="19" t="s">
        <v>509</v>
      </c>
      <c r="M40" s="19" t="s">
        <v>1154</v>
      </c>
      <c r="N40" s="19" t="s">
        <v>1155</v>
      </c>
      <c r="O40" s="19" t="s">
        <v>512</v>
      </c>
      <c r="P40" s="19" t="s">
        <v>1156</v>
      </c>
      <c r="Q40" s="19" t="s">
        <v>1157</v>
      </c>
      <c r="R40" s="19" t="s">
        <v>515</v>
      </c>
      <c r="S40" s="19" t="s">
        <v>1158</v>
      </c>
      <c r="T40" s="19" t="s">
        <v>517</v>
      </c>
      <c r="U40" s="21" t="s">
        <v>518</v>
      </c>
      <c r="V40" s="22" t="s">
        <v>519</v>
      </c>
      <c r="W40" s="31">
        <v>541424421</v>
      </c>
      <c r="X40" s="43" t="s">
        <v>1159</v>
      </c>
      <c r="Y40" s="21" t="s">
        <v>1160</v>
      </c>
      <c r="Z40" s="18" t="s">
        <v>1161</v>
      </c>
      <c r="AA40" s="23" t="s">
        <v>1162</v>
      </c>
      <c r="AB40" s="24"/>
      <c r="AC40" s="24"/>
      <c r="AD40" s="25"/>
      <c r="AE40" s="24" t="s">
        <v>1163</v>
      </c>
      <c r="AF40" s="26">
        <v>541424422</v>
      </c>
      <c r="AG40" s="41" t="s">
        <v>1162</v>
      </c>
      <c r="AH40" s="27"/>
      <c r="AI40" s="24" t="s">
        <v>1164</v>
      </c>
      <c r="AJ40" s="26">
        <v>541424420</v>
      </c>
      <c r="AK40" s="25" t="s">
        <v>1165</v>
      </c>
      <c r="AL40" s="29" t="s">
        <v>525</v>
      </c>
      <c r="AM40" s="29" t="s">
        <v>525</v>
      </c>
      <c r="AN40" s="29" t="s">
        <v>658</v>
      </c>
      <c r="AO40" s="29" t="s">
        <v>544</v>
      </c>
      <c r="AQ40" s="33" t="s">
        <v>4353</v>
      </c>
      <c r="AR40" s="33" t="s">
        <v>4353</v>
      </c>
      <c r="AS40" s="33" t="s">
        <v>4353</v>
      </c>
    </row>
    <row r="41" spans="1:45" ht="34.5" customHeight="1">
      <c r="A41" s="17">
        <v>567582</v>
      </c>
      <c r="B41" s="37" t="s">
        <v>1166</v>
      </c>
      <c r="C41" s="17">
        <v>567582</v>
      </c>
      <c r="D41" s="18" t="s">
        <v>528</v>
      </c>
      <c r="E41" s="18" t="s">
        <v>1167</v>
      </c>
      <c r="F41" s="19" t="s">
        <v>1168</v>
      </c>
      <c r="G41" s="19" t="s">
        <v>1169</v>
      </c>
      <c r="H41" s="19" t="s">
        <v>563</v>
      </c>
      <c r="I41" s="19" t="s">
        <v>1170</v>
      </c>
      <c r="J41" s="20">
        <v>63</v>
      </c>
      <c r="K41" s="20">
        <v>70</v>
      </c>
      <c r="L41" s="19" t="s">
        <v>509</v>
      </c>
      <c r="M41" s="19" t="s">
        <v>1171</v>
      </c>
      <c r="N41" s="19" t="s">
        <v>1172</v>
      </c>
      <c r="O41" s="19" t="s">
        <v>512</v>
      </c>
      <c r="P41" s="19" t="s">
        <v>1173</v>
      </c>
      <c r="Q41" s="19" t="s">
        <v>1174</v>
      </c>
      <c r="R41" s="19" t="s">
        <v>515</v>
      </c>
      <c r="S41" s="19" t="s">
        <v>1175</v>
      </c>
      <c r="T41" s="19" t="s">
        <v>517</v>
      </c>
      <c r="U41" s="21" t="s">
        <v>518</v>
      </c>
      <c r="V41" s="22" t="s">
        <v>519</v>
      </c>
      <c r="W41" s="18" t="s">
        <v>1176</v>
      </c>
      <c r="X41" s="18"/>
      <c r="Y41" s="50" t="str">
        <f>VLOOKUP(C41,'[1]Odpovědi formuláře 1'!A:C,3,0)</f>
        <v>kancelar@sgldbrno.cz</v>
      </c>
      <c r="Z41" s="18" t="s">
        <v>1177</v>
      </c>
      <c r="AA41" s="23" t="s">
        <v>149</v>
      </c>
      <c r="AB41" s="24" t="s">
        <v>150</v>
      </c>
      <c r="AC41" s="26">
        <v>541212176</v>
      </c>
      <c r="AD41" s="25" t="s">
        <v>149</v>
      </c>
      <c r="AE41" s="24" t="s">
        <v>1178</v>
      </c>
      <c r="AF41" s="26">
        <v>541212176</v>
      </c>
      <c r="AG41" s="25" t="s">
        <v>149</v>
      </c>
      <c r="AH41" s="27"/>
      <c r="AI41" s="24" t="s">
        <v>1179</v>
      </c>
      <c r="AJ41" s="26">
        <v>541212176</v>
      </c>
      <c r="AK41" s="25" t="s">
        <v>149</v>
      </c>
      <c r="AL41" s="29" t="s">
        <v>525</v>
      </c>
      <c r="AM41" s="29" t="s">
        <v>525</v>
      </c>
      <c r="AN41" s="29" t="s">
        <v>658</v>
      </c>
      <c r="AO41" s="29" t="s">
        <v>544</v>
      </c>
      <c r="AQ41" s="33">
        <f>VLOOKUP(C41,'Odpovědi formuláře 1'!A:E,5,0)</f>
        <v>567582</v>
      </c>
      <c r="AR41" s="33">
        <f>VLOOKUP(C41,'Odpovědi formuláře 2'!A:E,5,0)</f>
        <v>567582</v>
      </c>
      <c r="AS41" s="33">
        <f>VLOOKUP(C41,bezNP!A:F,6,0)</f>
        <v>567582</v>
      </c>
    </row>
    <row r="42" spans="1:45" ht="30" customHeight="1">
      <c r="A42" s="32">
        <v>62156586</v>
      </c>
      <c r="B42" s="37" t="s">
        <v>1180</v>
      </c>
      <c r="C42" s="32">
        <v>62156586</v>
      </c>
      <c r="D42" s="18" t="s">
        <v>528</v>
      </c>
      <c r="E42" s="18" t="s">
        <v>1181</v>
      </c>
      <c r="F42" s="19" t="s">
        <v>1182</v>
      </c>
      <c r="G42" s="19" t="s">
        <v>1183</v>
      </c>
      <c r="H42" s="19" t="s">
        <v>1184</v>
      </c>
      <c r="I42" s="51" t="s">
        <v>1185</v>
      </c>
      <c r="J42" s="20">
        <v>822</v>
      </c>
      <c r="K42" s="20">
        <v>70</v>
      </c>
      <c r="L42" s="19" t="s">
        <v>509</v>
      </c>
      <c r="M42" s="19" t="s">
        <v>1186</v>
      </c>
      <c r="N42" s="19" t="s">
        <v>1187</v>
      </c>
      <c r="O42" s="19" t="s">
        <v>584</v>
      </c>
      <c r="P42" s="19" t="s">
        <v>1188</v>
      </c>
      <c r="Q42" s="19" t="s">
        <v>1189</v>
      </c>
      <c r="R42" s="19" t="s">
        <v>569</v>
      </c>
      <c r="S42" s="19" t="s">
        <v>1190</v>
      </c>
      <c r="T42" s="19" t="s">
        <v>517</v>
      </c>
      <c r="U42" s="21" t="s">
        <v>518</v>
      </c>
      <c r="V42" s="22" t="s">
        <v>519</v>
      </c>
      <c r="W42" s="31">
        <v>541213946</v>
      </c>
      <c r="X42" s="18"/>
      <c r="Y42" s="18"/>
      <c r="Z42" s="18" t="s">
        <v>19</v>
      </c>
      <c r="AA42" s="23" t="s">
        <v>19</v>
      </c>
      <c r="AB42" s="24"/>
      <c r="AC42" s="24"/>
      <c r="AD42" s="25"/>
      <c r="AE42" s="24" t="s">
        <v>1191</v>
      </c>
      <c r="AF42" s="26">
        <v>541213946</v>
      </c>
      <c r="AG42" s="25" t="s">
        <v>19</v>
      </c>
      <c r="AH42" s="27" t="s">
        <v>1192</v>
      </c>
      <c r="AI42" s="24" t="s">
        <v>1193</v>
      </c>
      <c r="AJ42" s="26">
        <v>541213946</v>
      </c>
      <c r="AK42" s="25" t="s">
        <v>1194</v>
      </c>
      <c r="AL42" s="29" t="s">
        <v>525</v>
      </c>
      <c r="AM42" s="29" t="s">
        <v>525</v>
      </c>
      <c r="AN42" s="29" t="s">
        <v>526</v>
      </c>
      <c r="AO42" s="29" t="s">
        <v>544</v>
      </c>
      <c r="AQ42" s="33">
        <f>VLOOKUP(C42,'Odpovědi formuláře 1'!A:E,5,0)</f>
        <v>62156586</v>
      </c>
      <c r="AR42" s="33">
        <f>VLOOKUP(C42,'Odpovědi formuláře 2'!A:E,5,0)</f>
        <v>62156586</v>
      </c>
      <c r="AS42" s="33" t="e">
        <f>VLOOKUP(C42,bezNP!A:F,6,0)</f>
        <v>#N/A</v>
      </c>
    </row>
    <row r="43" spans="1:45" ht="30" customHeight="1">
      <c r="A43" s="32">
        <v>64327981</v>
      </c>
      <c r="B43" s="37" t="s">
        <v>1195</v>
      </c>
      <c r="C43" s="32">
        <v>64327981</v>
      </c>
      <c r="D43" s="18" t="s">
        <v>528</v>
      </c>
      <c r="E43" s="18" t="s">
        <v>1196</v>
      </c>
      <c r="F43" s="19" t="s">
        <v>1197</v>
      </c>
      <c r="G43" s="19" t="s">
        <v>1198</v>
      </c>
      <c r="H43" s="19" t="s">
        <v>1184</v>
      </c>
      <c r="I43" s="51" t="s">
        <v>1185</v>
      </c>
      <c r="J43" s="20">
        <v>343</v>
      </c>
      <c r="K43" s="20">
        <v>68</v>
      </c>
      <c r="L43" s="19" t="s">
        <v>509</v>
      </c>
      <c r="M43" s="19" t="s">
        <v>1199</v>
      </c>
      <c r="N43" s="52" t="s">
        <v>1200</v>
      </c>
      <c r="O43" s="52" t="s">
        <v>584</v>
      </c>
      <c r="P43" s="52" t="s">
        <v>1201</v>
      </c>
      <c r="Q43" s="52" t="s">
        <v>1202</v>
      </c>
      <c r="R43" s="52" t="s">
        <v>569</v>
      </c>
      <c r="S43" s="52" t="s">
        <v>1203</v>
      </c>
      <c r="T43" s="19" t="s">
        <v>517</v>
      </c>
      <c r="U43" s="21" t="s">
        <v>518</v>
      </c>
      <c r="V43" s="22" t="s">
        <v>519</v>
      </c>
      <c r="W43" s="31" t="s">
        <v>1204</v>
      </c>
      <c r="X43" s="18"/>
      <c r="Y43" s="18"/>
      <c r="Z43" s="18" t="s">
        <v>335</v>
      </c>
      <c r="AA43" s="23" t="s">
        <v>1205</v>
      </c>
      <c r="AB43" s="24"/>
      <c r="AC43" s="24"/>
      <c r="AD43" s="25"/>
      <c r="AE43" s="24" t="s">
        <v>1206</v>
      </c>
      <c r="AF43" s="24" t="s">
        <v>1207</v>
      </c>
      <c r="AG43" s="41" t="s">
        <v>335</v>
      </c>
      <c r="AH43" s="27"/>
      <c r="AI43" s="24" t="s">
        <v>1208</v>
      </c>
      <c r="AJ43" s="24" t="s">
        <v>1207</v>
      </c>
      <c r="AK43" s="25" t="s">
        <v>1209</v>
      </c>
      <c r="AL43" s="29" t="s">
        <v>525</v>
      </c>
      <c r="AM43" s="29" t="s">
        <v>525</v>
      </c>
      <c r="AN43" s="29" t="s">
        <v>526</v>
      </c>
      <c r="AO43" s="29" t="s">
        <v>544</v>
      </c>
      <c r="AQ43" s="33">
        <f>VLOOKUP(C43,'Odpovědi formuláře 1'!A:E,5,0)</f>
        <v>64327981</v>
      </c>
      <c r="AR43" s="33">
        <f>VLOOKUP(C43,'Odpovědi formuláře 2'!A:E,5,0)</f>
        <v>64327981</v>
      </c>
      <c r="AS43" s="33" t="e">
        <f>VLOOKUP(C43,bezNP!A:F,6,0)</f>
        <v>#N/A</v>
      </c>
    </row>
    <row r="44" spans="1:45" ht="30" customHeight="1">
      <c r="A44" s="17">
        <v>559016</v>
      </c>
      <c r="B44" s="16" t="s">
        <v>1210</v>
      </c>
      <c r="C44" s="17">
        <v>559016</v>
      </c>
      <c r="D44" s="18" t="s">
        <v>528</v>
      </c>
      <c r="E44" s="18" t="s">
        <v>1211</v>
      </c>
      <c r="F44" s="19" t="s">
        <v>1212</v>
      </c>
      <c r="G44" s="19" t="s">
        <v>1213</v>
      </c>
      <c r="H44" s="19" t="s">
        <v>1184</v>
      </c>
      <c r="I44" s="19" t="s">
        <v>1214</v>
      </c>
      <c r="J44" s="20">
        <v>1804</v>
      </c>
      <c r="K44" s="20">
        <v>7</v>
      </c>
      <c r="L44" s="19" t="s">
        <v>963</v>
      </c>
      <c r="M44" s="19" t="s">
        <v>1215</v>
      </c>
      <c r="N44" s="19" t="s">
        <v>1216</v>
      </c>
      <c r="O44" s="19" t="s">
        <v>512</v>
      </c>
      <c r="P44" s="19" t="s">
        <v>1217</v>
      </c>
      <c r="Q44" s="19" t="s">
        <v>1218</v>
      </c>
      <c r="R44" s="19" t="s">
        <v>515</v>
      </c>
      <c r="S44" s="19" t="s">
        <v>1219</v>
      </c>
      <c r="T44" s="19" t="s">
        <v>517</v>
      </c>
      <c r="U44" s="21" t="s">
        <v>518</v>
      </c>
      <c r="V44" s="22" t="s">
        <v>519</v>
      </c>
      <c r="W44" s="31" t="s">
        <v>1220</v>
      </c>
      <c r="X44" s="18" t="s">
        <v>1221</v>
      </c>
      <c r="Y44" s="18" t="str">
        <f>VLOOKUP(C44,'[1]Odpovědi formuláře 1'!A:C,3,0)</f>
        <v>lukasova@gymnaslo.cz</v>
      </c>
      <c r="Z44" s="18" t="s">
        <v>1222</v>
      </c>
      <c r="AA44" s="23" t="s">
        <v>1223</v>
      </c>
      <c r="AB44" s="24"/>
      <c r="AC44" s="26"/>
      <c r="AD44" s="25"/>
      <c r="AE44" s="24" t="s">
        <v>1224</v>
      </c>
      <c r="AF44" s="26">
        <v>541321317</v>
      </c>
      <c r="AG44" s="25" t="s">
        <v>1223</v>
      </c>
      <c r="AH44" s="27"/>
      <c r="AI44" s="24" t="s">
        <v>1225</v>
      </c>
      <c r="AJ44" s="26" t="s">
        <v>1226</v>
      </c>
      <c r="AK44" s="25" t="s">
        <v>1227</v>
      </c>
      <c r="AL44" s="29" t="s">
        <v>525</v>
      </c>
      <c r="AM44" s="29" t="s">
        <v>525</v>
      </c>
      <c r="AN44" s="29" t="s">
        <v>658</v>
      </c>
      <c r="AO44" s="29" t="s">
        <v>544</v>
      </c>
      <c r="AQ44" s="33" t="e">
        <f>VLOOKUP(C44,'Odpovědi formuláře 1'!A:E,5,0)</f>
        <v>#N/A</v>
      </c>
      <c r="AR44" s="33">
        <f>VLOOKUP(C44,'Odpovědi formuláře 2'!A:E,5,0)</f>
        <v>559016</v>
      </c>
      <c r="AS44" s="33" t="e">
        <f>VLOOKUP(C44,bezNP!A:F,6,0)</f>
        <v>#N/A</v>
      </c>
    </row>
    <row r="45" spans="1:45" ht="36" customHeight="1">
      <c r="A45" s="32">
        <v>15530213</v>
      </c>
      <c r="B45" s="16" t="s">
        <v>1228</v>
      </c>
      <c r="C45" s="32">
        <v>15530213</v>
      </c>
      <c r="D45" s="18" t="s">
        <v>1229</v>
      </c>
      <c r="E45" s="18" t="s">
        <v>1230</v>
      </c>
      <c r="F45" s="19" t="s">
        <v>1231</v>
      </c>
      <c r="G45" s="19" t="s">
        <v>1232</v>
      </c>
      <c r="H45" s="19" t="s">
        <v>1184</v>
      </c>
      <c r="I45" s="19" t="s">
        <v>1233</v>
      </c>
      <c r="J45" s="20">
        <v>2832</v>
      </c>
      <c r="K45" s="20">
        <v>97</v>
      </c>
      <c r="L45" s="19" t="s">
        <v>509</v>
      </c>
      <c r="M45" s="19" t="s">
        <v>1234</v>
      </c>
      <c r="N45" s="19" t="s">
        <v>1235</v>
      </c>
      <c r="O45" s="19" t="s">
        <v>512</v>
      </c>
      <c r="P45" s="19" t="s">
        <v>1236</v>
      </c>
      <c r="Q45" s="19" t="s">
        <v>1237</v>
      </c>
      <c r="R45" s="19" t="s">
        <v>515</v>
      </c>
      <c r="S45" s="19" t="s">
        <v>1238</v>
      </c>
      <c r="T45" s="19" t="s">
        <v>517</v>
      </c>
      <c r="U45" s="21" t="s">
        <v>518</v>
      </c>
      <c r="V45" s="22" t="s">
        <v>519</v>
      </c>
      <c r="W45" s="31" t="s">
        <v>1239</v>
      </c>
      <c r="X45" s="33" t="s">
        <v>1240</v>
      </c>
      <c r="Y45" s="18" t="str">
        <f>VLOOKUP(C45,'[1]Odpovědi formuláře 1'!A:C,3,0)</f>
        <v>andrea.manasova@purkynka.cz</v>
      </c>
      <c r="Z45" s="18" t="s">
        <v>1241</v>
      </c>
      <c r="AA45" s="23" t="s">
        <v>1242</v>
      </c>
      <c r="AB45" s="24"/>
      <c r="AC45" s="24"/>
      <c r="AD45" s="25"/>
      <c r="AE45" s="24" t="s">
        <v>1243</v>
      </c>
      <c r="AF45" s="26">
        <v>541649230</v>
      </c>
      <c r="AG45" s="25" t="s">
        <v>1244</v>
      </c>
      <c r="AH45" s="27"/>
      <c r="AI45" s="24" t="s">
        <v>1245</v>
      </c>
      <c r="AJ45" s="26">
        <v>733512938</v>
      </c>
      <c r="AK45" s="25" t="s">
        <v>1246</v>
      </c>
      <c r="AL45" s="29" t="s">
        <v>544</v>
      </c>
      <c r="AM45" s="29" t="s">
        <v>525</v>
      </c>
      <c r="AN45" s="29" t="s">
        <v>658</v>
      </c>
      <c r="AO45" s="29" t="s">
        <v>544</v>
      </c>
      <c r="AP45" s="49" t="s">
        <v>1247</v>
      </c>
      <c r="AQ45" s="33">
        <f>VLOOKUP(C45,'Odpovědi formuláře 1'!A:E,5,0)</f>
        <v>15530213</v>
      </c>
      <c r="AR45" s="33">
        <f>VLOOKUP(C45,'Odpovědi formuláře 2'!A:E,5,0)</f>
        <v>15530213</v>
      </c>
      <c r="AS45" s="33" t="e">
        <f>VLOOKUP(C45,bezNP!A:F,6,0)</f>
        <v>#N/A</v>
      </c>
    </row>
    <row r="46" spans="1:45" s="49" customFormat="1" ht="30" customHeight="1">
      <c r="A46" s="32">
        <v>48513512</v>
      </c>
      <c r="B46" s="37" t="s">
        <v>1248</v>
      </c>
      <c r="C46" s="32">
        <v>48513512</v>
      </c>
      <c r="D46" s="18" t="s">
        <v>528</v>
      </c>
      <c r="E46" s="18" t="s">
        <v>1249</v>
      </c>
      <c r="F46" s="19" t="s">
        <v>1250</v>
      </c>
      <c r="G46" s="19" t="s">
        <v>1251</v>
      </c>
      <c r="H46" s="19" t="s">
        <v>1252</v>
      </c>
      <c r="I46" s="19" t="s">
        <v>1253</v>
      </c>
      <c r="J46" s="20">
        <v>936</v>
      </c>
      <c r="K46" s="20">
        <v>2</v>
      </c>
      <c r="L46" s="19" t="s">
        <v>509</v>
      </c>
      <c r="M46" s="19" t="s">
        <v>1254</v>
      </c>
      <c r="N46" s="19" t="s">
        <v>1255</v>
      </c>
      <c r="O46" s="19" t="s">
        <v>512</v>
      </c>
      <c r="P46" s="19" t="s">
        <v>1256</v>
      </c>
      <c r="Q46" s="19" t="s">
        <v>1257</v>
      </c>
      <c r="R46" s="19" t="s">
        <v>515</v>
      </c>
      <c r="S46" s="19" t="s">
        <v>1258</v>
      </c>
      <c r="T46" s="19" t="s">
        <v>517</v>
      </c>
      <c r="U46" s="21" t="s">
        <v>518</v>
      </c>
      <c r="V46" s="22" t="s">
        <v>519</v>
      </c>
      <c r="W46" s="18" t="s">
        <v>1259</v>
      </c>
      <c r="X46" s="18" t="s">
        <v>1260</v>
      </c>
      <c r="Y46" s="18"/>
      <c r="Z46" s="99" t="s">
        <v>1261</v>
      </c>
      <c r="AA46" s="23" t="s">
        <v>1262</v>
      </c>
      <c r="AB46" s="24"/>
      <c r="AC46" s="24"/>
      <c r="AD46" s="25"/>
      <c r="AE46" s="24" t="s">
        <v>1263</v>
      </c>
      <c r="AF46" s="26">
        <v>541225411</v>
      </c>
      <c r="AG46" s="25" t="s">
        <v>1262</v>
      </c>
      <c r="AH46" s="27"/>
      <c r="AI46" s="24" t="s">
        <v>1264</v>
      </c>
      <c r="AJ46" s="26">
        <v>541225411</v>
      </c>
      <c r="AK46" s="25" t="s">
        <v>1260</v>
      </c>
      <c r="AL46" s="29" t="s">
        <v>525</v>
      </c>
      <c r="AM46" s="29" t="s">
        <v>525</v>
      </c>
      <c r="AN46" s="29" t="s">
        <v>658</v>
      </c>
      <c r="AO46" s="29" t="s">
        <v>544</v>
      </c>
      <c r="AQ46" s="33" t="e">
        <f>VLOOKUP(C46,'Odpovědi formuláře 1'!A:E,5,0)</f>
        <v>#N/A</v>
      </c>
      <c r="AR46" s="33" t="s">
        <v>4353</v>
      </c>
      <c r="AS46" s="33" t="s">
        <v>4353</v>
      </c>
    </row>
    <row r="47" spans="1:45" s="49" customFormat="1" ht="38.4">
      <c r="A47" s="17">
        <v>401803</v>
      </c>
      <c r="B47" s="16" t="s">
        <v>1265</v>
      </c>
      <c r="C47" s="17">
        <v>401803</v>
      </c>
      <c r="D47" s="18" t="s">
        <v>1266</v>
      </c>
      <c r="E47" s="18" t="s">
        <v>1267</v>
      </c>
      <c r="F47" s="19" t="s">
        <v>1268</v>
      </c>
      <c r="G47" s="19" t="s">
        <v>1269</v>
      </c>
      <c r="H47" s="19" t="s">
        <v>1270</v>
      </c>
      <c r="I47" s="19" t="s">
        <v>1271</v>
      </c>
      <c r="J47" s="20">
        <v>1880</v>
      </c>
      <c r="K47" s="20">
        <v>50</v>
      </c>
      <c r="L47" s="19" t="s">
        <v>1272</v>
      </c>
      <c r="M47" s="19" t="s">
        <v>1273</v>
      </c>
      <c r="N47" s="19" t="s">
        <v>1274</v>
      </c>
      <c r="O47" s="19" t="s">
        <v>512</v>
      </c>
      <c r="P47" s="19" t="s">
        <v>1274</v>
      </c>
      <c r="Q47" s="19" t="s">
        <v>1275</v>
      </c>
      <c r="R47" s="19" t="s">
        <v>515</v>
      </c>
      <c r="S47" s="19" t="s">
        <v>1276</v>
      </c>
      <c r="T47" s="19" t="s">
        <v>517</v>
      </c>
      <c r="U47" s="21" t="s">
        <v>518</v>
      </c>
      <c r="V47" s="22" t="s">
        <v>519</v>
      </c>
      <c r="W47" s="31" t="s">
        <v>1277</v>
      </c>
      <c r="X47" s="99" t="s">
        <v>1278</v>
      </c>
      <c r="Y47" s="50"/>
      <c r="Z47" s="99" t="s">
        <v>1279</v>
      </c>
      <c r="AA47" s="23" t="s">
        <v>1280</v>
      </c>
      <c r="AB47" s="24" t="s">
        <v>1274</v>
      </c>
      <c r="AC47" s="26">
        <v>602476796</v>
      </c>
      <c r="AD47" s="25" t="s">
        <v>1279</v>
      </c>
      <c r="AE47" s="24" t="s">
        <v>1274</v>
      </c>
      <c r="AF47" s="26">
        <v>602476796</v>
      </c>
      <c r="AG47" s="25" t="s">
        <v>1279</v>
      </c>
      <c r="AH47" s="27"/>
      <c r="AI47" s="24" t="s">
        <v>1274</v>
      </c>
      <c r="AJ47" s="26">
        <v>602476796</v>
      </c>
      <c r="AK47" s="25" t="s">
        <v>1279</v>
      </c>
      <c r="AL47" s="29" t="s">
        <v>525</v>
      </c>
      <c r="AM47" s="29" t="s">
        <v>525</v>
      </c>
      <c r="AN47" s="29" t="s">
        <v>526</v>
      </c>
      <c r="AO47" s="29" t="s">
        <v>544</v>
      </c>
      <c r="AP47" s="49" t="s">
        <v>1281</v>
      </c>
      <c r="AQ47" s="33" t="e">
        <f>VLOOKUP(C47,'Odpovědi formuláře 1'!A:E,5,0)</f>
        <v>#N/A</v>
      </c>
      <c r="AR47" s="33" t="s">
        <v>4353</v>
      </c>
      <c r="AS47" s="33" t="s">
        <v>4353</v>
      </c>
    </row>
    <row r="48" spans="1:45" s="49" customFormat="1" ht="30" customHeight="1">
      <c r="A48" s="17">
        <v>559466</v>
      </c>
      <c r="B48" s="16" t="s">
        <v>1282</v>
      </c>
      <c r="C48" s="17">
        <v>559466</v>
      </c>
      <c r="D48" s="18" t="s">
        <v>1283</v>
      </c>
      <c r="E48" s="18" t="s">
        <v>1284</v>
      </c>
      <c r="F48" s="19" t="s">
        <v>1285</v>
      </c>
      <c r="G48" s="19" t="s">
        <v>1286</v>
      </c>
      <c r="H48" s="19" t="s">
        <v>1287</v>
      </c>
      <c r="I48" s="19" t="s">
        <v>1288</v>
      </c>
      <c r="J48" s="20">
        <v>1855</v>
      </c>
      <c r="K48" s="20">
        <v>8</v>
      </c>
      <c r="L48" s="19" t="s">
        <v>509</v>
      </c>
      <c r="M48" s="19" t="s">
        <v>1289</v>
      </c>
      <c r="N48" s="19" t="s">
        <v>1290</v>
      </c>
      <c r="O48" s="19" t="s">
        <v>512</v>
      </c>
      <c r="P48" s="19" t="s">
        <v>1291</v>
      </c>
      <c r="Q48" s="19" t="s">
        <v>1292</v>
      </c>
      <c r="R48" s="19" t="s">
        <v>515</v>
      </c>
      <c r="S48" s="19" t="s">
        <v>1293</v>
      </c>
      <c r="T48" s="19" t="s">
        <v>517</v>
      </c>
      <c r="U48" s="21" t="s">
        <v>518</v>
      </c>
      <c r="V48" s="22" t="s">
        <v>519</v>
      </c>
      <c r="W48" s="18" t="s">
        <v>1294</v>
      </c>
      <c r="X48" s="18" t="s">
        <v>1295</v>
      </c>
      <c r="Y48" s="18" t="str">
        <f>VLOOKUP(C48,'[1]Odpovědi formuláře 1'!A:C,3,0)</f>
        <v>hanado@seznam.cz</v>
      </c>
      <c r="Z48" s="18" t="s">
        <v>1296</v>
      </c>
      <c r="AA48" s="23" t="s">
        <v>1295</v>
      </c>
      <c r="AB48" s="24" t="s">
        <v>1297</v>
      </c>
      <c r="AC48" s="26">
        <v>533446147</v>
      </c>
      <c r="AD48" s="25" t="s">
        <v>1298</v>
      </c>
      <c r="AE48" s="24" t="s">
        <v>1299</v>
      </c>
      <c r="AF48" s="26">
        <v>533446145</v>
      </c>
      <c r="AG48" s="25" t="s">
        <v>1300</v>
      </c>
      <c r="AH48" s="27"/>
      <c r="AI48" s="24" t="s">
        <v>1297</v>
      </c>
      <c r="AJ48" s="26">
        <v>533446147</v>
      </c>
      <c r="AK48" s="25" t="s">
        <v>1298</v>
      </c>
      <c r="AL48" s="29" t="s">
        <v>525</v>
      </c>
      <c r="AM48" s="29" t="s">
        <v>525</v>
      </c>
      <c r="AN48" s="29" t="s">
        <v>526</v>
      </c>
      <c r="AO48" s="29" t="s">
        <v>544</v>
      </c>
      <c r="AQ48" s="33">
        <f>VLOOKUP(C48,'Odpovědi formuláře 1'!A:E,5,0)</f>
        <v>559466</v>
      </c>
      <c r="AR48" s="33">
        <f>VLOOKUP(C48,'Odpovědi formuláře 2'!A:E,5,0)</f>
        <v>559466</v>
      </c>
      <c r="AS48" s="33" t="e">
        <f>VLOOKUP(C48,bezNP!A:F,6,0)</f>
        <v>#N/A</v>
      </c>
    </row>
    <row r="49" spans="1:45" s="49" customFormat="1" ht="30" customHeight="1">
      <c r="A49" s="17">
        <v>346292</v>
      </c>
      <c r="B49" s="53" t="s">
        <v>1301</v>
      </c>
      <c r="C49" s="17">
        <v>346292</v>
      </c>
      <c r="D49" s="38" t="s">
        <v>1302</v>
      </c>
      <c r="E49" s="35" t="s">
        <v>1303</v>
      </c>
      <c r="F49" s="19" t="s">
        <v>1304</v>
      </c>
      <c r="G49" s="19" t="s">
        <v>1305</v>
      </c>
      <c r="H49" s="19" t="s">
        <v>1306</v>
      </c>
      <c r="I49" s="19" t="s">
        <v>1307</v>
      </c>
      <c r="J49" s="20">
        <v>798</v>
      </c>
      <c r="K49" s="20" t="s">
        <v>1308</v>
      </c>
      <c r="L49" s="19" t="s">
        <v>963</v>
      </c>
      <c r="M49" s="19" t="s">
        <v>1309</v>
      </c>
      <c r="N49" s="19" t="s">
        <v>1310</v>
      </c>
      <c r="O49" s="19" t="s">
        <v>584</v>
      </c>
      <c r="P49" s="19" t="s">
        <v>1311</v>
      </c>
      <c r="Q49" s="19" t="s">
        <v>1312</v>
      </c>
      <c r="R49" s="19" t="s">
        <v>569</v>
      </c>
      <c r="S49" s="19" t="s">
        <v>1313</v>
      </c>
      <c r="T49" s="19" t="s">
        <v>517</v>
      </c>
      <c r="U49" s="21" t="s">
        <v>727</v>
      </c>
      <c r="V49" s="36" t="s">
        <v>1314</v>
      </c>
      <c r="W49" s="31">
        <v>545113101</v>
      </c>
      <c r="X49" s="33" t="s">
        <v>1315</v>
      </c>
      <c r="Y49" s="18" t="str">
        <f>VLOOKUP(C49,'[1]Odpovědi formuláře 1'!A:C,3,0)</f>
        <v>sedlackovar@zzsjmk.cz</v>
      </c>
      <c r="Z49" s="18" t="s">
        <v>1316</v>
      </c>
      <c r="AA49" s="23" t="s">
        <v>1317</v>
      </c>
      <c r="AB49" s="24"/>
      <c r="AC49" s="24"/>
      <c r="AD49" s="25"/>
      <c r="AE49" s="24"/>
      <c r="AF49" s="26">
        <v>545113146</v>
      </c>
      <c r="AG49" s="25"/>
      <c r="AH49" s="27"/>
      <c r="AI49" s="24" t="s">
        <v>1318</v>
      </c>
      <c r="AJ49" s="24" t="s">
        <v>1319</v>
      </c>
      <c r="AK49" s="41" t="s">
        <v>1320</v>
      </c>
      <c r="AL49" s="29" t="s">
        <v>525</v>
      </c>
      <c r="AM49" s="29" t="s">
        <v>525</v>
      </c>
      <c r="AN49" s="29" t="s">
        <v>658</v>
      </c>
      <c r="AO49" s="29" t="s">
        <v>544</v>
      </c>
      <c r="AQ49" s="33">
        <f>VLOOKUP(C49,'Odpovědi formuláře 1'!A:E,5,0)</f>
        <v>346292</v>
      </c>
      <c r="AR49" s="33">
        <f>VLOOKUP(C49,'Odpovědi formuláře 2'!A:E,5,0)</f>
        <v>346292</v>
      </c>
      <c r="AS49" s="33" t="e">
        <f>VLOOKUP(C49,bezNP!A:F,6,0)</f>
        <v>#N/A</v>
      </c>
    </row>
    <row r="50" spans="1:45" s="49" customFormat="1" ht="30" customHeight="1">
      <c r="A50" s="17">
        <v>638005</v>
      </c>
      <c r="B50" s="16" t="s">
        <v>1321</v>
      </c>
      <c r="C50" s="17">
        <v>638005</v>
      </c>
      <c r="D50" s="18" t="s">
        <v>528</v>
      </c>
      <c r="E50" s="18" t="s">
        <v>1322</v>
      </c>
      <c r="F50" s="19" t="s">
        <v>1323</v>
      </c>
      <c r="G50" s="19" t="s">
        <v>1324</v>
      </c>
      <c r="H50" s="19" t="s">
        <v>1325</v>
      </c>
      <c r="I50" s="19" t="s">
        <v>1326</v>
      </c>
      <c r="J50" s="20">
        <v>590</v>
      </c>
      <c r="K50" s="20">
        <v>15</v>
      </c>
      <c r="L50" s="19" t="s">
        <v>509</v>
      </c>
      <c r="M50" s="19" t="s">
        <v>1327</v>
      </c>
      <c r="N50" s="19" t="s">
        <v>1328</v>
      </c>
      <c r="O50" s="19" t="s">
        <v>584</v>
      </c>
      <c r="P50" s="19" t="s">
        <v>1329</v>
      </c>
      <c r="Q50" s="19" t="s">
        <v>1330</v>
      </c>
      <c r="R50" s="19" t="s">
        <v>569</v>
      </c>
      <c r="S50" s="19" t="s">
        <v>1331</v>
      </c>
      <c r="T50" s="19" t="s">
        <v>517</v>
      </c>
      <c r="U50" s="21" t="s">
        <v>518</v>
      </c>
      <c r="V50" s="22" t="s">
        <v>519</v>
      </c>
      <c r="W50" s="31" t="s">
        <v>1332</v>
      </c>
      <c r="X50" s="33" t="s">
        <v>1333</v>
      </c>
      <c r="Y50" s="18"/>
      <c r="Z50" s="33" t="s">
        <v>327</v>
      </c>
      <c r="AA50" s="23" t="s">
        <v>1334</v>
      </c>
      <c r="AB50" s="24"/>
      <c r="AC50" s="24"/>
      <c r="AD50" s="25"/>
      <c r="AE50" s="24" t="s">
        <v>1335</v>
      </c>
      <c r="AF50" s="26">
        <v>543421542</v>
      </c>
      <c r="AG50" s="25" t="s">
        <v>1336</v>
      </c>
      <c r="AH50" s="27"/>
      <c r="AI50" s="24" t="s">
        <v>1337</v>
      </c>
      <c r="AJ50" s="26">
        <v>724088738</v>
      </c>
      <c r="AK50" s="25" t="s">
        <v>1338</v>
      </c>
      <c r="AL50" s="29" t="s">
        <v>525</v>
      </c>
      <c r="AM50" s="29" t="s">
        <v>525</v>
      </c>
      <c r="AN50" s="29" t="s">
        <v>526</v>
      </c>
      <c r="AO50" s="29" t="s">
        <v>544</v>
      </c>
      <c r="AQ50" s="33">
        <f>VLOOKUP(C50,'Odpovědi formuláře 1'!A:E,5,0)</f>
        <v>638005</v>
      </c>
      <c r="AR50" s="33">
        <f>VLOOKUP(C50,'Odpovědi formuláře 2'!A:E,5,0)</f>
        <v>638005</v>
      </c>
      <c r="AS50" s="33">
        <f>VLOOKUP(C50,bezNP!A:F,6,0)</f>
        <v>638005</v>
      </c>
    </row>
    <row r="51" spans="1:45" s="49" customFormat="1" ht="30" customHeight="1">
      <c r="A51" s="32">
        <v>44993668</v>
      </c>
      <c r="B51" s="16" t="s">
        <v>1339</v>
      </c>
      <c r="C51" s="32">
        <v>44993668</v>
      </c>
      <c r="D51" s="18" t="s">
        <v>528</v>
      </c>
      <c r="E51" s="18" t="s">
        <v>1340</v>
      </c>
      <c r="F51" s="19" t="s">
        <v>1341</v>
      </c>
      <c r="G51" s="19" t="s">
        <v>1342</v>
      </c>
      <c r="H51" s="19" t="s">
        <v>1343</v>
      </c>
      <c r="I51" s="19" t="s">
        <v>1344</v>
      </c>
      <c r="J51" s="20">
        <v>895</v>
      </c>
      <c r="K51" s="20">
        <v>1</v>
      </c>
      <c r="L51" s="19" t="s">
        <v>509</v>
      </c>
      <c r="M51" s="19" t="s">
        <v>1345</v>
      </c>
      <c r="N51" s="19" t="s">
        <v>1346</v>
      </c>
      <c r="O51" s="19" t="s">
        <v>584</v>
      </c>
      <c r="P51" s="19" t="s">
        <v>1347</v>
      </c>
      <c r="Q51" s="19" t="s">
        <v>1348</v>
      </c>
      <c r="R51" s="19" t="s">
        <v>569</v>
      </c>
      <c r="S51" s="19" t="s">
        <v>1349</v>
      </c>
      <c r="T51" s="19" t="s">
        <v>517</v>
      </c>
      <c r="U51" s="21" t="s">
        <v>518</v>
      </c>
      <c r="V51" s="22" t="s">
        <v>519</v>
      </c>
      <c r="W51" s="31">
        <v>545212334</v>
      </c>
      <c r="X51" s="18"/>
      <c r="Y51" s="18" t="str">
        <f>VLOOKUP(C51,'[1]Odpovědi formuláře 1'!A:C,3,0)</f>
        <v>novotna@zssekaninova.cz</v>
      </c>
      <c r="Z51" s="18" t="s">
        <v>1350</v>
      </c>
      <c r="AA51" s="23" t="s">
        <v>1350</v>
      </c>
      <c r="AB51" s="24"/>
      <c r="AC51" s="24"/>
      <c r="AD51" s="25"/>
      <c r="AE51" s="24"/>
      <c r="AF51" s="24"/>
      <c r="AG51" s="41" t="s">
        <v>1350</v>
      </c>
      <c r="AH51" s="27"/>
      <c r="AI51" s="24" t="s">
        <v>1351</v>
      </c>
      <c r="AJ51" s="26">
        <v>545212334</v>
      </c>
      <c r="AK51" s="25" t="s">
        <v>1352</v>
      </c>
      <c r="AL51" s="29" t="s">
        <v>525</v>
      </c>
      <c r="AM51" s="29" t="s">
        <v>525</v>
      </c>
      <c r="AN51" s="29" t="s">
        <v>526</v>
      </c>
      <c r="AO51" s="29" t="s">
        <v>544</v>
      </c>
      <c r="AQ51" s="33" t="e">
        <f>VLOOKUP(C51,'Odpovědi formuláře 1'!A:E,5,0)</f>
        <v>#N/A</v>
      </c>
      <c r="AR51" s="33">
        <f>VLOOKUP(C51,'Odpovědi formuláře 2'!A:E,5,0)</f>
        <v>44993668</v>
      </c>
      <c r="AS51" s="33">
        <f>VLOOKUP(C51,bezNP!A:F,6,0)</f>
        <v>44993668</v>
      </c>
    </row>
    <row r="52" spans="1:45" s="49" customFormat="1" ht="30" customHeight="1">
      <c r="A52" s="32">
        <v>62156756</v>
      </c>
      <c r="B52" s="37" t="s">
        <v>1353</v>
      </c>
      <c r="C52" s="32">
        <v>62156756</v>
      </c>
      <c r="D52" s="18" t="s">
        <v>528</v>
      </c>
      <c r="E52" s="18" t="s">
        <v>1354</v>
      </c>
      <c r="F52" s="19" t="s">
        <v>1355</v>
      </c>
      <c r="G52" s="19" t="s">
        <v>1356</v>
      </c>
      <c r="H52" s="19" t="s">
        <v>1343</v>
      </c>
      <c r="I52" s="19" t="s">
        <v>1357</v>
      </c>
      <c r="J52" s="20">
        <v>842</v>
      </c>
      <c r="K52" s="20">
        <v>41</v>
      </c>
      <c r="L52" s="19" t="s">
        <v>509</v>
      </c>
      <c r="M52" s="19" t="s">
        <v>1358</v>
      </c>
      <c r="N52" s="19" t="s">
        <v>1359</v>
      </c>
      <c r="O52" s="19" t="s">
        <v>584</v>
      </c>
      <c r="P52" s="19" t="s">
        <v>1360</v>
      </c>
      <c r="Q52" s="19" t="s">
        <v>1361</v>
      </c>
      <c r="R52" s="19" t="s">
        <v>569</v>
      </c>
      <c r="S52" s="19" t="s">
        <v>1362</v>
      </c>
      <c r="T52" s="19" t="s">
        <v>517</v>
      </c>
      <c r="U52" s="21" t="s">
        <v>518</v>
      </c>
      <c r="V52" s="22" t="s">
        <v>519</v>
      </c>
      <c r="W52" s="31" t="s">
        <v>1363</v>
      </c>
      <c r="X52" s="18"/>
      <c r="Y52" s="18"/>
      <c r="Z52" s="18" t="s">
        <v>1364</v>
      </c>
      <c r="AA52" s="23" t="s">
        <v>1365</v>
      </c>
      <c r="AB52" s="24"/>
      <c r="AC52" s="24"/>
      <c r="AD52" s="25"/>
      <c r="AE52" s="24" t="s">
        <v>27</v>
      </c>
      <c r="AF52" s="26">
        <v>545574893</v>
      </c>
      <c r="AG52" s="25" t="s">
        <v>1366</v>
      </c>
      <c r="AH52" s="27"/>
      <c r="AI52" s="24" t="s">
        <v>27</v>
      </c>
      <c r="AJ52" s="26">
        <v>545574893</v>
      </c>
      <c r="AK52" s="25" t="s">
        <v>1366</v>
      </c>
      <c r="AL52" s="29" t="s">
        <v>525</v>
      </c>
      <c r="AM52" s="29" t="s">
        <v>525</v>
      </c>
      <c r="AN52" s="29" t="s">
        <v>526</v>
      </c>
      <c r="AO52" s="29" t="s">
        <v>544</v>
      </c>
      <c r="AQ52" s="33">
        <f>VLOOKUP(C52,'Odpovědi formuláře 1'!A:E,5,0)</f>
        <v>62156756</v>
      </c>
      <c r="AR52" s="33">
        <f>VLOOKUP(C52,'Odpovědi formuláře 2'!A:E,5,0)</f>
        <v>62156756</v>
      </c>
      <c r="AS52" s="33" t="e">
        <f>VLOOKUP(C52,bezNP!A:F,6,0)</f>
        <v>#N/A</v>
      </c>
    </row>
    <row r="53" spans="1:45" s="49" customFormat="1" ht="30" customHeight="1">
      <c r="A53" s="32">
        <v>62157264</v>
      </c>
      <c r="B53" s="37" t="s">
        <v>1367</v>
      </c>
      <c r="C53" s="32">
        <v>62157264</v>
      </c>
      <c r="D53" s="18" t="s">
        <v>1368</v>
      </c>
      <c r="E53" s="18" t="s">
        <v>1369</v>
      </c>
      <c r="F53" s="19" t="s">
        <v>1370</v>
      </c>
      <c r="G53" s="19" t="s">
        <v>1371</v>
      </c>
      <c r="H53" s="19" t="s">
        <v>1343</v>
      </c>
      <c r="I53" s="19" t="s">
        <v>1357</v>
      </c>
      <c r="J53" s="20">
        <v>1364</v>
      </c>
      <c r="K53" s="20">
        <v>65</v>
      </c>
      <c r="L53" s="19" t="s">
        <v>509</v>
      </c>
      <c r="M53" s="19" t="s">
        <v>1372</v>
      </c>
      <c r="N53" s="19" t="s">
        <v>1373</v>
      </c>
      <c r="O53" s="19" t="s">
        <v>512</v>
      </c>
      <c r="P53" s="19" t="s">
        <v>1374</v>
      </c>
      <c r="Q53" s="19" t="s">
        <v>1375</v>
      </c>
      <c r="R53" s="19" t="s">
        <v>515</v>
      </c>
      <c r="S53" s="19" t="s">
        <v>1376</v>
      </c>
      <c r="T53" s="19" t="s">
        <v>517</v>
      </c>
      <c r="U53" s="21" t="s">
        <v>518</v>
      </c>
      <c r="V53" s="22" t="s">
        <v>519</v>
      </c>
      <c r="W53" s="31">
        <v>545544414</v>
      </c>
      <c r="X53" s="18"/>
      <c r="Y53" s="18" t="str">
        <f>VLOOKUP(C53,'[1]Odpovědi formuláře 1'!A:C,3,0)</f>
        <v>skola@spschbr.cz</v>
      </c>
      <c r="Z53" s="18" t="s">
        <v>1377</v>
      </c>
      <c r="AA53" s="54" t="s">
        <v>1378</v>
      </c>
      <c r="AB53" s="24"/>
      <c r="AC53" s="24"/>
      <c r="AD53" s="25"/>
      <c r="AE53" s="24" t="s">
        <v>1379</v>
      </c>
      <c r="AF53" s="26">
        <v>545544430</v>
      </c>
      <c r="AG53" s="25" t="s">
        <v>1380</v>
      </c>
      <c r="AH53" s="27"/>
      <c r="AI53" s="24" t="s">
        <v>1381</v>
      </c>
      <c r="AJ53" s="26">
        <v>545544418</v>
      </c>
      <c r="AK53" s="25" t="s">
        <v>1382</v>
      </c>
      <c r="AL53" s="29" t="s">
        <v>525</v>
      </c>
      <c r="AM53" s="29" t="s">
        <v>525</v>
      </c>
      <c r="AN53" s="29" t="s">
        <v>526</v>
      </c>
      <c r="AO53" s="29" t="s">
        <v>544</v>
      </c>
      <c r="AQ53" s="33" t="e">
        <f>VLOOKUP(C53,'Odpovědi formuláře 1'!A:E,5,0)</f>
        <v>#N/A</v>
      </c>
      <c r="AR53" s="33">
        <f>VLOOKUP(C53,'Odpovědi formuláře 2'!A:E,5,0)</f>
        <v>62157264</v>
      </c>
      <c r="AS53" s="33">
        <f>VLOOKUP(C53,bezNP!A:F,6,0)</f>
        <v>62157264</v>
      </c>
    </row>
    <row r="54" spans="1:45" s="49" customFormat="1" ht="30" customHeight="1">
      <c r="A54" s="17">
        <v>558974</v>
      </c>
      <c r="B54" s="37" t="s">
        <v>1383</v>
      </c>
      <c r="C54" s="17">
        <v>558974</v>
      </c>
      <c r="D54" s="18" t="s">
        <v>528</v>
      </c>
      <c r="E54" s="18" t="s">
        <v>1384</v>
      </c>
      <c r="F54" s="19" t="s">
        <v>1385</v>
      </c>
      <c r="G54" s="19" t="s">
        <v>1386</v>
      </c>
      <c r="H54" s="19" t="s">
        <v>1343</v>
      </c>
      <c r="I54" s="19" t="s">
        <v>1387</v>
      </c>
      <c r="J54" s="20">
        <v>689</v>
      </c>
      <c r="K54" s="20">
        <v>3</v>
      </c>
      <c r="L54" s="19" t="s">
        <v>509</v>
      </c>
      <c r="M54" s="19" t="s">
        <v>1388</v>
      </c>
      <c r="N54" s="19" t="s">
        <v>1389</v>
      </c>
      <c r="O54" s="19" t="s">
        <v>584</v>
      </c>
      <c r="P54" s="19" t="s">
        <v>1390</v>
      </c>
      <c r="Q54" s="19" t="s">
        <v>1391</v>
      </c>
      <c r="R54" s="19" t="s">
        <v>569</v>
      </c>
      <c r="S54" s="19" t="s">
        <v>1392</v>
      </c>
      <c r="T54" s="19" t="s">
        <v>517</v>
      </c>
      <c r="U54" s="21" t="s">
        <v>518</v>
      </c>
      <c r="V54" s="22" t="s">
        <v>519</v>
      </c>
      <c r="W54" s="18" t="s">
        <v>1393</v>
      </c>
      <c r="X54" s="18" t="s">
        <v>1394</v>
      </c>
      <c r="Y54" s="18" t="str">
        <f>VLOOKUP(C54,'[1]Odpovědi formuláře 1'!A:C,3,0)</f>
        <v>mkrizova@gymelg.cz</v>
      </c>
      <c r="Z54" s="18" t="s">
        <v>1395</v>
      </c>
      <c r="AA54" s="23" t="s">
        <v>1394</v>
      </c>
      <c r="AB54" s="24" t="s">
        <v>1396</v>
      </c>
      <c r="AC54" s="26">
        <v>545321222</v>
      </c>
      <c r="AD54" s="25" t="s">
        <v>1397</v>
      </c>
      <c r="AE54" s="24" t="s">
        <v>1398</v>
      </c>
      <c r="AF54" s="26">
        <v>545216871</v>
      </c>
      <c r="AG54" s="25" t="s">
        <v>1399</v>
      </c>
      <c r="AH54" s="27"/>
      <c r="AI54" s="24" t="s">
        <v>1400</v>
      </c>
      <c r="AJ54" s="26">
        <v>545321222</v>
      </c>
      <c r="AK54" s="25" t="s">
        <v>1394</v>
      </c>
      <c r="AL54" s="29" t="s">
        <v>525</v>
      </c>
      <c r="AM54" s="29" t="s">
        <v>525</v>
      </c>
      <c r="AN54" s="29" t="s">
        <v>526</v>
      </c>
      <c r="AO54" s="29" t="s">
        <v>525</v>
      </c>
      <c r="AQ54" s="33">
        <f>VLOOKUP(C54,'Odpovědi formuláře 1'!A:E,5,0)</f>
        <v>558974</v>
      </c>
      <c r="AR54" s="33">
        <f>VLOOKUP(C54,'Odpovědi formuláře 2'!A:E,5,0)</f>
        <v>558974</v>
      </c>
      <c r="AS54" s="33">
        <f>VLOOKUP(C54,bezNP!A:F,6,0)</f>
        <v>558974</v>
      </c>
    </row>
    <row r="55" spans="1:45" s="49" customFormat="1" ht="30" customHeight="1">
      <c r="A55" s="17">
        <v>566756</v>
      </c>
      <c r="B55" s="37" t="s">
        <v>1401</v>
      </c>
      <c r="C55" s="17">
        <v>566756</v>
      </c>
      <c r="D55" s="18" t="s">
        <v>528</v>
      </c>
      <c r="E55" s="18" t="s">
        <v>1402</v>
      </c>
      <c r="F55" s="19" t="s">
        <v>1403</v>
      </c>
      <c r="G55" s="19" t="s">
        <v>1404</v>
      </c>
      <c r="H55" s="19" t="s">
        <v>563</v>
      </c>
      <c r="I55" s="19" t="s">
        <v>1405</v>
      </c>
      <c r="J55" s="20">
        <v>537</v>
      </c>
      <c r="K55" s="20">
        <v>10</v>
      </c>
      <c r="L55" s="19" t="s">
        <v>1406</v>
      </c>
      <c r="M55" s="19" t="s">
        <v>1407</v>
      </c>
      <c r="N55" s="19" t="s">
        <v>1408</v>
      </c>
      <c r="O55" s="19" t="s">
        <v>584</v>
      </c>
      <c r="P55" s="19" t="s">
        <v>1408</v>
      </c>
      <c r="Q55" s="19" t="s">
        <v>1408</v>
      </c>
      <c r="R55" s="19" t="s">
        <v>569</v>
      </c>
      <c r="S55" s="19" t="s">
        <v>1409</v>
      </c>
      <c r="T55" s="19" t="s">
        <v>517</v>
      </c>
      <c r="U55" s="21" t="s">
        <v>518</v>
      </c>
      <c r="V55" s="22" t="s">
        <v>519</v>
      </c>
      <c r="W55" s="18" t="s">
        <v>1410</v>
      </c>
      <c r="X55" s="18" t="s">
        <v>1411</v>
      </c>
      <c r="Y55" s="50" t="str">
        <f>VLOOKUP(C55,'[1]Odpovědi formuláře 1'!A:C,3,0)</f>
        <v>info@ssudbrno.cz</v>
      </c>
      <c r="Z55" s="18" t="s">
        <v>1412</v>
      </c>
      <c r="AA55" s="30" t="s">
        <v>1413</v>
      </c>
      <c r="AB55" s="24" t="s">
        <v>1414</v>
      </c>
      <c r="AC55" s="26">
        <v>543421360</v>
      </c>
      <c r="AD55" s="25" t="s">
        <v>1415</v>
      </c>
      <c r="AE55" s="24"/>
      <c r="AF55" s="26">
        <v>543421364</v>
      </c>
      <c r="AG55" s="41" t="s">
        <v>1413</v>
      </c>
      <c r="AH55" s="27" t="s">
        <v>1416</v>
      </c>
      <c r="AI55" s="24" t="s">
        <v>1417</v>
      </c>
      <c r="AJ55" s="24" t="s">
        <v>1418</v>
      </c>
      <c r="AK55" s="25" t="s">
        <v>1411</v>
      </c>
      <c r="AL55" s="29" t="s">
        <v>525</v>
      </c>
      <c r="AM55" s="29" t="s">
        <v>525</v>
      </c>
      <c r="AN55" s="29" t="s">
        <v>526</v>
      </c>
      <c r="AO55" s="29" t="s">
        <v>544</v>
      </c>
      <c r="AQ55" s="33">
        <f>VLOOKUP(C55,'Odpovědi formuláře 1'!A:E,5,0)</f>
        <v>566756</v>
      </c>
      <c r="AR55" s="33">
        <f>VLOOKUP(C55,'Odpovědi formuláře 2'!A:E,5,0)</f>
        <v>566756</v>
      </c>
      <c r="AS55" s="33" t="e">
        <f>VLOOKUP(C55,bezNP!A:F,6,0)</f>
        <v>#N/A</v>
      </c>
    </row>
    <row r="56" spans="1:45" s="49" customFormat="1" ht="30" customHeight="1">
      <c r="A56" s="17">
        <v>567370</v>
      </c>
      <c r="B56" s="37" t="s">
        <v>1419</v>
      </c>
      <c r="C56" s="17">
        <v>567370</v>
      </c>
      <c r="D56" s="18" t="s">
        <v>1420</v>
      </c>
      <c r="E56" s="18" t="s">
        <v>1421</v>
      </c>
      <c r="F56" s="19" t="s">
        <v>1422</v>
      </c>
      <c r="G56" s="19" t="s">
        <v>1423</v>
      </c>
      <c r="H56" s="19" t="s">
        <v>563</v>
      </c>
      <c r="I56" s="19" t="s">
        <v>1424</v>
      </c>
      <c r="J56" s="20">
        <v>604</v>
      </c>
      <c r="K56" s="20">
        <v>21</v>
      </c>
      <c r="L56" s="19" t="s">
        <v>509</v>
      </c>
      <c r="M56" s="19" t="s">
        <v>1425</v>
      </c>
      <c r="N56" s="19" t="s">
        <v>1426</v>
      </c>
      <c r="O56" s="19" t="s">
        <v>584</v>
      </c>
      <c r="P56" s="19" t="s">
        <v>1427</v>
      </c>
      <c r="Q56" s="19" t="s">
        <v>1428</v>
      </c>
      <c r="R56" s="19" t="s">
        <v>569</v>
      </c>
      <c r="S56" s="19" t="s">
        <v>1429</v>
      </c>
      <c r="T56" s="19" t="s">
        <v>517</v>
      </c>
      <c r="U56" s="21" t="s">
        <v>518</v>
      </c>
      <c r="V56" s="22" t="s">
        <v>519</v>
      </c>
      <c r="W56" s="18" t="s">
        <v>1430</v>
      </c>
      <c r="X56" s="18" t="s">
        <v>1431</v>
      </c>
      <c r="Y56" s="18" t="str">
        <f>VLOOKUP(C56,'[1]Odpovědi formuláře 1'!A:C,3,0)</f>
        <v>peskova@masarykuvdm.cz</v>
      </c>
      <c r="Z56" s="18" t="s">
        <v>1432</v>
      </c>
      <c r="AA56" s="23" t="s">
        <v>1431</v>
      </c>
      <c r="AB56" s="24" t="s">
        <v>1433</v>
      </c>
      <c r="AC56" s="26">
        <v>607004456</v>
      </c>
      <c r="AD56" s="25" t="s">
        <v>1431</v>
      </c>
      <c r="AE56" s="24" t="s">
        <v>1434</v>
      </c>
      <c r="AF56" s="26">
        <v>549247995</v>
      </c>
      <c r="AG56" s="25" t="s">
        <v>1431</v>
      </c>
      <c r="AH56" s="27" t="s">
        <v>1435</v>
      </c>
      <c r="AI56" s="24" t="s">
        <v>1436</v>
      </c>
      <c r="AJ56" s="24" t="s">
        <v>1437</v>
      </c>
      <c r="AK56" s="25" t="s">
        <v>1431</v>
      </c>
      <c r="AL56" s="29" t="s">
        <v>525</v>
      </c>
      <c r="AM56" s="29" t="s">
        <v>525</v>
      </c>
      <c r="AN56" s="29" t="s">
        <v>526</v>
      </c>
      <c r="AO56" s="29" t="s">
        <v>525</v>
      </c>
      <c r="AQ56" s="33">
        <f>VLOOKUP(C56,'Odpovědi formuláře 1'!A:E,5,0)</f>
        <v>567370</v>
      </c>
      <c r="AR56" s="33">
        <f>VLOOKUP(C56,'Odpovědi formuláře 2'!A:E,5,0)</f>
        <v>567370</v>
      </c>
      <c r="AS56" s="33">
        <f>VLOOKUP(C56,bezNP!A:F,6,0)</f>
        <v>567370</v>
      </c>
    </row>
    <row r="57" spans="1:45" s="49" customFormat="1" ht="30" customHeight="1">
      <c r="A57" s="17">
        <v>173843</v>
      </c>
      <c r="B57" s="37" t="s">
        <v>1438</v>
      </c>
      <c r="C57" s="17">
        <v>173843</v>
      </c>
      <c r="D57" s="18" t="s">
        <v>1439</v>
      </c>
      <c r="E57" s="18" t="s">
        <v>1440</v>
      </c>
      <c r="F57" s="19" t="s">
        <v>1441</v>
      </c>
      <c r="G57" s="19" t="s">
        <v>1442</v>
      </c>
      <c r="H57" s="19" t="s">
        <v>1443</v>
      </c>
      <c r="I57" s="19" t="s">
        <v>1444</v>
      </c>
      <c r="J57" s="20">
        <v>636</v>
      </c>
      <c r="K57" s="20" t="s">
        <v>1445</v>
      </c>
      <c r="L57" s="19" t="s">
        <v>509</v>
      </c>
      <c r="M57" s="19" t="s">
        <v>1446</v>
      </c>
      <c r="N57" s="19" t="s">
        <v>1447</v>
      </c>
      <c r="O57" s="19" t="s">
        <v>512</v>
      </c>
      <c r="P57" s="19" t="s">
        <v>1448</v>
      </c>
      <c r="Q57" s="19" t="s">
        <v>1449</v>
      </c>
      <c r="R57" s="19" t="s">
        <v>515</v>
      </c>
      <c r="S57" s="19" t="s">
        <v>1450</v>
      </c>
      <c r="T57" s="19" t="s">
        <v>517</v>
      </c>
      <c r="U57" s="21" t="s">
        <v>518</v>
      </c>
      <c r="V57" s="22" t="s">
        <v>519</v>
      </c>
      <c r="W57" s="18" t="s">
        <v>1451</v>
      </c>
      <c r="X57" s="43" t="s">
        <v>1452</v>
      </c>
      <c r="Y57" s="18" t="str">
        <f>VLOOKUP(C57,'[1]Odpovědi formuláře 1'!A:C,3,0)</f>
        <v>vajdisova@soubosonohy.cz</v>
      </c>
      <c r="Z57" s="18" t="s">
        <v>1453</v>
      </c>
      <c r="AA57" s="23" t="s">
        <v>1454</v>
      </c>
      <c r="AB57" s="24" t="s">
        <v>1455</v>
      </c>
      <c r="AC57" s="24" t="s">
        <v>1456</v>
      </c>
      <c r="AD57" s="25" t="s">
        <v>1457</v>
      </c>
      <c r="AE57" s="24" t="s">
        <v>1458</v>
      </c>
      <c r="AF57" s="26">
        <v>547120690</v>
      </c>
      <c r="AG57" s="25" t="s">
        <v>1459</v>
      </c>
      <c r="AH57" s="27" t="s">
        <v>1460</v>
      </c>
      <c r="AI57" s="24" t="s">
        <v>1461</v>
      </c>
      <c r="AJ57" s="26" t="s">
        <v>1462</v>
      </c>
      <c r="AK57" s="25" t="s">
        <v>1463</v>
      </c>
      <c r="AL57" s="29" t="s">
        <v>525</v>
      </c>
      <c r="AM57" s="29" t="s">
        <v>525</v>
      </c>
      <c r="AN57" s="29" t="s">
        <v>526</v>
      </c>
      <c r="AO57" s="29" t="s">
        <v>544</v>
      </c>
      <c r="AQ57" s="33">
        <f>VLOOKUP(C57,'Odpovědi formuláře 1'!A:E,5,0)</f>
        <v>173843</v>
      </c>
      <c r="AR57" s="33">
        <f>VLOOKUP(C57,'Odpovědi formuláře 2'!A:E,5,0)</f>
        <v>173843</v>
      </c>
      <c r="AS57" s="33">
        <f>VLOOKUP(C57,bezNP!A:F,6,0)</f>
        <v>173843</v>
      </c>
    </row>
    <row r="58" spans="1:45" s="49" customFormat="1" ht="32.25" customHeight="1">
      <c r="A58" s="32">
        <v>44993447</v>
      </c>
      <c r="B58" s="37" t="s">
        <v>1464</v>
      </c>
      <c r="C58" s="32">
        <v>44993447</v>
      </c>
      <c r="D58" s="18" t="s">
        <v>1465</v>
      </c>
      <c r="E58" s="18" t="s">
        <v>39</v>
      </c>
      <c r="F58" s="19" t="s">
        <v>1466</v>
      </c>
      <c r="G58" s="19" t="s">
        <v>1467</v>
      </c>
      <c r="H58" s="19" t="s">
        <v>563</v>
      </c>
      <c r="I58" s="19" t="s">
        <v>1468</v>
      </c>
      <c r="J58" s="20">
        <v>233</v>
      </c>
      <c r="K58" s="20">
        <v>20</v>
      </c>
      <c r="L58" s="19" t="s">
        <v>509</v>
      </c>
      <c r="M58" s="19" t="s">
        <v>1469</v>
      </c>
      <c r="N58" s="19" t="s">
        <v>1470</v>
      </c>
      <c r="O58" s="19" t="s">
        <v>584</v>
      </c>
      <c r="P58" s="19" t="s">
        <v>1471</v>
      </c>
      <c r="Q58" s="19" t="s">
        <v>1472</v>
      </c>
      <c r="R58" s="19" t="s">
        <v>569</v>
      </c>
      <c r="S58" s="19" t="s">
        <v>1473</v>
      </c>
      <c r="T58" s="19" t="s">
        <v>517</v>
      </c>
      <c r="U58" s="21" t="s">
        <v>518</v>
      </c>
      <c r="V58" s="22" t="s">
        <v>519</v>
      </c>
      <c r="W58" s="18" t="s">
        <v>1474</v>
      </c>
      <c r="X58" s="18" t="s">
        <v>1475</v>
      </c>
      <c r="Y58" s="18" t="str">
        <f>VLOOKUP(C58,'[1]Odpovědi formuláře 1'!A:C,3,0)</f>
        <v>michala.husta@lipka.cz</v>
      </c>
      <c r="Z58" s="18" t="s">
        <v>1476</v>
      </c>
      <c r="AA58" s="23" t="s">
        <v>1477</v>
      </c>
      <c r="AB58" s="24" t="s">
        <v>1478</v>
      </c>
      <c r="AC58" s="26">
        <v>731560703</v>
      </c>
      <c r="AD58" s="25" t="s">
        <v>1479</v>
      </c>
      <c r="AE58" s="24" t="s">
        <v>1480</v>
      </c>
      <c r="AF58" s="24" t="s">
        <v>1481</v>
      </c>
      <c r="AG58" s="25" t="s">
        <v>1482</v>
      </c>
      <c r="AH58" s="27" t="s">
        <v>1483</v>
      </c>
      <c r="AI58" s="24" t="s">
        <v>1484</v>
      </c>
      <c r="AJ58" s="24" t="s">
        <v>1485</v>
      </c>
      <c r="AK58" s="25" t="s">
        <v>1486</v>
      </c>
      <c r="AL58" s="29" t="s">
        <v>525</v>
      </c>
      <c r="AM58" s="29" t="s">
        <v>525</v>
      </c>
      <c r="AN58" s="29" t="s">
        <v>526</v>
      </c>
      <c r="AO58" s="29" t="s">
        <v>544</v>
      </c>
      <c r="AQ58" s="33">
        <f>VLOOKUP(C58,'Odpovědi formuláře 1'!A:E,5,0)</f>
        <v>44993447</v>
      </c>
      <c r="AR58" s="33">
        <f>VLOOKUP(C58,'Odpovědi formuláře 2'!A:E,5,0)</f>
        <v>44993447</v>
      </c>
      <c r="AS58" s="33" t="e">
        <f>VLOOKUP(C58,bezNP!A:F,6,0)</f>
        <v>#N/A</v>
      </c>
    </row>
    <row r="59" spans="1:45" s="49" customFormat="1" ht="30" customHeight="1">
      <c r="A59" s="32">
        <v>62073117</v>
      </c>
      <c r="B59" s="37" t="s">
        <v>1487</v>
      </c>
      <c r="C59" s="32">
        <v>62073117</v>
      </c>
      <c r="D59" s="18" t="s">
        <v>528</v>
      </c>
      <c r="E59" s="18" t="s">
        <v>1488</v>
      </c>
      <c r="F59" s="19" t="s">
        <v>1489</v>
      </c>
      <c r="G59" s="19" t="s">
        <v>1490</v>
      </c>
      <c r="H59" s="19" t="s">
        <v>1491</v>
      </c>
      <c r="I59" s="19" t="s">
        <v>1107</v>
      </c>
      <c r="J59" s="20">
        <v>343</v>
      </c>
      <c r="K59" s="20">
        <v>5</v>
      </c>
      <c r="L59" s="19" t="s">
        <v>684</v>
      </c>
      <c r="M59" s="19" t="s">
        <v>1492</v>
      </c>
      <c r="N59" s="19" t="s">
        <v>1493</v>
      </c>
      <c r="O59" s="19" t="s">
        <v>584</v>
      </c>
      <c r="P59" s="19" t="s">
        <v>1494</v>
      </c>
      <c r="Q59" s="19" t="s">
        <v>1495</v>
      </c>
      <c r="R59" s="19" t="s">
        <v>569</v>
      </c>
      <c r="S59" s="19" t="s">
        <v>1496</v>
      </c>
      <c r="T59" s="19" t="s">
        <v>1497</v>
      </c>
      <c r="U59" s="21" t="s">
        <v>518</v>
      </c>
      <c r="V59" s="22" t="s">
        <v>519</v>
      </c>
      <c r="W59" s="31">
        <v>516802543</v>
      </c>
      <c r="X59" s="18"/>
      <c r="Y59" s="18" t="str">
        <f>VLOOKUP(C59,'[1]Odpovědi formuláře 1'!A:C,3,0)</f>
        <v>posta@spgs-bce.cz</v>
      </c>
      <c r="Z59" s="18" t="s">
        <v>1498</v>
      </c>
      <c r="AA59" s="23" t="s">
        <v>1499</v>
      </c>
      <c r="AB59" s="24"/>
      <c r="AC59" s="46"/>
      <c r="AD59" s="25"/>
      <c r="AE59" s="24" t="s">
        <v>1500</v>
      </c>
      <c r="AF59" s="46" t="s">
        <v>1501</v>
      </c>
      <c r="AG59" s="25" t="s">
        <v>1502</v>
      </c>
      <c r="AH59" s="27"/>
      <c r="AI59" s="24" t="s">
        <v>1503</v>
      </c>
      <c r="AJ59" s="46" t="s">
        <v>1504</v>
      </c>
      <c r="AK59" s="25" t="s">
        <v>1505</v>
      </c>
      <c r="AL59" s="29" t="s">
        <v>525</v>
      </c>
      <c r="AM59" s="29" t="s">
        <v>525</v>
      </c>
      <c r="AN59" s="29" t="s">
        <v>526</v>
      </c>
      <c r="AO59" s="29" t="s">
        <v>544</v>
      </c>
      <c r="AQ59" s="33">
        <f>VLOOKUP(C59,'Odpovědi formuláře 1'!A:E,5,0)</f>
        <v>62073117</v>
      </c>
      <c r="AR59" s="33">
        <f>VLOOKUP(C59,'Odpovědi formuláře 2'!A:E,5,0)</f>
        <v>62073117</v>
      </c>
      <c r="AS59" s="33" t="e">
        <f>VLOOKUP(C59,bezNP!A:F,6,0)</f>
        <v>#N/A</v>
      </c>
    </row>
    <row r="60" spans="1:45" s="49" customFormat="1" ht="30" customHeight="1">
      <c r="A60" s="17">
        <v>62073109</v>
      </c>
      <c r="B60" s="37" t="s">
        <v>1506</v>
      </c>
      <c r="C60" s="17">
        <v>62073109</v>
      </c>
      <c r="D60" s="18" t="s">
        <v>528</v>
      </c>
      <c r="E60" s="18" t="s">
        <v>1507</v>
      </c>
      <c r="F60" s="19" t="s">
        <v>1508</v>
      </c>
      <c r="G60" s="19" t="s">
        <v>1509</v>
      </c>
      <c r="H60" s="19" t="s">
        <v>1491</v>
      </c>
      <c r="I60" s="19" t="s">
        <v>1510</v>
      </c>
      <c r="J60" s="20">
        <v>222</v>
      </c>
      <c r="K60" s="20">
        <v>1</v>
      </c>
      <c r="L60" s="19" t="s">
        <v>684</v>
      </c>
      <c r="M60" s="19" t="s">
        <v>1511</v>
      </c>
      <c r="N60" s="19" t="s">
        <v>1512</v>
      </c>
      <c r="O60" s="19" t="s">
        <v>584</v>
      </c>
      <c r="P60" s="19" t="s">
        <v>1513</v>
      </c>
      <c r="Q60" s="19" t="s">
        <v>1514</v>
      </c>
      <c r="R60" s="19" t="s">
        <v>569</v>
      </c>
      <c r="S60" s="19" t="s">
        <v>1515</v>
      </c>
      <c r="T60" s="19" t="s">
        <v>1497</v>
      </c>
      <c r="U60" s="21" t="s">
        <v>518</v>
      </c>
      <c r="V60" s="22" t="s">
        <v>519</v>
      </c>
      <c r="W60" s="31">
        <v>516802216</v>
      </c>
      <c r="X60" s="18" t="s">
        <v>1516</v>
      </c>
      <c r="Y60" s="18" t="str">
        <f>VLOOKUP(C60,'[1]Odpovědi formuláře 1'!A:C,3,0)</f>
        <v>marketa.horakova@gymbos.cz</v>
      </c>
      <c r="Z60" s="33" t="s">
        <v>1517</v>
      </c>
      <c r="AA60" s="23" t="s">
        <v>1518</v>
      </c>
      <c r="AB60" s="24" t="s">
        <v>1519</v>
      </c>
      <c r="AC60" s="24" t="s">
        <v>1520</v>
      </c>
      <c r="AD60" s="25" t="s">
        <v>1521</v>
      </c>
      <c r="AE60" s="24" t="s">
        <v>1522</v>
      </c>
      <c r="AF60" s="26">
        <v>516802211</v>
      </c>
      <c r="AG60" s="25" t="s">
        <v>1518</v>
      </c>
      <c r="AH60" s="27"/>
      <c r="AI60" s="24" t="s">
        <v>1523</v>
      </c>
      <c r="AJ60" s="26">
        <v>516802210</v>
      </c>
      <c r="AK60" s="25" t="s">
        <v>1516</v>
      </c>
      <c r="AL60" s="29" t="s">
        <v>525</v>
      </c>
      <c r="AM60" s="29" t="s">
        <v>525</v>
      </c>
      <c r="AN60" s="29" t="s">
        <v>526</v>
      </c>
      <c r="AO60" s="29" t="s">
        <v>544</v>
      </c>
      <c r="AQ60" s="33">
        <f>VLOOKUP(C60,'Odpovědi formuláře 1'!A:E,5,0)</f>
        <v>62073109</v>
      </c>
      <c r="AR60" s="33">
        <f>VLOOKUP(C60,'Odpovědi formuláře 2'!A:E,5,0)</f>
        <v>62073109</v>
      </c>
      <c r="AS60" s="33" t="e">
        <f>VLOOKUP(C60,bezNP!A:F,6,0)</f>
        <v>#N/A</v>
      </c>
    </row>
    <row r="61" spans="1:45" s="49" customFormat="1" ht="30.75" customHeight="1">
      <c r="A61" s="17">
        <v>390348</v>
      </c>
      <c r="B61" s="37" t="s">
        <v>1524</v>
      </c>
      <c r="C61" s="17">
        <v>390348</v>
      </c>
      <c r="D61" s="18" t="s">
        <v>528</v>
      </c>
      <c r="E61" s="18" t="s">
        <v>1525</v>
      </c>
      <c r="F61" s="19" t="s">
        <v>1526</v>
      </c>
      <c r="G61" s="19" t="s">
        <v>1527</v>
      </c>
      <c r="H61" s="19" t="s">
        <v>1528</v>
      </c>
      <c r="I61" s="19" t="s">
        <v>1529</v>
      </c>
      <c r="J61" s="20">
        <v>153</v>
      </c>
      <c r="K61" s="20">
        <v>1</v>
      </c>
      <c r="L61" s="19" t="s">
        <v>684</v>
      </c>
      <c r="M61" s="19" t="s">
        <v>1530</v>
      </c>
      <c r="N61" s="19" t="s">
        <v>1531</v>
      </c>
      <c r="O61" s="19" t="s">
        <v>584</v>
      </c>
      <c r="P61" s="19" t="s">
        <v>1532</v>
      </c>
      <c r="Q61" s="19" t="s">
        <v>1533</v>
      </c>
      <c r="R61" s="19" t="s">
        <v>569</v>
      </c>
      <c r="S61" s="19" t="s">
        <v>1534</v>
      </c>
      <c r="T61" s="19" t="s">
        <v>1497</v>
      </c>
      <c r="U61" s="21" t="s">
        <v>518</v>
      </c>
      <c r="V61" s="22" t="s">
        <v>519</v>
      </c>
      <c r="W61" s="18" t="s">
        <v>1535</v>
      </c>
      <c r="X61" s="18"/>
      <c r="Y61" s="18"/>
      <c r="Z61" s="18" t="s">
        <v>394</v>
      </c>
      <c r="AA61" s="23" t="s">
        <v>394</v>
      </c>
      <c r="AB61" s="24"/>
      <c r="AC61" s="26"/>
      <c r="AD61" s="25"/>
      <c r="AE61" s="24" t="s">
        <v>1536</v>
      </c>
      <c r="AF61" s="26">
        <v>516452006</v>
      </c>
      <c r="AG61" s="25" t="s">
        <v>394</v>
      </c>
      <c r="AH61" s="27"/>
      <c r="AI61" s="24" t="s">
        <v>1536</v>
      </c>
      <c r="AJ61" s="26">
        <v>516452006</v>
      </c>
      <c r="AK61" s="25" t="s">
        <v>394</v>
      </c>
      <c r="AL61" s="29" t="s">
        <v>525</v>
      </c>
      <c r="AM61" s="29" t="s">
        <v>525</v>
      </c>
      <c r="AN61" s="29" t="s">
        <v>526</v>
      </c>
      <c r="AO61" s="29" t="s">
        <v>544</v>
      </c>
      <c r="AQ61" s="33">
        <f>VLOOKUP(C61,'Odpovědi formuláře 1'!A:E,5,0)</f>
        <v>390348</v>
      </c>
      <c r="AR61" s="33">
        <f>VLOOKUP(C61,'Odpovědi formuláře 2'!A:E,5,0)</f>
        <v>390348</v>
      </c>
      <c r="AS61" s="33" t="e">
        <f>VLOOKUP(C61,bezNP!A:F,6,0)</f>
        <v>#N/A</v>
      </c>
    </row>
    <row r="62" spans="1:45" s="49" customFormat="1" ht="30" customHeight="1">
      <c r="A62" s="17">
        <v>839680</v>
      </c>
      <c r="B62" s="37" t="s">
        <v>1537</v>
      </c>
      <c r="C62" s="17">
        <v>839680</v>
      </c>
      <c r="D62" s="18" t="s">
        <v>528</v>
      </c>
      <c r="E62" s="18" t="s">
        <v>1538</v>
      </c>
      <c r="F62" s="19" t="s">
        <v>1539</v>
      </c>
      <c r="G62" s="19" t="s">
        <v>1540</v>
      </c>
      <c r="H62" s="19" t="s">
        <v>1528</v>
      </c>
      <c r="I62" s="19" t="s">
        <v>1541</v>
      </c>
      <c r="J62" s="20">
        <v>951</v>
      </c>
      <c r="K62" s="20">
        <v>7</v>
      </c>
      <c r="L62" s="19" t="s">
        <v>684</v>
      </c>
      <c r="M62" s="19" t="s">
        <v>1542</v>
      </c>
      <c r="N62" s="19" t="s">
        <v>1543</v>
      </c>
      <c r="O62" s="19" t="s">
        <v>512</v>
      </c>
      <c r="P62" s="19" t="s">
        <v>1544</v>
      </c>
      <c r="Q62" s="19" t="s">
        <v>1545</v>
      </c>
      <c r="R62" s="19" t="s">
        <v>515</v>
      </c>
      <c r="S62" s="19" t="s">
        <v>1546</v>
      </c>
      <c r="T62" s="19" t="s">
        <v>1497</v>
      </c>
      <c r="U62" s="21" t="s">
        <v>518</v>
      </c>
      <c r="V62" s="22" t="s">
        <v>519</v>
      </c>
      <c r="W62" s="18" t="s">
        <v>1547</v>
      </c>
      <c r="X62" s="18"/>
      <c r="Y62" s="18" t="str">
        <f>VLOOKUP(C62,'[1]Odpovědi formuláře 1'!A:C,3,0)</f>
        <v>zemlova@zusboskovice.cz</v>
      </c>
      <c r="Z62" s="18" t="s">
        <v>1548</v>
      </c>
      <c r="AA62" s="23" t="s">
        <v>1548</v>
      </c>
      <c r="AB62" s="24"/>
      <c r="AC62" s="24"/>
      <c r="AD62" s="25"/>
      <c r="AE62" s="24" t="s">
        <v>366</v>
      </c>
      <c r="AF62" s="26" t="s">
        <v>1549</v>
      </c>
      <c r="AG62" s="25" t="s">
        <v>1548</v>
      </c>
      <c r="AH62" s="27"/>
      <c r="AI62" s="24" t="s">
        <v>366</v>
      </c>
      <c r="AJ62" s="26">
        <v>516452250</v>
      </c>
      <c r="AK62" s="41" t="s">
        <v>365</v>
      </c>
      <c r="AL62" s="29" t="s">
        <v>525</v>
      </c>
      <c r="AM62" s="29" t="s">
        <v>525</v>
      </c>
      <c r="AN62" s="29" t="s">
        <v>526</v>
      </c>
      <c r="AO62" s="29" t="s">
        <v>544</v>
      </c>
      <c r="AQ62" s="33">
        <f>VLOOKUP(C62,'Odpovědi formuláře 1'!A:E,5,0)</f>
        <v>839680</v>
      </c>
      <c r="AR62" s="33">
        <f>VLOOKUP(C62,'Odpovědi formuláře 2'!A:E,5,0)</f>
        <v>839680</v>
      </c>
      <c r="AS62" s="33">
        <f>VLOOKUP(C62,bezNP!A:F,6,0)</f>
        <v>839680</v>
      </c>
    </row>
    <row r="63" spans="1:45" s="49" customFormat="1" ht="30" customHeight="1">
      <c r="A63" s="17">
        <v>56324</v>
      </c>
      <c r="B63" s="37" t="s">
        <v>1550</v>
      </c>
      <c r="C63" s="17">
        <v>56324</v>
      </c>
      <c r="D63" s="18" t="s">
        <v>1551</v>
      </c>
      <c r="E63" s="18" t="s">
        <v>1552</v>
      </c>
      <c r="F63" s="21" t="s">
        <v>1553</v>
      </c>
      <c r="G63" s="19" t="s">
        <v>1554</v>
      </c>
      <c r="H63" s="19" t="s">
        <v>1491</v>
      </c>
      <c r="I63" s="19" t="s">
        <v>1541</v>
      </c>
      <c r="J63" s="20">
        <v>2153</v>
      </c>
      <c r="K63" s="20" t="s">
        <v>1555</v>
      </c>
      <c r="L63" s="19" t="s">
        <v>509</v>
      </c>
      <c r="M63" s="19" t="s">
        <v>1556</v>
      </c>
      <c r="N63" s="19" t="s">
        <v>1557</v>
      </c>
      <c r="O63" s="19" t="s">
        <v>512</v>
      </c>
      <c r="P63" s="19" t="s">
        <v>1558</v>
      </c>
      <c r="Q63" s="19" t="s">
        <v>1559</v>
      </c>
      <c r="R63" s="19" t="s">
        <v>515</v>
      </c>
      <c r="S63" s="19" t="s">
        <v>1560</v>
      </c>
      <c r="T63" s="19" t="s">
        <v>1497</v>
      </c>
      <c r="U63" s="21" t="s">
        <v>518</v>
      </c>
      <c r="V63" s="22" t="s">
        <v>519</v>
      </c>
      <c r="W63" s="31" t="s">
        <v>1561</v>
      </c>
      <c r="X63" s="43" t="s">
        <v>1562</v>
      </c>
      <c r="Y63" s="18" t="str">
        <f>VLOOKUP(C63,'[1]Odpovědi formuláře 1'!A:C,3,0)</f>
        <v>kotoulkova@skolaac.cz</v>
      </c>
      <c r="Z63" s="18" t="s">
        <v>1563</v>
      </c>
      <c r="AA63" s="23" t="s">
        <v>1564</v>
      </c>
      <c r="AB63" s="24"/>
      <c r="AC63" s="24"/>
      <c r="AD63" s="25"/>
      <c r="AE63" s="24" t="s">
        <v>1565</v>
      </c>
      <c r="AF63" s="24" t="s">
        <v>1566</v>
      </c>
      <c r="AG63" s="25" t="s">
        <v>1567</v>
      </c>
      <c r="AH63" s="27"/>
      <c r="AI63" s="24" t="s">
        <v>1568</v>
      </c>
      <c r="AJ63" s="24" t="s">
        <v>1569</v>
      </c>
      <c r="AK63" s="25" t="s">
        <v>1570</v>
      </c>
      <c r="AL63" s="29" t="s">
        <v>525</v>
      </c>
      <c r="AM63" s="29" t="s">
        <v>525</v>
      </c>
      <c r="AN63" s="29" t="s">
        <v>658</v>
      </c>
      <c r="AO63" s="29" t="s">
        <v>525</v>
      </c>
      <c r="AQ63" s="33">
        <f>VLOOKUP(C63,'Odpovědi formuláře 1'!A:E,5,0)</f>
        <v>56324</v>
      </c>
      <c r="AR63" s="33">
        <f>VLOOKUP(C63,'Odpovědi formuláře 2'!A:E,5,0)</f>
        <v>56324</v>
      </c>
      <c r="AS63" s="33" t="e">
        <f>VLOOKUP(C63,bezNP!A:F,6,0)</f>
        <v>#N/A</v>
      </c>
    </row>
    <row r="64" spans="1:45" s="49" customFormat="1" ht="30" customHeight="1">
      <c r="A64" s="32">
        <v>70285772</v>
      </c>
      <c r="B64" s="37" t="s">
        <v>1571</v>
      </c>
      <c r="C64" s="32">
        <v>70285772</v>
      </c>
      <c r="D64" s="18" t="s">
        <v>528</v>
      </c>
      <c r="E64" s="18" t="s">
        <v>1572</v>
      </c>
      <c r="F64" s="19" t="s">
        <v>1573</v>
      </c>
      <c r="G64" s="19" t="s">
        <v>1574</v>
      </c>
      <c r="H64" s="19" t="s">
        <v>1575</v>
      </c>
      <c r="I64" s="19" t="s">
        <v>1233</v>
      </c>
      <c r="J64" s="20">
        <v>1685</v>
      </c>
      <c r="K64" s="20"/>
      <c r="L64" s="19" t="s">
        <v>509</v>
      </c>
      <c r="M64" s="19" t="s">
        <v>1576</v>
      </c>
      <c r="N64" s="19" t="s">
        <v>1577</v>
      </c>
      <c r="O64" s="19" t="s">
        <v>584</v>
      </c>
      <c r="P64" s="19" t="s">
        <v>1578</v>
      </c>
      <c r="Q64" s="19" t="s">
        <v>1579</v>
      </c>
      <c r="R64" s="19" t="s">
        <v>569</v>
      </c>
      <c r="S64" s="19" t="s">
        <v>1580</v>
      </c>
      <c r="T64" s="19" t="s">
        <v>1581</v>
      </c>
      <c r="U64" s="21" t="s">
        <v>518</v>
      </c>
      <c r="V64" s="22" t="s">
        <v>519</v>
      </c>
      <c r="W64" s="31">
        <v>549410200</v>
      </c>
      <c r="X64" s="18"/>
      <c r="Y64" s="18" t="str">
        <f>VLOOKUP(C64,'[1]Odpovědi formuláře 1'!A:C,3,0)</f>
        <v>kancelar@dd-tisnov.cz</v>
      </c>
      <c r="Z64" s="18" t="s">
        <v>1582</v>
      </c>
      <c r="AA64" s="23" t="s">
        <v>285</v>
      </c>
      <c r="AB64" s="24"/>
      <c r="AC64" s="24"/>
      <c r="AD64" s="25"/>
      <c r="AE64" s="24" t="s">
        <v>1583</v>
      </c>
      <c r="AF64" s="26">
        <v>549410205</v>
      </c>
      <c r="AG64" s="25" t="s">
        <v>285</v>
      </c>
      <c r="AH64" s="27"/>
      <c r="AI64" s="24" t="s">
        <v>1584</v>
      </c>
      <c r="AJ64" s="26">
        <v>549410205</v>
      </c>
      <c r="AK64" s="25" t="s">
        <v>285</v>
      </c>
      <c r="AL64" s="29" t="s">
        <v>525</v>
      </c>
      <c r="AM64" s="29" t="s">
        <v>525</v>
      </c>
      <c r="AN64" s="29" t="s">
        <v>526</v>
      </c>
      <c r="AO64" s="29" t="s">
        <v>525</v>
      </c>
      <c r="AQ64" s="33">
        <f>VLOOKUP(C64,'Odpovědi formuláře 1'!A:E,5,0)</f>
        <v>70285772</v>
      </c>
      <c r="AR64" s="33">
        <f>VLOOKUP(C64,'Odpovědi formuláře 2'!A:E,5,0)</f>
        <v>70285772</v>
      </c>
      <c r="AS64" s="33">
        <f>VLOOKUP(C64,bezNP!A:F,6,0)</f>
        <v>70285772</v>
      </c>
    </row>
    <row r="65" spans="1:45" s="49" customFormat="1" ht="30" customHeight="1">
      <c r="A65" s="32">
        <v>44947909</v>
      </c>
      <c r="B65" s="53" t="s">
        <v>1585</v>
      </c>
      <c r="C65" s="32">
        <v>44947909</v>
      </c>
      <c r="D65" s="38" t="s">
        <v>528</v>
      </c>
      <c r="E65" s="35" t="s">
        <v>1586</v>
      </c>
      <c r="F65" s="19" t="s">
        <v>1587</v>
      </c>
      <c r="G65" s="19" t="s">
        <v>1588</v>
      </c>
      <c r="H65" s="19" t="s">
        <v>1589</v>
      </c>
      <c r="I65" s="19" t="s">
        <v>1233</v>
      </c>
      <c r="J65" s="20">
        <v>279</v>
      </c>
      <c r="K65" s="20"/>
      <c r="L65" s="19" t="s">
        <v>509</v>
      </c>
      <c r="M65" s="19" t="s">
        <v>1590</v>
      </c>
      <c r="N65" s="19" t="s">
        <v>1591</v>
      </c>
      <c r="O65" s="19" t="s">
        <v>512</v>
      </c>
      <c r="P65" s="19" t="s">
        <v>1592</v>
      </c>
      <c r="Q65" s="19" t="s">
        <v>1593</v>
      </c>
      <c r="R65" s="19" t="s">
        <v>515</v>
      </c>
      <c r="S65" s="19" t="s">
        <v>1594</v>
      </c>
      <c r="T65" s="19" t="s">
        <v>1581</v>
      </c>
      <c r="U65" s="21" t="s">
        <v>727</v>
      </c>
      <c r="V65" s="36" t="s">
        <v>1595</v>
      </c>
      <c r="W65" s="18" t="s">
        <v>1596</v>
      </c>
      <c r="X65" s="18"/>
      <c r="Y65" s="18"/>
      <c r="Z65" s="18" t="s">
        <v>312</v>
      </c>
      <c r="AA65" s="23" t="s">
        <v>1597</v>
      </c>
      <c r="AB65" s="24"/>
      <c r="AC65" s="24"/>
      <c r="AD65" s="25"/>
      <c r="AE65" s="24" t="s">
        <v>1598</v>
      </c>
      <c r="AF65" s="26">
        <v>549436012</v>
      </c>
      <c r="AG65" s="55" t="s">
        <v>1599</v>
      </c>
      <c r="AH65" s="27"/>
      <c r="AI65" s="24" t="s">
        <v>1598</v>
      </c>
      <c r="AJ65" s="26">
        <v>549436012</v>
      </c>
      <c r="AK65" s="25" t="s">
        <v>1599</v>
      </c>
      <c r="AL65" s="29" t="s">
        <v>525</v>
      </c>
      <c r="AM65" s="29" t="s">
        <v>525</v>
      </c>
      <c r="AN65" s="29" t="s">
        <v>526</v>
      </c>
      <c r="AO65" s="29" t="s">
        <v>525</v>
      </c>
      <c r="AQ65" s="33">
        <f>VLOOKUP(C65,'Odpovědi formuláře 1'!A:E,5,0)</f>
        <v>44947909</v>
      </c>
      <c r="AR65" s="33">
        <f>VLOOKUP(C65,'Odpovědi formuláře 2'!A:E,5,0)</f>
        <v>44947909</v>
      </c>
      <c r="AS65" s="33">
        <f>VLOOKUP(C65,bezNP!A:F,6,0)</f>
        <v>44947909</v>
      </c>
    </row>
    <row r="66" spans="1:45" s="49" customFormat="1" ht="30" customHeight="1">
      <c r="A66" s="32">
        <v>49459881</v>
      </c>
      <c r="B66" s="37" t="s">
        <v>1600</v>
      </c>
      <c r="C66" s="32">
        <v>49459881</v>
      </c>
      <c r="D66" s="18" t="s">
        <v>528</v>
      </c>
      <c r="E66" s="18" t="s">
        <v>1601</v>
      </c>
      <c r="F66" s="19" t="s">
        <v>1602</v>
      </c>
      <c r="G66" s="19" t="s">
        <v>1603</v>
      </c>
      <c r="H66" s="19" t="s">
        <v>1575</v>
      </c>
      <c r="I66" s="19" t="s">
        <v>1604</v>
      </c>
      <c r="J66" s="20">
        <v>20</v>
      </c>
      <c r="K66" s="20"/>
      <c r="L66" s="19" t="s">
        <v>509</v>
      </c>
      <c r="M66" s="19" t="s">
        <v>1605</v>
      </c>
      <c r="N66" s="19" t="s">
        <v>1606</v>
      </c>
      <c r="O66" s="19" t="s">
        <v>584</v>
      </c>
      <c r="P66" s="19" t="s">
        <v>1607</v>
      </c>
      <c r="Q66" s="19" t="s">
        <v>1608</v>
      </c>
      <c r="R66" s="19" t="s">
        <v>569</v>
      </c>
      <c r="S66" s="19" t="s">
        <v>1609</v>
      </c>
      <c r="T66" s="19" t="s">
        <v>1581</v>
      </c>
      <c r="U66" s="21" t="s">
        <v>518</v>
      </c>
      <c r="V66" s="22" t="s">
        <v>519</v>
      </c>
      <c r="W66" s="18" t="s">
        <v>1610</v>
      </c>
      <c r="X66" s="18" t="s">
        <v>1611</v>
      </c>
      <c r="Y66" s="18" t="str">
        <f>VLOOKUP(C66,'[1]Odpovědi formuláře 1'!A:C,3,0)</f>
        <v>maskova@gym-tisnov.cz</v>
      </c>
      <c r="Z66" s="18" t="s">
        <v>1612</v>
      </c>
      <c r="AA66" s="23" t="s">
        <v>273</v>
      </c>
      <c r="AB66" s="24" t="s">
        <v>1613</v>
      </c>
      <c r="AC66" s="26">
        <v>739051185</v>
      </c>
      <c r="AD66" s="25" t="s">
        <v>1614</v>
      </c>
      <c r="AE66" s="24" t="s">
        <v>1615</v>
      </c>
      <c r="AF66" s="26">
        <v>549410402</v>
      </c>
      <c r="AG66" s="25" t="s">
        <v>273</v>
      </c>
      <c r="AH66" s="27"/>
      <c r="AI66" s="24" t="s">
        <v>1616</v>
      </c>
      <c r="AJ66" s="26">
        <v>549410402</v>
      </c>
      <c r="AK66" s="25"/>
      <c r="AL66" s="29" t="s">
        <v>525</v>
      </c>
      <c r="AM66" s="29" t="s">
        <v>525</v>
      </c>
      <c r="AN66" s="29" t="s">
        <v>526</v>
      </c>
      <c r="AO66" s="29" t="s">
        <v>525</v>
      </c>
      <c r="AQ66" s="33">
        <f>VLOOKUP(C66,'Odpovědi formuláře 1'!A:E,5,0)</f>
        <v>49459881</v>
      </c>
      <c r="AR66" s="33">
        <f>VLOOKUP(C66,'Odpovědi formuláře 2'!A:E,5,0)</f>
        <v>49459881</v>
      </c>
      <c r="AS66" s="33" t="e">
        <f>VLOOKUP(C66,bezNP!A:F,6,0)</f>
        <v>#N/A</v>
      </c>
    </row>
    <row r="67" spans="1:45" s="49" customFormat="1" ht="30" customHeight="1">
      <c r="A67" s="32">
        <v>44947721</v>
      </c>
      <c r="B67" s="37" t="s">
        <v>1617</v>
      </c>
      <c r="C67" s="32">
        <v>44947721</v>
      </c>
      <c r="D67" s="18" t="s">
        <v>528</v>
      </c>
      <c r="E67" s="18" t="s">
        <v>1618</v>
      </c>
      <c r="F67" s="19" t="s">
        <v>1619</v>
      </c>
      <c r="G67" s="19" t="s">
        <v>1620</v>
      </c>
      <c r="H67" s="19" t="s">
        <v>1575</v>
      </c>
      <c r="I67" s="19" t="s">
        <v>1621</v>
      </c>
      <c r="J67" s="20">
        <v>316</v>
      </c>
      <c r="K67" s="20"/>
      <c r="L67" s="19" t="s">
        <v>509</v>
      </c>
      <c r="M67" s="19" t="s">
        <v>1622</v>
      </c>
      <c r="N67" s="19" t="s">
        <v>1623</v>
      </c>
      <c r="O67" s="19" t="s">
        <v>512</v>
      </c>
      <c r="P67" s="19" t="s">
        <v>1624</v>
      </c>
      <c r="Q67" s="19" t="s">
        <v>1625</v>
      </c>
      <c r="R67" s="19" t="s">
        <v>515</v>
      </c>
      <c r="S67" s="19" t="s">
        <v>1626</v>
      </c>
      <c r="T67" s="19" t="s">
        <v>1581</v>
      </c>
      <c r="U67" s="21" t="s">
        <v>518</v>
      </c>
      <c r="V67" s="22" t="s">
        <v>519</v>
      </c>
      <c r="W67" s="18" t="s">
        <v>1627</v>
      </c>
      <c r="X67" s="43" t="s">
        <v>1628</v>
      </c>
      <c r="Y67" s="18" t="str">
        <f>VLOOKUP(C67,'[1]Odpovědi formuláře 1'!A:C,3,0)</f>
        <v>hospodarka@zustisnov.cz</v>
      </c>
      <c r="Z67" s="18" t="s">
        <v>1629</v>
      </c>
      <c r="AA67" s="23" t="s">
        <v>123</v>
      </c>
      <c r="AB67" s="24"/>
      <c r="AC67" s="24"/>
      <c r="AD67" s="25"/>
      <c r="AE67" s="24" t="s">
        <v>1630</v>
      </c>
      <c r="AF67" s="26">
        <v>549410017</v>
      </c>
      <c r="AG67" s="25" t="s">
        <v>123</v>
      </c>
      <c r="AH67" s="27"/>
      <c r="AI67" s="24" t="s">
        <v>1631</v>
      </c>
      <c r="AJ67" s="26">
        <v>549410017</v>
      </c>
      <c r="AK67" s="25" t="s">
        <v>123</v>
      </c>
      <c r="AL67" s="29" t="s">
        <v>525</v>
      </c>
      <c r="AM67" s="29" t="s">
        <v>525</v>
      </c>
      <c r="AN67" s="29" t="s">
        <v>526</v>
      </c>
      <c r="AO67" s="29" t="s">
        <v>544</v>
      </c>
      <c r="AQ67" s="33">
        <f>VLOOKUP(C67,'Odpovědi formuláře 1'!A:E,5,0)</f>
        <v>44947721</v>
      </c>
      <c r="AR67" s="33">
        <f>VLOOKUP(C67,'Odpovědi formuláře 2'!A:E,5,0)</f>
        <v>44947721</v>
      </c>
      <c r="AS67" s="33" t="e">
        <f>VLOOKUP(C67,bezNP!A:F,6,0)</f>
        <v>#N/A</v>
      </c>
    </row>
    <row r="68" spans="1:45" s="49" customFormat="1" ht="30" customHeight="1">
      <c r="A68" s="32">
        <v>70842680</v>
      </c>
      <c r="B68" s="48" t="s">
        <v>1632</v>
      </c>
      <c r="C68" s="32">
        <v>70842680</v>
      </c>
      <c r="D68" s="35" t="s">
        <v>528</v>
      </c>
      <c r="E68" s="18" t="s">
        <v>1633</v>
      </c>
      <c r="F68" s="19" t="s">
        <v>1634</v>
      </c>
      <c r="G68" s="19" t="s">
        <v>1635</v>
      </c>
      <c r="H68" s="19" t="s">
        <v>1636</v>
      </c>
      <c r="I68" s="19" t="s">
        <v>1637</v>
      </c>
      <c r="J68" s="20">
        <v>160</v>
      </c>
      <c r="K68" s="20"/>
      <c r="L68" s="19" t="s">
        <v>509</v>
      </c>
      <c r="M68" s="19" t="s">
        <v>1638</v>
      </c>
      <c r="N68" s="19" t="s">
        <v>1639</v>
      </c>
      <c r="O68" s="19" t="s">
        <v>512</v>
      </c>
      <c r="P68" s="19" t="s">
        <v>1640</v>
      </c>
      <c r="Q68" s="19" t="s">
        <v>1641</v>
      </c>
      <c r="R68" s="19" t="s">
        <v>515</v>
      </c>
      <c r="S68" s="19" t="s">
        <v>1642</v>
      </c>
      <c r="T68" s="19" t="s">
        <v>1643</v>
      </c>
      <c r="U68" s="19" t="s">
        <v>518</v>
      </c>
      <c r="V68" s="22" t="s">
        <v>519</v>
      </c>
      <c r="W68" s="18" t="s">
        <v>1644</v>
      </c>
      <c r="X68" s="18"/>
      <c r="Y68" s="18"/>
      <c r="Z68" s="99" t="s">
        <v>1645</v>
      </c>
      <c r="AA68" s="23" t="s">
        <v>1645</v>
      </c>
      <c r="AB68" s="24" t="s">
        <v>1646</v>
      </c>
      <c r="AC68" s="26">
        <v>541239025</v>
      </c>
      <c r="AD68" s="25" t="s">
        <v>1645</v>
      </c>
      <c r="AE68" s="24" t="s">
        <v>1646</v>
      </c>
      <c r="AF68" s="26">
        <v>541239025</v>
      </c>
      <c r="AG68" s="25" t="s">
        <v>1645</v>
      </c>
      <c r="AH68" s="27"/>
      <c r="AI68" s="24" t="s">
        <v>1647</v>
      </c>
      <c r="AJ68" s="26">
        <v>541239025</v>
      </c>
      <c r="AK68" s="25" t="s">
        <v>1645</v>
      </c>
      <c r="AL68" s="29" t="s">
        <v>525</v>
      </c>
      <c r="AM68" s="29" t="s">
        <v>525</v>
      </c>
      <c r="AN68" s="29" t="s">
        <v>658</v>
      </c>
      <c r="AO68" s="29" t="s">
        <v>544</v>
      </c>
      <c r="AQ68" s="33" t="e">
        <f>VLOOKUP(C68,'Odpovědi formuláře 1'!A:E,5,0)</f>
        <v>#N/A</v>
      </c>
      <c r="AR68" s="33" t="s">
        <v>4379</v>
      </c>
      <c r="AS68" s="33">
        <f>VLOOKUP(C68,bezNP!A:F,6,0)</f>
        <v>70842680</v>
      </c>
    </row>
    <row r="69" spans="1:45" s="49" customFormat="1" ht="30" customHeight="1">
      <c r="A69" s="32">
        <v>65761774</v>
      </c>
      <c r="B69" s="48" t="s">
        <v>1648</v>
      </c>
      <c r="C69" s="32">
        <v>65761774</v>
      </c>
      <c r="D69" s="35" t="s">
        <v>528</v>
      </c>
      <c r="E69" s="35" t="s">
        <v>1649</v>
      </c>
      <c r="F69" s="19" t="s">
        <v>1650</v>
      </c>
      <c r="G69" s="19" t="s">
        <v>1651</v>
      </c>
      <c r="H69" s="19" t="s">
        <v>1652</v>
      </c>
      <c r="I69" s="19" t="s">
        <v>1653</v>
      </c>
      <c r="J69" s="20">
        <v>1438</v>
      </c>
      <c r="K69" s="20"/>
      <c r="L69" s="19" t="s">
        <v>509</v>
      </c>
      <c r="M69" s="19" t="s">
        <v>1654</v>
      </c>
      <c r="N69" s="19" t="s">
        <v>1655</v>
      </c>
      <c r="O69" s="19" t="s">
        <v>512</v>
      </c>
      <c r="P69" s="19" t="s">
        <v>1656</v>
      </c>
      <c r="Q69" s="19" t="s">
        <v>1657</v>
      </c>
      <c r="R69" s="19" t="s">
        <v>515</v>
      </c>
      <c r="S69" s="19" t="s">
        <v>1658</v>
      </c>
      <c r="T69" s="19" t="s">
        <v>1659</v>
      </c>
      <c r="U69" s="21" t="s">
        <v>634</v>
      </c>
      <c r="V69" s="36" t="s">
        <v>1660</v>
      </c>
      <c r="W69" s="31">
        <v>549439612</v>
      </c>
      <c r="X69" s="18"/>
      <c r="Y69" s="18" t="str">
        <f>VLOOKUP(C69,'[1]Odpovědi formuláře 1'!A:C,3,0)</f>
        <v>technik@domovpredklasteri.cz</v>
      </c>
      <c r="Z69" s="18" t="s">
        <v>1661</v>
      </c>
      <c r="AA69" s="23" t="s">
        <v>1662</v>
      </c>
      <c r="AB69" s="24"/>
      <c r="AC69" s="26"/>
      <c r="AD69" s="25"/>
      <c r="AE69" s="24" t="s">
        <v>1663</v>
      </c>
      <c r="AF69" s="26">
        <v>737589469</v>
      </c>
      <c r="AG69" s="25" t="s">
        <v>1662</v>
      </c>
      <c r="AH69" s="27"/>
      <c r="AI69" s="24" t="s">
        <v>1664</v>
      </c>
      <c r="AJ69" s="26">
        <v>731508554</v>
      </c>
      <c r="AK69" s="25" t="s">
        <v>147</v>
      </c>
      <c r="AL69" s="29" t="s">
        <v>525</v>
      </c>
      <c r="AM69" s="29" t="s">
        <v>525</v>
      </c>
      <c r="AN69" s="29" t="s">
        <v>526</v>
      </c>
      <c r="AO69" s="29" t="s">
        <v>544</v>
      </c>
      <c r="AQ69" s="33">
        <f>VLOOKUP(C69,'Odpovědi formuláře 1'!A:E,5,0)</f>
        <v>65761774</v>
      </c>
      <c r="AR69" s="33">
        <f>VLOOKUP(C69,'Odpovědi formuláře 2'!A:E,5,0)</f>
        <v>65761774</v>
      </c>
      <c r="AS69" s="33" t="e">
        <f>VLOOKUP(C69,bezNP!A:F,6,0)</f>
        <v>#N/A</v>
      </c>
    </row>
    <row r="70" spans="1:45" s="49" customFormat="1" ht="30" customHeight="1">
      <c r="A70" s="17">
        <v>89257</v>
      </c>
      <c r="B70" s="37" t="s">
        <v>1665</v>
      </c>
      <c r="C70" s="17">
        <v>89257</v>
      </c>
      <c r="D70" s="39" t="s">
        <v>1666</v>
      </c>
      <c r="E70" s="40" t="s">
        <v>1667</v>
      </c>
      <c r="F70" s="19" t="s">
        <v>1668</v>
      </c>
      <c r="G70" s="19" t="s">
        <v>1669</v>
      </c>
      <c r="H70" s="19" t="s">
        <v>1652</v>
      </c>
      <c r="I70" s="19" t="s">
        <v>1670</v>
      </c>
      <c r="J70" s="20">
        <v>1001</v>
      </c>
      <c r="K70" s="20"/>
      <c r="L70" s="19" t="s">
        <v>509</v>
      </c>
      <c r="M70" s="19" t="s">
        <v>1671</v>
      </c>
      <c r="N70" s="19" t="s">
        <v>1672</v>
      </c>
      <c r="O70" s="19" t="s">
        <v>512</v>
      </c>
      <c r="P70" s="19" t="s">
        <v>1673</v>
      </c>
      <c r="Q70" s="19" t="s">
        <v>1674</v>
      </c>
      <c r="R70" s="19" t="s">
        <v>515</v>
      </c>
      <c r="S70" s="19" t="s">
        <v>1675</v>
      </c>
      <c r="T70" s="19" t="s">
        <v>1659</v>
      </c>
      <c r="U70" s="21" t="s">
        <v>770</v>
      </c>
      <c r="V70" s="36" t="s">
        <v>1676</v>
      </c>
      <c r="W70" s="31">
        <v>544544210</v>
      </c>
      <c r="X70" s="18"/>
      <c r="Y70" s="18" t="str">
        <f>VLOOKUP(C70,'[1]Odpovědi formuláře 1'!A:C,3,0)</f>
        <v>l.hrebickova@vila.mbrn.cz</v>
      </c>
      <c r="Z70" s="18" t="s">
        <v>1677</v>
      </c>
      <c r="AA70" s="23" t="s">
        <v>1678</v>
      </c>
      <c r="AB70" s="24"/>
      <c r="AC70" s="26"/>
      <c r="AD70" s="25"/>
      <c r="AE70" s="24" t="s">
        <v>1679</v>
      </c>
      <c r="AF70" s="26">
        <v>549410098</v>
      </c>
      <c r="AG70" s="41" t="s">
        <v>1680</v>
      </c>
      <c r="AH70" s="27"/>
      <c r="AI70" s="24"/>
      <c r="AJ70" s="26"/>
      <c r="AK70" s="25"/>
      <c r="AL70" s="29" t="s">
        <v>525</v>
      </c>
      <c r="AM70" s="29" t="s">
        <v>525</v>
      </c>
      <c r="AN70" s="29" t="s">
        <v>526</v>
      </c>
      <c r="AO70" s="29" t="s">
        <v>525</v>
      </c>
      <c r="AQ70" s="33">
        <f>VLOOKUP(C70,'Odpovědi formuláře 1'!A:E,5,0)</f>
        <v>89257</v>
      </c>
      <c r="AR70" s="33">
        <f>VLOOKUP(C70,'Odpovědi formuláře 2'!A:E,5,0)</f>
        <v>89257</v>
      </c>
      <c r="AS70" s="33" t="e">
        <f>VLOOKUP(C70,bezNP!A:F,6,0)</f>
        <v>#N/A</v>
      </c>
    </row>
    <row r="71" spans="1:45" s="49" customFormat="1" ht="30" customHeight="1">
      <c r="A71" s="32">
        <v>62073257</v>
      </c>
      <c r="B71" s="37" t="s">
        <v>1681</v>
      </c>
      <c r="C71" s="32">
        <v>62073257</v>
      </c>
      <c r="D71" s="18" t="s">
        <v>528</v>
      </c>
      <c r="E71" s="18" t="s">
        <v>1682</v>
      </c>
      <c r="F71" s="19" t="s">
        <v>1683</v>
      </c>
      <c r="G71" s="19" t="s">
        <v>1684</v>
      </c>
      <c r="H71" s="19" t="s">
        <v>1685</v>
      </c>
      <c r="I71" s="19" t="s">
        <v>1686</v>
      </c>
      <c r="J71" s="20">
        <v>15</v>
      </c>
      <c r="K71" s="20"/>
      <c r="L71" s="19" t="s">
        <v>1687</v>
      </c>
      <c r="M71" s="19" t="s">
        <v>1688</v>
      </c>
      <c r="N71" s="19" t="s">
        <v>146</v>
      </c>
      <c r="O71" s="19" t="s">
        <v>512</v>
      </c>
      <c r="P71" s="19" t="s">
        <v>1689</v>
      </c>
      <c r="Q71" s="19" t="s">
        <v>1690</v>
      </c>
      <c r="R71" s="19" t="s">
        <v>515</v>
      </c>
      <c r="S71" s="19" t="s">
        <v>1691</v>
      </c>
      <c r="T71" s="19" t="s">
        <v>1692</v>
      </c>
      <c r="U71" s="21" t="s">
        <v>518</v>
      </c>
      <c r="V71" s="22" t="s">
        <v>519</v>
      </c>
      <c r="W71" s="18" t="s">
        <v>1693</v>
      </c>
      <c r="X71" s="18"/>
      <c r="Y71" s="18"/>
      <c r="Z71" s="18" t="s">
        <v>145</v>
      </c>
      <c r="AA71" s="23" t="s">
        <v>1694</v>
      </c>
      <c r="AB71" s="24"/>
      <c r="AC71" s="24"/>
      <c r="AD71" s="25"/>
      <c r="AE71" s="24" t="s">
        <v>1695</v>
      </c>
      <c r="AF71" s="24" t="s">
        <v>1696</v>
      </c>
      <c r="AG71" s="25" t="s">
        <v>1694</v>
      </c>
      <c r="AH71" s="27"/>
      <c r="AI71" s="24" t="s">
        <v>1697</v>
      </c>
      <c r="AJ71" s="24" t="s">
        <v>1698</v>
      </c>
      <c r="AK71" s="25" t="s">
        <v>1694</v>
      </c>
      <c r="AL71" s="29" t="s">
        <v>525</v>
      </c>
      <c r="AM71" s="29" t="s">
        <v>525</v>
      </c>
      <c r="AN71" s="29" t="s">
        <v>658</v>
      </c>
      <c r="AO71" s="29" t="s">
        <v>544</v>
      </c>
      <c r="AQ71" s="33">
        <f>VLOOKUP(C71,'Odpovědi formuláře 1'!A:E,5,0)</f>
        <v>62073257</v>
      </c>
      <c r="AR71" s="33">
        <f>VLOOKUP(C71,'Odpovědi formuláře 2'!A:E,5,0)</f>
        <v>62073257</v>
      </c>
      <c r="AS71" s="33" t="e">
        <f>VLOOKUP(C71,bezNP!A:F,6,0)</f>
        <v>#N/A</v>
      </c>
    </row>
    <row r="72" spans="1:45" s="49" customFormat="1" ht="30" customHeight="1">
      <c r="A72" s="17">
        <v>92401</v>
      </c>
      <c r="B72" s="48" t="s">
        <v>1699</v>
      </c>
      <c r="C72" s="17">
        <v>92401</v>
      </c>
      <c r="D72" s="39" t="s">
        <v>528</v>
      </c>
      <c r="E72" s="40" t="s">
        <v>1700</v>
      </c>
      <c r="F72" s="19" t="s">
        <v>1701</v>
      </c>
      <c r="G72" s="19" t="s">
        <v>1702</v>
      </c>
      <c r="H72" s="19" t="s">
        <v>1703</v>
      </c>
      <c r="I72" s="19" t="s">
        <v>1704</v>
      </c>
      <c r="J72" s="20">
        <v>475</v>
      </c>
      <c r="K72" s="20">
        <v>2</v>
      </c>
      <c r="L72" s="19" t="s">
        <v>509</v>
      </c>
      <c r="M72" s="19" t="s">
        <v>1705</v>
      </c>
      <c r="N72" s="19" t="s">
        <v>1706</v>
      </c>
      <c r="O72" s="19" t="s">
        <v>584</v>
      </c>
      <c r="P72" s="19" t="s">
        <v>1707</v>
      </c>
      <c r="Q72" s="19" t="s">
        <v>1708</v>
      </c>
      <c r="R72" s="19" t="s">
        <v>569</v>
      </c>
      <c r="S72" s="19" t="s">
        <v>1709</v>
      </c>
      <c r="T72" s="19" t="s">
        <v>1710</v>
      </c>
      <c r="U72" s="21" t="s">
        <v>770</v>
      </c>
      <c r="V72" s="36" t="s">
        <v>1711</v>
      </c>
      <c r="W72" s="18" t="s">
        <v>1712</v>
      </c>
      <c r="X72" s="18" t="s">
        <v>1713</v>
      </c>
      <c r="Y72" s="18"/>
      <c r="Z72" s="18" t="s">
        <v>1714</v>
      </c>
      <c r="AA72" s="23" t="s">
        <v>1715</v>
      </c>
      <c r="AB72" s="24"/>
      <c r="AC72" s="24"/>
      <c r="AD72" s="25"/>
      <c r="AE72" s="24" t="s">
        <v>1716</v>
      </c>
      <c r="AF72" s="24" t="s">
        <v>1717</v>
      </c>
      <c r="AG72" s="25" t="s">
        <v>1718</v>
      </c>
      <c r="AH72" s="27"/>
      <c r="AI72" s="24" t="s">
        <v>1716</v>
      </c>
      <c r="AJ72" s="24" t="s">
        <v>1717</v>
      </c>
      <c r="AK72" s="25" t="s">
        <v>1718</v>
      </c>
      <c r="AL72" s="29" t="s">
        <v>525</v>
      </c>
      <c r="AM72" s="29" t="s">
        <v>525</v>
      </c>
      <c r="AN72" s="29" t="s">
        <v>526</v>
      </c>
      <c r="AO72" s="29" t="s">
        <v>544</v>
      </c>
      <c r="AQ72" s="33">
        <f>VLOOKUP(C72,'Odpovědi formuláře 1'!A:E,5,0)</f>
        <v>92401</v>
      </c>
      <c r="AR72" s="33">
        <f>VLOOKUP(C72,'Odpovědi formuláře 2'!A:E,5,0)</f>
        <v>92401</v>
      </c>
      <c r="AS72" s="33">
        <f>VLOOKUP(C72,bezNP!A:F,6,0)</f>
        <v>92401</v>
      </c>
    </row>
    <row r="73" spans="1:45" s="49" customFormat="1" ht="30" customHeight="1">
      <c r="A73" s="32">
        <v>70285829</v>
      </c>
      <c r="B73" s="16" t="s">
        <v>1719</v>
      </c>
      <c r="C73" s="32">
        <v>70285829</v>
      </c>
      <c r="D73" s="18" t="s">
        <v>528</v>
      </c>
      <c r="E73" s="18" t="s">
        <v>1720</v>
      </c>
      <c r="F73" s="19" t="s">
        <v>1721</v>
      </c>
      <c r="G73" s="19" t="s">
        <v>1722</v>
      </c>
      <c r="H73" s="19" t="s">
        <v>1703</v>
      </c>
      <c r="I73" s="19" t="s">
        <v>1723</v>
      </c>
      <c r="J73" s="20">
        <v>124</v>
      </c>
      <c r="K73" s="20">
        <v>4</v>
      </c>
      <c r="L73" s="19" t="s">
        <v>509</v>
      </c>
      <c r="M73" s="19" t="s">
        <v>1724</v>
      </c>
      <c r="N73" s="19" t="s">
        <v>1725</v>
      </c>
      <c r="O73" s="19" t="s">
        <v>512</v>
      </c>
      <c r="P73" s="19" t="s">
        <v>1726</v>
      </c>
      <c r="Q73" s="19" t="s">
        <v>1727</v>
      </c>
      <c r="R73" s="19" t="s">
        <v>515</v>
      </c>
      <c r="S73" s="19" t="s">
        <v>1728</v>
      </c>
      <c r="T73" s="19" t="s">
        <v>1710</v>
      </c>
      <c r="U73" s="21" t="s">
        <v>518</v>
      </c>
      <c r="V73" s="22" t="s">
        <v>519</v>
      </c>
      <c r="W73" s="18">
        <v>517348648</v>
      </c>
      <c r="X73" s="18"/>
      <c r="Y73" s="18" t="str">
        <f>VLOOKUP(C73,'[1]Odpovědi formuláře 1'!A:C,3,0)</f>
        <v>zusvy@zusvy.cz</v>
      </c>
      <c r="Z73" s="18" t="s">
        <v>1729</v>
      </c>
      <c r="AA73" s="23" t="s">
        <v>418</v>
      </c>
      <c r="AB73" s="24" t="s">
        <v>620</v>
      </c>
      <c r="AC73" s="24" t="s">
        <v>620</v>
      </c>
      <c r="AD73" s="25" t="s">
        <v>620</v>
      </c>
      <c r="AE73" s="24" t="s">
        <v>620</v>
      </c>
      <c r="AF73" s="24" t="s">
        <v>620</v>
      </c>
      <c r="AG73" s="25" t="s">
        <v>620</v>
      </c>
      <c r="AH73" s="24" t="s">
        <v>620</v>
      </c>
      <c r="AI73" s="24" t="s">
        <v>620</v>
      </c>
      <c r="AJ73" s="24" t="s">
        <v>620</v>
      </c>
      <c r="AK73" s="25" t="s">
        <v>620</v>
      </c>
      <c r="AL73" s="29" t="s">
        <v>544</v>
      </c>
      <c r="AM73" s="56" t="s">
        <v>544</v>
      </c>
      <c r="AN73" s="29"/>
      <c r="AO73" s="29" t="s">
        <v>525</v>
      </c>
      <c r="AP73" s="49" t="s">
        <v>1730</v>
      </c>
      <c r="AQ73" s="33">
        <f>VLOOKUP(C73,'Odpovědi formuláře 1'!A:E,5,0)</f>
        <v>70285829</v>
      </c>
      <c r="AR73" s="33">
        <f>VLOOKUP(C73,'Odpovědi formuláře 2'!A:E,5,0)</f>
        <v>70285829</v>
      </c>
      <c r="AS73" s="33" t="e">
        <f>VLOOKUP(C73,bezNP!A:F,6,0)</f>
        <v>#N/A</v>
      </c>
    </row>
    <row r="74" spans="1:45" s="49" customFormat="1" ht="30" customHeight="1">
      <c r="A74" s="17">
        <v>559270</v>
      </c>
      <c r="B74" s="48" t="s">
        <v>1731</v>
      </c>
      <c r="C74" s="17">
        <v>559270</v>
      </c>
      <c r="D74" s="18" t="s">
        <v>528</v>
      </c>
      <c r="E74" s="18" t="s">
        <v>1732</v>
      </c>
      <c r="F74" s="19" t="s">
        <v>1733</v>
      </c>
      <c r="G74" s="19" t="s">
        <v>1734</v>
      </c>
      <c r="H74" s="19" t="s">
        <v>1703</v>
      </c>
      <c r="I74" s="19" t="s">
        <v>1107</v>
      </c>
      <c r="J74" s="20">
        <v>16</v>
      </c>
      <c r="K74" s="20">
        <v>5</v>
      </c>
      <c r="L74" s="19" t="s">
        <v>684</v>
      </c>
      <c r="M74" s="19" t="s">
        <v>1735</v>
      </c>
      <c r="N74" s="19" t="s">
        <v>1736</v>
      </c>
      <c r="O74" s="19" t="s">
        <v>512</v>
      </c>
      <c r="P74" s="19" t="s">
        <v>1737</v>
      </c>
      <c r="Q74" s="19" t="s">
        <v>1738</v>
      </c>
      <c r="R74" s="19" t="s">
        <v>515</v>
      </c>
      <c r="S74" s="19" t="s">
        <v>1739</v>
      </c>
      <c r="T74" s="19" t="s">
        <v>1710</v>
      </c>
      <c r="U74" s="21" t="s">
        <v>518</v>
      </c>
      <c r="V74" s="22" t="s">
        <v>519</v>
      </c>
      <c r="W74" s="31">
        <v>517307010</v>
      </c>
      <c r="X74" s="57" t="s">
        <v>1740</v>
      </c>
      <c r="Y74" s="18" t="str">
        <f>VLOOKUP(C74,'[1]Odpovědi formuláře 1'!A:C,3,0)</f>
        <v>michal.boudny@gykovy.cz</v>
      </c>
      <c r="Z74" s="18" t="s">
        <v>1741</v>
      </c>
      <c r="AA74" s="58" t="s">
        <v>1740</v>
      </c>
      <c r="AB74" s="24"/>
      <c r="AC74" s="26"/>
      <c r="AD74" s="25"/>
      <c r="AE74" s="24"/>
      <c r="AF74" s="26">
        <v>724089244</v>
      </c>
      <c r="AG74" s="25" t="s">
        <v>1742</v>
      </c>
      <c r="AH74" s="27" t="s">
        <v>1743</v>
      </c>
      <c r="AI74" s="24" t="s">
        <v>1744</v>
      </c>
      <c r="AJ74" s="24" t="s">
        <v>1745</v>
      </c>
      <c r="AK74" s="25"/>
      <c r="AL74" s="29" t="s">
        <v>525</v>
      </c>
      <c r="AM74" s="29" t="s">
        <v>525</v>
      </c>
      <c r="AN74" s="29" t="s">
        <v>658</v>
      </c>
      <c r="AO74" s="29" t="s">
        <v>544</v>
      </c>
      <c r="AQ74" s="33">
        <f>VLOOKUP(C74,'Odpovědi formuláře 1'!A:E,5,0)</f>
        <v>559270</v>
      </c>
      <c r="AR74" s="33">
        <f>VLOOKUP(C74,'Odpovědi formuláře 2'!A:E,5,0)</f>
        <v>559270</v>
      </c>
      <c r="AS74" s="33" t="e">
        <f>VLOOKUP(C74,bezNP!A:F,6,0)</f>
        <v>#N/A</v>
      </c>
    </row>
    <row r="75" spans="1:45" s="49" customFormat="1" ht="30" customHeight="1">
      <c r="A75" s="32">
        <v>70843180</v>
      </c>
      <c r="B75" s="37" t="s">
        <v>1746</v>
      </c>
      <c r="C75" s="32">
        <v>70843180</v>
      </c>
      <c r="D75" s="18" t="s">
        <v>528</v>
      </c>
      <c r="E75" s="18" t="s">
        <v>1747</v>
      </c>
      <c r="F75" s="19" t="s">
        <v>1748</v>
      </c>
      <c r="G75" s="19" t="s">
        <v>1749</v>
      </c>
      <c r="H75" s="19" t="s">
        <v>1703</v>
      </c>
      <c r="I75" s="19" t="s">
        <v>1750</v>
      </c>
      <c r="J75" s="20">
        <v>76</v>
      </c>
      <c r="K75" s="20">
        <v>2</v>
      </c>
      <c r="L75" s="19" t="s">
        <v>509</v>
      </c>
      <c r="M75" s="19" t="s">
        <v>1751</v>
      </c>
      <c r="N75" s="19" t="s">
        <v>1752</v>
      </c>
      <c r="O75" s="19" t="s">
        <v>512</v>
      </c>
      <c r="P75" s="19" t="s">
        <v>1753</v>
      </c>
      <c r="Q75" s="19" t="s">
        <v>1754</v>
      </c>
      <c r="R75" s="19" t="s">
        <v>515</v>
      </c>
      <c r="S75" s="19" t="s">
        <v>1755</v>
      </c>
      <c r="T75" s="19" t="s">
        <v>1710</v>
      </c>
      <c r="U75" s="21" t="s">
        <v>518</v>
      </c>
      <c r="V75" s="22" t="s">
        <v>519</v>
      </c>
      <c r="W75" s="31">
        <v>517348706</v>
      </c>
      <c r="X75" s="18"/>
      <c r="Y75" s="18" t="str">
        <f>VLOOKUP(C75,'[1]Odpovědi formuláře 1'!A:C,3,0)</f>
        <v>ekonom@opppvyskov.cz</v>
      </c>
      <c r="Z75" s="18" t="s">
        <v>1756</v>
      </c>
      <c r="AA75" s="23" t="s">
        <v>70</v>
      </c>
      <c r="AB75" s="24"/>
      <c r="AC75" s="24"/>
      <c r="AD75" s="25"/>
      <c r="AE75" s="24" t="s">
        <v>1757</v>
      </c>
      <c r="AF75" s="46">
        <v>517348706</v>
      </c>
      <c r="AG75" s="25" t="s">
        <v>70</v>
      </c>
      <c r="AH75" s="27"/>
      <c r="AI75" s="24"/>
      <c r="AJ75" s="24"/>
      <c r="AK75" s="25"/>
      <c r="AL75" s="29" t="s">
        <v>525</v>
      </c>
      <c r="AM75" s="29" t="s">
        <v>525</v>
      </c>
      <c r="AN75" s="29" t="s">
        <v>526</v>
      </c>
      <c r="AO75" s="29" t="s">
        <v>544</v>
      </c>
      <c r="AQ75" s="33">
        <f>VLOOKUP(C75,'Odpovědi formuláře 1'!A:E,5,0)</f>
        <v>70843180</v>
      </c>
      <c r="AR75" s="33">
        <f>VLOOKUP(C75,'Odpovědi formuláře 2'!A:E,5,0)</f>
        <v>70843180</v>
      </c>
      <c r="AS75" s="33" t="e">
        <f>VLOOKUP(C75,bezNP!A:F,6,0)</f>
        <v>#N/A</v>
      </c>
    </row>
    <row r="76" spans="1:45" s="49" customFormat="1" ht="30" customHeight="1">
      <c r="A76" s="32">
        <v>13692933</v>
      </c>
      <c r="B76" s="37" t="s">
        <v>1758</v>
      </c>
      <c r="C76" s="32">
        <v>13692933</v>
      </c>
      <c r="D76" s="18" t="s">
        <v>528</v>
      </c>
      <c r="E76" s="18" t="s">
        <v>1759</v>
      </c>
      <c r="F76" s="19" t="s">
        <v>1760</v>
      </c>
      <c r="G76" s="19" t="s">
        <v>1761</v>
      </c>
      <c r="H76" s="19" t="s">
        <v>1703</v>
      </c>
      <c r="I76" s="19" t="s">
        <v>1762</v>
      </c>
      <c r="J76" s="20">
        <v>552</v>
      </c>
      <c r="K76" s="20">
        <v>15</v>
      </c>
      <c r="L76" s="19" t="s">
        <v>509</v>
      </c>
      <c r="M76" s="19" t="s">
        <v>1763</v>
      </c>
      <c r="N76" s="19" t="s">
        <v>1764</v>
      </c>
      <c r="O76" s="19" t="s">
        <v>512</v>
      </c>
      <c r="P76" s="19" t="s">
        <v>1765</v>
      </c>
      <c r="Q76" s="19" t="s">
        <v>1766</v>
      </c>
      <c r="R76" s="19" t="s">
        <v>515</v>
      </c>
      <c r="S76" s="19" t="s">
        <v>1767</v>
      </c>
      <c r="T76" s="19" t="s">
        <v>1710</v>
      </c>
      <c r="U76" s="21" t="s">
        <v>518</v>
      </c>
      <c r="V76" s="22" t="s">
        <v>519</v>
      </c>
      <c r="W76" s="18" t="s">
        <v>1768</v>
      </c>
      <c r="X76" s="18" t="s">
        <v>1769</v>
      </c>
      <c r="Y76" s="18"/>
      <c r="Z76" s="18" t="s">
        <v>1770</v>
      </c>
      <c r="AA76" s="23" t="s">
        <v>1771</v>
      </c>
      <c r="AB76" s="24"/>
      <c r="AC76" s="24"/>
      <c r="AD76" s="25"/>
      <c r="AE76" s="24" t="s">
        <v>1772</v>
      </c>
      <c r="AF76" s="24" t="s">
        <v>1773</v>
      </c>
      <c r="AG76" s="25" t="s">
        <v>1771</v>
      </c>
      <c r="AH76" s="27"/>
      <c r="AI76" s="24" t="s">
        <v>1774</v>
      </c>
      <c r="AJ76" s="24">
        <v>602672766</v>
      </c>
      <c r="AK76" s="25" t="s">
        <v>1775</v>
      </c>
      <c r="AL76" s="29" t="s">
        <v>525</v>
      </c>
      <c r="AM76" s="29" t="s">
        <v>525</v>
      </c>
      <c r="AN76" s="29" t="s">
        <v>658</v>
      </c>
      <c r="AO76" s="29" t="s">
        <v>544</v>
      </c>
      <c r="AQ76" s="33">
        <f>VLOOKUP(C76,'Odpovědi formuláře 1'!A:E,5,0)</f>
        <v>13692933</v>
      </c>
      <c r="AR76" s="33">
        <f>VLOOKUP(C76,'Odpovědi formuláře 2'!A:E,5,0)</f>
        <v>13692933</v>
      </c>
      <c r="AS76" s="33">
        <f>VLOOKUP(C76,bezNP!A:F,6,0)</f>
        <v>13692933</v>
      </c>
    </row>
    <row r="77" spans="1:45" s="49" customFormat="1" ht="30" customHeight="1">
      <c r="A77" s="32">
        <v>70843082</v>
      </c>
      <c r="B77" s="37" t="s">
        <v>1776</v>
      </c>
      <c r="C77" s="32">
        <v>70843082</v>
      </c>
      <c r="D77" s="18" t="s">
        <v>528</v>
      </c>
      <c r="E77" s="18" t="s">
        <v>1777</v>
      </c>
      <c r="F77" s="19" t="s">
        <v>1778</v>
      </c>
      <c r="G77" s="19" t="s">
        <v>1779</v>
      </c>
      <c r="H77" s="19" t="s">
        <v>1703</v>
      </c>
      <c r="I77" s="19" t="s">
        <v>1780</v>
      </c>
      <c r="J77" s="20">
        <v>681</v>
      </c>
      <c r="K77" s="20">
        <v>55</v>
      </c>
      <c r="L77" s="19" t="s">
        <v>509</v>
      </c>
      <c r="M77" s="19" t="s">
        <v>1781</v>
      </c>
      <c r="N77" s="19" t="s">
        <v>1782</v>
      </c>
      <c r="O77" s="19" t="s">
        <v>584</v>
      </c>
      <c r="P77" s="19" t="s">
        <v>1782</v>
      </c>
      <c r="Q77" s="19" t="s">
        <v>1782</v>
      </c>
      <c r="R77" s="19" t="s">
        <v>569</v>
      </c>
      <c r="S77" s="19" t="s">
        <v>1783</v>
      </c>
      <c r="T77" s="19" t="s">
        <v>1710</v>
      </c>
      <c r="U77" s="21" t="s">
        <v>518</v>
      </c>
      <c r="V77" s="22" t="s">
        <v>519</v>
      </c>
      <c r="W77" s="31">
        <v>517348909</v>
      </c>
      <c r="X77" s="18"/>
      <c r="Y77" s="18" t="str">
        <f>VLOOKUP(C77,'[1]Odpovědi formuláře 1'!A:C,3,0)</f>
        <v>sps.vyskov@skolyjm.cz</v>
      </c>
      <c r="Z77" s="18" t="s">
        <v>1784</v>
      </c>
      <c r="AA77" s="23" t="s">
        <v>1785</v>
      </c>
      <c r="AB77" s="24"/>
      <c r="AC77" s="24"/>
      <c r="AD77" s="25"/>
      <c r="AE77" s="24"/>
      <c r="AF77" s="24"/>
      <c r="AG77" s="25"/>
      <c r="AH77" s="27"/>
      <c r="AI77" s="24"/>
      <c r="AJ77" s="24"/>
      <c r="AK77" s="25"/>
      <c r="AL77" s="29" t="s">
        <v>525</v>
      </c>
      <c r="AM77" s="29" t="s">
        <v>525</v>
      </c>
      <c r="AN77" s="29" t="s">
        <v>526</v>
      </c>
      <c r="AO77" s="29" t="s">
        <v>525</v>
      </c>
      <c r="AQ77" s="33" t="e">
        <f>VLOOKUP(C77,'Odpovědi formuláře 1'!A:E,5,0)</f>
        <v>#N/A</v>
      </c>
      <c r="AR77" s="33">
        <f>VLOOKUP(C77,'Odpovědi formuláře 2'!A:E,5,0)</f>
        <v>70843082</v>
      </c>
      <c r="AS77" s="33" t="e">
        <f>VLOOKUP(C77,bezNP!A:F,6,0)</f>
        <v>#N/A</v>
      </c>
    </row>
    <row r="78" spans="1:45" s="49" customFormat="1" ht="39.75" customHeight="1">
      <c r="A78" s="17">
        <v>839205</v>
      </c>
      <c r="B78" s="53" t="s">
        <v>1786</v>
      </c>
      <c r="C78" s="17">
        <v>839205</v>
      </c>
      <c r="D78" s="38" t="s">
        <v>1787</v>
      </c>
      <c r="E78" s="35" t="s">
        <v>1788</v>
      </c>
      <c r="F78" s="19" t="s">
        <v>1789</v>
      </c>
      <c r="G78" s="19" t="s">
        <v>1790</v>
      </c>
      <c r="H78" s="19" t="s">
        <v>1703</v>
      </c>
      <c r="I78" s="19" t="s">
        <v>1233</v>
      </c>
      <c r="J78" s="20">
        <v>235</v>
      </c>
      <c r="K78" s="20">
        <v>36</v>
      </c>
      <c r="L78" s="19" t="s">
        <v>509</v>
      </c>
      <c r="M78" s="19" t="s">
        <v>1791</v>
      </c>
      <c r="N78" s="19" t="s">
        <v>1792</v>
      </c>
      <c r="O78" s="19" t="s">
        <v>512</v>
      </c>
      <c r="P78" s="19" t="s">
        <v>1793</v>
      </c>
      <c r="Q78" s="19" t="s">
        <v>1794</v>
      </c>
      <c r="R78" s="19" t="s">
        <v>515</v>
      </c>
      <c r="S78" s="19" t="s">
        <v>1795</v>
      </c>
      <c r="T78" s="19" t="s">
        <v>1710</v>
      </c>
      <c r="U78" s="21" t="s">
        <v>727</v>
      </c>
      <c r="V78" s="36" t="s">
        <v>1796</v>
      </c>
      <c r="W78" s="18" t="s">
        <v>1797</v>
      </c>
      <c r="X78" s="18"/>
      <c r="Y78" s="18" t="str">
        <f>VLOOKUP(C78,'[1]Odpovědi formuláře 1'!A:C,3,0)</f>
        <v>herzan@nemvy.cz</v>
      </c>
      <c r="Z78" s="18" t="s">
        <v>1798</v>
      </c>
      <c r="AA78" s="30" t="s">
        <v>1799</v>
      </c>
      <c r="AB78" s="24" t="s">
        <v>1800</v>
      </c>
      <c r="AC78" s="26">
        <v>517315130</v>
      </c>
      <c r="AD78" s="25" t="s">
        <v>1801</v>
      </c>
      <c r="AE78" s="24" t="s">
        <v>1802</v>
      </c>
      <c r="AF78" s="24" t="s">
        <v>1803</v>
      </c>
      <c r="AG78" s="25" t="s">
        <v>1804</v>
      </c>
      <c r="AH78" s="27"/>
      <c r="AI78" s="24" t="s">
        <v>1805</v>
      </c>
      <c r="AJ78" s="24" t="s">
        <v>1806</v>
      </c>
      <c r="AK78" s="41" t="s">
        <v>1807</v>
      </c>
      <c r="AL78" s="29" t="s">
        <v>525</v>
      </c>
      <c r="AM78" s="29" t="s">
        <v>525</v>
      </c>
      <c r="AN78" s="29" t="s">
        <v>526</v>
      </c>
      <c r="AO78" s="29" t="s">
        <v>544</v>
      </c>
      <c r="AQ78" s="33">
        <f>VLOOKUP(C78,'Odpovědi formuláře 1'!A:E,5,0)</f>
        <v>839205</v>
      </c>
      <c r="AR78" s="33">
        <f>VLOOKUP(C78,'Odpovědi formuláře 2'!A:E,5,0)</f>
        <v>839205</v>
      </c>
      <c r="AS78" s="33">
        <f>VLOOKUP(C78,bezNP!A:F,6,0)</f>
        <v>839205</v>
      </c>
    </row>
    <row r="79" spans="1:45" s="49" customFormat="1" ht="30" customHeight="1">
      <c r="A79" s="32">
        <v>62073516</v>
      </c>
      <c r="B79" s="37" t="s">
        <v>1808</v>
      </c>
      <c r="C79" s="32">
        <v>62073516</v>
      </c>
      <c r="D79" s="18" t="s">
        <v>1809</v>
      </c>
      <c r="E79" s="18" t="s">
        <v>1810</v>
      </c>
      <c r="F79" s="19" t="s">
        <v>1811</v>
      </c>
      <c r="G79" s="19" t="s">
        <v>1812</v>
      </c>
      <c r="H79" s="19" t="s">
        <v>1528</v>
      </c>
      <c r="I79" s="19" t="s">
        <v>1813</v>
      </c>
      <c r="J79" s="20">
        <v>982</v>
      </c>
      <c r="K79" s="20">
        <v>53</v>
      </c>
      <c r="L79" s="19" t="s">
        <v>509</v>
      </c>
      <c r="M79" s="19" t="s">
        <v>1814</v>
      </c>
      <c r="N79" s="19" t="s">
        <v>1815</v>
      </c>
      <c r="O79" s="19" t="s">
        <v>512</v>
      </c>
      <c r="P79" s="19" t="s">
        <v>1816</v>
      </c>
      <c r="Q79" s="19" t="s">
        <v>1817</v>
      </c>
      <c r="R79" s="19" t="s">
        <v>515</v>
      </c>
      <c r="S79" s="19" t="s">
        <v>1818</v>
      </c>
      <c r="T79" s="19" t="s">
        <v>1497</v>
      </c>
      <c r="U79" s="21" t="s">
        <v>518</v>
      </c>
      <c r="V79" s="22" t="s">
        <v>519</v>
      </c>
      <c r="W79" s="31">
        <v>511123111</v>
      </c>
      <c r="X79" s="43"/>
      <c r="Y79" s="18" t="str">
        <f>VLOOKUP(C79,'[1]Odpovědi formuláře 1'!A:C,3,0)</f>
        <v>skola@vassboskovice.cz</v>
      </c>
      <c r="Z79" s="18" t="s">
        <v>1819</v>
      </c>
      <c r="AA79" s="23" t="s">
        <v>1820</v>
      </c>
      <c r="AB79" s="24"/>
      <c r="AC79" s="24"/>
      <c r="AD79" s="25"/>
      <c r="AE79" s="24" t="s">
        <v>1821</v>
      </c>
      <c r="AF79" s="26">
        <v>511123113</v>
      </c>
      <c r="AG79" s="25" t="s">
        <v>1820</v>
      </c>
      <c r="AH79" s="27"/>
      <c r="AI79" s="24" t="s">
        <v>1822</v>
      </c>
      <c r="AJ79" s="26">
        <v>511123105</v>
      </c>
      <c r="AK79" s="25" t="s">
        <v>1823</v>
      </c>
      <c r="AL79" s="29" t="s">
        <v>525</v>
      </c>
      <c r="AM79" s="29" t="s">
        <v>525</v>
      </c>
      <c r="AN79" s="29" t="s">
        <v>526</v>
      </c>
      <c r="AO79" s="29" t="s">
        <v>544</v>
      </c>
      <c r="AQ79" s="33">
        <f>VLOOKUP(C79,'Odpovědi formuláře 1'!A:E,5,0)</f>
        <v>62073516</v>
      </c>
      <c r="AR79" s="33">
        <f>VLOOKUP(C79,'Odpovědi formuláře 2'!A:E,5,0)</f>
        <v>62073516</v>
      </c>
      <c r="AS79" s="33" t="e">
        <f>VLOOKUP(C79,bezNP!A:F,6,0)</f>
        <v>#N/A</v>
      </c>
    </row>
    <row r="80" spans="1:45" s="49" customFormat="1" ht="30" customHeight="1">
      <c r="A80" s="17">
        <v>558991</v>
      </c>
      <c r="B80" s="37" t="s">
        <v>1824</v>
      </c>
      <c r="C80" s="17">
        <v>558991</v>
      </c>
      <c r="D80" s="18" t="s">
        <v>528</v>
      </c>
      <c r="E80" s="18" t="s">
        <v>1825</v>
      </c>
      <c r="F80" s="19" t="s">
        <v>1826</v>
      </c>
      <c r="G80" s="19" t="s">
        <v>1827</v>
      </c>
      <c r="H80" s="19" t="s">
        <v>563</v>
      </c>
      <c r="I80" s="19" t="s">
        <v>1828</v>
      </c>
      <c r="J80" s="20">
        <v>304</v>
      </c>
      <c r="K80" s="20">
        <v>36</v>
      </c>
      <c r="L80" s="19" t="s">
        <v>509</v>
      </c>
      <c r="M80" s="19" t="s">
        <v>1829</v>
      </c>
      <c r="N80" s="19" t="s">
        <v>1830</v>
      </c>
      <c r="O80" s="19" t="s">
        <v>512</v>
      </c>
      <c r="P80" s="19" t="s">
        <v>1831</v>
      </c>
      <c r="Q80" s="19" t="s">
        <v>1832</v>
      </c>
      <c r="R80" s="19" t="s">
        <v>515</v>
      </c>
      <c r="S80" s="19" t="s">
        <v>1833</v>
      </c>
      <c r="T80" s="19" t="s">
        <v>517</v>
      </c>
      <c r="U80" s="21" t="s">
        <v>518</v>
      </c>
      <c r="V80" s="22" t="s">
        <v>519</v>
      </c>
      <c r="W80" s="31">
        <v>543211598</v>
      </c>
      <c r="X80" s="18"/>
      <c r="Y80" s="18" t="str">
        <f>VLOOKUP(C80,'[1]Odpovědi formuláře 1'!A:C,3,0)</f>
        <v>sedlackova.o@gymkren.cz</v>
      </c>
      <c r="Z80" s="18" t="s">
        <v>1834</v>
      </c>
      <c r="AA80" s="23" t="s">
        <v>80</v>
      </c>
      <c r="AB80" s="24"/>
      <c r="AC80" s="24"/>
      <c r="AD80" s="25"/>
      <c r="AE80" s="24" t="s">
        <v>1835</v>
      </c>
      <c r="AF80" s="26">
        <v>543321352</v>
      </c>
      <c r="AG80" s="25" t="s">
        <v>80</v>
      </c>
      <c r="AH80" s="27"/>
      <c r="AI80" s="24" t="s">
        <v>1836</v>
      </c>
      <c r="AJ80" s="26">
        <v>543321352</v>
      </c>
      <c r="AK80" s="25" t="s">
        <v>1837</v>
      </c>
      <c r="AL80" s="29" t="s">
        <v>525</v>
      </c>
      <c r="AM80" s="29" t="s">
        <v>525</v>
      </c>
      <c r="AN80" s="29" t="s">
        <v>526</v>
      </c>
      <c r="AO80" s="29" t="s">
        <v>544</v>
      </c>
      <c r="AQ80" s="33">
        <f>VLOOKUP(C80,'Odpovědi formuláře 1'!A:E,5,0)</f>
        <v>558991</v>
      </c>
      <c r="AR80" s="33">
        <f>VLOOKUP(C80,'Odpovědi formuláře 2'!A:E,5,0)</f>
        <v>558991</v>
      </c>
      <c r="AS80" s="33" t="e">
        <f>VLOOKUP(C80,bezNP!A:F,6,0)</f>
        <v>#N/A</v>
      </c>
    </row>
    <row r="81" spans="1:45" s="49" customFormat="1" ht="30" customHeight="1">
      <c r="A81" s="32">
        <v>44993463</v>
      </c>
      <c r="B81" s="37" t="s">
        <v>1838</v>
      </c>
      <c r="C81" s="32">
        <v>44993463</v>
      </c>
      <c r="D81" s="18" t="s">
        <v>528</v>
      </c>
      <c r="E81" s="18" t="s">
        <v>1839</v>
      </c>
      <c r="F81" s="19" t="s">
        <v>1840</v>
      </c>
      <c r="G81" s="19" t="s">
        <v>1841</v>
      </c>
      <c r="H81" s="19" t="s">
        <v>1842</v>
      </c>
      <c r="I81" s="19" t="s">
        <v>1843</v>
      </c>
      <c r="J81" s="20">
        <v>108</v>
      </c>
      <c r="K81" s="20">
        <v>84</v>
      </c>
      <c r="L81" s="19" t="s">
        <v>509</v>
      </c>
      <c r="M81" s="19" t="s">
        <v>1844</v>
      </c>
      <c r="N81" s="19" t="s">
        <v>1845</v>
      </c>
      <c r="O81" s="19" t="s">
        <v>512</v>
      </c>
      <c r="P81" s="19" t="s">
        <v>1846</v>
      </c>
      <c r="Q81" s="19" t="s">
        <v>1847</v>
      </c>
      <c r="R81" s="19" t="s">
        <v>515</v>
      </c>
      <c r="S81" s="19" t="s">
        <v>1848</v>
      </c>
      <c r="T81" s="19" t="s">
        <v>517</v>
      </c>
      <c r="U81" s="21" t="s">
        <v>518</v>
      </c>
      <c r="V81" s="22" t="s">
        <v>519</v>
      </c>
      <c r="W81" s="18" t="s">
        <v>1849</v>
      </c>
      <c r="X81" s="18"/>
      <c r="Y81" s="18" t="str">
        <f>VLOOKUP(C81,'[1]Odpovědi formuláře 1'!A:C,3,0)</f>
        <v>zus.charbulova84@gmail.com</v>
      </c>
      <c r="Z81" s="18" t="s">
        <v>1850</v>
      </c>
      <c r="AA81" s="23" t="s">
        <v>1850</v>
      </c>
      <c r="AB81" s="24"/>
      <c r="AC81" s="24"/>
      <c r="AD81" s="25"/>
      <c r="AE81" s="24" t="s">
        <v>1851</v>
      </c>
      <c r="AF81" s="26">
        <v>548530302</v>
      </c>
      <c r="AG81" s="25"/>
      <c r="AH81" s="27"/>
      <c r="AI81" s="24"/>
      <c r="AJ81" s="24"/>
      <c r="AK81" s="25"/>
      <c r="AL81" s="29" t="s">
        <v>525</v>
      </c>
      <c r="AM81" s="29" t="s">
        <v>525</v>
      </c>
      <c r="AN81" s="29" t="s">
        <v>658</v>
      </c>
      <c r="AO81" s="29" t="s">
        <v>544</v>
      </c>
      <c r="AQ81" s="33" t="e">
        <f>VLOOKUP(C81,'Odpovědi formuláře 1'!A:E,5,0)</f>
        <v>#N/A</v>
      </c>
      <c r="AR81" s="33">
        <f>VLOOKUP(C81,'Odpovědi formuláře 2'!A:E,5,0)</f>
        <v>44993463</v>
      </c>
      <c r="AS81" s="33" t="e">
        <f>VLOOKUP(C81,bezNP!A:F,6,0)</f>
        <v>#N/A</v>
      </c>
    </row>
    <row r="82" spans="1:45" s="49" customFormat="1" ht="30" customHeight="1">
      <c r="A82" s="32">
        <v>60552255</v>
      </c>
      <c r="B82" s="37" t="s">
        <v>1852</v>
      </c>
      <c r="C82" s="32">
        <v>60552255</v>
      </c>
      <c r="D82" s="18" t="s">
        <v>1853</v>
      </c>
      <c r="E82" s="18" t="s">
        <v>1854</v>
      </c>
      <c r="F82" s="19" t="s">
        <v>1855</v>
      </c>
      <c r="G82" s="19" t="s">
        <v>1856</v>
      </c>
      <c r="H82" s="19" t="s">
        <v>1842</v>
      </c>
      <c r="I82" s="19" t="s">
        <v>1843</v>
      </c>
      <c r="J82" s="20">
        <v>1072</v>
      </c>
      <c r="K82" s="20">
        <v>106</v>
      </c>
      <c r="L82" s="19" t="s">
        <v>509</v>
      </c>
      <c r="M82" s="19" t="s">
        <v>1857</v>
      </c>
      <c r="N82" s="19" t="s">
        <v>1858</v>
      </c>
      <c r="O82" s="19" t="s">
        <v>584</v>
      </c>
      <c r="P82" s="19" t="s">
        <v>1859</v>
      </c>
      <c r="Q82" s="19" t="s">
        <v>1860</v>
      </c>
      <c r="R82" s="19" t="s">
        <v>569</v>
      </c>
      <c r="S82" s="19" t="s">
        <v>1861</v>
      </c>
      <c r="T82" s="19" t="s">
        <v>517</v>
      </c>
      <c r="U82" s="21" t="s">
        <v>518</v>
      </c>
      <c r="V82" s="22" t="s">
        <v>519</v>
      </c>
      <c r="W82" s="18" t="s">
        <v>1862</v>
      </c>
      <c r="X82" s="18"/>
      <c r="Y82" s="18" t="str">
        <f>VLOOKUP(C82,'[1]Odpovědi formuláře 1'!A:C,3,0)</f>
        <v>kalinova@ssposbrno.cz</v>
      </c>
      <c r="Z82" s="18" t="s">
        <v>1863</v>
      </c>
      <c r="AA82" s="23" t="s">
        <v>1864</v>
      </c>
      <c r="AB82" s="24"/>
      <c r="AC82" s="24"/>
      <c r="AD82" s="25"/>
      <c r="AE82" s="24"/>
      <c r="AF82" s="24">
        <v>602575630</v>
      </c>
      <c r="AG82" s="25"/>
      <c r="AH82" s="27" t="s">
        <v>1865</v>
      </c>
      <c r="AI82" s="24" t="s">
        <v>1866</v>
      </c>
      <c r="AJ82" s="26">
        <v>601366435</v>
      </c>
      <c r="AK82" s="25" t="s">
        <v>1867</v>
      </c>
      <c r="AL82" s="29" t="s">
        <v>525</v>
      </c>
      <c r="AM82" s="29" t="s">
        <v>525</v>
      </c>
      <c r="AN82" s="29" t="s">
        <v>1868</v>
      </c>
      <c r="AO82" s="29" t="s">
        <v>544</v>
      </c>
      <c r="AQ82" s="33">
        <f>VLOOKUP(C82,'Odpovědi formuláře 1'!A:E,5,0)</f>
        <v>60552255</v>
      </c>
      <c r="AR82" s="33">
        <f>VLOOKUP(C82,'Odpovědi formuláře 2'!A:E,5,0)</f>
        <v>60552255</v>
      </c>
      <c r="AS82" s="33" t="e">
        <f>VLOOKUP(C82,bezNP!A:F,6,0)</f>
        <v>#N/A</v>
      </c>
    </row>
    <row r="83" spans="1:45" s="49" customFormat="1" ht="30" customHeight="1">
      <c r="A83" s="17">
        <v>219321</v>
      </c>
      <c r="B83" s="37" t="s">
        <v>1869</v>
      </c>
      <c r="C83" s="17">
        <v>219321</v>
      </c>
      <c r="D83" s="18" t="s">
        <v>1870</v>
      </c>
      <c r="E83" s="18" t="s">
        <v>1871</v>
      </c>
      <c r="F83" s="19" t="s">
        <v>1872</v>
      </c>
      <c r="G83" s="19" t="s">
        <v>1873</v>
      </c>
      <c r="H83" s="19" t="s">
        <v>1184</v>
      </c>
      <c r="I83" s="19" t="s">
        <v>1874</v>
      </c>
      <c r="J83" s="20">
        <v>106</v>
      </c>
      <c r="K83" s="20">
        <v>15</v>
      </c>
      <c r="L83" s="19" t="s">
        <v>509</v>
      </c>
      <c r="M83" s="19" t="s">
        <v>1875</v>
      </c>
      <c r="N83" s="19" t="s">
        <v>1876</v>
      </c>
      <c r="O83" s="19" t="s">
        <v>512</v>
      </c>
      <c r="P83" s="19" t="s">
        <v>1877</v>
      </c>
      <c r="Q83" s="19" t="s">
        <v>1878</v>
      </c>
      <c r="R83" s="19" t="s">
        <v>515</v>
      </c>
      <c r="S83" s="19" t="s">
        <v>1879</v>
      </c>
      <c r="T83" s="19" t="s">
        <v>517</v>
      </c>
      <c r="U83" s="21" t="s">
        <v>518</v>
      </c>
      <c r="V83" s="22" t="s">
        <v>519</v>
      </c>
      <c r="W83" s="31">
        <v>533433149</v>
      </c>
      <c r="X83" s="18"/>
      <c r="Y83" s="18" t="str">
        <f>VLOOKUP(C83,'[1]Odpovědi formuláře 1'!A:C,3,0)</f>
        <v>pavel.juranek@issabrno.cz</v>
      </c>
      <c r="Z83" s="18" t="s">
        <v>1880</v>
      </c>
      <c r="AA83" s="23" t="s">
        <v>1881</v>
      </c>
      <c r="AB83" s="24"/>
      <c r="AC83" s="24"/>
      <c r="AD83" s="25"/>
      <c r="AE83" s="24"/>
      <c r="AF83" s="26">
        <v>533433149</v>
      </c>
      <c r="AG83" s="41" t="s">
        <v>1882</v>
      </c>
      <c r="AH83" s="27"/>
      <c r="AI83" s="24" t="s">
        <v>1883</v>
      </c>
      <c r="AJ83" s="24" t="s">
        <v>1884</v>
      </c>
      <c r="AK83" s="25" t="s">
        <v>1885</v>
      </c>
      <c r="AL83" s="29" t="s">
        <v>525</v>
      </c>
      <c r="AM83" s="29" t="s">
        <v>525</v>
      </c>
      <c r="AN83" s="29" t="s">
        <v>526</v>
      </c>
      <c r="AO83" s="29" t="s">
        <v>544</v>
      </c>
      <c r="AQ83" s="33">
        <f>VLOOKUP(C83,'Odpovědi formuláře 1'!A:E,5,0)</f>
        <v>219321</v>
      </c>
      <c r="AR83" s="33">
        <f>VLOOKUP(C83,'Odpovědi formuláře 2'!A:E,5,0)</f>
        <v>219321</v>
      </c>
      <c r="AS83" s="33">
        <f>VLOOKUP(C83,bezNP!A:F,6,0)</f>
        <v>219321</v>
      </c>
    </row>
    <row r="84" spans="1:45" s="49" customFormat="1" ht="30" customHeight="1">
      <c r="A84" s="17">
        <v>567566</v>
      </c>
      <c r="B84" s="37" t="s">
        <v>1886</v>
      </c>
      <c r="C84" s="17">
        <v>567566</v>
      </c>
      <c r="D84" s="18" t="s">
        <v>1887</v>
      </c>
      <c r="E84" s="18" t="s">
        <v>1888</v>
      </c>
      <c r="F84" s="19" t="s">
        <v>1889</v>
      </c>
      <c r="G84" s="19" t="s">
        <v>1890</v>
      </c>
      <c r="H84" s="19" t="s">
        <v>1891</v>
      </c>
      <c r="I84" s="19" t="s">
        <v>1892</v>
      </c>
      <c r="J84" s="20">
        <v>375</v>
      </c>
      <c r="K84" s="20">
        <v>3</v>
      </c>
      <c r="L84" s="19" t="s">
        <v>963</v>
      </c>
      <c r="M84" s="19" t="s">
        <v>1893</v>
      </c>
      <c r="N84" s="19" t="s">
        <v>1894</v>
      </c>
      <c r="O84" s="19" t="s">
        <v>512</v>
      </c>
      <c r="P84" s="19" t="s">
        <v>1895</v>
      </c>
      <c r="Q84" s="19" t="s">
        <v>1896</v>
      </c>
      <c r="R84" s="19" t="s">
        <v>515</v>
      </c>
      <c r="S84" s="19" t="s">
        <v>1897</v>
      </c>
      <c r="T84" s="19" t="s">
        <v>517</v>
      </c>
      <c r="U84" s="21" t="s">
        <v>518</v>
      </c>
      <c r="V84" s="22" t="s">
        <v>519</v>
      </c>
      <c r="W84" s="31">
        <v>548529081</v>
      </c>
      <c r="X84" s="18"/>
      <c r="Y84" s="18" t="str">
        <f>VLOOKUP(C84,'[1]Odpovědi formuláře 1'!A:C,3,0)</f>
        <v>petlachova@tkbrno.cz</v>
      </c>
      <c r="Z84" s="18" t="s">
        <v>1898</v>
      </c>
      <c r="AA84" s="23" t="s">
        <v>1899</v>
      </c>
      <c r="AB84" s="24" t="s">
        <v>1900</v>
      </c>
      <c r="AC84" s="26">
        <v>548529081</v>
      </c>
      <c r="AD84" s="25" t="s">
        <v>1901</v>
      </c>
      <c r="AE84" s="24"/>
      <c r="AF84" s="26">
        <v>548529081</v>
      </c>
      <c r="AG84" s="25"/>
      <c r="AH84" s="27"/>
      <c r="AI84" s="24" t="s">
        <v>1902</v>
      </c>
      <c r="AJ84" s="24" t="s">
        <v>1903</v>
      </c>
      <c r="AK84" s="25" t="s">
        <v>1898</v>
      </c>
      <c r="AL84" s="29" t="s">
        <v>525</v>
      </c>
      <c r="AM84" s="29" t="s">
        <v>525</v>
      </c>
      <c r="AN84" s="29" t="s">
        <v>658</v>
      </c>
      <c r="AO84" s="29" t="s">
        <v>544</v>
      </c>
      <c r="AQ84" s="33">
        <f>VLOOKUP(C84,'Odpovědi formuláře 1'!A:E,5,0)</f>
        <v>567566</v>
      </c>
      <c r="AR84" s="33">
        <f>VLOOKUP(C84,'Odpovědi formuláře 2'!A:E,5,0)</f>
        <v>567566</v>
      </c>
      <c r="AS84" s="33" t="e">
        <f>VLOOKUP(C84,bezNP!A:F,6,0)</f>
        <v>#N/A</v>
      </c>
    </row>
    <row r="85" spans="1:45" s="49" customFormat="1" ht="30" customHeight="1">
      <c r="A85" s="17">
        <v>567191</v>
      </c>
      <c r="B85" s="16" t="s">
        <v>1904</v>
      </c>
      <c r="C85" s="17">
        <v>567191</v>
      </c>
      <c r="D85" s="18" t="s">
        <v>528</v>
      </c>
      <c r="E85" s="18" t="s">
        <v>1905</v>
      </c>
      <c r="F85" s="19" t="s">
        <v>1906</v>
      </c>
      <c r="G85" s="19" t="s">
        <v>1907</v>
      </c>
      <c r="H85" s="19" t="s">
        <v>1184</v>
      </c>
      <c r="I85" s="19" t="s">
        <v>1874</v>
      </c>
      <c r="J85" s="20">
        <v>1694</v>
      </c>
      <c r="K85" s="20">
        <v>11</v>
      </c>
      <c r="L85" s="19" t="s">
        <v>1687</v>
      </c>
      <c r="M85" s="19" t="s">
        <v>1908</v>
      </c>
      <c r="N85" s="19" t="s">
        <v>1909</v>
      </c>
      <c r="O85" s="19" t="s">
        <v>584</v>
      </c>
      <c r="P85" s="19" t="s">
        <v>1910</v>
      </c>
      <c r="Q85" s="19" t="s">
        <v>1911</v>
      </c>
      <c r="R85" s="19" t="s">
        <v>569</v>
      </c>
      <c r="S85" s="19" t="s">
        <v>1912</v>
      </c>
      <c r="T85" s="19" t="s">
        <v>517</v>
      </c>
      <c r="U85" s="21" t="s">
        <v>518</v>
      </c>
      <c r="V85" s="22" t="s">
        <v>519</v>
      </c>
      <c r="W85" s="18" t="s">
        <v>1913</v>
      </c>
      <c r="X85" s="18"/>
      <c r="Y85" s="18" t="str">
        <f>VLOOKUP(C85,'[1]Odpovědi formuláře 1'!A:C,3,0)</f>
        <v>kleinova@ssfdr.cz</v>
      </c>
      <c r="Z85" s="18" t="s">
        <v>1914</v>
      </c>
      <c r="AA85" s="23" t="s">
        <v>1915</v>
      </c>
      <c r="AB85" s="24" t="s">
        <v>620</v>
      </c>
      <c r="AC85" s="24" t="s">
        <v>620</v>
      </c>
      <c r="AD85" s="25" t="s">
        <v>620</v>
      </c>
      <c r="AE85" s="24" t="s">
        <v>620</v>
      </c>
      <c r="AF85" s="24" t="s">
        <v>620</v>
      </c>
      <c r="AG85" s="25" t="s">
        <v>620</v>
      </c>
      <c r="AH85" s="24" t="s">
        <v>620</v>
      </c>
      <c r="AI85" s="24" t="s">
        <v>620</v>
      </c>
      <c r="AJ85" s="24" t="s">
        <v>620</v>
      </c>
      <c r="AK85" s="25" t="s">
        <v>620</v>
      </c>
      <c r="AL85" s="29" t="s">
        <v>544</v>
      </c>
      <c r="AM85" s="56" t="s">
        <v>544</v>
      </c>
      <c r="AN85" s="29"/>
      <c r="AO85" s="29" t="s">
        <v>525</v>
      </c>
      <c r="AP85" s="49" t="s">
        <v>1916</v>
      </c>
      <c r="AQ85" s="33">
        <f>VLOOKUP(C85,'Odpovědi formuláře 1'!A:E,5,0)</f>
        <v>567191</v>
      </c>
      <c r="AR85" s="33">
        <f>VLOOKUP(C85,'Odpovědi formuláře 2'!A:E,5,0)</f>
        <v>567191</v>
      </c>
      <c r="AS85" s="33">
        <f>VLOOKUP(C85,bezNP!A:F,6,0)</f>
        <v>567191</v>
      </c>
    </row>
    <row r="86" spans="1:45" s="49" customFormat="1" ht="30" customHeight="1">
      <c r="A86" s="32">
        <v>70285837</v>
      </c>
      <c r="B86" s="37" t="s">
        <v>1917</v>
      </c>
      <c r="C86" s="32">
        <v>70285837</v>
      </c>
      <c r="D86" s="18" t="s">
        <v>528</v>
      </c>
      <c r="E86" s="18" t="s">
        <v>1918</v>
      </c>
      <c r="F86" s="19" t="s">
        <v>1919</v>
      </c>
      <c r="G86" s="19" t="s">
        <v>1920</v>
      </c>
      <c r="H86" s="19" t="s">
        <v>1703</v>
      </c>
      <c r="I86" s="19" t="s">
        <v>1921</v>
      </c>
      <c r="J86" s="20">
        <v>139</v>
      </c>
      <c r="K86" s="20">
        <v>7</v>
      </c>
      <c r="L86" s="19" t="s">
        <v>509</v>
      </c>
      <c r="M86" s="19" t="s">
        <v>1922</v>
      </c>
      <c r="N86" s="19" t="s">
        <v>1923</v>
      </c>
      <c r="O86" s="19" t="s">
        <v>584</v>
      </c>
      <c r="P86" s="19" t="s">
        <v>1924</v>
      </c>
      <c r="Q86" s="19" t="s">
        <v>1925</v>
      </c>
      <c r="R86" s="19" t="s">
        <v>569</v>
      </c>
      <c r="S86" s="19" t="s">
        <v>1926</v>
      </c>
      <c r="T86" s="19" t="s">
        <v>1710</v>
      </c>
      <c r="U86" s="21" t="s">
        <v>518</v>
      </c>
      <c r="V86" s="22" t="s">
        <v>519</v>
      </c>
      <c r="W86" s="18" t="s">
        <v>1927</v>
      </c>
      <c r="X86" s="18"/>
      <c r="Y86" s="18" t="str">
        <f>VLOOKUP(C86,'[1]Odpovědi formuláře 1'!A:C,3,0)</f>
        <v>chelik@svcvyskov.cz</v>
      </c>
      <c r="Z86" s="33" t="s">
        <v>1928</v>
      </c>
      <c r="AA86" s="30" t="s">
        <v>1929</v>
      </c>
      <c r="AB86" s="24" t="s">
        <v>1930</v>
      </c>
      <c r="AC86" s="26">
        <v>720373994</v>
      </c>
      <c r="AD86" s="25" t="s">
        <v>1931</v>
      </c>
      <c r="AE86" s="24" t="s">
        <v>1932</v>
      </c>
      <c r="AF86" s="24" t="s">
        <v>1933</v>
      </c>
      <c r="AG86" s="25" t="s">
        <v>1934</v>
      </c>
      <c r="AH86" s="27" t="s">
        <v>1935</v>
      </c>
      <c r="AI86" s="24" t="s">
        <v>1936</v>
      </c>
      <c r="AJ86" s="24" t="s">
        <v>1937</v>
      </c>
      <c r="AK86" s="25"/>
      <c r="AL86" s="29" t="s">
        <v>525</v>
      </c>
      <c r="AM86" s="29" t="s">
        <v>525</v>
      </c>
      <c r="AN86" s="29" t="s">
        <v>526</v>
      </c>
      <c r="AO86" s="29" t="s">
        <v>544</v>
      </c>
      <c r="AQ86" s="33">
        <f>VLOOKUP(C86,'Odpovědi formuláře 1'!A:E,5,0)</f>
        <v>70285837</v>
      </c>
      <c r="AR86" s="33">
        <f>VLOOKUP(C86,'Odpovědi formuláře 2'!A:E,5,0)</f>
        <v>70285837</v>
      </c>
      <c r="AS86" s="33">
        <f>VLOOKUP(C86,bezNP!A:F,6,0)</f>
        <v>70285837</v>
      </c>
    </row>
    <row r="87" spans="1:45" s="49" customFormat="1" ht="30" customHeight="1">
      <c r="A87" s="32">
        <v>70843155</v>
      </c>
      <c r="B87" s="37" t="s">
        <v>1938</v>
      </c>
      <c r="C87" s="32">
        <v>70843155</v>
      </c>
      <c r="D87" s="18" t="s">
        <v>1939</v>
      </c>
      <c r="E87" s="18" t="s">
        <v>1940</v>
      </c>
      <c r="F87" s="19" t="s">
        <v>1941</v>
      </c>
      <c r="G87" s="19" t="s">
        <v>1942</v>
      </c>
      <c r="H87" s="19" t="s">
        <v>563</v>
      </c>
      <c r="I87" s="19" t="s">
        <v>1813</v>
      </c>
      <c r="J87" s="20">
        <v>253</v>
      </c>
      <c r="K87" s="20">
        <v>15</v>
      </c>
      <c r="L87" s="19" t="s">
        <v>509</v>
      </c>
      <c r="M87" s="19" t="s">
        <v>1943</v>
      </c>
      <c r="N87" s="19" t="s">
        <v>1944</v>
      </c>
      <c r="O87" s="19" t="s">
        <v>512</v>
      </c>
      <c r="P87" s="19" t="s">
        <v>1945</v>
      </c>
      <c r="Q87" s="19" t="s">
        <v>1946</v>
      </c>
      <c r="R87" s="19" t="s">
        <v>515</v>
      </c>
      <c r="S87" s="19" t="s">
        <v>1947</v>
      </c>
      <c r="T87" s="19" t="s">
        <v>517</v>
      </c>
      <c r="U87" s="21" t="s">
        <v>518</v>
      </c>
      <c r="V87" s="22" t="s">
        <v>519</v>
      </c>
      <c r="W87" s="18" t="s">
        <v>1948</v>
      </c>
      <c r="X87" s="59"/>
      <c r="Y87" s="18" t="str">
        <f>VLOOKUP(C87,'[1]Odpovědi formuláře 1'!A:C,3,0)</f>
        <v>lenka.krejci@pppbrno.cz</v>
      </c>
      <c r="Z87" s="18" t="s">
        <v>1949</v>
      </c>
      <c r="AA87" s="30" t="s">
        <v>1950</v>
      </c>
      <c r="AB87" s="24" t="s">
        <v>1951</v>
      </c>
      <c r="AC87" s="26">
        <v>543245915</v>
      </c>
      <c r="AD87" s="25" t="s">
        <v>1952</v>
      </c>
      <c r="AE87" s="24" t="s">
        <v>1953</v>
      </c>
      <c r="AF87" s="26">
        <v>543245914</v>
      </c>
      <c r="AG87" s="41" t="s">
        <v>1954</v>
      </c>
      <c r="AH87" s="27" t="s">
        <v>1955</v>
      </c>
      <c r="AI87" s="24" t="s">
        <v>1956</v>
      </c>
      <c r="AJ87" s="24" t="s">
        <v>1957</v>
      </c>
      <c r="AK87" s="25" t="s">
        <v>1958</v>
      </c>
      <c r="AL87" s="29" t="s">
        <v>525</v>
      </c>
      <c r="AM87" s="29" t="s">
        <v>525</v>
      </c>
      <c r="AN87" s="29" t="s">
        <v>658</v>
      </c>
      <c r="AO87" s="29" t="s">
        <v>544</v>
      </c>
      <c r="AQ87" s="33">
        <f>VLOOKUP(C87,'Odpovědi formuláře 1'!A:E,5,0)</f>
        <v>70843155</v>
      </c>
      <c r="AR87" s="33">
        <f>VLOOKUP(C87,'Odpovědi formuláře 2'!A:E,5,0)</f>
        <v>70843155</v>
      </c>
      <c r="AS87" s="33" t="e">
        <f>VLOOKUP(C87,bezNP!A:F,6,0)</f>
        <v>#N/A</v>
      </c>
    </row>
    <row r="88" spans="1:45" s="49" customFormat="1" ht="26.25" customHeight="1">
      <c r="A88" s="32">
        <v>60555980</v>
      </c>
      <c r="B88" s="37" t="s">
        <v>1959</v>
      </c>
      <c r="C88" s="32">
        <v>60555980</v>
      </c>
      <c r="D88" s="18" t="s">
        <v>1960</v>
      </c>
      <c r="E88" s="18" t="s">
        <v>1961</v>
      </c>
      <c r="F88" s="19" t="s">
        <v>1941</v>
      </c>
      <c r="G88" s="19" t="s">
        <v>1942</v>
      </c>
      <c r="H88" s="19" t="s">
        <v>563</v>
      </c>
      <c r="I88" s="19" t="s">
        <v>1813</v>
      </c>
      <c r="J88" s="20">
        <v>253</v>
      </c>
      <c r="K88" s="20">
        <v>15</v>
      </c>
      <c r="L88" s="19" t="s">
        <v>509</v>
      </c>
      <c r="M88" s="19" t="s">
        <v>1962</v>
      </c>
      <c r="N88" s="19" t="s">
        <v>1963</v>
      </c>
      <c r="O88" s="19" t="s">
        <v>584</v>
      </c>
      <c r="P88" s="19" t="s">
        <v>1964</v>
      </c>
      <c r="Q88" s="52" t="s">
        <v>1965</v>
      </c>
      <c r="R88" s="52" t="s">
        <v>1966</v>
      </c>
      <c r="S88" s="52" t="s">
        <v>1967</v>
      </c>
      <c r="T88" s="19" t="s">
        <v>517</v>
      </c>
      <c r="U88" s="21" t="s">
        <v>518</v>
      </c>
      <c r="V88" s="22" t="s">
        <v>519</v>
      </c>
      <c r="W88" s="31" t="s">
        <v>1968</v>
      </c>
      <c r="X88" s="18"/>
      <c r="Y88" s="18" t="str">
        <f>VLOOKUP(C88,'[1]Odpovědi formuláře 1'!A:C,3,0)</f>
        <v>vesela@vim-jmk.cz</v>
      </c>
      <c r="Z88" s="18" t="s">
        <v>1969</v>
      </c>
      <c r="AA88" s="23" t="s">
        <v>1970</v>
      </c>
      <c r="AB88" s="24"/>
      <c r="AC88" s="24"/>
      <c r="AD88" s="25"/>
      <c r="AE88" s="24" t="s">
        <v>1971</v>
      </c>
      <c r="AF88" s="26">
        <v>548424129</v>
      </c>
      <c r="AG88" s="60" t="s">
        <v>1972</v>
      </c>
      <c r="AH88" s="27" t="s">
        <v>1973</v>
      </c>
      <c r="AI88" s="24" t="s">
        <v>1974</v>
      </c>
      <c r="AJ88" s="24" t="s">
        <v>1975</v>
      </c>
      <c r="AK88" s="25" t="s">
        <v>1970</v>
      </c>
      <c r="AL88" s="29" t="s">
        <v>525</v>
      </c>
      <c r="AM88" s="29" t="s">
        <v>525</v>
      </c>
      <c r="AN88" s="29" t="s">
        <v>526</v>
      </c>
      <c r="AO88" s="29" t="s">
        <v>544</v>
      </c>
      <c r="AQ88" s="33">
        <f>VLOOKUP(C88,'Odpovědi formuláře 1'!A:E,5,0)</f>
        <v>60555980</v>
      </c>
      <c r="AR88" s="33">
        <f>VLOOKUP(C88,'Odpovědi formuláře 2'!A:E,5,0)</f>
        <v>60555980</v>
      </c>
      <c r="AS88" s="33">
        <f>VLOOKUP(C88,bezNP!A:F,6,0)</f>
        <v>60555980</v>
      </c>
    </row>
    <row r="89" spans="1:45" s="49" customFormat="1" ht="30" customHeight="1">
      <c r="A89" s="17">
        <v>401293</v>
      </c>
      <c r="B89" s="37" t="s">
        <v>1976</v>
      </c>
      <c r="C89" s="17">
        <v>401293</v>
      </c>
      <c r="D89" s="18" t="s">
        <v>528</v>
      </c>
      <c r="E89" s="18" t="s">
        <v>1977</v>
      </c>
      <c r="F89" s="19" t="s">
        <v>1978</v>
      </c>
      <c r="G89" s="19" t="s">
        <v>1979</v>
      </c>
      <c r="H89" s="19" t="s">
        <v>506</v>
      </c>
      <c r="I89" s="19" t="s">
        <v>507</v>
      </c>
      <c r="J89" s="61">
        <v>119</v>
      </c>
      <c r="K89" s="20">
        <v>13</v>
      </c>
      <c r="L89" s="19" t="s">
        <v>963</v>
      </c>
      <c r="M89" s="19" t="s">
        <v>1980</v>
      </c>
      <c r="N89" s="52" t="s">
        <v>1981</v>
      </c>
      <c r="O89" s="19" t="s">
        <v>584</v>
      </c>
      <c r="P89" s="19" t="s">
        <v>1982</v>
      </c>
      <c r="Q89" s="52" t="s">
        <v>1983</v>
      </c>
      <c r="R89" s="19" t="s">
        <v>569</v>
      </c>
      <c r="S89" s="19" t="s">
        <v>1984</v>
      </c>
      <c r="T89" s="19" t="s">
        <v>517</v>
      </c>
      <c r="U89" s="21" t="s">
        <v>518</v>
      </c>
      <c r="V89" s="22" t="s">
        <v>519</v>
      </c>
      <c r="W89" s="18" t="s">
        <v>1985</v>
      </c>
      <c r="X89" s="18"/>
      <c r="Y89" s="18" t="str">
        <f>VLOOKUP(C89,'[1]Odpovědi formuláře 1'!A:C,3,0)</f>
        <v>ddjilova@ddjilova.cz</v>
      </c>
      <c r="Z89" s="18" t="s">
        <v>1986</v>
      </c>
      <c r="AA89" s="23" t="s">
        <v>263</v>
      </c>
      <c r="AB89" s="24" t="s">
        <v>1981</v>
      </c>
      <c r="AC89" s="26">
        <v>603457142</v>
      </c>
      <c r="AD89" s="25"/>
      <c r="AE89" s="24" t="s">
        <v>1987</v>
      </c>
      <c r="AF89" s="24" t="s">
        <v>1988</v>
      </c>
      <c r="AG89" s="25"/>
      <c r="AH89" s="27"/>
      <c r="AI89" s="24" t="s">
        <v>1989</v>
      </c>
      <c r="AJ89" s="26">
        <v>543248940</v>
      </c>
      <c r="AK89" s="25"/>
      <c r="AL89" s="29" t="s">
        <v>525</v>
      </c>
      <c r="AM89" s="29" t="s">
        <v>525</v>
      </c>
      <c r="AN89" s="29" t="s">
        <v>658</v>
      </c>
      <c r="AO89" s="29" t="s">
        <v>544</v>
      </c>
      <c r="AQ89" s="33">
        <f>VLOOKUP(C89,'Odpovědi formuláře 1'!A:E,5,0)</f>
        <v>401293</v>
      </c>
      <c r="AR89" s="33">
        <f>VLOOKUP(C89,'Odpovědi formuláře 2'!A:E,5,0)</f>
        <v>401293</v>
      </c>
      <c r="AS89" s="33" t="e">
        <f>VLOOKUP(C89,bezNP!A:F,6,0)</f>
        <v>#N/A</v>
      </c>
    </row>
    <row r="90" spans="1:45" s="49" customFormat="1" ht="30" customHeight="1">
      <c r="A90" s="17">
        <v>567396</v>
      </c>
      <c r="B90" s="37" t="s">
        <v>1990</v>
      </c>
      <c r="C90" s="17">
        <v>567396</v>
      </c>
      <c r="D90" s="18" t="s">
        <v>528</v>
      </c>
      <c r="E90" s="18" t="s">
        <v>1991</v>
      </c>
      <c r="F90" s="19" t="s">
        <v>1992</v>
      </c>
      <c r="G90" s="19" t="s">
        <v>1993</v>
      </c>
      <c r="H90" s="19" t="s">
        <v>1994</v>
      </c>
      <c r="I90" s="19" t="s">
        <v>1995</v>
      </c>
      <c r="J90" s="20">
        <v>620</v>
      </c>
      <c r="K90" s="20">
        <v>4</v>
      </c>
      <c r="L90" s="19" t="s">
        <v>509</v>
      </c>
      <c r="M90" s="19" t="s">
        <v>1996</v>
      </c>
      <c r="N90" s="19" t="s">
        <v>1997</v>
      </c>
      <c r="O90" s="19" t="s">
        <v>512</v>
      </c>
      <c r="P90" s="19" t="s">
        <v>1998</v>
      </c>
      <c r="Q90" s="19" t="s">
        <v>1999</v>
      </c>
      <c r="R90" s="19" t="s">
        <v>515</v>
      </c>
      <c r="S90" s="19" t="s">
        <v>2000</v>
      </c>
      <c r="T90" s="19" t="s">
        <v>517</v>
      </c>
      <c r="U90" s="21" t="s">
        <v>518</v>
      </c>
      <c r="V90" s="22" t="s">
        <v>519</v>
      </c>
      <c r="W90" s="18" t="s">
        <v>2001</v>
      </c>
      <c r="X90" s="18"/>
      <c r="Y90" s="18" t="str">
        <f>VLOOKUP(C90,'[1]Odpovědi formuláře 1'!A:C,3,0)</f>
        <v>dmklast4@seznam.cz</v>
      </c>
      <c r="Z90" s="18" t="s">
        <v>2002</v>
      </c>
      <c r="AA90" s="23" t="s">
        <v>2003</v>
      </c>
      <c r="AB90" s="24" t="s">
        <v>2004</v>
      </c>
      <c r="AC90" s="26">
        <v>732598866</v>
      </c>
      <c r="AD90" s="25" t="s">
        <v>2005</v>
      </c>
      <c r="AE90" s="24" t="s">
        <v>2006</v>
      </c>
      <c r="AF90" s="24" t="s">
        <v>2007</v>
      </c>
      <c r="AG90" s="25" t="s">
        <v>2005</v>
      </c>
      <c r="AH90" s="27"/>
      <c r="AI90" s="24" t="s">
        <v>2008</v>
      </c>
      <c r="AJ90" s="24" t="s">
        <v>2009</v>
      </c>
      <c r="AK90" s="25" t="s">
        <v>2010</v>
      </c>
      <c r="AL90" s="29" t="s">
        <v>525</v>
      </c>
      <c r="AM90" s="29" t="s">
        <v>525</v>
      </c>
      <c r="AN90" s="29" t="s">
        <v>658</v>
      </c>
      <c r="AO90" s="29" t="s">
        <v>544</v>
      </c>
      <c r="AQ90" s="33">
        <f>VLOOKUP(C90,'Odpovědi formuláře 1'!A:E,5,0)</f>
        <v>567396</v>
      </c>
      <c r="AR90" s="33">
        <f>VLOOKUP(C90,'Odpovědi formuláře 2'!A:E,5,0)</f>
        <v>567396</v>
      </c>
      <c r="AS90" s="33" t="e">
        <f>VLOOKUP(C90,bezNP!A:F,6,0)</f>
        <v>#N/A</v>
      </c>
    </row>
    <row r="91" spans="1:45" s="49" customFormat="1" ht="30" customHeight="1">
      <c r="A91" s="32">
        <v>44993498</v>
      </c>
      <c r="B91" s="37" t="s">
        <v>2011</v>
      </c>
      <c r="C91" s="32">
        <v>44993498</v>
      </c>
      <c r="D91" s="18" t="s">
        <v>528</v>
      </c>
      <c r="E91" s="18" t="s">
        <v>2012</v>
      </c>
      <c r="F91" s="19" t="s">
        <v>2013</v>
      </c>
      <c r="G91" s="19" t="s">
        <v>2014</v>
      </c>
      <c r="H91" s="19" t="s">
        <v>1994</v>
      </c>
      <c r="I91" s="19" t="s">
        <v>2015</v>
      </c>
      <c r="J91" s="20">
        <v>193</v>
      </c>
      <c r="K91" s="20">
        <v>11</v>
      </c>
      <c r="L91" s="19" t="s">
        <v>1687</v>
      </c>
      <c r="M91" s="19" t="s">
        <v>2016</v>
      </c>
      <c r="N91" s="19" t="s">
        <v>2017</v>
      </c>
      <c r="O91" s="19" t="s">
        <v>584</v>
      </c>
      <c r="P91" s="19" t="s">
        <v>2018</v>
      </c>
      <c r="Q91" s="19" t="s">
        <v>2019</v>
      </c>
      <c r="R91" s="19" t="s">
        <v>569</v>
      </c>
      <c r="S91" s="19" t="s">
        <v>2020</v>
      </c>
      <c r="T91" s="19" t="s">
        <v>517</v>
      </c>
      <c r="U91" s="21" t="s">
        <v>518</v>
      </c>
      <c r="V91" s="22" t="s">
        <v>519</v>
      </c>
      <c r="W91" s="18" t="s">
        <v>2021</v>
      </c>
      <c r="X91" s="18"/>
      <c r="Y91" s="18"/>
      <c r="Z91" s="18" t="s">
        <v>74</v>
      </c>
      <c r="AA91" s="23" t="s">
        <v>74</v>
      </c>
      <c r="AB91" s="24"/>
      <c r="AC91" s="24"/>
      <c r="AD91" s="25"/>
      <c r="AE91" s="24" t="s">
        <v>75</v>
      </c>
      <c r="AF91" s="26">
        <v>545233938</v>
      </c>
      <c r="AG91" s="25" t="s">
        <v>74</v>
      </c>
      <c r="AH91" s="27"/>
      <c r="AI91" s="24"/>
      <c r="AJ91" s="24"/>
      <c r="AK91" s="25"/>
      <c r="AL91" s="29" t="s">
        <v>525</v>
      </c>
      <c r="AM91" s="29" t="s">
        <v>525</v>
      </c>
      <c r="AN91" s="29" t="s">
        <v>526</v>
      </c>
      <c r="AO91" s="29" t="s">
        <v>544</v>
      </c>
      <c r="AQ91" s="33">
        <f>VLOOKUP(C91,'Odpovědi formuláře 1'!A:E,5,0)</f>
        <v>44993498</v>
      </c>
      <c r="AR91" s="33">
        <f>VLOOKUP(C91,'Odpovědi formuláře 2'!A:E,5,0)</f>
        <v>44993498</v>
      </c>
      <c r="AS91" s="33" t="e">
        <f>VLOOKUP(C91,bezNP!A:F,6,0)</f>
        <v>#N/A</v>
      </c>
    </row>
    <row r="92" spans="1:45" s="49" customFormat="1" ht="30" customHeight="1">
      <c r="A92" s="17">
        <v>567213</v>
      </c>
      <c r="B92" s="37" t="s">
        <v>2022</v>
      </c>
      <c r="C92" s="17">
        <v>567213</v>
      </c>
      <c r="D92" s="18" t="s">
        <v>2023</v>
      </c>
      <c r="E92" s="18" t="s">
        <v>2024</v>
      </c>
      <c r="F92" s="19" t="s">
        <v>2025</v>
      </c>
      <c r="G92" s="19" t="s">
        <v>2026</v>
      </c>
      <c r="H92" s="19" t="s">
        <v>1994</v>
      </c>
      <c r="I92" s="19" t="s">
        <v>2027</v>
      </c>
      <c r="J92" s="20">
        <v>530</v>
      </c>
      <c r="K92" s="20">
        <v>44</v>
      </c>
      <c r="L92" s="19" t="s">
        <v>509</v>
      </c>
      <c r="M92" s="19" t="s">
        <v>2028</v>
      </c>
      <c r="N92" s="19" t="s">
        <v>2029</v>
      </c>
      <c r="O92" s="19" t="s">
        <v>584</v>
      </c>
      <c r="P92" s="19" t="s">
        <v>2030</v>
      </c>
      <c r="Q92" s="19" t="s">
        <v>2031</v>
      </c>
      <c r="R92" s="19" t="s">
        <v>569</v>
      </c>
      <c r="S92" s="19" t="s">
        <v>2032</v>
      </c>
      <c r="T92" s="19" t="s">
        <v>517</v>
      </c>
      <c r="U92" s="21" t="s">
        <v>518</v>
      </c>
      <c r="V92" s="22" t="s">
        <v>519</v>
      </c>
      <c r="W92" s="31">
        <v>545128748</v>
      </c>
      <c r="X92" s="18"/>
      <c r="Y92" s="18" t="str">
        <f>VLOOKUP(C92,'[1]Odpovědi formuláře 1'!A:C,3,0)</f>
        <v>pechova@oupslomena.cz</v>
      </c>
      <c r="Z92" s="18" t="s">
        <v>2033</v>
      </c>
      <c r="AA92" s="23" t="s">
        <v>2034</v>
      </c>
      <c r="AB92" s="26">
        <v>545233110</v>
      </c>
      <c r="AC92" s="24"/>
      <c r="AD92" s="25"/>
      <c r="AE92" s="24" t="s">
        <v>2035</v>
      </c>
      <c r="AF92" s="26">
        <v>545128765</v>
      </c>
      <c r="AG92" s="25" t="s">
        <v>2033</v>
      </c>
      <c r="AH92" s="27"/>
      <c r="AI92" s="24" t="s">
        <v>2036</v>
      </c>
      <c r="AJ92" s="26">
        <v>545128743</v>
      </c>
      <c r="AK92" s="25" t="s">
        <v>2033</v>
      </c>
      <c r="AL92" s="29" t="s">
        <v>525</v>
      </c>
      <c r="AM92" s="29" t="s">
        <v>525</v>
      </c>
      <c r="AN92" s="29" t="s">
        <v>526</v>
      </c>
      <c r="AO92" s="29" t="s">
        <v>544</v>
      </c>
      <c r="AQ92" s="33">
        <f>VLOOKUP(C92,'Odpovědi formuláře 1'!A:E,5,0)</f>
        <v>567213</v>
      </c>
      <c r="AR92" s="33">
        <f>VLOOKUP(C92,'Odpovědi formuláře 2'!A:E,5,0)</f>
        <v>567213</v>
      </c>
      <c r="AS92" s="33">
        <f>VLOOKUP(C92,bezNP!A:F,6,0)</f>
        <v>567213</v>
      </c>
    </row>
    <row r="93" spans="1:45" s="49" customFormat="1" ht="30" customHeight="1">
      <c r="A93" s="32">
        <v>62157299</v>
      </c>
      <c r="B93" s="37" t="s">
        <v>2037</v>
      </c>
      <c r="C93" s="32">
        <v>62157299</v>
      </c>
      <c r="D93" s="18" t="s">
        <v>528</v>
      </c>
      <c r="E93" s="18" t="s">
        <v>2038</v>
      </c>
      <c r="F93" s="19" t="s">
        <v>2039</v>
      </c>
      <c r="G93" s="19" t="s">
        <v>2040</v>
      </c>
      <c r="H93" s="19" t="s">
        <v>1842</v>
      </c>
      <c r="I93" s="19" t="s">
        <v>2041</v>
      </c>
      <c r="J93" s="20">
        <v>301</v>
      </c>
      <c r="K93" s="20">
        <v>16</v>
      </c>
      <c r="L93" s="19" t="s">
        <v>509</v>
      </c>
      <c r="M93" s="19" t="s">
        <v>2042</v>
      </c>
      <c r="N93" s="19" t="s">
        <v>2043</v>
      </c>
      <c r="O93" s="19" t="s">
        <v>512</v>
      </c>
      <c r="P93" s="19" t="s">
        <v>2044</v>
      </c>
      <c r="Q93" s="19" t="s">
        <v>2045</v>
      </c>
      <c r="R93" s="19" t="s">
        <v>515</v>
      </c>
      <c r="S93" s="19" t="s">
        <v>2046</v>
      </c>
      <c r="T93" s="19" t="s">
        <v>517</v>
      </c>
      <c r="U93" s="21" t="s">
        <v>518</v>
      </c>
      <c r="V93" s="22" t="s">
        <v>519</v>
      </c>
      <c r="W93" s="18" t="s">
        <v>2047</v>
      </c>
      <c r="X93" s="18" t="s">
        <v>2048</v>
      </c>
      <c r="Y93" s="18" t="str">
        <f>VLOOKUP(C93,'[1]Odpovědi formuláře 1'!A:C,3,0)</f>
        <v>pantuckova@autistickaskola.cz</v>
      </c>
      <c r="Z93" s="18" t="s">
        <v>2049</v>
      </c>
      <c r="AA93" s="23" t="s">
        <v>2048</v>
      </c>
      <c r="AB93" s="24"/>
      <c r="AC93" s="24"/>
      <c r="AD93" s="25"/>
      <c r="AE93" s="24" t="s">
        <v>2050</v>
      </c>
      <c r="AF93" s="24" t="s">
        <v>2051</v>
      </c>
      <c r="AG93" s="25" t="s">
        <v>2048</v>
      </c>
      <c r="AH93" s="27"/>
      <c r="AI93" s="24" t="s">
        <v>2052</v>
      </c>
      <c r="AJ93" s="24" t="s">
        <v>2053</v>
      </c>
      <c r="AK93" s="25" t="s">
        <v>2048</v>
      </c>
      <c r="AL93" s="29" t="s">
        <v>525</v>
      </c>
      <c r="AM93" s="29" t="s">
        <v>525</v>
      </c>
      <c r="AN93" s="29" t="s">
        <v>658</v>
      </c>
      <c r="AO93" s="29" t="s">
        <v>544</v>
      </c>
      <c r="AQ93" s="33">
        <f>VLOOKUP(C93,'Odpovědi formuláře 1'!A:E,5,0)</f>
        <v>62157299</v>
      </c>
      <c r="AR93" s="33">
        <f>VLOOKUP(C93,'Odpovědi formuláře 2'!A:E,5,0)</f>
        <v>62157299</v>
      </c>
      <c r="AS93" s="33" t="e">
        <f>VLOOKUP(C93,bezNP!A:F,6,0)</f>
        <v>#N/A</v>
      </c>
    </row>
    <row r="94" spans="1:45" s="49" customFormat="1" ht="30" customHeight="1">
      <c r="A94" s="17">
        <v>226467</v>
      </c>
      <c r="B94" s="37" t="s">
        <v>2054</v>
      </c>
      <c r="C94" s="17">
        <v>226467</v>
      </c>
      <c r="D94" s="18" t="s">
        <v>528</v>
      </c>
      <c r="E94" s="18" t="s">
        <v>2055</v>
      </c>
      <c r="F94" s="19" t="s">
        <v>2056</v>
      </c>
      <c r="G94" s="19" t="s">
        <v>2057</v>
      </c>
      <c r="H94" s="19" t="s">
        <v>2058</v>
      </c>
      <c r="I94" s="19" t="s">
        <v>2059</v>
      </c>
      <c r="J94" s="20">
        <v>364</v>
      </c>
      <c r="K94" s="20">
        <v>110</v>
      </c>
      <c r="L94" s="19" t="s">
        <v>509</v>
      </c>
      <c r="M94" s="19" t="s">
        <v>2060</v>
      </c>
      <c r="N94" s="19" t="s">
        <v>2061</v>
      </c>
      <c r="O94" s="19" t="s">
        <v>512</v>
      </c>
      <c r="P94" s="19" t="s">
        <v>2062</v>
      </c>
      <c r="Q94" s="19" t="s">
        <v>2063</v>
      </c>
      <c r="R94" s="19" t="s">
        <v>515</v>
      </c>
      <c r="S94" s="19" t="s">
        <v>2064</v>
      </c>
      <c r="T94" s="19" t="s">
        <v>517</v>
      </c>
      <c r="U94" s="21" t="s">
        <v>518</v>
      </c>
      <c r="V94" s="22" t="s">
        <v>519</v>
      </c>
      <c r="W94" s="31">
        <v>517810140</v>
      </c>
      <c r="X94" s="18"/>
      <c r="Y94" s="18" t="str">
        <f>VLOOKUP(C94,'[1]Odpovědi formuláře 1'!A:C,3,0)</f>
        <v>michal.kyselka@ssgbrno.cz</v>
      </c>
      <c r="Z94" s="18" t="s">
        <v>2065</v>
      </c>
      <c r="AA94" s="23" t="s">
        <v>2066</v>
      </c>
      <c r="AB94" s="24"/>
      <c r="AC94" s="24"/>
      <c r="AD94" s="25"/>
      <c r="AE94" s="24" t="s">
        <v>2067</v>
      </c>
      <c r="AF94" s="26">
        <v>517810125</v>
      </c>
      <c r="AG94" s="25" t="s">
        <v>2068</v>
      </c>
      <c r="AH94" s="27"/>
      <c r="AI94" s="24" t="s">
        <v>2069</v>
      </c>
      <c r="AJ94" s="26" t="s">
        <v>2070</v>
      </c>
      <c r="AK94" s="25" t="s">
        <v>2071</v>
      </c>
      <c r="AL94" s="29" t="s">
        <v>525</v>
      </c>
      <c r="AM94" s="29" t="s">
        <v>525</v>
      </c>
      <c r="AN94" s="29" t="s">
        <v>526</v>
      </c>
      <c r="AO94" s="29" t="s">
        <v>525</v>
      </c>
      <c r="AQ94" s="33">
        <f>VLOOKUP(C94,'Odpovědi formuláře 1'!A:E,5,0)</f>
        <v>226467</v>
      </c>
      <c r="AR94" s="33">
        <f>VLOOKUP(C94,'Odpovědi formuláře 2'!A:E,5,0)</f>
        <v>226467</v>
      </c>
      <c r="AS94" s="33" t="e">
        <f>VLOOKUP(C94,bezNP!A:F,6,0)</f>
        <v>#N/A</v>
      </c>
    </row>
    <row r="95" spans="1:45" s="49" customFormat="1" ht="30" customHeight="1">
      <c r="A95" s="32">
        <v>44993501</v>
      </c>
      <c r="B95" s="37" t="s">
        <v>2072</v>
      </c>
      <c r="C95" s="32">
        <v>44993501</v>
      </c>
      <c r="D95" s="18" t="s">
        <v>528</v>
      </c>
      <c r="E95" s="18" t="s">
        <v>2073</v>
      </c>
      <c r="F95" s="19" t="s">
        <v>2074</v>
      </c>
      <c r="G95" s="19" t="s">
        <v>2075</v>
      </c>
      <c r="H95" s="19" t="s">
        <v>2076</v>
      </c>
      <c r="I95" s="19" t="s">
        <v>2077</v>
      </c>
      <c r="J95" s="20">
        <v>1784</v>
      </c>
      <c r="K95" s="20">
        <v>81</v>
      </c>
      <c r="L95" s="19" t="s">
        <v>1687</v>
      </c>
      <c r="M95" s="19" t="s">
        <v>2078</v>
      </c>
      <c r="N95" s="19" t="s">
        <v>2079</v>
      </c>
      <c r="O95" s="19" t="s">
        <v>512</v>
      </c>
      <c r="P95" s="19" t="s">
        <v>2080</v>
      </c>
      <c r="Q95" s="19" t="s">
        <v>2081</v>
      </c>
      <c r="R95" s="19" t="s">
        <v>515</v>
      </c>
      <c r="S95" s="19" t="s">
        <v>2082</v>
      </c>
      <c r="T95" s="19" t="s">
        <v>517</v>
      </c>
      <c r="U95" s="21" t="s">
        <v>518</v>
      </c>
      <c r="V95" s="22" t="s">
        <v>519</v>
      </c>
      <c r="W95" s="31" t="s">
        <v>2083</v>
      </c>
      <c r="X95" s="18"/>
      <c r="Y95" s="18"/>
      <c r="Z95" s="18" t="s">
        <v>192</v>
      </c>
      <c r="AA95" s="23" t="s">
        <v>192</v>
      </c>
      <c r="AB95" s="24"/>
      <c r="AC95" s="24"/>
      <c r="AD95" s="25"/>
      <c r="AE95" s="24"/>
      <c r="AF95" s="24"/>
      <c r="AG95" s="25"/>
      <c r="AH95" s="27"/>
      <c r="AI95" s="24"/>
      <c r="AJ95" s="24"/>
      <c r="AK95" s="25"/>
      <c r="AL95" s="29" t="s">
        <v>525</v>
      </c>
      <c r="AM95" s="29" t="s">
        <v>525</v>
      </c>
      <c r="AN95" s="29" t="s">
        <v>658</v>
      </c>
      <c r="AO95" s="29" t="s">
        <v>544</v>
      </c>
      <c r="AQ95" s="33">
        <f>VLOOKUP(C95,'Odpovědi formuláře 1'!A:E,5,0)</f>
        <v>44993501</v>
      </c>
      <c r="AR95" s="33">
        <f>VLOOKUP(C95,'Odpovědi formuláře 2'!A:E,5,0)</f>
        <v>44993501</v>
      </c>
      <c r="AS95" s="33">
        <f>VLOOKUP(C95,bezNP!A:F,6,0)</f>
        <v>44993501</v>
      </c>
    </row>
    <row r="96" spans="1:45" s="49" customFormat="1" ht="30" customHeight="1">
      <c r="A96" s="17">
        <v>380431</v>
      </c>
      <c r="B96" s="37" t="s">
        <v>2084</v>
      </c>
      <c r="C96" s="17">
        <v>380431</v>
      </c>
      <c r="D96" s="18" t="s">
        <v>2085</v>
      </c>
      <c r="E96" s="18" t="s">
        <v>2086</v>
      </c>
      <c r="F96" s="19" t="s">
        <v>2087</v>
      </c>
      <c r="G96" s="19" t="s">
        <v>2088</v>
      </c>
      <c r="H96" s="19" t="s">
        <v>2076</v>
      </c>
      <c r="I96" s="19" t="s">
        <v>2077</v>
      </c>
      <c r="J96" s="20">
        <v>2482</v>
      </c>
      <c r="K96" s="20">
        <v>113</v>
      </c>
      <c r="L96" s="19" t="s">
        <v>509</v>
      </c>
      <c r="M96" s="19" t="s">
        <v>2089</v>
      </c>
      <c r="N96" s="19" t="s">
        <v>2090</v>
      </c>
      <c r="O96" s="19" t="s">
        <v>512</v>
      </c>
      <c r="P96" s="19" t="s">
        <v>2091</v>
      </c>
      <c r="Q96" s="19" t="s">
        <v>2092</v>
      </c>
      <c r="R96" s="19" t="s">
        <v>515</v>
      </c>
      <c r="S96" s="19" t="s">
        <v>2093</v>
      </c>
      <c r="T96" s="19" t="s">
        <v>517</v>
      </c>
      <c r="U96" s="21" t="s">
        <v>518</v>
      </c>
      <c r="V96" s="22" t="s">
        <v>519</v>
      </c>
      <c r="W96" s="31">
        <v>544422813</v>
      </c>
      <c r="X96" s="18"/>
      <c r="Y96" s="18" t="str">
        <f>VLOOKUP(C96,'[1]Odpovědi formuláře 1'!A:C,3,0)</f>
        <v>stupnanek@sssebrno.cz</v>
      </c>
      <c r="Z96" s="18" t="s">
        <v>2094</v>
      </c>
      <c r="AA96" s="23" t="s">
        <v>2095</v>
      </c>
      <c r="AB96" s="24"/>
      <c r="AC96" s="26">
        <v>544422861</v>
      </c>
      <c r="AD96" s="41" t="s">
        <v>2095</v>
      </c>
      <c r="AE96" s="24" t="s">
        <v>2096</v>
      </c>
      <c r="AF96" s="26">
        <v>544422861</v>
      </c>
      <c r="AG96" s="25"/>
      <c r="AH96" s="27"/>
      <c r="AI96" s="24" t="s">
        <v>2096</v>
      </c>
      <c r="AJ96" s="26">
        <v>544422861</v>
      </c>
      <c r="AK96" s="41" t="s">
        <v>2095</v>
      </c>
      <c r="AL96" s="29" t="s">
        <v>525</v>
      </c>
      <c r="AM96" s="29" t="s">
        <v>525</v>
      </c>
      <c r="AN96" s="29" t="s">
        <v>658</v>
      </c>
      <c r="AO96" s="29" t="s">
        <v>544</v>
      </c>
      <c r="AQ96" s="33">
        <f>VLOOKUP(C96,'Odpovědi formuláře 1'!A:E,5,0)</f>
        <v>380431</v>
      </c>
      <c r="AR96" s="33">
        <f>VLOOKUP(C96,'Odpovědi formuláře 2'!A:E,5,0)</f>
        <v>380431</v>
      </c>
      <c r="AS96" s="33" t="e">
        <f>VLOOKUP(C96,bezNP!A:F,6,0)</f>
        <v>#N/A</v>
      </c>
    </row>
    <row r="97" spans="1:45" s="49" customFormat="1" ht="30" customHeight="1">
      <c r="A97" s="32">
        <v>62156748</v>
      </c>
      <c r="B97" s="37" t="s">
        <v>2097</v>
      </c>
      <c r="C97" s="32">
        <v>62156748</v>
      </c>
      <c r="D97" s="18" t="s">
        <v>528</v>
      </c>
      <c r="E97" s="18" t="s">
        <v>2098</v>
      </c>
      <c r="F97" s="19" t="s">
        <v>2099</v>
      </c>
      <c r="G97" s="19" t="s">
        <v>2100</v>
      </c>
      <c r="H97" s="19" t="s">
        <v>2101</v>
      </c>
      <c r="I97" s="19" t="s">
        <v>2102</v>
      </c>
      <c r="J97" s="20">
        <v>4185</v>
      </c>
      <c r="K97" s="20">
        <v>48</v>
      </c>
      <c r="L97" s="19" t="s">
        <v>509</v>
      </c>
      <c r="M97" s="19" t="s">
        <v>2103</v>
      </c>
      <c r="N97" s="19" t="s">
        <v>2104</v>
      </c>
      <c r="O97" s="19" t="s">
        <v>584</v>
      </c>
      <c r="P97" s="19" t="s">
        <v>2105</v>
      </c>
      <c r="Q97" s="19" t="s">
        <v>2106</v>
      </c>
      <c r="R97" s="19" t="s">
        <v>569</v>
      </c>
      <c r="S97" s="19" t="s">
        <v>2107</v>
      </c>
      <c r="T97" s="19" t="s">
        <v>517</v>
      </c>
      <c r="U97" s="21" t="s">
        <v>518</v>
      </c>
      <c r="V97" s="22" t="s">
        <v>519</v>
      </c>
      <c r="W97" s="31">
        <v>548212105</v>
      </c>
      <c r="X97" s="18"/>
      <c r="Y97" s="18"/>
      <c r="Z97" s="18" t="s">
        <v>2108</v>
      </c>
      <c r="AA97" s="23" t="s">
        <v>2108</v>
      </c>
      <c r="AB97" s="24"/>
      <c r="AC97" s="24"/>
      <c r="AD97" s="25"/>
      <c r="AE97" s="24" t="s">
        <v>2109</v>
      </c>
      <c r="AF97" s="26">
        <v>548212105</v>
      </c>
      <c r="AG97" s="25" t="s">
        <v>2108</v>
      </c>
      <c r="AH97" s="27"/>
      <c r="AI97" s="24" t="s">
        <v>2110</v>
      </c>
      <c r="AJ97" s="26">
        <v>548212105</v>
      </c>
      <c r="AK97" s="25" t="s">
        <v>2108</v>
      </c>
      <c r="AL97" s="29" t="s">
        <v>525</v>
      </c>
      <c r="AM97" s="56" t="s">
        <v>544</v>
      </c>
      <c r="AN97" s="29"/>
      <c r="AO97" s="29" t="s">
        <v>544</v>
      </c>
      <c r="AP97" s="49" t="s">
        <v>576</v>
      </c>
      <c r="AQ97" s="33" t="e">
        <f>VLOOKUP(C97,'Odpovědi formuláře 1'!A:E,5,0)</f>
        <v>#N/A</v>
      </c>
      <c r="AR97" s="33">
        <f>VLOOKUP(C97,'Odpovědi formuláře 2'!A:E,5,0)</f>
        <v>62156748</v>
      </c>
      <c r="AS97" s="33" t="e">
        <f>VLOOKUP(C97,bezNP!A:F,6,0)</f>
        <v>#N/A</v>
      </c>
    </row>
    <row r="98" spans="1:45" s="49" customFormat="1" ht="30" customHeight="1">
      <c r="A98" s="17">
        <v>226475</v>
      </c>
      <c r="B98" s="37" t="s">
        <v>2111</v>
      </c>
      <c r="C98" s="17">
        <v>226475</v>
      </c>
      <c r="D98" s="18" t="s">
        <v>2112</v>
      </c>
      <c r="E98" s="18" t="s">
        <v>2113</v>
      </c>
      <c r="F98" s="19" t="s">
        <v>2114</v>
      </c>
      <c r="G98" s="19" t="s">
        <v>2115</v>
      </c>
      <c r="H98" s="19" t="s">
        <v>2058</v>
      </c>
      <c r="I98" s="19" t="s">
        <v>2116</v>
      </c>
      <c r="J98" s="20">
        <v>1140</v>
      </c>
      <c r="K98" s="20">
        <v>61</v>
      </c>
      <c r="L98" s="19" t="s">
        <v>509</v>
      </c>
      <c r="M98" s="19" t="s">
        <v>2117</v>
      </c>
      <c r="N98" s="19" t="s">
        <v>2118</v>
      </c>
      <c r="O98" s="19" t="s">
        <v>512</v>
      </c>
      <c r="P98" s="19" t="s">
        <v>2119</v>
      </c>
      <c r="Q98" s="19" t="s">
        <v>2120</v>
      </c>
      <c r="R98" s="19" t="s">
        <v>515</v>
      </c>
      <c r="S98" s="19" t="s">
        <v>2121</v>
      </c>
      <c r="T98" s="19" t="s">
        <v>517</v>
      </c>
      <c r="U98" s="21" t="s">
        <v>518</v>
      </c>
      <c r="V98" s="22" t="s">
        <v>519</v>
      </c>
      <c r="W98" s="18" t="s">
        <v>2122</v>
      </c>
      <c r="X98" s="18" t="s">
        <v>2123</v>
      </c>
      <c r="Y98" s="18" t="str">
        <f>VLOOKUP(C98,'[1]Odpovědi formuláře 1'!A:C,3,0)</f>
        <v>petr.frank@sstebrno.cz</v>
      </c>
      <c r="Z98" s="18" t="s">
        <v>2124</v>
      </c>
      <c r="AA98" s="23" t="s">
        <v>2123</v>
      </c>
      <c r="AB98" s="24" t="s">
        <v>2125</v>
      </c>
      <c r="AC98" s="26">
        <v>548515145</v>
      </c>
      <c r="AD98" s="25" t="s">
        <v>2126</v>
      </c>
      <c r="AE98" s="24" t="s">
        <v>2127</v>
      </c>
      <c r="AF98" s="24" t="s">
        <v>2128</v>
      </c>
      <c r="AG98" s="25" t="s">
        <v>2129</v>
      </c>
      <c r="AH98" s="27"/>
      <c r="AI98" s="24" t="s">
        <v>2130</v>
      </c>
      <c r="AJ98" s="26">
        <v>548515155</v>
      </c>
      <c r="AK98" s="25" t="s">
        <v>2131</v>
      </c>
      <c r="AL98" s="29" t="s">
        <v>525</v>
      </c>
      <c r="AM98" s="29" t="s">
        <v>525</v>
      </c>
      <c r="AN98" s="29" t="s">
        <v>526</v>
      </c>
      <c r="AO98" s="29" t="s">
        <v>544</v>
      </c>
      <c r="AQ98" s="33">
        <f>VLOOKUP(C98,'Odpovědi formuláře 1'!A:E,5,0)</f>
        <v>226475</v>
      </c>
      <c r="AR98" s="33">
        <f>VLOOKUP(C98,'Odpovědi formuláře 2'!A:E,5,0)</f>
        <v>226475</v>
      </c>
      <c r="AS98" s="33" t="e">
        <f>VLOOKUP(C98,bezNP!A:F,6,0)</f>
        <v>#N/A</v>
      </c>
    </row>
    <row r="99" spans="1:45" s="49" customFormat="1" ht="30" customHeight="1">
      <c r="A99" s="32">
        <v>62160095</v>
      </c>
      <c r="B99" s="37" t="s">
        <v>2132</v>
      </c>
      <c r="C99" s="32">
        <v>62160095</v>
      </c>
      <c r="D99" s="18" t="s">
        <v>528</v>
      </c>
      <c r="E99" s="18" t="s">
        <v>2133</v>
      </c>
      <c r="F99" s="19" t="s">
        <v>2134</v>
      </c>
      <c r="G99" s="19" t="s">
        <v>2135</v>
      </c>
      <c r="H99" s="19" t="s">
        <v>2136</v>
      </c>
      <c r="I99" s="19" t="s">
        <v>2137</v>
      </c>
      <c r="J99" s="20">
        <v>803</v>
      </c>
      <c r="K99" s="20">
        <v>2</v>
      </c>
      <c r="L99" s="19" t="s">
        <v>509</v>
      </c>
      <c r="M99" s="19" t="s">
        <v>2138</v>
      </c>
      <c r="N99" s="19" t="s">
        <v>2139</v>
      </c>
      <c r="O99" s="19" t="s">
        <v>584</v>
      </c>
      <c r="P99" s="19" t="s">
        <v>2140</v>
      </c>
      <c r="Q99" s="19" t="s">
        <v>2141</v>
      </c>
      <c r="R99" s="19" t="s">
        <v>569</v>
      </c>
      <c r="S99" s="19" t="s">
        <v>2142</v>
      </c>
      <c r="T99" s="19" t="s">
        <v>517</v>
      </c>
      <c r="U99" s="21" t="s">
        <v>518</v>
      </c>
      <c r="V99" s="22" t="s">
        <v>519</v>
      </c>
      <c r="W99" s="18" t="s">
        <v>2143</v>
      </c>
      <c r="X99" s="18"/>
      <c r="Y99" s="18"/>
      <c r="Z99" s="33" t="s">
        <v>2144</v>
      </c>
      <c r="AA99" s="30" t="s">
        <v>2144</v>
      </c>
      <c r="AB99" s="24"/>
      <c r="AC99" s="24"/>
      <c r="AD99" s="25"/>
      <c r="AE99" s="24" t="s">
        <v>2145</v>
      </c>
      <c r="AF99" s="26">
        <v>545245630</v>
      </c>
      <c r="AG99" s="25" t="s">
        <v>2146</v>
      </c>
      <c r="AH99" s="27"/>
      <c r="AI99" s="24" t="s">
        <v>2145</v>
      </c>
      <c r="AJ99" s="26">
        <v>545245630</v>
      </c>
      <c r="AK99" s="25" t="s">
        <v>2146</v>
      </c>
      <c r="AL99" s="29" t="s">
        <v>525</v>
      </c>
      <c r="AM99" s="29" t="s">
        <v>525</v>
      </c>
      <c r="AN99" s="29" t="s">
        <v>526</v>
      </c>
      <c r="AO99" s="29" t="s">
        <v>544</v>
      </c>
      <c r="AQ99" s="33">
        <f>VLOOKUP(C99,'Odpovědi formuláře 1'!A:E,5,0)</f>
        <v>62160095</v>
      </c>
      <c r="AR99" s="33">
        <f>VLOOKUP(C99,'Odpovědi formuláře 2'!A:E,5,0)</f>
        <v>62160095</v>
      </c>
      <c r="AS99" s="33" t="e">
        <f>VLOOKUP(C99,bezNP!A:F,6,0)</f>
        <v>#N/A</v>
      </c>
    </row>
    <row r="100" spans="1:45" s="49" customFormat="1" ht="30" customHeight="1">
      <c r="A100" s="62">
        <v>64327809</v>
      </c>
      <c r="B100" s="37" t="s">
        <v>2147</v>
      </c>
      <c r="C100" s="62">
        <v>64327809</v>
      </c>
      <c r="D100" s="63" t="s">
        <v>528</v>
      </c>
      <c r="E100" s="63" t="s">
        <v>2148</v>
      </c>
      <c r="F100" s="19" t="s">
        <v>2149</v>
      </c>
      <c r="G100" s="19" t="s">
        <v>2150</v>
      </c>
      <c r="H100" s="19" t="s">
        <v>1325</v>
      </c>
      <c r="I100" s="19" t="s">
        <v>2151</v>
      </c>
      <c r="J100" s="20">
        <v>212</v>
      </c>
      <c r="K100" s="20">
        <v>9</v>
      </c>
      <c r="L100" s="19" t="s">
        <v>509</v>
      </c>
      <c r="M100" s="19" t="s">
        <v>2152</v>
      </c>
      <c r="N100" s="19" t="s">
        <v>2153</v>
      </c>
      <c r="O100" s="19" t="s">
        <v>584</v>
      </c>
      <c r="P100" s="19" t="s">
        <v>2154</v>
      </c>
      <c r="Q100" s="19" t="s">
        <v>2155</v>
      </c>
      <c r="R100" s="19" t="s">
        <v>569</v>
      </c>
      <c r="S100" s="19" t="s">
        <v>2156</v>
      </c>
      <c r="T100" s="19" t="s">
        <v>517</v>
      </c>
      <c r="U100" s="21" t="s">
        <v>518</v>
      </c>
      <c r="V100" s="22" t="s">
        <v>519</v>
      </c>
      <c r="W100" s="18" t="s">
        <v>2157</v>
      </c>
      <c r="X100" s="18"/>
      <c r="Y100" s="18" t="str">
        <f>VLOOKUP(C100,'[1]Odpovědi formuláře 1'!A:C,3,0)</f>
        <v>gabriela.fialova@mszscernopolni.cz</v>
      </c>
      <c r="Z100" s="18" t="s">
        <v>2158</v>
      </c>
      <c r="AA100" s="23" t="s">
        <v>2159</v>
      </c>
      <c r="AB100" s="24" t="s">
        <v>620</v>
      </c>
      <c r="AC100" s="24" t="s">
        <v>620</v>
      </c>
      <c r="AD100" s="25" t="s">
        <v>620</v>
      </c>
      <c r="AE100" s="24" t="s">
        <v>620</v>
      </c>
      <c r="AF100" s="24" t="s">
        <v>620</v>
      </c>
      <c r="AG100" s="25" t="s">
        <v>620</v>
      </c>
      <c r="AH100" s="24" t="s">
        <v>620</v>
      </c>
      <c r="AI100" s="24" t="s">
        <v>620</v>
      </c>
      <c r="AJ100" s="24" t="s">
        <v>620</v>
      </c>
      <c r="AK100" s="25" t="s">
        <v>620</v>
      </c>
      <c r="AL100" s="29" t="s">
        <v>544</v>
      </c>
      <c r="AM100" s="29" t="s">
        <v>544</v>
      </c>
      <c r="AN100" s="29"/>
      <c r="AO100" s="29" t="s">
        <v>525</v>
      </c>
      <c r="AP100" s="30" t="s">
        <v>2160</v>
      </c>
      <c r="AQ100" s="33">
        <f>VLOOKUP(C100,'Odpovědi formuláře 1'!A:E,5,0)</f>
        <v>64327809</v>
      </c>
      <c r="AR100" s="33">
        <f>VLOOKUP(C100,'Odpovědi formuláře 2'!A:E,5,0)</f>
        <v>64327809</v>
      </c>
      <c r="AS100" s="33">
        <f>VLOOKUP(C100,bezNP!A:F,6,0)</f>
        <v>64327809</v>
      </c>
    </row>
    <row r="101" spans="1:45" s="49" customFormat="1" ht="30" customHeight="1">
      <c r="A101" s="32">
        <v>62158465</v>
      </c>
      <c r="B101" s="37" t="s">
        <v>2161</v>
      </c>
      <c r="C101" s="32">
        <v>62158465</v>
      </c>
      <c r="D101" s="18" t="s">
        <v>528</v>
      </c>
      <c r="E101" s="18" t="s">
        <v>2162</v>
      </c>
      <c r="F101" s="19" t="s">
        <v>2163</v>
      </c>
      <c r="G101" s="19" t="s">
        <v>2164</v>
      </c>
      <c r="H101" s="19" t="s">
        <v>1137</v>
      </c>
      <c r="I101" s="19" t="s">
        <v>2165</v>
      </c>
      <c r="J101" s="20">
        <v>825</v>
      </c>
      <c r="K101" s="20">
        <v>51</v>
      </c>
      <c r="L101" s="19" t="s">
        <v>509</v>
      </c>
      <c r="M101" s="19" t="s">
        <v>2166</v>
      </c>
      <c r="N101" s="19" t="s">
        <v>2167</v>
      </c>
      <c r="O101" s="19" t="s">
        <v>512</v>
      </c>
      <c r="P101" s="19" t="s">
        <v>2168</v>
      </c>
      <c r="Q101" s="19" t="s">
        <v>2169</v>
      </c>
      <c r="R101" s="19" t="s">
        <v>515</v>
      </c>
      <c r="S101" s="19" t="s">
        <v>2170</v>
      </c>
      <c r="T101" s="19" t="s">
        <v>517</v>
      </c>
      <c r="U101" s="21" t="s">
        <v>518</v>
      </c>
      <c r="V101" s="22" t="s">
        <v>519</v>
      </c>
      <c r="W101" s="18" t="s">
        <v>2171</v>
      </c>
      <c r="X101" s="18"/>
      <c r="Y101" s="18"/>
      <c r="Z101" s="18" t="s">
        <v>90</v>
      </c>
      <c r="AA101" s="23" t="s">
        <v>90</v>
      </c>
      <c r="AB101" s="24"/>
      <c r="AC101" s="24"/>
      <c r="AD101" s="25"/>
      <c r="AE101" s="24" t="s">
        <v>2172</v>
      </c>
      <c r="AF101" s="26">
        <v>541212627</v>
      </c>
      <c r="AG101" s="25" t="s">
        <v>90</v>
      </c>
      <c r="AH101" s="27"/>
      <c r="AI101" s="24" t="s">
        <v>2172</v>
      </c>
      <c r="AJ101" s="26">
        <v>541212627</v>
      </c>
      <c r="AK101" s="25" t="s">
        <v>90</v>
      </c>
      <c r="AL101" s="29" t="s">
        <v>525</v>
      </c>
      <c r="AM101" s="29" t="s">
        <v>525</v>
      </c>
      <c r="AN101" s="29" t="s">
        <v>526</v>
      </c>
      <c r="AO101" s="29" t="s">
        <v>544</v>
      </c>
      <c r="AQ101" s="33">
        <f>VLOOKUP(C101,'Odpovědi formuláře 1'!A:E,5,0)</f>
        <v>62158465</v>
      </c>
      <c r="AR101" s="33">
        <f>VLOOKUP(C101,'Odpovědi formuláře 2'!A:E,5,0)</f>
        <v>62158465</v>
      </c>
      <c r="AS101" s="33" t="e">
        <f>VLOOKUP(C101,bezNP!A:F,6,0)</f>
        <v>#N/A</v>
      </c>
    </row>
    <row r="102" spans="1:45" s="49" customFormat="1" ht="30" customHeight="1">
      <c r="A102" s="17">
        <v>380385</v>
      </c>
      <c r="B102" s="37" t="s">
        <v>2173</v>
      </c>
      <c r="C102" s="17">
        <v>380385</v>
      </c>
      <c r="D102" s="18" t="s">
        <v>2174</v>
      </c>
      <c r="E102" s="18" t="s">
        <v>2175</v>
      </c>
      <c r="F102" s="19" t="s">
        <v>2176</v>
      </c>
      <c r="G102" s="19" t="s">
        <v>2177</v>
      </c>
      <c r="H102" s="19" t="s">
        <v>2178</v>
      </c>
      <c r="I102" s="19" t="s">
        <v>2179</v>
      </c>
      <c r="J102" s="20">
        <v>982</v>
      </c>
      <c r="K102" s="20">
        <v>23</v>
      </c>
      <c r="L102" s="19" t="s">
        <v>509</v>
      </c>
      <c r="M102" s="19" t="s">
        <v>2180</v>
      </c>
      <c r="N102" s="19" t="s">
        <v>2181</v>
      </c>
      <c r="O102" s="19" t="s">
        <v>584</v>
      </c>
      <c r="P102" s="19" t="s">
        <v>2182</v>
      </c>
      <c r="Q102" s="19" t="s">
        <v>2183</v>
      </c>
      <c r="R102" s="19" t="s">
        <v>569</v>
      </c>
      <c r="S102" s="19" t="s">
        <v>2184</v>
      </c>
      <c r="T102" s="19" t="s">
        <v>517</v>
      </c>
      <c r="U102" s="21" t="s">
        <v>518</v>
      </c>
      <c r="V102" s="22" t="s">
        <v>519</v>
      </c>
      <c r="W102" s="31">
        <v>541123111</v>
      </c>
      <c r="X102" s="18"/>
      <c r="Y102" s="18" t="str">
        <f>VLOOKUP(C102,'[1]Odpovědi formuláře 1'!A:C,3,0)</f>
        <v>igor.nespurek@cichnovabrno.cz</v>
      </c>
      <c r="Z102" s="18" t="s">
        <v>2185</v>
      </c>
      <c r="AA102" s="23" t="s">
        <v>2186</v>
      </c>
      <c r="AB102" s="24"/>
      <c r="AC102" s="24"/>
      <c r="AD102" s="25"/>
      <c r="AE102" s="24" t="s">
        <v>2187</v>
      </c>
      <c r="AF102" s="26">
        <v>605542263</v>
      </c>
      <c r="AG102" s="25" t="s">
        <v>2186</v>
      </c>
      <c r="AH102" s="27"/>
      <c r="AI102" s="24" t="s">
        <v>2187</v>
      </c>
      <c r="AJ102" s="26">
        <v>605542263</v>
      </c>
      <c r="AK102" s="25" t="s">
        <v>2186</v>
      </c>
      <c r="AL102" s="29" t="s">
        <v>525</v>
      </c>
      <c r="AM102" s="29" t="s">
        <v>525</v>
      </c>
      <c r="AN102" s="29" t="s">
        <v>658</v>
      </c>
      <c r="AO102" s="29" t="s">
        <v>544</v>
      </c>
      <c r="AQ102" s="33">
        <f>VLOOKUP(C102,'Odpovědi formuláře 1'!A:E,5,0)</f>
        <v>380385</v>
      </c>
      <c r="AR102" s="33">
        <f>VLOOKUP(C102,'Odpovědi formuláře 2'!A:E,5,0)</f>
        <v>380385</v>
      </c>
      <c r="AS102" s="33" t="e">
        <f>VLOOKUP(C102,bezNP!A:F,6,0)</f>
        <v>#N/A</v>
      </c>
    </row>
    <row r="103" spans="1:45" s="49" customFormat="1" ht="30" customHeight="1">
      <c r="A103" s="32">
        <v>62157655</v>
      </c>
      <c r="B103" s="37" t="s">
        <v>2188</v>
      </c>
      <c r="C103" s="32">
        <v>62157655</v>
      </c>
      <c r="D103" s="18" t="s">
        <v>528</v>
      </c>
      <c r="E103" s="18" t="s">
        <v>2189</v>
      </c>
      <c r="F103" s="19" t="s">
        <v>2190</v>
      </c>
      <c r="G103" s="19" t="s">
        <v>2191</v>
      </c>
      <c r="H103" s="19" t="s">
        <v>2192</v>
      </c>
      <c r="I103" s="19" t="s">
        <v>2193</v>
      </c>
      <c r="J103" s="20">
        <v>66</v>
      </c>
      <c r="K103" s="20">
        <v>1</v>
      </c>
      <c r="L103" s="19" t="s">
        <v>509</v>
      </c>
      <c r="M103" s="19" t="s">
        <v>2194</v>
      </c>
      <c r="N103" s="19" t="s">
        <v>2195</v>
      </c>
      <c r="O103" s="19" t="s">
        <v>512</v>
      </c>
      <c r="P103" s="19" t="s">
        <v>2196</v>
      </c>
      <c r="Q103" s="19" t="s">
        <v>2197</v>
      </c>
      <c r="R103" s="19" t="s">
        <v>515</v>
      </c>
      <c r="S103" s="19" t="s">
        <v>2198</v>
      </c>
      <c r="T103" s="19" t="s">
        <v>517</v>
      </c>
      <c r="U103" s="21" t="s">
        <v>518</v>
      </c>
      <c r="V103" s="22" t="s">
        <v>519</v>
      </c>
      <c r="W103" s="31" t="s">
        <v>2199</v>
      </c>
      <c r="X103" s="21" t="s">
        <v>2200</v>
      </c>
      <c r="Y103" s="18"/>
      <c r="Z103" s="18" t="s">
        <v>2201</v>
      </c>
      <c r="AA103" s="23" t="s">
        <v>392</v>
      </c>
      <c r="AB103" s="24"/>
      <c r="AC103" s="26">
        <v>541226090</v>
      </c>
      <c r="AD103" s="25" t="s">
        <v>2202</v>
      </c>
      <c r="AE103" s="24" t="s">
        <v>2203</v>
      </c>
      <c r="AF103" s="26">
        <v>541226090</v>
      </c>
      <c r="AG103" s="25" t="s">
        <v>2202</v>
      </c>
      <c r="AH103" s="27"/>
      <c r="AI103" s="24" t="s">
        <v>2204</v>
      </c>
      <c r="AJ103" s="26">
        <v>541226090</v>
      </c>
      <c r="AK103" s="25" t="s">
        <v>2202</v>
      </c>
      <c r="AL103" s="29" t="s">
        <v>525</v>
      </c>
      <c r="AM103" s="29" t="s">
        <v>525</v>
      </c>
      <c r="AN103" s="29" t="s">
        <v>658</v>
      </c>
      <c r="AO103" s="29" t="s">
        <v>544</v>
      </c>
      <c r="AQ103" s="33">
        <f>VLOOKUP(C103,'Odpovědi formuláře 1'!A:E,5,0)</f>
        <v>62157655</v>
      </c>
      <c r="AR103" s="33">
        <f>VLOOKUP(C103,'Odpovědi formuláře 2'!A:E,5,0)</f>
        <v>62157655</v>
      </c>
      <c r="AS103" s="33" t="e">
        <f>VLOOKUP(C103,bezNP!A:F,6,0)</f>
        <v>#N/A</v>
      </c>
    </row>
    <row r="104" spans="1:45" s="49" customFormat="1" ht="30" customHeight="1">
      <c r="A104" s="32">
        <v>62157396</v>
      </c>
      <c r="B104" s="16" t="s">
        <v>2205</v>
      </c>
      <c r="C104" s="32">
        <v>62157396</v>
      </c>
      <c r="D104" s="18" t="s">
        <v>528</v>
      </c>
      <c r="E104" s="18" t="s">
        <v>2206</v>
      </c>
      <c r="F104" s="19" t="s">
        <v>2207</v>
      </c>
      <c r="G104" s="19" t="s">
        <v>2208</v>
      </c>
      <c r="H104" s="19" t="s">
        <v>1184</v>
      </c>
      <c r="I104" s="19" t="s">
        <v>2209</v>
      </c>
      <c r="J104" s="20">
        <v>2129</v>
      </c>
      <c r="K104" s="20">
        <v>6</v>
      </c>
      <c r="L104" s="19" t="s">
        <v>1687</v>
      </c>
      <c r="M104" s="19" t="s">
        <v>2210</v>
      </c>
      <c r="N104" s="19" t="s">
        <v>2211</v>
      </c>
      <c r="O104" s="19" t="s">
        <v>584</v>
      </c>
      <c r="P104" s="19" t="s">
        <v>2212</v>
      </c>
      <c r="Q104" s="19" t="s">
        <v>2213</v>
      </c>
      <c r="R104" s="19" t="s">
        <v>569</v>
      </c>
      <c r="S104" s="19" t="s">
        <v>2214</v>
      </c>
      <c r="T104" s="19" t="s">
        <v>517</v>
      </c>
      <c r="U104" s="21" t="s">
        <v>518</v>
      </c>
      <c r="V104" s="22" t="s">
        <v>519</v>
      </c>
      <c r="W104" s="18">
        <v>541246641</v>
      </c>
      <c r="X104" s="18" t="s">
        <v>2215</v>
      </c>
      <c r="Y104" s="18" t="str">
        <f>VLOOKUP(C104,'[1]Odpovědi formuláře 1'!A:C,3,0)</f>
        <v>urad@sskocianka.cz</v>
      </c>
      <c r="Z104" s="18" t="s">
        <v>2216</v>
      </c>
      <c r="AA104" s="23" t="s">
        <v>2217</v>
      </c>
      <c r="AB104" s="24" t="s">
        <v>620</v>
      </c>
      <c r="AC104" s="24" t="s">
        <v>620</v>
      </c>
      <c r="AD104" s="25" t="s">
        <v>620</v>
      </c>
      <c r="AE104" s="24" t="s">
        <v>2218</v>
      </c>
      <c r="AF104" s="24" t="s">
        <v>620</v>
      </c>
      <c r="AG104" s="25" t="s">
        <v>2215</v>
      </c>
      <c r="AH104" s="24" t="s">
        <v>620</v>
      </c>
      <c r="AI104" s="24" t="s">
        <v>620</v>
      </c>
      <c r="AJ104" s="24" t="s">
        <v>620</v>
      </c>
      <c r="AK104" s="25" t="s">
        <v>620</v>
      </c>
      <c r="AL104" s="29" t="s">
        <v>544</v>
      </c>
      <c r="AM104" s="56" t="s">
        <v>544</v>
      </c>
      <c r="AN104" s="29"/>
      <c r="AO104" s="29" t="s">
        <v>525</v>
      </c>
      <c r="AP104" s="49" t="s">
        <v>2219</v>
      </c>
      <c r="AQ104" s="33">
        <f>VLOOKUP(C104,'Odpovědi formuláře 1'!A:E,5,0)</f>
        <v>62157396</v>
      </c>
      <c r="AR104" s="33">
        <f>VLOOKUP(C104,'Odpovědi formuláře 2'!A:E,5,0)</f>
        <v>62157396</v>
      </c>
      <c r="AS104" s="33" t="e">
        <f>VLOOKUP(C104,bezNP!A:F,6,0)</f>
        <v>#N/A</v>
      </c>
    </row>
    <row r="105" spans="1:45" s="49" customFormat="1" ht="30" customHeight="1">
      <c r="A105" s="32">
        <v>48515027</v>
      </c>
      <c r="B105" s="37" t="s">
        <v>2220</v>
      </c>
      <c r="C105" s="32">
        <v>48515027</v>
      </c>
      <c r="D105" s="18" t="s">
        <v>528</v>
      </c>
      <c r="E105" s="18" t="s">
        <v>2221</v>
      </c>
      <c r="F105" s="19" t="s">
        <v>2222</v>
      </c>
      <c r="G105" s="19" t="s">
        <v>2223</v>
      </c>
      <c r="H105" s="19" t="s">
        <v>1891</v>
      </c>
      <c r="I105" s="19" t="s">
        <v>2224</v>
      </c>
      <c r="J105" s="20">
        <v>259</v>
      </c>
      <c r="K105" s="20">
        <v>14</v>
      </c>
      <c r="L105" s="19" t="s">
        <v>509</v>
      </c>
      <c r="M105" s="19" t="s">
        <v>2225</v>
      </c>
      <c r="N105" s="19" t="s">
        <v>2226</v>
      </c>
      <c r="O105" s="19" t="s">
        <v>512</v>
      </c>
      <c r="P105" s="19" t="s">
        <v>2227</v>
      </c>
      <c r="Q105" s="19" t="s">
        <v>2228</v>
      </c>
      <c r="R105" s="19" t="s">
        <v>515</v>
      </c>
      <c r="S105" s="19" t="s">
        <v>2229</v>
      </c>
      <c r="T105" s="19" t="s">
        <v>517</v>
      </c>
      <c r="U105" s="21" t="s">
        <v>518</v>
      </c>
      <c r="V105" s="22" t="s">
        <v>519</v>
      </c>
      <c r="W105" s="31">
        <v>545222089</v>
      </c>
      <c r="X105" s="18"/>
      <c r="Y105" s="18" t="str">
        <f>VLOOKUP(C105,'[1]Odpovědi formuláře 1'!A:C,3,0)</f>
        <v>speratova@geminibrno.cz</v>
      </c>
      <c r="Z105" s="18" t="s">
        <v>2230</v>
      </c>
      <c r="AA105" s="23" t="s">
        <v>2231</v>
      </c>
      <c r="AB105" s="24"/>
      <c r="AC105" s="24"/>
      <c r="AD105" s="25"/>
      <c r="AE105" s="24" t="s">
        <v>2232</v>
      </c>
      <c r="AF105" s="26">
        <v>545222089</v>
      </c>
      <c r="AG105" s="25" t="s">
        <v>2233</v>
      </c>
      <c r="AH105" s="27"/>
      <c r="AI105" s="24" t="s">
        <v>2234</v>
      </c>
      <c r="AJ105" s="26">
        <v>545222089</v>
      </c>
      <c r="AK105" s="25" t="s">
        <v>2235</v>
      </c>
      <c r="AL105" s="29" t="s">
        <v>525</v>
      </c>
      <c r="AM105" s="29" t="s">
        <v>525</v>
      </c>
      <c r="AN105" s="29" t="s">
        <v>658</v>
      </c>
      <c r="AO105" s="29" t="s">
        <v>544</v>
      </c>
      <c r="AQ105" s="33">
        <f>VLOOKUP(C105,'Odpovědi formuláře 1'!A:E,5,0)</f>
        <v>48515027</v>
      </c>
      <c r="AR105" s="33">
        <f>VLOOKUP(C105,'Odpovědi formuláře 2'!A:E,5,0)</f>
        <v>48515027</v>
      </c>
      <c r="AS105" s="33" t="e">
        <f>VLOOKUP(C105,bezNP!A:F,6,0)</f>
        <v>#N/A</v>
      </c>
    </row>
    <row r="106" spans="1:45" s="49" customFormat="1" ht="30" customHeight="1">
      <c r="A106" s="32">
        <v>60555998</v>
      </c>
      <c r="B106" s="37" t="s">
        <v>2236</v>
      </c>
      <c r="C106" s="32">
        <v>60555998</v>
      </c>
      <c r="D106" s="18" t="s">
        <v>528</v>
      </c>
      <c r="E106" s="18" t="s">
        <v>2237</v>
      </c>
      <c r="F106" s="19" t="s">
        <v>2238</v>
      </c>
      <c r="G106" s="19" t="s">
        <v>2239</v>
      </c>
      <c r="H106" s="19" t="s">
        <v>1891</v>
      </c>
      <c r="I106" s="19" t="s">
        <v>2240</v>
      </c>
      <c r="J106" s="20">
        <v>114</v>
      </c>
      <c r="K106" s="20">
        <v>1</v>
      </c>
      <c r="L106" s="19" t="s">
        <v>509</v>
      </c>
      <c r="M106" s="19" t="s">
        <v>2241</v>
      </c>
      <c r="N106" s="19" t="s">
        <v>2242</v>
      </c>
      <c r="O106" s="19" t="s">
        <v>512</v>
      </c>
      <c r="P106" s="19" t="s">
        <v>2243</v>
      </c>
      <c r="Q106" s="19" t="s">
        <v>2244</v>
      </c>
      <c r="R106" s="19" t="s">
        <v>515</v>
      </c>
      <c r="S106" s="19" t="s">
        <v>2245</v>
      </c>
      <c r="T106" s="19" t="s">
        <v>517</v>
      </c>
      <c r="U106" s="21" t="s">
        <v>518</v>
      </c>
      <c r="V106" s="22" t="s">
        <v>519</v>
      </c>
      <c r="W106" s="18" t="s">
        <v>2246</v>
      </c>
      <c r="X106" s="18"/>
      <c r="Y106" s="18" t="str">
        <f>VLOOKUP(C106,'[1]Odpovědi formuláře 1'!A:C,3,0)</f>
        <v>oralek@ibsenka.cz</v>
      </c>
      <c r="Z106" s="18" t="s">
        <v>2247</v>
      </c>
      <c r="AA106" s="23" t="s">
        <v>331</v>
      </c>
      <c r="AB106" s="24"/>
      <c r="AC106" s="24"/>
      <c r="AD106" s="25"/>
      <c r="AE106" s="24" t="s">
        <v>332</v>
      </c>
      <c r="AF106" s="26">
        <v>548522898</v>
      </c>
      <c r="AG106" s="41" t="s">
        <v>331</v>
      </c>
      <c r="AH106" s="27"/>
      <c r="AI106" s="24" t="s">
        <v>2248</v>
      </c>
      <c r="AJ106" s="26">
        <v>548522898</v>
      </c>
      <c r="AK106" s="25" t="s">
        <v>2249</v>
      </c>
      <c r="AL106" s="29" t="s">
        <v>525</v>
      </c>
      <c r="AM106" s="29" t="s">
        <v>525</v>
      </c>
      <c r="AN106" s="29" t="s">
        <v>526</v>
      </c>
      <c r="AO106" s="29" t="s">
        <v>525</v>
      </c>
      <c r="AQ106" s="33">
        <f>VLOOKUP(C106,'Odpovědi formuláře 1'!A:E,5,0)</f>
        <v>60555998</v>
      </c>
      <c r="AR106" s="33">
        <f>VLOOKUP(C106,'Odpovědi formuláře 2'!A:E,5,0)</f>
        <v>60555998</v>
      </c>
      <c r="AS106" s="33" t="e">
        <f>VLOOKUP(C106,bezNP!A:F,6,0)</f>
        <v>#N/A</v>
      </c>
    </row>
    <row r="107" spans="1:45" s="49" customFormat="1" ht="30" customHeight="1">
      <c r="A107" s="32">
        <v>49461249</v>
      </c>
      <c r="B107" s="37" t="s">
        <v>2250</v>
      </c>
      <c r="C107" s="32">
        <v>49461249</v>
      </c>
      <c r="D107" s="18" t="s">
        <v>528</v>
      </c>
      <c r="E107" s="18" t="s">
        <v>2251</v>
      </c>
      <c r="F107" s="19" t="s">
        <v>2252</v>
      </c>
      <c r="G107" s="19" t="s">
        <v>2253</v>
      </c>
      <c r="H107" s="19" t="s">
        <v>2254</v>
      </c>
      <c r="I107" s="19" t="s">
        <v>2255</v>
      </c>
      <c r="J107" s="20">
        <v>40</v>
      </c>
      <c r="K107" s="20">
        <v>17</v>
      </c>
      <c r="L107" s="19" t="s">
        <v>684</v>
      </c>
      <c r="M107" s="19" t="s">
        <v>2256</v>
      </c>
      <c r="N107" s="19" t="s">
        <v>2257</v>
      </c>
      <c r="O107" s="19" t="s">
        <v>584</v>
      </c>
      <c r="P107" s="19" t="s">
        <v>2258</v>
      </c>
      <c r="Q107" s="19" t="s">
        <v>2259</v>
      </c>
      <c r="R107" s="19" t="s">
        <v>569</v>
      </c>
      <c r="S107" s="19" t="s">
        <v>2260</v>
      </c>
      <c r="T107" s="19" t="s">
        <v>2261</v>
      </c>
      <c r="U107" s="21" t="s">
        <v>518</v>
      </c>
      <c r="V107" s="22" t="s">
        <v>519</v>
      </c>
      <c r="W107" s="18" t="s">
        <v>2262</v>
      </c>
      <c r="X107" s="18"/>
      <c r="Y107" s="18" t="str">
        <f>VLOOKUP(C107,'[1]Odpovědi formuláře 1'!A:C,3,0)</f>
        <v>kokesova@gslap.cz</v>
      </c>
      <c r="Z107" s="18" t="s">
        <v>2263</v>
      </c>
      <c r="AA107" s="23" t="s">
        <v>2264</v>
      </c>
      <c r="AB107" s="24"/>
      <c r="AC107" s="24"/>
      <c r="AD107" s="25"/>
      <c r="AE107" s="24" t="s">
        <v>2265</v>
      </c>
      <c r="AF107" s="26">
        <v>544228017</v>
      </c>
      <c r="AG107" s="25" t="s">
        <v>2264</v>
      </c>
      <c r="AH107" s="27"/>
      <c r="AI107" s="24" t="s">
        <v>2266</v>
      </c>
      <c r="AJ107" s="26">
        <v>544228017</v>
      </c>
      <c r="AK107" s="25" t="s">
        <v>2267</v>
      </c>
      <c r="AL107" s="29" t="s">
        <v>525</v>
      </c>
      <c r="AM107" s="29" t="s">
        <v>525</v>
      </c>
      <c r="AN107" s="29" t="s">
        <v>526</v>
      </c>
      <c r="AO107" s="29" t="s">
        <v>544</v>
      </c>
      <c r="AQ107" s="33" t="e">
        <f>VLOOKUP(C107,'Odpovědi formuláře 1'!A:E,5,0)</f>
        <v>#N/A</v>
      </c>
      <c r="AR107" s="33">
        <f>VLOOKUP(C107,'Odpovědi formuláře 2'!A:E,5,0)</f>
        <v>49461249</v>
      </c>
      <c r="AS107" s="33" t="e">
        <f>VLOOKUP(C107,bezNP!A:F,6,0)</f>
        <v>#N/A</v>
      </c>
    </row>
    <row r="108" spans="1:45" s="49" customFormat="1" ht="30" customHeight="1">
      <c r="A108" s="32">
        <v>49461524</v>
      </c>
      <c r="B108" s="37" t="s">
        <v>2268</v>
      </c>
      <c r="C108" s="32">
        <v>49461524</v>
      </c>
      <c r="D108" s="18" t="s">
        <v>528</v>
      </c>
      <c r="E108" s="18" t="s">
        <v>2269</v>
      </c>
      <c r="F108" s="19" t="s">
        <v>2270</v>
      </c>
      <c r="G108" s="19" t="s">
        <v>2271</v>
      </c>
      <c r="H108" s="19" t="s">
        <v>2272</v>
      </c>
      <c r="I108" s="19" t="s">
        <v>2273</v>
      </c>
      <c r="J108" s="20">
        <v>386</v>
      </c>
      <c r="K108" s="20"/>
      <c r="L108" s="19" t="s">
        <v>684</v>
      </c>
      <c r="M108" s="19" t="s">
        <v>2274</v>
      </c>
      <c r="N108" s="19" t="s">
        <v>77</v>
      </c>
      <c r="O108" s="19" t="s">
        <v>584</v>
      </c>
      <c r="P108" s="19" t="s">
        <v>2275</v>
      </c>
      <c r="Q108" s="19" t="s">
        <v>2276</v>
      </c>
      <c r="R108" s="19" t="s">
        <v>569</v>
      </c>
      <c r="S108" s="19" t="s">
        <v>2277</v>
      </c>
      <c r="T108" s="19" t="s">
        <v>2278</v>
      </c>
      <c r="U108" s="21" t="s">
        <v>518</v>
      </c>
      <c r="V108" s="22" t="s">
        <v>519</v>
      </c>
      <c r="W108" s="31" t="s">
        <v>2279</v>
      </c>
      <c r="X108" s="18"/>
      <c r="Y108" s="18"/>
      <c r="Z108" s="18" t="s">
        <v>76</v>
      </c>
      <c r="AA108" s="23" t="s">
        <v>76</v>
      </c>
      <c r="AB108" s="24"/>
      <c r="AC108" s="24"/>
      <c r="AD108" s="25"/>
      <c r="AE108" s="24" t="s">
        <v>2280</v>
      </c>
      <c r="AF108" s="26">
        <v>725111434</v>
      </c>
      <c r="AG108" s="25" t="s">
        <v>76</v>
      </c>
      <c r="AH108" s="27"/>
      <c r="AI108" s="24"/>
      <c r="AJ108" s="24"/>
      <c r="AK108" s="25"/>
      <c r="AL108" s="29" t="s">
        <v>525</v>
      </c>
      <c r="AM108" s="29" t="s">
        <v>525</v>
      </c>
      <c r="AN108" s="29" t="s">
        <v>658</v>
      </c>
      <c r="AO108" s="29" t="s">
        <v>544</v>
      </c>
      <c r="AQ108" s="33">
        <f>VLOOKUP(C108,'Odpovědi formuláře 1'!A:E,5,0)</f>
        <v>49461524</v>
      </c>
      <c r="AR108" s="33">
        <f>VLOOKUP(C108,'Odpovědi formuláře 2'!A:E,5,0)</f>
        <v>49461524</v>
      </c>
      <c r="AS108" s="33" t="e">
        <f>VLOOKUP(C108,bezNP!A:F,6,0)</f>
        <v>#N/A</v>
      </c>
    </row>
    <row r="109" spans="1:45" s="49" customFormat="1" ht="30" customHeight="1">
      <c r="A109" s="32">
        <v>49408381</v>
      </c>
      <c r="B109" s="37" t="s">
        <v>2281</v>
      </c>
      <c r="C109" s="32">
        <v>49408381</v>
      </c>
      <c r="D109" s="18" t="s">
        <v>2282</v>
      </c>
      <c r="E109" s="18" t="s">
        <v>326</v>
      </c>
      <c r="F109" s="19" t="s">
        <v>2283</v>
      </c>
      <c r="G109" s="19" t="s">
        <v>2284</v>
      </c>
      <c r="H109" s="19" t="s">
        <v>2285</v>
      </c>
      <c r="I109" s="19" t="s">
        <v>2286</v>
      </c>
      <c r="J109" s="20">
        <v>479</v>
      </c>
      <c r="K109" s="20"/>
      <c r="L109" s="19" t="s">
        <v>509</v>
      </c>
      <c r="M109" s="19" t="s">
        <v>2287</v>
      </c>
      <c r="N109" s="19" t="s">
        <v>2288</v>
      </c>
      <c r="O109" s="19" t="s">
        <v>584</v>
      </c>
      <c r="P109" s="19" t="s">
        <v>2289</v>
      </c>
      <c r="Q109" s="19" t="s">
        <v>2290</v>
      </c>
      <c r="R109" s="19" t="s">
        <v>569</v>
      </c>
      <c r="S109" s="19" t="s">
        <v>2291</v>
      </c>
      <c r="T109" s="19" t="s">
        <v>2292</v>
      </c>
      <c r="U109" s="21" t="s">
        <v>518</v>
      </c>
      <c r="V109" s="22" t="s">
        <v>519</v>
      </c>
      <c r="W109" s="18" t="s">
        <v>2293</v>
      </c>
      <c r="X109" s="18" t="s">
        <v>2294</v>
      </c>
      <c r="Y109" s="18"/>
      <c r="Z109" s="18" t="s">
        <v>2295</v>
      </c>
      <c r="AA109" s="23" t="s">
        <v>2296</v>
      </c>
      <c r="AB109" s="24"/>
      <c r="AC109" s="24"/>
      <c r="AD109" s="25"/>
      <c r="AE109" s="24" t="s">
        <v>2297</v>
      </c>
      <c r="AF109" s="24" t="s">
        <v>2298</v>
      </c>
      <c r="AG109" s="25" t="s">
        <v>2299</v>
      </c>
      <c r="AH109" s="27"/>
      <c r="AI109" s="24" t="s">
        <v>2300</v>
      </c>
      <c r="AJ109" s="24" t="s">
        <v>2301</v>
      </c>
      <c r="AK109" s="41" t="s">
        <v>2302</v>
      </c>
      <c r="AL109" s="29" t="s">
        <v>525</v>
      </c>
      <c r="AM109" s="29" t="s">
        <v>525</v>
      </c>
      <c r="AN109" s="29" t="s">
        <v>526</v>
      </c>
      <c r="AO109" s="29" t="s">
        <v>544</v>
      </c>
      <c r="AP109" s="49" t="s">
        <v>2303</v>
      </c>
      <c r="AQ109" s="33">
        <f>VLOOKUP(C109,'Odpovědi formuláře 1'!A:E,5,0)</f>
        <v>49408381</v>
      </c>
      <c r="AR109" s="33">
        <f>VLOOKUP(C109,'Odpovědi formuláře 2'!A:E,5,0)</f>
        <v>49408381</v>
      </c>
      <c r="AS109" s="33">
        <f>VLOOKUP(C109,bezNP!A:F,6,0)</f>
        <v>49408381</v>
      </c>
    </row>
    <row r="110" spans="1:45" s="49" customFormat="1" ht="30" customHeight="1">
      <c r="A110" s="32">
        <v>71197770</v>
      </c>
      <c r="B110" s="16" t="s">
        <v>2304</v>
      </c>
      <c r="C110" s="32">
        <v>71197770</v>
      </c>
      <c r="D110" s="18" t="s">
        <v>528</v>
      </c>
      <c r="E110" s="18" t="s">
        <v>2305</v>
      </c>
      <c r="F110" s="19" t="s">
        <v>2306</v>
      </c>
      <c r="G110" s="19" t="s">
        <v>2307</v>
      </c>
      <c r="H110" s="19" t="s">
        <v>2285</v>
      </c>
      <c r="I110" s="19" t="s">
        <v>2308</v>
      </c>
      <c r="J110" s="20">
        <v>280</v>
      </c>
      <c r="K110" s="20"/>
      <c r="L110" s="19" t="s">
        <v>963</v>
      </c>
      <c r="M110" s="19" t="s">
        <v>2309</v>
      </c>
      <c r="N110" s="19" t="s">
        <v>2310</v>
      </c>
      <c r="O110" s="19" t="s">
        <v>512</v>
      </c>
      <c r="P110" s="19" t="s">
        <v>2311</v>
      </c>
      <c r="Q110" s="19" t="s">
        <v>2312</v>
      </c>
      <c r="R110" s="19" t="s">
        <v>515</v>
      </c>
      <c r="S110" s="19" t="s">
        <v>2313</v>
      </c>
      <c r="T110" s="19" t="s">
        <v>2292</v>
      </c>
      <c r="U110" s="21" t="s">
        <v>518</v>
      </c>
      <c r="V110" s="22" t="s">
        <v>519</v>
      </c>
      <c r="W110" s="18" t="s">
        <v>2314</v>
      </c>
      <c r="X110" s="18"/>
      <c r="Y110" s="18"/>
      <c r="Z110" s="18" t="s">
        <v>2315</v>
      </c>
      <c r="AA110" s="23" t="s">
        <v>2315</v>
      </c>
      <c r="AB110" s="24" t="s">
        <v>620</v>
      </c>
      <c r="AC110" s="24" t="s">
        <v>620</v>
      </c>
      <c r="AD110" s="25" t="s">
        <v>620</v>
      </c>
      <c r="AE110" s="24" t="s">
        <v>620</v>
      </c>
      <c r="AF110" s="24" t="s">
        <v>620</v>
      </c>
      <c r="AG110" s="25" t="s">
        <v>620</v>
      </c>
      <c r="AH110" s="24" t="s">
        <v>620</v>
      </c>
      <c r="AI110" s="24" t="s">
        <v>620</v>
      </c>
      <c r="AJ110" s="24" t="s">
        <v>620</v>
      </c>
      <c r="AK110" s="25" t="s">
        <v>620</v>
      </c>
      <c r="AL110" s="29" t="s">
        <v>544</v>
      </c>
      <c r="AM110" s="56" t="s">
        <v>544</v>
      </c>
      <c r="AN110" s="29"/>
      <c r="AO110" s="29" t="s">
        <v>544</v>
      </c>
      <c r="AP110" s="49" t="s">
        <v>2316</v>
      </c>
      <c r="AQ110" s="33" t="e">
        <f>VLOOKUP(C110,'Odpovědi formuláře 1'!A:E,5,0)</f>
        <v>#N/A</v>
      </c>
      <c r="AR110" s="33" t="s">
        <v>4379</v>
      </c>
      <c r="AS110" s="33">
        <f>VLOOKUP(C110,bezNP!A:F,6,0)</f>
        <v>71197770</v>
      </c>
    </row>
    <row r="111" spans="1:45" s="49" customFormat="1" ht="30" customHeight="1">
      <c r="A111" s="32">
        <v>62075985</v>
      </c>
      <c r="B111" s="37" t="s">
        <v>2317</v>
      </c>
      <c r="C111" s="32">
        <v>62075985</v>
      </c>
      <c r="D111" s="18" t="s">
        <v>528</v>
      </c>
      <c r="E111" s="18" t="s">
        <v>2318</v>
      </c>
      <c r="F111" s="19" t="s">
        <v>2319</v>
      </c>
      <c r="G111" s="19" t="s">
        <v>2320</v>
      </c>
      <c r="H111" s="19" t="s">
        <v>1528</v>
      </c>
      <c r="I111" s="19" t="s">
        <v>2321</v>
      </c>
      <c r="J111" s="20">
        <v>1142</v>
      </c>
      <c r="K111" s="20">
        <v>2</v>
      </c>
      <c r="L111" s="19" t="s">
        <v>509</v>
      </c>
      <c r="M111" s="19" t="s">
        <v>2322</v>
      </c>
      <c r="N111" s="19" t="s">
        <v>2323</v>
      </c>
      <c r="O111" s="19" t="s">
        <v>584</v>
      </c>
      <c r="P111" s="19" t="s">
        <v>2324</v>
      </c>
      <c r="Q111" s="19" t="s">
        <v>2325</v>
      </c>
      <c r="R111" s="19" t="s">
        <v>569</v>
      </c>
      <c r="S111" s="19" t="s">
        <v>2326</v>
      </c>
      <c r="T111" s="19" t="s">
        <v>1497</v>
      </c>
      <c r="U111" s="21" t="s">
        <v>518</v>
      </c>
      <c r="V111" s="22" t="s">
        <v>519</v>
      </c>
      <c r="W111" s="31">
        <v>516453030</v>
      </c>
      <c r="X111" s="33"/>
      <c r="Y111" s="18" t="str">
        <f>VLOOKUP(C111,'[1]Odpovědi formuláře 1'!A:C,3,0)</f>
        <v>provozni.zs.stefanikova@seznam.cz</v>
      </c>
      <c r="Z111" s="18" t="s">
        <v>2327</v>
      </c>
      <c r="AA111" s="30" t="s">
        <v>2328</v>
      </c>
      <c r="AB111" s="24"/>
      <c r="AC111" s="24"/>
      <c r="AD111" s="25"/>
      <c r="AE111" s="24" t="s">
        <v>2329</v>
      </c>
      <c r="AF111" s="26">
        <v>516452044</v>
      </c>
      <c r="AG111" s="25" t="s">
        <v>2328</v>
      </c>
      <c r="AH111" s="27"/>
      <c r="AI111" s="24" t="s">
        <v>2330</v>
      </c>
      <c r="AJ111" s="24" t="s">
        <v>2331</v>
      </c>
      <c r="AK111" s="25" t="s">
        <v>2332</v>
      </c>
      <c r="AL111" s="29" t="s">
        <v>525</v>
      </c>
      <c r="AM111" s="29" t="s">
        <v>525</v>
      </c>
      <c r="AN111" s="29" t="s">
        <v>526</v>
      </c>
      <c r="AO111" s="29" t="s">
        <v>525</v>
      </c>
      <c r="AQ111" s="33">
        <f>VLOOKUP(C111,'Odpovědi formuláře 1'!A:E,5,0)</f>
        <v>62075985</v>
      </c>
      <c r="AR111" s="33">
        <f>VLOOKUP(C111,'Odpovědi formuláře 2'!A:E,5,0)</f>
        <v>62075985</v>
      </c>
      <c r="AS111" s="33">
        <f>VLOOKUP(C111,bezNP!A:F,6,0)</f>
        <v>62075985</v>
      </c>
    </row>
    <row r="112" spans="1:45" s="49" customFormat="1" ht="30" customHeight="1">
      <c r="A112" s="32">
        <v>62077465</v>
      </c>
      <c r="B112" s="37" t="s">
        <v>2333</v>
      </c>
      <c r="C112" s="32">
        <v>62077465</v>
      </c>
      <c r="D112" s="18" t="s">
        <v>528</v>
      </c>
      <c r="E112" s="18" t="s">
        <v>2334</v>
      </c>
      <c r="F112" s="19" t="s">
        <v>2335</v>
      </c>
      <c r="G112" s="19" t="s">
        <v>2336</v>
      </c>
      <c r="H112" s="19" t="s">
        <v>1528</v>
      </c>
      <c r="I112" s="19" t="s">
        <v>2321</v>
      </c>
      <c r="J112" s="20">
        <v>2344</v>
      </c>
      <c r="K112" s="20" t="s">
        <v>2337</v>
      </c>
      <c r="L112" s="19" t="s">
        <v>509</v>
      </c>
      <c r="M112" s="19" t="s">
        <v>2338</v>
      </c>
      <c r="N112" s="19" t="s">
        <v>2339</v>
      </c>
      <c r="O112" s="19" t="s">
        <v>584</v>
      </c>
      <c r="P112" s="19" t="s">
        <v>2340</v>
      </c>
      <c r="Q112" s="19" t="s">
        <v>2341</v>
      </c>
      <c r="R112" s="19" t="s">
        <v>569</v>
      </c>
      <c r="S112" s="19" t="s">
        <v>2342</v>
      </c>
      <c r="T112" s="19" t="s">
        <v>1497</v>
      </c>
      <c r="U112" s="21" t="s">
        <v>518</v>
      </c>
      <c r="V112" s="22" t="s">
        <v>519</v>
      </c>
      <c r="W112" s="18" t="s">
        <v>2343</v>
      </c>
      <c r="X112" s="18"/>
      <c r="Y112" s="18" t="str">
        <f>VLOOKUP(C112,'[1]Odpovědi formuláře 1'!A:C,3,0)</f>
        <v>ucetni@ddboskovice.cz</v>
      </c>
      <c r="Z112" s="18" t="s">
        <v>2344</v>
      </c>
      <c r="AA112" s="23" t="s">
        <v>436</v>
      </c>
      <c r="AB112" s="24" t="s">
        <v>2339</v>
      </c>
      <c r="AC112" s="46">
        <v>516453362</v>
      </c>
      <c r="AD112" s="25" t="s">
        <v>2345</v>
      </c>
      <c r="AE112" s="24" t="s">
        <v>2346</v>
      </c>
      <c r="AF112" s="46">
        <v>516453663</v>
      </c>
      <c r="AG112" s="25" t="s">
        <v>436</v>
      </c>
      <c r="AH112" s="27"/>
      <c r="AI112" s="24" t="s">
        <v>2347</v>
      </c>
      <c r="AJ112" s="46">
        <v>516453662</v>
      </c>
      <c r="AK112" s="25" t="s">
        <v>2348</v>
      </c>
      <c r="AL112" s="29" t="s">
        <v>525</v>
      </c>
      <c r="AM112" s="29" t="s">
        <v>525</v>
      </c>
      <c r="AN112" s="29" t="s">
        <v>658</v>
      </c>
      <c r="AO112" s="29" t="s">
        <v>544</v>
      </c>
      <c r="AQ112" s="33">
        <f>VLOOKUP(C112,'Odpovědi formuláře 1'!A:E,5,0)</f>
        <v>62077465</v>
      </c>
      <c r="AR112" s="33">
        <f>VLOOKUP(C112,'Odpovědi formuláře 2'!A:E,5,0)</f>
        <v>62077465</v>
      </c>
      <c r="AS112" s="33">
        <f>VLOOKUP(C112,bezNP!A:F,6,0)</f>
        <v>62077465</v>
      </c>
    </row>
    <row r="113" spans="1:45" s="49" customFormat="1" ht="30" customHeight="1">
      <c r="A113" s="17">
        <v>226564</v>
      </c>
      <c r="B113" s="48" t="s">
        <v>2349</v>
      </c>
      <c r="C113" s="17">
        <v>226564</v>
      </c>
      <c r="D113" s="35" t="s">
        <v>528</v>
      </c>
      <c r="E113" s="35" t="s">
        <v>2350</v>
      </c>
      <c r="F113" s="19" t="s">
        <v>2351</v>
      </c>
      <c r="G113" s="19" t="s">
        <v>2352</v>
      </c>
      <c r="H113" s="19" t="s">
        <v>2353</v>
      </c>
      <c r="I113" s="19" t="s">
        <v>2354</v>
      </c>
      <c r="J113" s="20">
        <v>200</v>
      </c>
      <c r="K113" s="20"/>
      <c r="L113" s="19" t="s">
        <v>509</v>
      </c>
      <c r="M113" s="19" t="s">
        <v>2355</v>
      </c>
      <c r="N113" s="19" t="s">
        <v>2356</v>
      </c>
      <c r="O113" s="19" t="s">
        <v>512</v>
      </c>
      <c r="P113" s="19" t="s">
        <v>2357</v>
      </c>
      <c r="Q113" s="19" t="s">
        <v>2358</v>
      </c>
      <c r="R113" s="19" t="s">
        <v>515</v>
      </c>
      <c r="S113" s="19" t="s">
        <v>2359</v>
      </c>
      <c r="T113" s="19" t="s">
        <v>2360</v>
      </c>
      <c r="U113" s="21" t="s">
        <v>634</v>
      </c>
      <c r="V113" s="36" t="s">
        <v>2361</v>
      </c>
      <c r="W113" s="18" t="s">
        <v>2362</v>
      </c>
      <c r="X113" s="18"/>
      <c r="Y113" s="18" t="str">
        <f>VLOOKUP(C113,'[1]Odpovědi formuláře 1'!A:C,3,0)</f>
        <v>info@domovhvezda.cz</v>
      </c>
      <c r="Z113" s="18" t="s">
        <v>2363</v>
      </c>
      <c r="AA113" s="23" t="s">
        <v>2364</v>
      </c>
      <c r="AB113" s="24"/>
      <c r="AC113" s="24"/>
      <c r="AD113" s="25"/>
      <c r="AE113" s="24" t="s">
        <v>2365</v>
      </c>
      <c r="AF113" s="26">
        <v>517321104</v>
      </c>
      <c r="AG113" s="25" t="s">
        <v>2364</v>
      </c>
      <c r="AH113" s="27"/>
      <c r="AI113" s="24" t="s">
        <v>2366</v>
      </c>
      <c r="AJ113" s="26">
        <v>728511049</v>
      </c>
      <c r="AK113" s="25" t="s">
        <v>2367</v>
      </c>
      <c r="AL113" s="29" t="s">
        <v>525</v>
      </c>
      <c r="AM113" s="29" t="s">
        <v>525</v>
      </c>
      <c r="AN113" s="29" t="s">
        <v>526</v>
      </c>
      <c r="AO113" s="29" t="s">
        <v>544</v>
      </c>
      <c r="AQ113" s="33">
        <f>VLOOKUP(C113,'Odpovědi formuláře 1'!A:E,5,0)</f>
        <v>226564</v>
      </c>
      <c r="AR113" s="33">
        <f>VLOOKUP(C113,'Odpovědi formuláře 2'!A:E,5,0)</f>
        <v>226564</v>
      </c>
      <c r="AS113" s="33" t="e">
        <f>VLOOKUP(C113,bezNP!A:F,6,0)</f>
        <v>#N/A</v>
      </c>
    </row>
    <row r="114" spans="1:45" s="49" customFormat="1" ht="30" customHeight="1">
      <c r="A114" s="32">
        <v>70284849</v>
      </c>
      <c r="B114" s="37" t="s">
        <v>2368</v>
      </c>
      <c r="C114" s="32">
        <v>70284849</v>
      </c>
      <c r="D114" s="18" t="s">
        <v>528</v>
      </c>
      <c r="E114" s="18" t="s">
        <v>268</v>
      </c>
      <c r="F114" s="19" t="s">
        <v>2369</v>
      </c>
      <c r="G114" s="19" t="s">
        <v>2370</v>
      </c>
      <c r="H114" s="19" t="s">
        <v>2371</v>
      </c>
      <c r="I114" s="19" t="s">
        <v>2372</v>
      </c>
      <c r="J114" s="20">
        <v>3304</v>
      </c>
      <c r="K114" s="20">
        <v>46</v>
      </c>
      <c r="L114" s="19" t="s">
        <v>612</v>
      </c>
      <c r="M114" s="19" t="s">
        <v>2373</v>
      </c>
      <c r="N114" s="19" t="s">
        <v>2374</v>
      </c>
      <c r="O114" s="19" t="s">
        <v>512</v>
      </c>
      <c r="P114" s="19" t="s">
        <v>2375</v>
      </c>
      <c r="Q114" s="19" t="s">
        <v>2376</v>
      </c>
      <c r="R114" s="19" t="s">
        <v>515</v>
      </c>
      <c r="S114" s="19" t="s">
        <v>2377</v>
      </c>
      <c r="T114" s="19" t="s">
        <v>2378</v>
      </c>
      <c r="U114" s="21" t="s">
        <v>518</v>
      </c>
      <c r="V114" s="22" t="s">
        <v>519</v>
      </c>
      <c r="W114" s="18" t="s">
        <v>2379</v>
      </c>
      <c r="X114" s="18" t="s">
        <v>2380</v>
      </c>
      <c r="Y114" s="18" t="str">
        <f>VLOOKUP(C114,'[1]Odpovědi formuláře 1'!A:C,3,0)</f>
        <v>ekonom@skolazahumnykyjov.cz</v>
      </c>
      <c r="Z114" s="18" t="s">
        <v>2381</v>
      </c>
      <c r="AA114" s="23" t="s">
        <v>2380</v>
      </c>
      <c r="AB114" s="24" t="s">
        <v>2382</v>
      </c>
      <c r="AC114" s="26">
        <v>601394312</v>
      </c>
      <c r="AD114" s="25" t="s">
        <v>2383</v>
      </c>
      <c r="AE114" s="24" t="s">
        <v>2384</v>
      </c>
      <c r="AF114" s="26">
        <v>518614581</v>
      </c>
      <c r="AG114" s="25" t="s">
        <v>267</v>
      </c>
      <c r="AH114" s="27"/>
      <c r="AI114" s="24" t="s">
        <v>2382</v>
      </c>
      <c r="AJ114" s="26">
        <v>601394312</v>
      </c>
      <c r="AK114" s="25" t="s">
        <v>2383</v>
      </c>
      <c r="AL114" s="29" t="s">
        <v>525</v>
      </c>
      <c r="AM114" s="29" t="s">
        <v>525</v>
      </c>
      <c r="AN114" s="29" t="s">
        <v>658</v>
      </c>
      <c r="AO114" s="29" t="s">
        <v>525</v>
      </c>
      <c r="AQ114" s="33">
        <f>VLOOKUP(C114,'Odpovědi formuláře 1'!A:E,5,0)</f>
        <v>70284849</v>
      </c>
      <c r="AR114" s="33">
        <f>VLOOKUP(C114,'Odpovědi formuláře 2'!A:E,5,0)</f>
        <v>70284849</v>
      </c>
      <c r="AS114" s="33">
        <f>VLOOKUP(C114,bezNP!A:F,6,0)</f>
        <v>70284849</v>
      </c>
    </row>
    <row r="115" spans="1:45" s="49" customFormat="1" ht="30" customHeight="1">
      <c r="A115" s="17">
        <v>567043</v>
      </c>
      <c r="B115" s="37" t="s">
        <v>2385</v>
      </c>
      <c r="C115" s="17">
        <v>567043</v>
      </c>
      <c r="D115" s="18" t="s">
        <v>528</v>
      </c>
      <c r="E115" s="18" t="s">
        <v>108</v>
      </c>
      <c r="F115" s="19" t="s">
        <v>2386</v>
      </c>
      <c r="G115" s="19" t="s">
        <v>2387</v>
      </c>
      <c r="H115" s="19" t="s">
        <v>2371</v>
      </c>
      <c r="I115" s="19" t="s">
        <v>2388</v>
      </c>
      <c r="J115" s="20">
        <v>3208</v>
      </c>
      <c r="K115" s="20">
        <v>51</v>
      </c>
      <c r="L115" s="19" t="s">
        <v>509</v>
      </c>
      <c r="M115" s="19" t="s">
        <v>2389</v>
      </c>
      <c r="N115" s="19" t="s">
        <v>2390</v>
      </c>
      <c r="O115" s="19" t="s">
        <v>512</v>
      </c>
      <c r="P115" s="19" t="s">
        <v>2391</v>
      </c>
      <c r="Q115" s="19" t="s">
        <v>2392</v>
      </c>
      <c r="R115" s="19" t="s">
        <v>515</v>
      </c>
      <c r="S115" s="19" t="s">
        <v>2393</v>
      </c>
      <c r="T115" s="19" t="s">
        <v>2378</v>
      </c>
      <c r="U115" s="21" t="s">
        <v>518</v>
      </c>
      <c r="V115" s="22" t="s">
        <v>519</v>
      </c>
      <c r="W115" s="18" t="s">
        <v>2394</v>
      </c>
      <c r="X115" s="43" t="s">
        <v>2395</v>
      </c>
      <c r="Y115" s="18" t="str">
        <f>VLOOKUP(C115,'[1]Odpovědi formuláře 1'!A:C,3,0)</f>
        <v>nada.prochazkova@mszskyjov.cz</v>
      </c>
      <c r="Z115" s="18" t="s">
        <v>2396</v>
      </c>
      <c r="AA115" s="23" t="s">
        <v>2397</v>
      </c>
      <c r="AB115" s="24" t="s">
        <v>2398</v>
      </c>
      <c r="AC115" s="24" t="s">
        <v>2399</v>
      </c>
      <c r="AD115" s="25" t="s">
        <v>2400</v>
      </c>
      <c r="AE115" s="24" t="s">
        <v>2401</v>
      </c>
      <c r="AF115" s="26">
        <v>518612054</v>
      </c>
      <c r="AG115" s="25" t="s">
        <v>2402</v>
      </c>
      <c r="AH115" s="27"/>
      <c r="AI115" s="24" t="s">
        <v>2398</v>
      </c>
      <c r="AJ115" s="24" t="s">
        <v>2399</v>
      </c>
      <c r="AK115" s="25" t="s">
        <v>2400</v>
      </c>
      <c r="AL115" s="29" t="s">
        <v>525</v>
      </c>
      <c r="AM115" s="29" t="s">
        <v>525</v>
      </c>
      <c r="AN115" s="29" t="s">
        <v>658</v>
      </c>
      <c r="AO115" s="29" t="s">
        <v>544</v>
      </c>
      <c r="AQ115" s="33">
        <f>VLOOKUP(C115,'Odpovědi formuláře 1'!A:E,5,0)</f>
        <v>567043</v>
      </c>
      <c r="AR115" s="33">
        <f>VLOOKUP(C115,'Odpovědi formuláře 2'!A:E,5,0)</f>
        <v>567043</v>
      </c>
      <c r="AS115" s="33" t="e">
        <f>VLOOKUP(C115,bezNP!A:F,6,0)</f>
        <v>#N/A</v>
      </c>
    </row>
    <row r="116" spans="1:45" s="49" customFormat="1" ht="28.5" customHeight="1">
      <c r="A116" s="17">
        <v>559148</v>
      </c>
      <c r="B116" s="37" t="s">
        <v>2403</v>
      </c>
      <c r="C116" s="17">
        <v>559148</v>
      </c>
      <c r="D116" s="18" t="s">
        <v>528</v>
      </c>
      <c r="E116" s="18" t="s">
        <v>2404</v>
      </c>
      <c r="F116" s="19" t="s">
        <v>2405</v>
      </c>
      <c r="G116" s="19" t="s">
        <v>2406</v>
      </c>
      <c r="H116" s="19" t="s">
        <v>2371</v>
      </c>
      <c r="I116" s="19" t="s">
        <v>2407</v>
      </c>
      <c r="J116" s="20">
        <v>549</v>
      </c>
      <c r="K116" s="20">
        <v>23</v>
      </c>
      <c r="L116" s="19" t="s">
        <v>509</v>
      </c>
      <c r="M116" s="19" t="s">
        <v>2408</v>
      </c>
      <c r="N116" s="19" t="s">
        <v>2409</v>
      </c>
      <c r="O116" s="19" t="s">
        <v>584</v>
      </c>
      <c r="P116" s="19" t="s">
        <v>2410</v>
      </c>
      <c r="Q116" s="19" t="s">
        <v>2411</v>
      </c>
      <c r="R116" s="19" t="s">
        <v>569</v>
      </c>
      <c r="S116" s="19" t="s">
        <v>2412</v>
      </c>
      <c r="T116" s="19" t="s">
        <v>2378</v>
      </c>
      <c r="U116" s="21" t="s">
        <v>518</v>
      </c>
      <c r="V116" s="22" t="s">
        <v>519</v>
      </c>
      <c r="W116" s="31">
        <v>518612508</v>
      </c>
      <c r="X116" s="18" t="s">
        <v>186</v>
      </c>
      <c r="Y116" s="18" t="str">
        <f>VLOOKUP(C116,'[1]Odpovědi formuláře 1'!A:C,3,0)</f>
        <v>kudlacova@gymkyjov.cz</v>
      </c>
      <c r="Z116" s="18" t="s">
        <v>2413</v>
      </c>
      <c r="AA116" s="23" t="s">
        <v>186</v>
      </c>
      <c r="AB116" s="24" t="s">
        <v>2414</v>
      </c>
      <c r="AC116" s="26">
        <v>731019460</v>
      </c>
      <c r="AD116" s="25" t="s">
        <v>186</v>
      </c>
      <c r="AE116" s="24" t="s">
        <v>2415</v>
      </c>
      <c r="AF116" s="26">
        <v>518612778</v>
      </c>
      <c r="AG116" s="25" t="s">
        <v>186</v>
      </c>
      <c r="AH116" s="27" t="s">
        <v>2416</v>
      </c>
      <c r="AI116" s="24" t="s">
        <v>2417</v>
      </c>
      <c r="AJ116" s="24" t="s">
        <v>2418</v>
      </c>
      <c r="AK116" s="25" t="s">
        <v>186</v>
      </c>
      <c r="AL116" s="29" t="s">
        <v>525</v>
      </c>
      <c r="AM116" s="29" t="s">
        <v>525</v>
      </c>
      <c r="AN116" s="29" t="s">
        <v>526</v>
      </c>
      <c r="AO116" s="29" t="s">
        <v>544</v>
      </c>
      <c r="AQ116" s="33">
        <f>VLOOKUP(C116,'Odpovědi formuláře 1'!A:E,5,0)</f>
        <v>559148</v>
      </c>
      <c r="AR116" s="33">
        <f>VLOOKUP(C116,'Odpovědi formuláře 2'!A:E,5,0)</f>
        <v>559148</v>
      </c>
      <c r="AS116" s="33" t="e">
        <f>VLOOKUP(C116,bezNP!A:F,6,0)</f>
        <v>#N/A</v>
      </c>
    </row>
    <row r="117" spans="1:45" s="49" customFormat="1" ht="30" customHeight="1">
      <c r="A117" s="32">
        <v>46937099</v>
      </c>
      <c r="B117" s="48" t="s">
        <v>2419</v>
      </c>
      <c r="C117" s="32">
        <v>46937099</v>
      </c>
      <c r="D117" s="35" t="s">
        <v>528</v>
      </c>
      <c r="E117" s="35" t="s">
        <v>215</v>
      </c>
      <c r="F117" s="19" t="s">
        <v>2420</v>
      </c>
      <c r="G117" s="19" t="s">
        <v>2421</v>
      </c>
      <c r="H117" s="19" t="s">
        <v>2371</v>
      </c>
      <c r="I117" s="19" t="s">
        <v>2422</v>
      </c>
      <c r="J117" s="20">
        <v>1095</v>
      </c>
      <c r="K117" s="20">
        <v>1</v>
      </c>
      <c r="L117" s="19" t="s">
        <v>509</v>
      </c>
      <c r="M117" s="19" t="s">
        <v>2423</v>
      </c>
      <c r="N117" s="19" t="s">
        <v>2424</v>
      </c>
      <c r="O117" s="19" t="s">
        <v>584</v>
      </c>
      <c r="P117" s="19" t="s">
        <v>2425</v>
      </c>
      <c r="Q117" s="19" t="s">
        <v>2426</v>
      </c>
      <c r="R117" s="19" t="s">
        <v>569</v>
      </c>
      <c r="S117" s="19" t="s">
        <v>2427</v>
      </c>
      <c r="T117" s="19" t="s">
        <v>2378</v>
      </c>
      <c r="U117" s="21" t="s">
        <v>634</v>
      </c>
      <c r="V117" s="36" t="s">
        <v>2428</v>
      </c>
      <c r="W117" s="31">
        <v>518699513</v>
      </c>
      <c r="X117" s="18"/>
      <c r="Y117" s="18" t="str">
        <f>VLOOKUP(C117,'[1]Odpovědi formuláře 1'!A:C,3,0)</f>
        <v>sklad@centrumproseniorykyjov.cz</v>
      </c>
      <c r="Z117" s="18" t="s">
        <v>2429</v>
      </c>
      <c r="AA117" s="23" t="s">
        <v>2430</v>
      </c>
      <c r="AB117" s="24"/>
      <c r="AC117" s="24"/>
      <c r="AD117" s="25"/>
      <c r="AE117" s="24" t="s">
        <v>2431</v>
      </c>
      <c r="AF117" s="26">
        <v>518699512</v>
      </c>
      <c r="AG117" s="25" t="s">
        <v>2430</v>
      </c>
      <c r="AH117" s="27"/>
      <c r="AI117" s="24" t="s">
        <v>2432</v>
      </c>
      <c r="AJ117" s="26">
        <v>518699515</v>
      </c>
      <c r="AK117" s="25" t="s">
        <v>2433</v>
      </c>
      <c r="AL117" s="29" t="s">
        <v>525</v>
      </c>
      <c r="AM117" s="29" t="s">
        <v>525</v>
      </c>
      <c r="AN117" s="29" t="s">
        <v>526</v>
      </c>
      <c r="AO117" s="29" t="s">
        <v>525</v>
      </c>
      <c r="AQ117" s="33">
        <f>VLOOKUP(C117,'Odpovědi formuláře 1'!A:E,5,0)</f>
        <v>46937099</v>
      </c>
      <c r="AR117" s="33">
        <f>VLOOKUP(C117,'Odpovědi formuláře 2'!A:E,5,0)</f>
        <v>46937099</v>
      </c>
      <c r="AS117" s="33">
        <f>VLOOKUP(C117,bezNP!A:F,6,0)</f>
        <v>46937099</v>
      </c>
    </row>
    <row r="118" spans="1:45" s="49" customFormat="1" ht="30" customHeight="1">
      <c r="A118" s="32">
        <v>46937145</v>
      </c>
      <c r="B118" s="48" t="s">
        <v>2434</v>
      </c>
      <c r="C118" s="32">
        <v>46937145</v>
      </c>
      <c r="D118" s="35" t="s">
        <v>528</v>
      </c>
      <c r="E118" s="35" t="s">
        <v>2435</v>
      </c>
      <c r="F118" s="19" t="s">
        <v>2436</v>
      </c>
      <c r="G118" s="19" t="s">
        <v>2437</v>
      </c>
      <c r="H118" s="19" t="s">
        <v>2371</v>
      </c>
      <c r="I118" s="19" t="s">
        <v>2422</v>
      </c>
      <c r="J118" s="20">
        <v>1096</v>
      </c>
      <c r="K118" s="20">
        <v>3</v>
      </c>
      <c r="L118" s="19" t="s">
        <v>509</v>
      </c>
      <c r="M118" s="19" t="s">
        <v>2438</v>
      </c>
      <c r="N118" s="19" t="s">
        <v>2439</v>
      </c>
      <c r="O118" s="19" t="s">
        <v>512</v>
      </c>
      <c r="P118" s="19" t="s">
        <v>2440</v>
      </c>
      <c r="Q118" s="19" t="s">
        <v>2441</v>
      </c>
      <c r="R118" s="19" t="s">
        <v>515</v>
      </c>
      <c r="S118" s="19" t="s">
        <v>2442</v>
      </c>
      <c r="T118" s="19" t="s">
        <v>2378</v>
      </c>
      <c r="U118" s="21" t="s">
        <v>634</v>
      </c>
      <c r="V118" s="36" t="s">
        <v>2443</v>
      </c>
      <c r="W118" s="31" t="s">
        <v>2444</v>
      </c>
      <c r="X118" s="18"/>
      <c r="Y118" s="18" t="str">
        <f>VLOOKUP(C118,'[1]Odpovědi formuláře 1'!A:C,3,0)</f>
        <v>mtz@horizontkyjov.cz</v>
      </c>
      <c r="Z118" s="18" t="s">
        <v>2445</v>
      </c>
      <c r="AA118" s="23" t="s">
        <v>2446</v>
      </c>
      <c r="AB118" s="24"/>
      <c r="AC118" s="24"/>
      <c r="AD118" s="25"/>
      <c r="AE118" s="24" t="s">
        <v>2447</v>
      </c>
      <c r="AF118" s="24" t="s">
        <v>2448</v>
      </c>
      <c r="AG118" s="25" t="s">
        <v>2449</v>
      </c>
      <c r="AH118" s="27"/>
      <c r="AI118" s="24" t="s">
        <v>2450</v>
      </c>
      <c r="AJ118" s="24" t="s">
        <v>2451</v>
      </c>
      <c r="AK118" s="25" t="s">
        <v>2446</v>
      </c>
      <c r="AL118" s="29" t="s">
        <v>525</v>
      </c>
      <c r="AM118" s="29" t="s">
        <v>525</v>
      </c>
      <c r="AN118" s="29" t="s">
        <v>526</v>
      </c>
      <c r="AO118" s="29" t="s">
        <v>525</v>
      </c>
      <c r="AQ118" s="33">
        <f>VLOOKUP(C118,'Odpovědi formuláře 1'!A:E,5,0)</f>
        <v>46937145</v>
      </c>
      <c r="AR118" s="33">
        <f>VLOOKUP(C118,'Odpovědi formuláře 2'!A:E,5,0)</f>
        <v>46937145</v>
      </c>
      <c r="AS118" s="33">
        <f>VLOOKUP(C118,bezNP!A:F,6,0)</f>
        <v>46937145</v>
      </c>
    </row>
    <row r="119" spans="1:45" s="49" customFormat="1" ht="30" customHeight="1">
      <c r="A119" s="32">
        <v>47377445</v>
      </c>
      <c r="B119" s="16" t="s">
        <v>2452</v>
      </c>
      <c r="C119" s="32">
        <v>47377445</v>
      </c>
      <c r="D119" s="18" t="s">
        <v>528</v>
      </c>
      <c r="E119" s="18" t="s">
        <v>2453</v>
      </c>
      <c r="F119" s="19" t="s">
        <v>2454</v>
      </c>
      <c r="G119" s="19" t="s">
        <v>2455</v>
      </c>
      <c r="H119" s="19" t="s">
        <v>2456</v>
      </c>
      <c r="I119" s="19" t="s">
        <v>2422</v>
      </c>
      <c r="J119" s="20">
        <v>965</v>
      </c>
      <c r="K119" s="20">
        <v>2</v>
      </c>
      <c r="L119" s="19" t="s">
        <v>509</v>
      </c>
      <c r="M119" s="19" t="s">
        <v>2457</v>
      </c>
      <c r="N119" s="19" t="s">
        <v>2458</v>
      </c>
      <c r="O119" s="19" t="s">
        <v>584</v>
      </c>
      <c r="P119" s="19" t="s">
        <v>2459</v>
      </c>
      <c r="Q119" s="19" t="s">
        <v>2460</v>
      </c>
      <c r="R119" s="19" t="s">
        <v>569</v>
      </c>
      <c r="S119" s="19" t="s">
        <v>2461</v>
      </c>
      <c r="T119" s="19" t="s">
        <v>2378</v>
      </c>
      <c r="U119" s="21" t="s">
        <v>727</v>
      </c>
      <c r="V119" s="36" t="s">
        <v>2462</v>
      </c>
      <c r="W119" s="18" t="s">
        <v>2463</v>
      </c>
      <c r="X119" s="18"/>
      <c r="Y119" s="18" t="str">
        <f>VLOOKUP(C119,'[1]Odpovědi formuláře 1'!A:C,3,0)</f>
        <v>novakova.eva@dckyjov.cz</v>
      </c>
      <c r="Z119" s="18" t="s">
        <v>2464</v>
      </c>
      <c r="AA119" s="23" t="s">
        <v>2465</v>
      </c>
      <c r="AB119" s="24" t="s">
        <v>620</v>
      </c>
      <c r="AC119" s="24" t="s">
        <v>620</v>
      </c>
      <c r="AD119" s="25" t="s">
        <v>620</v>
      </c>
      <c r="AE119" s="24" t="s">
        <v>620</v>
      </c>
      <c r="AF119" s="24" t="s">
        <v>620</v>
      </c>
      <c r="AG119" s="25" t="s">
        <v>620</v>
      </c>
      <c r="AH119" s="24" t="s">
        <v>620</v>
      </c>
      <c r="AI119" s="24" t="s">
        <v>620</v>
      </c>
      <c r="AJ119" s="24" t="s">
        <v>620</v>
      </c>
      <c r="AK119" s="25" t="s">
        <v>620</v>
      </c>
      <c r="AL119" s="29" t="s">
        <v>544</v>
      </c>
      <c r="AM119" s="56" t="s">
        <v>544</v>
      </c>
      <c r="AN119" s="29"/>
      <c r="AO119" s="29" t="s">
        <v>544</v>
      </c>
      <c r="AP119" s="49" t="s">
        <v>2466</v>
      </c>
      <c r="AQ119" s="33">
        <f>VLOOKUP(C119,'Odpovědi formuláře 1'!A:E,5,0)</f>
        <v>47377445</v>
      </c>
      <c r="AR119" s="33">
        <f>VLOOKUP(C119,'Odpovědi formuláře 2'!A:E,5,0)</f>
        <v>47377445</v>
      </c>
      <c r="AS119" s="33" t="e">
        <f>VLOOKUP(C119,bezNP!A:F,6,0)</f>
        <v>#N/A</v>
      </c>
    </row>
    <row r="120" spans="1:45" s="49" customFormat="1" ht="30" customHeight="1">
      <c r="A120" s="17">
        <v>226912</v>
      </c>
      <c r="B120" s="53" t="s">
        <v>2467</v>
      </c>
      <c r="C120" s="17">
        <v>226912</v>
      </c>
      <c r="D120" s="38" t="s">
        <v>2468</v>
      </c>
      <c r="E120" s="35" t="s">
        <v>2469</v>
      </c>
      <c r="F120" s="19" t="s">
        <v>2470</v>
      </c>
      <c r="G120" s="19" t="s">
        <v>2471</v>
      </c>
      <c r="H120" s="19" t="s">
        <v>2371</v>
      </c>
      <c r="I120" s="19" t="s">
        <v>2422</v>
      </c>
      <c r="J120" s="20">
        <v>1247</v>
      </c>
      <c r="K120" s="20">
        <v>22</v>
      </c>
      <c r="L120" s="19" t="s">
        <v>509</v>
      </c>
      <c r="M120" s="19" t="s">
        <v>2472</v>
      </c>
      <c r="N120" s="52" t="s">
        <v>2473</v>
      </c>
      <c r="O120" s="19" t="s">
        <v>2474</v>
      </c>
      <c r="P120" s="19" t="s">
        <v>2475</v>
      </c>
      <c r="Q120" s="19" t="s">
        <v>2476</v>
      </c>
      <c r="R120" s="52" t="s">
        <v>2474</v>
      </c>
      <c r="S120" s="19"/>
      <c r="T120" s="19" t="s">
        <v>2378</v>
      </c>
      <c r="U120" s="21" t="s">
        <v>727</v>
      </c>
      <c r="V120" s="36" t="s">
        <v>2477</v>
      </c>
      <c r="W120" s="31">
        <v>518601038</v>
      </c>
      <c r="X120" s="18" t="s">
        <v>2478</v>
      </c>
      <c r="Y120" s="18" t="str">
        <f>VLOOKUP(C120,'[1]Odpovědi formuláře 1'!A:C,3,0)</f>
        <v>safarova.eva@nemkyj.cz</v>
      </c>
      <c r="Z120" s="33" t="s">
        <v>2479</v>
      </c>
      <c r="AA120" s="30" t="s">
        <v>2480</v>
      </c>
      <c r="AB120" s="24" t="s">
        <v>2481</v>
      </c>
      <c r="AC120" s="26">
        <v>518601208</v>
      </c>
      <c r="AD120" s="25" t="s">
        <v>2482</v>
      </c>
      <c r="AE120" s="24" t="s">
        <v>2483</v>
      </c>
      <c r="AF120" s="26">
        <v>518601224</v>
      </c>
      <c r="AG120" s="41" t="s">
        <v>2484</v>
      </c>
      <c r="AH120" s="27" t="s">
        <v>2485</v>
      </c>
      <c r="AI120" s="24" t="s">
        <v>2486</v>
      </c>
      <c r="AJ120" s="26" t="s">
        <v>2487</v>
      </c>
      <c r="AK120" s="25" t="s">
        <v>2488</v>
      </c>
      <c r="AL120" s="29" t="s">
        <v>525</v>
      </c>
      <c r="AM120" s="29" t="s">
        <v>525</v>
      </c>
      <c r="AN120" s="29" t="s">
        <v>526</v>
      </c>
      <c r="AO120" s="29" t="s">
        <v>544</v>
      </c>
      <c r="AQ120" s="33">
        <f>VLOOKUP(C120,'Odpovědi formuláře 1'!A:E,5,0)</f>
        <v>226912</v>
      </c>
      <c r="AR120" s="33">
        <f>VLOOKUP(C120,'Odpovědi formuláře 2'!A:E,5,0)</f>
        <v>226912</v>
      </c>
      <c r="AS120" s="33">
        <f>VLOOKUP(C120,bezNP!A:F,6,0)</f>
        <v>226912</v>
      </c>
    </row>
    <row r="121" spans="1:45" s="49" customFormat="1" ht="36" customHeight="1">
      <c r="A121" s="17">
        <v>53163</v>
      </c>
      <c r="B121" s="37" t="s">
        <v>2489</v>
      </c>
      <c r="C121" s="17">
        <v>53163</v>
      </c>
      <c r="D121" s="18" t="s">
        <v>2490</v>
      </c>
      <c r="E121" s="18" t="s">
        <v>2491</v>
      </c>
      <c r="F121" s="19" t="s">
        <v>2492</v>
      </c>
      <c r="G121" s="19" t="s">
        <v>2493</v>
      </c>
      <c r="H121" s="19" t="s">
        <v>2371</v>
      </c>
      <c r="I121" s="19" t="s">
        <v>2494</v>
      </c>
      <c r="J121" s="20">
        <v>1223</v>
      </c>
      <c r="K121" s="20">
        <v>17</v>
      </c>
      <c r="L121" s="19" t="s">
        <v>509</v>
      </c>
      <c r="M121" s="19" t="s">
        <v>2495</v>
      </c>
      <c r="N121" s="19" t="s">
        <v>2496</v>
      </c>
      <c r="O121" s="19" t="s">
        <v>512</v>
      </c>
      <c r="P121" s="19" t="s">
        <v>2497</v>
      </c>
      <c r="Q121" s="19" t="s">
        <v>2498</v>
      </c>
      <c r="R121" s="19" t="s">
        <v>515</v>
      </c>
      <c r="S121" s="19" t="s">
        <v>2499</v>
      </c>
      <c r="T121" s="19" t="s">
        <v>2378</v>
      </c>
      <c r="U121" s="21" t="s">
        <v>518</v>
      </c>
      <c r="V121" s="22" t="s">
        <v>519</v>
      </c>
      <c r="W121" s="18" t="s">
        <v>2500</v>
      </c>
      <c r="X121" s="18"/>
      <c r="Y121" s="18" t="str">
        <f>VLOOKUP(C121,'[1]Odpovědi formuláře 1'!A:C,3,0)</f>
        <v>caha@sspkyjov.cz</v>
      </c>
      <c r="Z121" s="33" t="s">
        <v>2501</v>
      </c>
      <c r="AA121" s="30" t="s">
        <v>2502</v>
      </c>
      <c r="AB121" s="24"/>
      <c r="AC121" s="24"/>
      <c r="AD121" s="25"/>
      <c r="AE121" s="24" t="s">
        <v>2503</v>
      </c>
      <c r="AF121" s="24" t="s">
        <v>2504</v>
      </c>
      <c r="AG121" s="25" t="s">
        <v>2505</v>
      </c>
      <c r="AH121" s="27" t="s">
        <v>2506</v>
      </c>
      <c r="AI121" s="24" t="s">
        <v>2507</v>
      </c>
      <c r="AJ121" s="24" t="s">
        <v>2508</v>
      </c>
      <c r="AK121" s="25" t="s">
        <v>2509</v>
      </c>
      <c r="AL121" s="29" t="s">
        <v>525</v>
      </c>
      <c r="AM121" s="29" t="s">
        <v>525</v>
      </c>
      <c r="AN121" s="29" t="s">
        <v>526</v>
      </c>
      <c r="AO121" s="29" t="s">
        <v>525</v>
      </c>
      <c r="AQ121" s="33">
        <f>VLOOKUP(C121,'Odpovědi formuláře 1'!A:E,5,0)</f>
        <v>53163</v>
      </c>
      <c r="AR121" s="33">
        <f>VLOOKUP(C121,'Odpovědi formuláře 2'!A:E,5,0)</f>
        <v>53163</v>
      </c>
      <c r="AS121" s="33" t="e">
        <f>VLOOKUP(C121,bezNP!A:F,6,0)</f>
        <v>#N/A</v>
      </c>
    </row>
    <row r="122" spans="1:45" s="49" customFormat="1" ht="30" customHeight="1">
      <c r="A122" s="32">
        <v>49939432</v>
      </c>
      <c r="B122" s="37" t="s">
        <v>2510</v>
      </c>
      <c r="C122" s="32">
        <v>49939432</v>
      </c>
      <c r="D122" s="18" t="s">
        <v>528</v>
      </c>
      <c r="E122" s="18" t="s">
        <v>2511</v>
      </c>
      <c r="F122" s="19" t="s">
        <v>2512</v>
      </c>
      <c r="G122" s="19" t="s">
        <v>2513</v>
      </c>
      <c r="H122" s="19" t="s">
        <v>2514</v>
      </c>
      <c r="I122" s="19" t="s">
        <v>798</v>
      </c>
      <c r="J122" s="20">
        <v>896</v>
      </c>
      <c r="K122" s="20"/>
      <c r="L122" s="19" t="s">
        <v>612</v>
      </c>
      <c r="M122" s="19" t="s">
        <v>2515</v>
      </c>
      <c r="N122" s="19" t="s">
        <v>2516</v>
      </c>
      <c r="O122" s="19" t="s">
        <v>584</v>
      </c>
      <c r="P122" s="19" t="s">
        <v>2517</v>
      </c>
      <c r="Q122" s="19" t="s">
        <v>2518</v>
      </c>
      <c r="R122" s="19" t="s">
        <v>569</v>
      </c>
      <c r="S122" s="19" t="s">
        <v>2519</v>
      </c>
      <c r="T122" s="19" t="s">
        <v>2520</v>
      </c>
      <c r="U122" s="21" t="s">
        <v>518</v>
      </c>
      <c r="V122" s="22" t="s">
        <v>519</v>
      </c>
      <c r="W122" s="18" t="s">
        <v>2521</v>
      </c>
      <c r="X122" s="18"/>
      <c r="Y122" s="18"/>
      <c r="Z122" s="33" t="s">
        <v>388</v>
      </c>
      <c r="AA122" s="23" t="s">
        <v>388</v>
      </c>
      <c r="AB122" s="24" t="s">
        <v>389</v>
      </c>
      <c r="AC122" s="26">
        <v>518628472</v>
      </c>
      <c r="AD122" s="25" t="s">
        <v>2522</v>
      </c>
      <c r="AE122" s="24"/>
      <c r="AF122" s="24"/>
      <c r="AG122" s="25"/>
      <c r="AH122" s="27"/>
      <c r="AI122" s="24"/>
      <c r="AJ122" s="24"/>
      <c r="AK122" s="25"/>
      <c r="AL122" s="29" t="s">
        <v>525</v>
      </c>
      <c r="AM122" s="29" t="s">
        <v>525</v>
      </c>
      <c r="AN122" s="29" t="s">
        <v>526</v>
      </c>
      <c r="AO122" s="29" t="s">
        <v>544</v>
      </c>
      <c r="AQ122" s="33">
        <f>VLOOKUP(C122,'Odpovědi formuláře 1'!A:E,5,0)</f>
        <v>49939432</v>
      </c>
      <c r="AR122" s="33">
        <f>VLOOKUP(C122,'Odpovědi formuláře 2'!A:E,5,0)</f>
        <v>49939432</v>
      </c>
      <c r="AS122" s="33" t="e">
        <f>VLOOKUP(C122,bezNP!A:F,6,0)</f>
        <v>#N/A</v>
      </c>
    </row>
    <row r="123" spans="1:45" s="49" customFormat="1" ht="30" customHeight="1">
      <c r="A123" s="17">
        <v>53155</v>
      </c>
      <c r="B123" s="37" t="s">
        <v>2523</v>
      </c>
      <c r="C123" s="17">
        <v>53155</v>
      </c>
      <c r="D123" s="18" t="s">
        <v>2524</v>
      </c>
      <c r="E123" s="18" t="s">
        <v>2525</v>
      </c>
      <c r="F123" s="19" t="s">
        <v>2526</v>
      </c>
      <c r="G123" s="19" t="s">
        <v>2527</v>
      </c>
      <c r="H123" s="19" t="s">
        <v>2528</v>
      </c>
      <c r="I123" s="19" t="s">
        <v>2529</v>
      </c>
      <c r="J123" s="20">
        <v>318</v>
      </c>
      <c r="K123" s="20"/>
      <c r="L123" s="19" t="s">
        <v>509</v>
      </c>
      <c r="M123" s="19" t="s">
        <v>2530</v>
      </c>
      <c r="N123" s="19" t="s">
        <v>2531</v>
      </c>
      <c r="O123" s="19" t="s">
        <v>512</v>
      </c>
      <c r="P123" s="19" t="s">
        <v>2532</v>
      </c>
      <c r="Q123" s="19" t="s">
        <v>2533</v>
      </c>
      <c r="R123" s="19" t="s">
        <v>515</v>
      </c>
      <c r="S123" s="19" t="s">
        <v>2534</v>
      </c>
      <c r="T123" s="19" t="s">
        <v>2535</v>
      </c>
      <c r="U123" s="21" t="s">
        <v>518</v>
      </c>
      <c r="V123" s="22" t="s">
        <v>519</v>
      </c>
      <c r="W123" s="18" t="s">
        <v>2536</v>
      </c>
      <c r="X123" s="18" t="s">
        <v>2537</v>
      </c>
      <c r="Y123" s="18" t="str">
        <f>VLOOKUP(C123,'[1]Odpovědi formuláře 1'!A:C,3,0)</f>
        <v>hromek.m@sosbzenec.cz</v>
      </c>
      <c r="Z123" s="18" t="s">
        <v>2538</v>
      </c>
      <c r="AA123" s="23" t="s">
        <v>2537</v>
      </c>
      <c r="AB123" s="24" t="s">
        <v>2539</v>
      </c>
      <c r="AC123" s="26">
        <v>733736652</v>
      </c>
      <c r="AD123" s="25" t="s">
        <v>2540</v>
      </c>
      <c r="AE123" s="24" t="s">
        <v>2541</v>
      </c>
      <c r="AF123" s="24" t="s">
        <v>2542</v>
      </c>
      <c r="AG123" s="25" t="s">
        <v>2543</v>
      </c>
      <c r="AH123" s="27"/>
      <c r="AI123" s="24" t="s">
        <v>2539</v>
      </c>
      <c r="AJ123" s="26">
        <v>733736652</v>
      </c>
      <c r="AK123" s="25" t="s">
        <v>2540</v>
      </c>
      <c r="AL123" s="29" t="s">
        <v>525</v>
      </c>
      <c r="AM123" s="29" t="s">
        <v>525</v>
      </c>
      <c r="AN123" s="29" t="s">
        <v>526</v>
      </c>
      <c r="AO123" s="29" t="s">
        <v>544</v>
      </c>
      <c r="AQ123" s="33">
        <f>VLOOKUP(C123,'Odpovědi formuláře 1'!A:E,5,0)</f>
        <v>53155</v>
      </c>
      <c r="AR123" s="33">
        <f>VLOOKUP(C123,'Odpovědi formuláře 2'!A:E,5,0)</f>
        <v>53155</v>
      </c>
      <c r="AS123" s="33" t="e">
        <f>VLOOKUP(C123,bezNP!A:F,6,0)</f>
        <v>#N/A</v>
      </c>
    </row>
    <row r="124" spans="1:45" s="49" customFormat="1" ht="30" customHeight="1">
      <c r="A124" s="17">
        <v>90395</v>
      </c>
      <c r="B124" s="48" t="s">
        <v>2544</v>
      </c>
      <c r="C124" s="17">
        <v>90395</v>
      </c>
      <c r="D124" s="39" t="s">
        <v>528</v>
      </c>
      <c r="E124" s="40" t="s">
        <v>2545</v>
      </c>
      <c r="F124" s="19" t="s">
        <v>2546</v>
      </c>
      <c r="G124" s="19" t="s">
        <v>2547</v>
      </c>
      <c r="H124" s="19" t="s">
        <v>2548</v>
      </c>
      <c r="I124" s="19" t="s">
        <v>2549</v>
      </c>
      <c r="J124" s="20">
        <v>32</v>
      </c>
      <c r="K124" s="20"/>
      <c r="L124" s="19" t="s">
        <v>612</v>
      </c>
      <c r="M124" s="19" t="s">
        <v>2550</v>
      </c>
      <c r="N124" s="19" t="s">
        <v>2551</v>
      </c>
      <c r="O124" s="19" t="s">
        <v>512</v>
      </c>
      <c r="P124" s="19" t="s">
        <v>2552</v>
      </c>
      <c r="Q124" s="19" t="s">
        <v>2553</v>
      </c>
      <c r="R124" s="19" t="s">
        <v>515</v>
      </c>
      <c r="S124" s="19" t="s">
        <v>2554</v>
      </c>
      <c r="T124" s="19" t="s">
        <v>2555</v>
      </c>
      <c r="U124" s="21" t="s">
        <v>770</v>
      </c>
      <c r="V124" s="36" t="s">
        <v>2556</v>
      </c>
      <c r="W124" s="31">
        <v>603879825</v>
      </c>
      <c r="X124" s="18"/>
      <c r="Y124" s="18"/>
      <c r="Z124" s="18" t="s">
        <v>188</v>
      </c>
      <c r="AA124" s="30" t="s">
        <v>2557</v>
      </c>
      <c r="AB124" s="24"/>
      <c r="AC124" s="24"/>
      <c r="AD124" s="25"/>
      <c r="AE124" s="24"/>
      <c r="AF124" s="24"/>
      <c r="AG124" s="25"/>
      <c r="AH124" s="27"/>
      <c r="AI124" s="24"/>
      <c r="AJ124" s="24"/>
      <c r="AK124" s="25"/>
      <c r="AL124" s="29" t="s">
        <v>525</v>
      </c>
      <c r="AM124" s="56" t="s">
        <v>544</v>
      </c>
      <c r="AN124" s="29"/>
      <c r="AO124" s="29" t="s">
        <v>544</v>
      </c>
      <c r="AP124" s="49" t="s">
        <v>576</v>
      </c>
      <c r="AQ124" s="33">
        <f>VLOOKUP(C124,'Odpovědi formuláře 1'!A:E,5,0)</f>
        <v>90395</v>
      </c>
      <c r="AR124" s="33">
        <f>VLOOKUP(C124,'Odpovědi formuláře 2'!A:E,5,0)</f>
        <v>90395</v>
      </c>
      <c r="AS124" s="33" t="e">
        <f>VLOOKUP(C124,bezNP!A:F,6,0)</f>
        <v>#N/A</v>
      </c>
    </row>
    <row r="125" spans="1:45" s="49" customFormat="1" ht="30" customHeight="1">
      <c r="A125" s="32">
        <v>70839964</v>
      </c>
      <c r="B125" s="37" t="s">
        <v>2558</v>
      </c>
      <c r="C125" s="32">
        <v>70839964</v>
      </c>
      <c r="D125" s="18" t="s">
        <v>528</v>
      </c>
      <c r="E125" s="18" t="s">
        <v>2559</v>
      </c>
      <c r="F125" s="19" t="s">
        <v>2560</v>
      </c>
      <c r="G125" s="19" t="s">
        <v>2561</v>
      </c>
      <c r="H125" s="19" t="s">
        <v>2548</v>
      </c>
      <c r="I125" s="19" t="s">
        <v>2562</v>
      </c>
      <c r="J125" s="20">
        <v>1676</v>
      </c>
      <c r="K125" s="20"/>
      <c r="L125" s="19" t="s">
        <v>509</v>
      </c>
      <c r="M125" s="19" t="s">
        <v>2563</v>
      </c>
      <c r="N125" s="19" t="s">
        <v>2564</v>
      </c>
      <c r="O125" s="19" t="s">
        <v>512</v>
      </c>
      <c r="P125" s="19" t="s">
        <v>2565</v>
      </c>
      <c r="Q125" s="19" t="s">
        <v>2566</v>
      </c>
      <c r="R125" s="19" t="s">
        <v>515</v>
      </c>
      <c r="S125" s="19" t="s">
        <v>2567</v>
      </c>
      <c r="T125" s="19" t="s">
        <v>2555</v>
      </c>
      <c r="U125" s="21" t="s">
        <v>518</v>
      </c>
      <c r="V125" s="22" t="s">
        <v>519</v>
      </c>
      <c r="W125" s="18" t="s">
        <v>2568</v>
      </c>
      <c r="X125" s="18"/>
      <c r="Y125" s="18" t="str">
        <f>VLOOKUP(C125,'[1]Odpovědi formuláře 1'!A:C,3,0)</f>
        <v>zusveseli@gmail.com</v>
      </c>
      <c r="Z125" s="18" t="s">
        <v>2569</v>
      </c>
      <c r="AA125" s="23" t="s">
        <v>2570</v>
      </c>
      <c r="AB125" s="24"/>
      <c r="AC125" s="24"/>
      <c r="AD125" s="25"/>
      <c r="AE125" s="24" t="s">
        <v>401</v>
      </c>
      <c r="AF125" s="24" t="s">
        <v>2571</v>
      </c>
      <c r="AG125" s="25" t="s">
        <v>2572</v>
      </c>
      <c r="AH125" s="27"/>
      <c r="AI125" s="24"/>
      <c r="AJ125" s="24"/>
      <c r="AK125" s="25"/>
      <c r="AL125" s="29" t="s">
        <v>525</v>
      </c>
      <c r="AM125" s="29" t="s">
        <v>525</v>
      </c>
      <c r="AN125" s="29" t="s">
        <v>526</v>
      </c>
      <c r="AO125" s="29" t="s">
        <v>544</v>
      </c>
      <c r="AQ125" s="33">
        <f>VLOOKUP(C125,'Odpovědi formuláře 1'!A:E,5,0)</f>
        <v>70839964</v>
      </c>
      <c r="AR125" s="33">
        <f>VLOOKUP(C125,'Odpovědi formuláře 2'!A:E,5,0)</f>
        <v>70839964</v>
      </c>
      <c r="AS125" s="33">
        <f>VLOOKUP(C125,bezNP!A:F,6,0)</f>
        <v>70839964</v>
      </c>
    </row>
    <row r="126" spans="1:45" s="49" customFormat="1" ht="30" customHeight="1">
      <c r="A126" s="17">
        <v>566438</v>
      </c>
      <c r="B126" s="37" t="s">
        <v>2573</v>
      </c>
      <c r="C126" s="17">
        <v>566438</v>
      </c>
      <c r="D126" s="18" t="s">
        <v>2574</v>
      </c>
      <c r="E126" s="18" t="s">
        <v>2575</v>
      </c>
      <c r="F126" s="19" t="s">
        <v>2576</v>
      </c>
      <c r="G126" s="19" t="s">
        <v>2577</v>
      </c>
      <c r="H126" s="19" t="s">
        <v>2548</v>
      </c>
      <c r="I126" s="19" t="s">
        <v>2578</v>
      </c>
      <c r="J126" s="20">
        <v>1669</v>
      </c>
      <c r="K126" s="20"/>
      <c r="L126" s="19" t="s">
        <v>509</v>
      </c>
      <c r="M126" s="19" t="s">
        <v>2579</v>
      </c>
      <c r="N126" s="19" t="s">
        <v>2580</v>
      </c>
      <c r="O126" s="19" t="s">
        <v>584</v>
      </c>
      <c r="P126" s="19" t="s">
        <v>2581</v>
      </c>
      <c r="Q126" s="19" t="s">
        <v>2582</v>
      </c>
      <c r="R126" s="19" t="s">
        <v>569</v>
      </c>
      <c r="S126" s="19" t="s">
        <v>2583</v>
      </c>
      <c r="T126" s="19" t="s">
        <v>2555</v>
      </c>
      <c r="U126" s="21" t="s">
        <v>518</v>
      </c>
      <c r="V126" s="22" t="s">
        <v>519</v>
      </c>
      <c r="W126" s="31">
        <v>518322658</v>
      </c>
      <c r="X126" s="18"/>
      <c r="Y126" s="18" t="str">
        <f>VLOOKUP(C126,'[1]Odpovědi formuláře 1'!A:C,3,0)</f>
        <v>oa@oaveseli.cz</v>
      </c>
      <c r="Z126" s="18" t="s">
        <v>2584</v>
      </c>
      <c r="AA126" s="23" t="s">
        <v>2585</v>
      </c>
      <c r="AB126" s="24"/>
      <c r="AC126" s="24"/>
      <c r="AD126" s="25"/>
      <c r="AE126" s="24" t="s">
        <v>2586</v>
      </c>
      <c r="AF126" s="24" t="s">
        <v>2587</v>
      </c>
      <c r="AG126" s="25" t="s">
        <v>2588</v>
      </c>
      <c r="AH126" s="27"/>
      <c r="AI126" s="24" t="s">
        <v>2589</v>
      </c>
      <c r="AJ126" s="26">
        <v>518390190</v>
      </c>
      <c r="AK126" s="25" t="s">
        <v>2585</v>
      </c>
      <c r="AL126" s="29" t="s">
        <v>525</v>
      </c>
      <c r="AM126" s="29" t="s">
        <v>525</v>
      </c>
      <c r="AN126" s="29" t="s">
        <v>526</v>
      </c>
      <c r="AO126" s="29" t="s">
        <v>544</v>
      </c>
      <c r="AQ126" s="33">
        <f>VLOOKUP(C126,'Odpovědi formuláře 1'!A:E,5,0)</f>
        <v>566438</v>
      </c>
      <c r="AR126" s="33">
        <f>VLOOKUP(C126,'Odpovědi formuláře 2'!A:E,5,0)</f>
        <v>566438</v>
      </c>
      <c r="AS126" s="33">
        <f>VLOOKUP(C126,bezNP!A:F,6,0)</f>
        <v>566438</v>
      </c>
    </row>
    <row r="127" spans="1:45" s="49" customFormat="1" ht="22.5" customHeight="1">
      <c r="A127" s="32">
        <v>70840385</v>
      </c>
      <c r="B127" s="37" t="s">
        <v>2590</v>
      </c>
      <c r="C127" s="32">
        <v>70840385</v>
      </c>
      <c r="D127" s="18" t="s">
        <v>528</v>
      </c>
      <c r="E127" s="18" t="s">
        <v>2591</v>
      </c>
      <c r="F127" s="19" t="s">
        <v>2592</v>
      </c>
      <c r="G127" s="19" t="s">
        <v>2593</v>
      </c>
      <c r="H127" s="19" t="s">
        <v>2548</v>
      </c>
      <c r="I127" s="19" t="s">
        <v>2578</v>
      </c>
      <c r="J127" s="20">
        <v>1045</v>
      </c>
      <c r="K127" s="20"/>
      <c r="L127" s="19" t="s">
        <v>509</v>
      </c>
      <c r="M127" s="19" t="s">
        <v>2594</v>
      </c>
      <c r="N127" s="19" t="s">
        <v>2595</v>
      </c>
      <c r="O127" s="19" t="s">
        <v>584</v>
      </c>
      <c r="P127" s="19" t="s">
        <v>2596</v>
      </c>
      <c r="Q127" s="19" t="s">
        <v>2597</v>
      </c>
      <c r="R127" s="19" t="s">
        <v>569</v>
      </c>
      <c r="S127" s="19" t="s">
        <v>2598</v>
      </c>
      <c r="T127" s="19" t="s">
        <v>2555</v>
      </c>
      <c r="U127" s="21" t="s">
        <v>518</v>
      </c>
      <c r="V127" s="22" t="s">
        <v>519</v>
      </c>
      <c r="W127" s="31">
        <v>518322216</v>
      </c>
      <c r="X127" s="21" t="s">
        <v>2599</v>
      </c>
      <c r="Y127" s="18" t="str">
        <f>VLOOKUP(C127,'[1]Odpovědi formuláře 1'!A:C,3,0)</f>
        <v>maujezdska@zsveselikollarova.cz</v>
      </c>
      <c r="Z127" s="33" t="s">
        <v>2600</v>
      </c>
      <c r="AA127" s="30" t="s">
        <v>2601</v>
      </c>
      <c r="AB127" s="24"/>
      <c r="AC127" s="24"/>
      <c r="AD127" s="25"/>
      <c r="AE127" s="24" t="s">
        <v>2602</v>
      </c>
      <c r="AF127" s="26">
        <v>518322216</v>
      </c>
      <c r="AG127" s="25" t="s">
        <v>2603</v>
      </c>
      <c r="AH127" s="27"/>
      <c r="AI127" s="24" t="s">
        <v>2602</v>
      </c>
      <c r="AJ127" s="26">
        <v>518322216</v>
      </c>
      <c r="AK127" s="25" t="s">
        <v>2599</v>
      </c>
      <c r="AL127" s="29" t="s">
        <v>525</v>
      </c>
      <c r="AM127" s="29" t="s">
        <v>525</v>
      </c>
      <c r="AN127" s="29" t="s">
        <v>658</v>
      </c>
      <c r="AO127" s="29" t="s">
        <v>544</v>
      </c>
      <c r="AQ127" s="33">
        <f>VLOOKUP(C127,'Odpovědi formuláře 1'!A:E,5,0)</f>
        <v>70840385</v>
      </c>
      <c r="AR127" s="33">
        <f>VLOOKUP(C127,'Odpovědi formuláře 2'!A:E,5,0)</f>
        <v>70840385</v>
      </c>
      <c r="AS127" s="33" t="e">
        <f>VLOOKUP(C127,bezNP!A:F,6,0)</f>
        <v>#N/A</v>
      </c>
    </row>
    <row r="128" spans="1:45" s="49" customFormat="1" ht="30" customHeight="1">
      <c r="A128" s="17">
        <v>838420</v>
      </c>
      <c r="B128" s="48" t="s">
        <v>2604</v>
      </c>
      <c r="C128" s="17">
        <v>838420</v>
      </c>
      <c r="D128" s="35" t="s">
        <v>528</v>
      </c>
      <c r="E128" s="35" t="s">
        <v>2605</v>
      </c>
      <c r="F128" s="19" t="s">
        <v>2606</v>
      </c>
      <c r="G128" s="19" t="s">
        <v>2607</v>
      </c>
      <c r="H128" s="19" t="s">
        <v>2608</v>
      </c>
      <c r="I128" s="19" t="s">
        <v>2609</v>
      </c>
      <c r="J128" s="20">
        <v>679</v>
      </c>
      <c r="K128" s="20"/>
      <c r="L128" s="19" t="s">
        <v>509</v>
      </c>
      <c r="M128" s="19" t="s">
        <v>2610</v>
      </c>
      <c r="N128" s="19" t="s">
        <v>2611</v>
      </c>
      <c r="O128" s="19" t="s">
        <v>584</v>
      </c>
      <c r="P128" s="19" t="s">
        <v>2612</v>
      </c>
      <c r="Q128" s="19" t="s">
        <v>2613</v>
      </c>
      <c r="R128" s="19" t="s">
        <v>569</v>
      </c>
      <c r="S128" s="19" t="s">
        <v>2614</v>
      </c>
      <c r="T128" s="19" t="s">
        <v>2615</v>
      </c>
      <c r="U128" s="21" t="s">
        <v>634</v>
      </c>
      <c r="V128" s="36" t="s">
        <v>2616</v>
      </c>
      <c r="W128" s="31" t="s">
        <v>2617</v>
      </c>
      <c r="X128" s="18"/>
      <c r="Y128" s="18" t="str">
        <f>VLOOKUP(C128,'[1]Odpovědi formuláře 1'!A:C,3,0)</f>
        <v>ucetni@paprsek.eu</v>
      </c>
      <c r="Z128" s="18" t="s">
        <v>2618</v>
      </c>
      <c r="AA128" s="23" t="s">
        <v>2619</v>
      </c>
      <c r="AB128" s="24"/>
      <c r="AC128" s="24"/>
      <c r="AD128" s="25"/>
      <c r="AE128" s="24" t="s">
        <v>2620</v>
      </c>
      <c r="AF128" s="26">
        <v>516478444</v>
      </c>
      <c r="AG128" s="25" t="s">
        <v>2619</v>
      </c>
      <c r="AH128" s="27"/>
      <c r="AI128" s="24" t="s">
        <v>2621</v>
      </c>
      <c r="AJ128" s="26" t="s">
        <v>2622</v>
      </c>
      <c r="AK128" s="25" t="s">
        <v>2623</v>
      </c>
      <c r="AL128" s="29" t="s">
        <v>525</v>
      </c>
      <c r="AM128" s="29" t="s">
        <v>525</v>
      </c>
      <c r="AN128" s="29" t="s">
        <v>526</v>
      </c>
      <c r="AO128" s="29" t="s">
        <v>525</v>
      </c>
      <c r="AQ128" s="33">
        <f>VLOOKUP(C128,'Odpovědi formuláře 1'!A:E,5,0)</f>
        <v>838420</v>
      </c>
      <c r="AR128" s="33">
        <f>VLOOKUP(C128,'Odpovědi formuláře 2'!A:E,5,0)</f>
        <v>838420</v>
      </c>
      <c r="AS128" s="33">
        <f>VLOOKUP(C128,bezNP!A:F,6,0)</f>
        <v>838420</v>
      </c>
    </row>
    <row r="129" spans="1:45" s="49" customFormat="1" ht="30" customHeight="1">
      <c r="A129" s="17">
        <v>840246</v>
      </c>
      <c r="B129" s="37" t="s">
        <v>2624</v>
      </c>
      <c r="C129" s="17">
        <v>840246</v>
      </c>
      <c r="D129" s="18" t="s">
        <v>528</v>
      </c>
      <c r="E129" s="18" t="s">
        <v>2625</v>
      </c>
      <c r="F129" s="19" t="s">
        <v>2626</v>
      </c>
      <c r="G129" s="19" t="s">
        <v>2627</v>
      </c>
      <c r="H129" s="19" t="s">
        <v>2608</v>
      </c>
      <c r="I129" s="19" t="s">
        <v>2628</v>
      </c>
      <c r="J129" s="20">
        <v>499</v>
      </c>
      <c r="K129" s="20"/>
      <c r="L129" s="19" t="s">
        <v>612</v>
      </c>
      <c r="M129" s="19" t="s">
        <v>2629</v>
      </c>
      <c r="N129" s="19" t="s">
        <v>2630</v>
      </c>
      <c r="O129" s="19" t="s">
        <v>584</v>
      </c>
      <c r="P129" s="19" t="s">
        <v>2631</v>
      </c>
      <c r="Q129" s="19" t="s">
        <v>2632</v>
      </c>
      <c r="R129" s="19" t="s">
        <v>569</v>
      </c>
      <c r="S129" s="19" t="s">
        <v>2633</v>
      </c>
      <c r="T129" s="19" t="s">
        <v>2615</v>
      </c>
      <c r="U129" s="21" t="s">
        <v>518</v>
      </c>
      <c r="V129" s="22" t="s">
        <v>519</v>
      </c>
      <c r="W129" s="31">
        <v>516477222</v>
      </c>
      <c r="X129" s="18"/>
      <c r="Y129" s="18"/>
      <c r="Z129" s="18" t="s">
        <v>357</v>
      </c>
      <c r="AA129" s="23" t="s">
        <v>2634</v>
      </c>
      <c r="AB129" s="24"/>
      <c r="AC129" s="24"/>
      <c r="AD129" s="25"/>
      <c r="AE129" s="24" t="s">
        <v>2635</v>
      </c>
      <c r="AF129" s="26">
        <v>516477222</v>
      </c>
      <c r="AG129" s="25" t="s">
        <v>357</v>
      </c>
      <c r="AH129" s="27"/>
      <c r="AI129" s="24"/>
      <c r="AJ129" s="24"/>
      <c r="AK129" s="25"/>
      <c r="AL129" s="29" t="s">
        <v>525</v>
      </c>
      <c r="AM129" s="56" t="s">
        <v>544</v>
      </c>
      <c r="AN129" s="29"/>
      <c r="AO129" s="29" t="s">
        <v>525</v>
      </c>
      <c r="AP129" s="49" t="s">
        <v>576</v>
      </c>
      <c r="AQ129" s="33">
        <f>VLOOKUP(C129,'Odpovědi formuláře 1'!A:E,5,0)</f>
        <v>840246</v>
      </c>
      <c r="AR129" s="33">
        <f>VLOOKUP(C129,'Odpovědi formuláře 2'!A:E,5,0)</f>
        <v>840246</v>
      </c>
      <c r="AS129" s="33">
        <f>VLOOKUP(C129,bezNP!A:F,6,0)</f>
        <v>840246</v>
      </c>
    </row>
    <row r="130" spans="1:45" s="49" customFormat="1" ht="30" customHeight="1">
      <c r="A130" s="17">
        <v>838446</v>
      </c>
      <c r="B130" s="48" t="s">
        <v>2636</v>
      </c>
      <c r="C130" s="17">
        <v>838446</v>
      </c>
      <c r="D130" s="35" t="s">
        <v>528</v>
      </c>
      <c r="E130" s="35" t="s">
        <v>2637</v>
      </c>
      <c r="F130" s="19" t="s">
        <v>2638</v>
      </c>
      <c r="G130" s="19" t="s">
        <v>2639</v>
      </c>
      <c r="H130" s="19" t="s">
        <v>2640</v>
      </c>
      <c r="I130" s="19" t="s">
        <v>2641</v>
      </c>
      <c r="J130" s="20">
        <v>1</v>
      </c>
      <c r="K130" s="20"/>
      <c r="L130" s="19" t="s">
        <v>509</v>
      </c>
      <c r="M130" s="19" t="s">
        <v>2642</v>
      </c>
      <c r="N130" s="19" t="s">
        <v>2643</v>
      </c>
      <c r="O130" s="19" t="s">
        <v>584</v>
      </c>
      <c r="P130" s="19" t="s">
        <v>2644</v>
      </c>
      <c r="Q130" s="19" t="s">
        <v>2645</v>
      </c>
      <c r="R130" s="19" t="s">
        <v>569</v>
      </c>
      <c r="S130" s="19" t="s">
        <v>2646</v>
      </c>
      <c r="T130" s="19" t="s">
        <v>2647</v>
      </c>
      <c r="U130" s="21" t="s">
        <v>634</v>
      </c>
      <c r="V130" s="36" t="s">
        <v>2648</v>
      </c>
      <c r="W130" s="31" t="s">
        <v>2649</v>
      </c>
      <c r="X130" s="33"/>
      <c r="Y130" s="18" t="str">
        <f>VLOOKUP(C130,'[1]Odpovědi formuláře 1'!A:C,3,0)</f>
        <v>posta@socialnisluzbysebetov.cz</v>
      </c>
      <c r="Z130" s="33" t="s">
        <v>2650</v>
      </c>
      <c r="AA130" s="23" t="s">
        <v>2651</v>
      </c>
      <c r="AB130" s="24"/>
      <c r="AC130" s="24"/>
      <c r="AD130" s="25"/>
      <c r="AE130" s="24" t="s">
        <v>2652</v>
      </c>
      <c r="AF130" s="24" t="s">
        <v>2653</v>
      </c>
      <c r="AG130" s="25" t="s">
        <v>2654</v>
      </c>
      <c r="AH130" s="27"/>
      <c r="AI130" s="24" t="s">
        <v>2655</v>
      </c>
      <c r="AJ130" s="24" t="s">
        <v>2656</v>
      </c>
      <c r="AK130" s="41" t="s">
        <v>2657</v>
      </c>
      <c r="AL130" s="29" t="s">
        <v>525</v>
      </c>
      <c r="AM130" s="29" t="s">
        <v>525</v>
      </c>
      <c r="AN130" s="29" t="s">
        <v>526</v>
      </c>
      <c r="AO130" s="29" t="s">
        <v>525</v>
      </c>
      <c r="AQ130" s="33" t="s">
        <v>4378</v>
      </c>
      <c r="AR130" s="33" t="s">
        <v>4378</v>
      </c>
      <c r="AS130" s="33">
        <f>VLOOKUP(C130,bezNP!A:F,6,0)</f>
        <v>838446</v>
      </c>
    </row>
    <row r="131" spans="1:45" s="49" customFormat="1" ht="30" customHeight="1">
      <c r="A131" s="17">
        <v>839809</v>
      </c>
      <c r="B131" s="37" t="s">
        <v>2658</v>
      </c>
      <c r="C131" s="17">
        <v>839809</v>
      </c>
      <c r="D131" s="18" t="s">
        <v>528</v>
      </c>
      <c r="E131" s="18" t="s">
        <v>51</v>
      </c>
      <c r="F131" s="19" t="s">
        <v>2659</v>
      </c>
      <c r="G131" s="19" t="s">
        <v>2660</v>
      </c>
      <c r="H131" s="19" t="s">
        <v>2661</v>
      </c>
      <c r="I131" s="19" t="s">
        <v>2286</v>
      </c>
      <c r="J131" s="20">
        <v>1069</v>
      </c>
      <c r="K131" s="20">
        <v>25</v>
      </c>
      <c r="L131" s="19" t="s">
        <v>509</v>
      </c>
      <c r="M131" s="19" t="s">
        <v>2662</v>
      </c>
      <c r="N131" s="19" t="s">
        <v>2663</v>
      </c>
      <c r="O131" s="19" t="s">
        <v>584</v>
      </c>
      <c r="P131" s="19" t="s">
        <v>2664</v>
      </c>
      <c r="Q131" s="19" t="s">
        <v>2665</v>
      </c>
      <c r="R131" s="19" t="s">
        <v>569</v>
      </c>
      <c r="S131" s="19" t="s">
        <v>2666</v>
      </c>
      <c r="T131" s="19" t="s">
        <v>2667</v>
      </c>
      <c r="U131" s="21" t="s">
        <v>518</v>
      </c>
      <c r="V131" s="22" t="s">
        <v>519</v>
      </c>
      <c r="W131" s="18" t="s">
        <v>2668</v>
      </c>
      <c r="X131" s="18" t="s">
        <v>2669</v>
      </c>
      <c r="Y131" s="18" t="str">
        <f>VLOOKUP(C131,'[1]Odpovědi formuláře 1'!A:C,3,0)</f>
        <v>barbora.jedlickova@svcletovice.cz</v>
      </c>
      <c r="Z131" s="18" t="s">
        <v>2670</v>
      </c>
      <c r="AA131" s="23" t="s">
        <v>2671</v>
      </c>
      <c r="AB131" s="24"/>
      <c r="AC131" s="24"/>
      <c r="AD131" s="25"/>
      <c r="AE131" s="24"/>
      <c r="AF131" s="24"/>
      <c r="AG131" s="25"/>
      <c r="AH131" s="27"/>
      <c r="AI131" s="24"/>
      <c r="AJ131" s="24"/>
      <c r="AK131" s="25"/>
      <c r="AL131" s="29" t="s">
        <v>525</v>
      </c>
      <c r="AM131" s="56" t="s">
        <v>544</v>
      </c>
      <c r="AN131" s="29"/>
      <c r="AO131" s="29" t="s">
        <v>544</v>
      </c>
      <c r="AP131" s="49" t="s">
        <v>576</v>
      </c>
      <c r="AQ131" s="33">
        <f>VLOOKUP(C131,'Odpovědi formuláře 1'!A:E,5,0)</f>
        <v>839809</v>
      </c>
      <c r="AR131" s="33">
        <f>VLOOKUP(C131,'Odpovědi formuláře 2'!A:E,5,0)</f>
        <v>839809</v>
      </c>
      <c r="AS131" s="33" t="e">
        <f>VLOOKUP(C131,bezNP!A:F,6,0)</f>
        <v>#N/A</v>
      </c>
    </row>
    <row r="132" spans="1:45" s="49" customFormat="1" ht="30" customHeight="1">
      <c r="A132" s="17">
        <v>839639</v>
      </c>
      <c r="B132" s="37" t="s">
        <v>2672</v>
      </c>
      <c r="C132" s="17">
        <v>839639</v>
      </c>
      <c r="D132" s="18" t="s">
        <v>528</v>
      </c>
      <c r="E132" s="18" t="s">
        <v>2673</v>
      </c>
      <c r="F132" s="19" t="s">
        <v>2674</v>
      </c>
      <c r="G132" s="19" t="s">
        <v>2675</v>
      </c>
      <c r="H132" s="19" t="s">
        <v>2661</v>
      </c>
      <c r="I132" s="19" t="s">
        <v>2676</v>
      </c>
      <c r="J132" s="20">
        <v>203</v>
      </c>
      <c r="K132" s="20">
        <v>29</v>
      </c>
      <c r="L132" s="19" t="s">
        <v>963</v>
      </c>
      <c r="M132" s="19" t="s">
        <v>2677</v>
      </c>
      <c r="N132" s="19" t="s">
        <v>2678</v>
      </c>
      <c r="O132" s="19" t="s">
        <v>512</v>
      </c>
      <c r="P132" s="19" t="s">
        <v>2679</v>
      </c>
      <c r="Q132" s="19" t="s">
        <v>2680</v>
      </c>
      <c r="R132" s="19" t="s">
        <v>515</v>
      </c>
      <c r="S132" s="19" t="s">
        <v>2681</v>
      </c>
      <c r="T132" s="19" t="s">
        <v>2667</v>
      </c>
      <c r="U132" s="21" t="s">
        <v>518</v>
      </c>
      <c r="V132" s="22" t="s">
        <v>519</v>
      </c>
      <c r="W132" s="31">
        <v>516474203</v>
      </c>
      <c r="X132" s="18"/>
      <c r="Y132" s="18"/>
      <c r="Z132" s="18" t="s">
        <v>2682</v>
      </c>
      <c r="AA132" s="23" t="s">
        <v>2682</v>
      </c>
      <c r="AB132" s="24"/>
      <c r="AC132" s="24"/>
      <c r="AD132" s="25"/>
      <c r="AE132" s="24" t="s">
        <v>2683</v>
      </c>
      <c r="AF132" s="26">
        <v>516474203</v>
      </c>
      <c r="AG132" s="25" t="s">
        <v>2682</v>
      </c>
      <c r="AH132" s="27"/>
      <c r="AI132" s="24" t="s">
        <v>2684</v>
      </c>
      <c r="AJ132" s="26">
        <v>606567340</v>
      </c>
      <c r="AK132" s="25" t="s">
        <v>2685</v>
      </c>
      <c r="AL132" s="29" t="s">
        <v>525</v>
      </c>
      <c r="AM132" s="56" t="s">
        <v>544</v>
      </c>
      <c r="AN132" s="29" t="s">
        <v>658</v>
      </c>
      <c r="AO132" s="29" t="s">
        <v>544</v>
      </c>
      <c r="AP132" s="49" t="s">
        <v>576</v>
      </c>
      <c r="AQ132" s="33" t="e">
        <f>VLOOKUP(C132,'Odpovědi formuláře 1'!A:E,5,0)</f>
        <v>#N/A</v>
      </c>
      <c r="AR132" s="33">
        <f>VLOOKUP(C132,'Odpovědi formuláře 2'!A:E,5,0)</f>
        <v>839639</v>
      </c>
      <c r="AS132" s="33" t="e">
        <f>VLOOKUP(C132,bezNP!A:F,6,0)</f>
        <v>#N/A</v>
      </c>
    </row>
    <row r="133" spans="1:45" s="49" customFormat="1" ht="30" customHeight="1">
      <c r="A133" s="17">
        <v>387134</v>
      </c>
      <c r="B133" s="37" t="s">
        <v>2686</v>
      </c>
      <c r="C133" s="17">
        <v>387134</v>
      </c>
      <c r="D133" s="38" t="s">
        <v>2687</v>
      </c>
      <c r="E133" s="35" t="s">
        <v>2688</v>
      </c>
      <c r="F133" s="19" t="s">
        <v>2689</v>
      </c>
      <c r="G133" s="19" t="s">
        <v>2690</v>
      </c>
      <c r="H133" s="19" t="s">
        <v>2661</v>
      </c>
      <c r="I133" s="19" t="s">
        <v>2691</v>
      </c>
      <c r="J133" s="20">
        <v>55</v>
      </c>
      <c r="K133" s="20">
        <v>17</v>
      </c>
      <c r="L133" s="19" t="s">
        <v>509</v>
      </c>
      <c r="M133" s="19" t="s">
        <v>2692</v>
      </c>
      <c r="N133" s="19" t="s">
        <v>2693</v>
      </c>
      <c r="O133" s="19" t="s">
        <v>584</v>
      </c>
      <c r="P133" s="19" t="s">
        <v>2694</v>
      </c>
      <c r="Q133" s="19" t="s">
        <v>2695</v>
      </c>
      <c r="R133" s="19" t="s">
        <v>569</v>
      </c>
      <c r="S133" s="19" t="s">
        <v>2696</v>
      </c>
      <c r="T133" s="19" t="s">
        <v>2667</v>
      </c>
      <c r="U133" s="21" t="s">
        <v>727</v>
      </c>
      <c r="V133" s="36" t="s">
        <v>2697</v>
      </c>
      <c r="W133" s="18" t="s">
        <v>2698</v>
      </c>
      <c r="X133" s="18" t="s">
        <v>2699</v>
      </c>
      <c r="Y133" s="50" t="str">
        <f>VLOOKUP(C133,'[1]Odpovědi formuláře 1'!A:C,3,0)</f>
        <v>davky@nemletovice.cz</v>
      </c>
      <c r="Z133" s="18" t="s">
        <v>2700</v>
      </c>
      <c r="AA133" s="30" t="s">
        <v>2701</v>
      </c>
      <c r="AB133" s="24" t="s">
        <v>2702</v>
      </c>
      <c r="AC133" s="26">
        <v>601392799</v>
      </c>
      <c r="AD133" s="25" t="s">
        <v>2703</v>
      </c>
      <c r="AE133" s="24" t="s">
        <v>2704</v>
      </c>
      <c r="AF133" s="26">
        <v>601591336</v>
      </c>
      <c r="AG133" s="64" t="s">
        <v>2701</v>
      </c>
      <c r="AH133" s="27"/>
      <c r="AI133" s="24" t="s">
        <v>2705</v>
      </c>
      <c r="AJ133" s="24" t="s">
        <v>2706</v>
      </c>
      <c r="AK133" s="64" t="s">
        <v>2707</v>
      </c>
      <c r="AL133" s="29" t="s">
        <v>525</v>
      </c>
      <c r="AM133" s="29" t="s">
        <v>525</v>
      </c>
      <c r="AN133" s="29" t="s">
        <v>526</v>
      </c>
      <c r="AO133" s="29" t="s">
        <v>544</v>
      </c>
      <c r="AQ133" s="33">
        <f>VLOOKUP(C133,'Odpovědi formuláře 1'!A:E,5,0)</f>
        <v>387134</v>
      </c>
      <c r="AR133" s="33">
        <f>VLOOKUP(C133,'Odpovědi formuláře 2'!A:E,5,0)</f>
        <v>387134</v>
      </c>
      <c r="AS133" s="33">
        <f>VLOOKUP(C133,bezNP!A:F,6,0)</f>
        <v>387134</v>
      </c>
    </row>
    <row r="134" spans="1:45" s="49" customFormat="1" ht="30" customHeight="1">
      <c r="A134" s="32">
        <v>66596882</v>
      </c>
      <c r="B134" s="37" t="s">
        <v>2708</v>
      </c>
      <c r="C134" s="32">
        <v>66596882</v>
      </c>
      <c r="D134" s="18" t="s">
        <v>2709</v>
      </c>
      <c r="E134" s="18" t="s">
        <v>2710</v>
      </c>
      <c r="F134" s="19" t="s">
        <v>2711</v>
      </c>
      <c r="G134" s="19" t="s">
        <v>2712</v>
      </c>
      <c r="H134" s="19" t="s">
        <v>2661</v>
      </c>
      <c r="I134" s="19" t="s">
        <v>2286</v>
      </c>
      <c r="J134" s="20">
        <v>500</v>
      </c>
      <c r="K134" s="20">
        <v>6</v>
      </c>
      <c r="L134" s="19" t="s">
        <v>509</v>
      </c>
      <c r="M134" s="19" t="s">
        <v>2713</v>
      </c>
      <c r="N134" s="19" t="s">
        <v>2714</v>
      </c>
      <c r="O134" s="19" t="s">
        <v>584</v>
      </c>
      <c r="P134" s="19" t="s">
        <v>2715</v>
      </c>
      <c r="Q134" s="19" t="s">
        <v>2716</v>
      </c>
      <c r="R134" s="19" t="s">
        <v>569</v>
      </c>
      <c r="S134" s="19" t="s">
        <v>2717</v>
      </c>
      <c r="T134" s="19" t="s">
        <v>2667</v>
      </c>
      <c r="U134" s="21" t="s">
        <v>518</v>
      </c>
      <c r="V134" s="22" t="s">
        <v>519</v>
      </c>
      <c r="W134" s="31">
        <v>516474626</v>
      </c>
      <c r="X134" s="18" t="s">
        <v>2718</v>
      </c>
      <c r="Y134" s="18" t="str">
        <f>VLOOKUP(C134,'[1]Odpovědi formuláře 1'!A:C,3,0)</f>
        <v>skrabal@stredni-skola.cz</v>
      </c>
      <c r="Z134" s="18" t="s">
        <v>2719</v>
      </c>
      <c r="AA134" s="23" t="s">
        <v>2720</v>
      </c>
      <c r="AB134" s="24" t="s">
        <v>2721</v>
      </c>
      <c r="AC134" s="46" t="s">
        <v>2722</v>
      </c>
      <c r="AD134" s="25" t="s">
        <v>2723</v>
      </c>
      <c r="AE134" s="24" t="s">
        <v>2721</v>
      </c>
      <c r="AF134" s="46" t="s">
        <v>2722</v>
      </c>
      <c r="AG134" s="25" t="s">
        <v>2723</v>
      </c>
      <c r="AH134" s="27"/>
      <c r="AI134" s="24"/>
      <c r="AJ134" s="26"/>
      <c r="AK134" s="25"/>
      <c r="AL134" s="29" t="s">
        <v>525</v>
      </c>
      <c r="AM134" s="29" t="s">
        <v>525</v>
      </c>
      <c r="AN134" s="29" t="s">
        <v>526</v>
      </c>
      <c r="AO134" s="29" t="s">
        <v>525</v>
      </c>
      <c r="AQ134" s="33">
        <f>VLOOKUP(C134,'Odpovědi formuláře 1'!A:E,5,0)</f>
        <v>66596882</v>
      </c>
      <c r="AR134" s="33">
        <f>VLOOKUP(C134,'Odpovědi formuláře 2'!A:E,5,0)</f>
        <v>66596882</v>
      </c>
      <c r="AS134" s="33">
        <f>VLOOKUP(C134,bezNP!A:F,6,0)</f>
        <v>66596882</v>
      </c>
    </row>
    <row r="135" spans="1:45" s="49" customFormat="1" ht="30" customHeight="1">
      <c r="A135" s="17">
        <v>386766</v>
      </c>
      <c r="B135" s="37" t="s">
        <v>2724</v>
      </c>
      <c r="C135" s="17">
        <v>386766</v>
      </c>
      <c r="D135" s="44" t="s">
        <v>528</v>
      </c>
      <c r="E135" s="45" t="s">
        <v>2725</v>
      </c>
      <c r="F135" s="19" t="s">
        <v>2726</v>
      </c>
      <c r="G135" s="19" t="s">
        <v>2727</v>
      </c>
      <c r="H135" s="19" t="s">
        <v>2728</v>
      </c>
      <c r="I135" s="19" t="s">
        <v>2729</v>
      </c>
      <c r="J135" s="20">
        <v>12</v>
      </c>
      <c r="K135" s="20"/>
      <c r="L135" s="19" t="s">
        <v>963</v>
      </c>
      <c r="M135" s="19" t="s">
        <v>2730</v>
      </c>
      <c r="N135" s="19" t="s">
        <v>2731</v>
      </c>
      <c r="O135" s="19" t="s">
        <v>584</v>
      </c>
      <c r="P135" s="19" t="s">
        <v>2732</v>
      </c>
      <c r="Q135" s="19" t="s">
        <v>2733</v>
      </c>
      <c r="R135" s="19" t="s">
        <v>569</v>
      </c>
      <c r="S135" s="19" t="s">
        <v>2734</v>
      </c>
      <c r="T135" s="19" t="s">
        <v>2735</v>
      </c>
      <c r="U135" s="21" t="s">
        <v>727</v>
      </c>
      <c r="V135" s="36" t="s">
        <v>2736</v>
      </c>
      <c r="W135" s="18" t="s">
        <v>2737</v>
      </c>
      <c r="X135" s="33"/>
      <c r="Y135" s="18" t="str">
        <f>VLOOKUP(C135,'[1]Odpovědi formuláře 1'!A:C,3,0)</f>
        <v>pravcova@detskelecebny.cz</v>
      </c>
      <c r="Z135" s="33" t="s">
        <v>2738</v>
      </c>
      <c r="AA135" s="23" t="s">
        <v>2739</v>
      </c>
      <c r="AB135" s="24"/>
      <c r="AC135" s="26"/>
      <c r="AD135" s="25"/>
      <c r="AE135" s="24" t="s">
        <v>2740</v>
      </c>
      <c r="AF135" s="26">
        <v>724460025</v>
      </c>
      <c r="AG135" s="41" t="s">
        <v>2739</v>
      </c>
      <c r="AH135" s="27" t="s">
        <v>2741</v>
      </c>
      <c r="AI135" s="24" t="s">
        <v>2742</v>
      </c>
      <c r="AJ135" s="24" t="s">
        <v>2743</v>
      </c>
      <c r="AK135" s="25" t="s">
        <v>2744</v>
      </c>
      <c r="AL135" s="29" t="s">
        <v>525</v>
      </c>
      <c r="AM135" s="29" t="s">
        <v>525</v>
      </c>
      <c r="AN135" s="29" t="s">
        <v>526</v>
      </c>
      <c r="AO135" s="29" t="s">
        <v>544</v>
      </c>
      <c r="AQ135" s="33">
        <f>VLOOKUP(C135,'Odpovědi formuláře 1'!A:E,5,0)</f>
        <v>386766</v>
      </c>
      <c r="AR135" s="33">
        <f>VLOOKUP(C135,'Odpovědi formuláře 2'!A:E,5,0)</f>
        <v>386766</v>
      </c>
      <c r="AS135" s="33" t="e">
        <f>VLOOKUP(C135,bezNP!A:F,6,0)</f>
        <v>#N/A</v>
      </c>
    </row>
    <row r="136" spans="1:45" s="49" customFormat="1" ht="30" customHeight="1">
      <c r="A136" s="32">
        <v>62075993</v>
      </c>
      <c r="B136" s="16" t="s">
        <v>2745</v>
      </c>
      <c r="C136" s="32">
        <v>62075993</v>
      </c>
      <c r="D136" s="18" t="s">
        <v>528</v>
      </c>
      <c r="E136" s="18" t="s">
        <v>2746</v>
      </c>
      <c r="F136" s="19" t="s">
        <v>2726</v>
      </c>
      <c r="G136" s="19" t="s">
        <v>2727</v>
      </c>
      <c r="H136" s="19" t="s">
        <v>2728</v>
      </c>
      <c r="I136" s="19" t="s">
        <v>2729</v>
      </c>
      <c r="J136" s="20">
        <v>12</v>
      </c>
      <c r="K136" s="20"/>
      <c r="L136" s="19" t="s">
        <v>1687</v>
      </c>
      <c r="M136" s="19" t="s">
        <v>2747</v>
      </c>
      <c r="N136" s="19" t="s">
        <v>2748</v>
      </c>
      <c r="O136" s="19" t="s">
        <v>584</v>
      </c>
      <c r="P136" s="19" t="s">
        <v>2749</v>
      </c>
      <c r="Q136" s="19" t="s">
        <v>2750</v>
      </c>
      <c r="R136" s="19" t="s">
        <v>569</v>
      </c>
      <c r="S136" s="19" t="s">
        <v>2751</v>
      </c>
      <c r="T136" s="19" t="s">
        <v>2735</v>
      </c>
      <c r="U136" s="21" t="s">
        <v>518</v>
      </c>
      <c r="V136" s="22" t="s">
        <v>519</v>
      </c>
      <c r="W136" s="18" t="s">
        <v>2752</v>
      </c>
      <c r="X136" s="18"/>
      <c r="Y136" s="18"/>
      <c r="Z136" s="18" t="s">
        <v>220</v>
      </c>
      <c r="AA136" s="23" t="s">
        <v>220</v>
      </c>
      <c r="AB136" s="24" t="s">
        <v>620</v>
      </c>
      <c r="AC136" s="24" t="s">
        <v>620</v>
      </c>
      <c r="AD136" s="25" t="s">
        <v>620</v>
      </c>
      <c r="AE136" s="24" t="s">
        <v>620</v>
      </c>
      <c r="AF136" s="24" t="s">
        <v>620</v>
      </c>
      <c r="AG136" s="25" t="s">
        <v>620</v>
      </c>
      <c r="AH136" s="24" t="s">
        <v>620</v>
      </c>
      <c r="AI136" s="24" t="s">
        <v>620</v>
      </c>
      <c r="AJ136" s="24" t="s">
        <v>620</v>
      </c>
      <c r="AK136" s="25" t="s">
        <v>620</v>
      </c>
      <c r="AL136" s="29" t="s">
        <v>544</v>
      </c>
      <c r="AM136" s="56" t="s">
        <v>544</v>
      </c>
      <c r="AN136" s="29"/>
      <c r="AO136" s="29" t="s">
        <v>544</v>
      </c>
      <c r="AP136" s="49" t="s">
        <v>2753</v>
      </c>
      <c r="AQ136" s="33">
        <f>VLOOKUP(C136,'Odpovědi formuláře 1'!A:E,5,0)</f>
        <v>62075993</v>
      </c>
      <c r="AR136" s="33">
        <f>VLOOKUP(C136,'Odpovědi formuláře 2'!A:E,5,0)</f>
        <v>62075993</v>
      </c>
      <c r="AS136" s="33">
        <f>VLOOKUP(C136,bezNP!A:F,6,0)</f>
        <v>62075993</v>
      </c>
    </row>
    <row r="137" spans="1:45" s="49" customFormat="1" ht="30" customHeight="1">
      <c r="A137" s="32">
        <v>70838771</v>
      </c>
      <c r="B137" s="37" t="s">
        <v>2754</v>
      </c>
      <c r="C137" s="32">
        <v>70838771</v>
      </c>
      <c r="D137" s="18" t="s">
        <v>528</v>
      </c>
      <c r="E137" s="18" t="s">
        <v>2755</v>
      </c>
      <c r="F137" s="19" t="s">
        <v>2756</v>
      </c>
      <c r="G137" s="19" t="s">
        <v>2757</v>
      </c>
      <c r="H137" s="19" t="s">
        <v>2758</v>
      </c>
      <c r="I137" s="19" t="s">
        <v>2759</v>
      </c>
      <c r="J137" s="20">
        <v>2969</v>
      </c>
      <c r="K137" s="20">
        <v>4</v>
      </c>
      <c r="L137" s="19" t="s">
        <v>509</v>
      </c>
      <c r="M137" s="19" t="s">
        <v>2760</v>
      </c>
      <c r="N137" s="19" t="s">
        <v>379</v>
      </c>
      <c r="O137" s="19" t="s">
        <v>584</v>
      </c>
      <c r="P137" s="19" t="s">
        <v>2761</v>
      </c>
      <c r="Q137" s="19" t="s">
        <v>2762</v>
      </c>
      <c r="R137" s="19" t="s">
        <v>569</v>
      </c>
      <c r="S137" s="19" t="s">
        <v>2763</v>
      </c>
      <c r="T137" s="19" t="s">
        <v>2764</v>
      </c>
      <c r="U137" s="21" t="s">
        <v>518</v>
      </c>
      <c r="V137" s="22" t="s">
        <v>519</v>
      </c>
      <c r="W137" s="18" t="s">
        <v>2765</v>
      </c>
      <c r="X137" s="18"/>
      <c r="Y137" s="18"/>
      <c r="Z137" s="18" t="s">
        <v>378</v>
      </c>
      <c r="AA137" s="23" t="s">
        <v>2766</v>
      </c>
      <c r="AB137" s="24" t="s">
        <v>379</v>
      </c>
      <c r="AC137" s="26">
        <v>724742715</v>
      </c>
      <c r="AD137" s="25" t="s">
        <v>2767</v>
      </c>
      <c r="AE137" s="24" t="s">
        <v>2768</v>
      </c>
      <c r="AF137" s="26">
        <v>724095284</v>
      </c>
      <c r="AG137" s="25" t="s">
        <v>2767</v>
      </c>
      <c r="AH137" s="27"/>
      <c r="AI137" s="24" t="s">
        <v>2769</v>
      </c>
      <c r="AJ137" s="26">
        <v>519371030</v>
      </c>
      <c r="AK137" s="25" t="s">
        <v>2767</v>
      </c>
      <c r="AL137" s="29" t="s">
        <v>525</v>
      </c>
      <c r="AM137" s="29" t="s">
        <v>525</v>
      </c>
      <c r="AN137" s="29" t="s">
        <v>526</v>
      </c>
      <c r="AO137" s="29" t="s">
        <v>544</v>
      </c>
      <c r="AQ137" s="33">
        <f>VLOOKUP(C137,'Odpovědi formuláře 1'!A:E,5,0)</f>
        <v>70838771</v>
      </c>
      <c r="AR137" s="33">
        <f>VLOOKUP(C137,'Odpovědi formuláře 2'!A:E,5,0)</f>
        <v>70838771</v>
      </c>
      <c r="AS137" s="33" t="e">
        <f>VLOOKUP(C137,bezNP!A:F,6,0)</f>
        <v>#N/A</v>
      </c>
    </row>
    <row r="138" spans="1:45" s="49" customFormat="1" ht="30" customHeight="1">
      <c r="A138" s="32">
        <v>60680351</v>
      </c>
      <c r="B138" s="37" t="s">
        <v>2770</v>
      </c>
      <c r="C138" s="32">
        <v>60680351</v>
      </c>
      <c r="D138" s="18" t="s">
        <v>528</v>
      </c>
      <c r="E138" s="18" t="s">
        <v>2771</v>
      </c>
      <c r="F138" s="19" t="s">
        <v>2772</v>
      </c>
      <c r="G138" s="19" t="s">
        <v>2773</v>
      </c>
      <c r="H138" s="19" t="s">
        <v>2774</v>
      </c>
      <c r="I138" s="19" t="s">
        <v>2775</v>
      </c>
      <c r="J138" s="20">
        <v>674</v>
      </c>
      <c r="K138" s="20">
        <v>1</v>
      </c>
      <c r="L138" s="19" t="s">
        <v>1687</v>
      </c>
      <c r="M138" s="19" t="s">
        <v>2776</v>
      </c>
      <c r="N138" s="19" t="s">
        <v>2777</v>
      </c>
      <c r="O138" s="19" t="s">
        <v>584</v>
      </c>
      <c r="P138" s="19" t="s">
        <v>2778</v>
      </c>
      <c r="Q138" s="19" t="s">
        <v>2779</v>
      </c>
      <c r="R138" s="19" t="s">
        <v>569</v>
      </c>
      <c r="S138" s="19" t="s">
        <v>2780</v>
      </c>
      <c r="T138" s="19" t="s">
        <v>2764</v>
      </c>
      <c r="U138" s="21" t="s">
        <v>518</v>
      </c>
      <c r="V138" s="22" t="s">
        <v>519</v>
      </c>
      <c r="W138" s="31">
        <v>519326162</v>
      </c>
      <c r="X138" s="18" t="s">
        <v>2781</v>
      </c>
      <c r="Y138" s="18" t="str">
        <f>VLOOKUP(C138,'[1]Odpovědi formuláře 1'!A:C,3,0)</f>
        <v>henclova@gbv.cz</v>
      </c>
      <c r="Z138" s="18" t="s">
        <v>2782</v>
      </c>
      <c r="AA138" s="23" t="s">
        <v>2783</v>
      </c>
      <c r="AB138" s="24"/>
      <c r="AC138" s="24"/>
      <c r="AD138" s="25"/>
      <c r="AE138" s="24" t="s">
        <v>2784</v>
      </c>
      <c r="AF138" s="26">
        <v>519326162</v>
      </c>
      <c r="AG138" s="25" t="s">
        <v>2781</v>
      </c>
      <c r="AH138" s="27"/>
      <c r="AI138" s="24" t="s">
        <v>2785</v>
      </c>
      <c r="AJ138" s="26">
        <v>606682114</v>
      </c>
      <c r="AK138" s="25" t="s">
        <v>2786</v>
      </c>
      <c r="AL138" s="29" t="s">
        <v>525</v>
      </c>
      <c r="AM138" s="29" t="s">
        <v>525</v>
      </c>
      <c r="AN138" s="29" t="s">
        <v>526</v>
      </c>
      <c r="AO138" s="29" t="s">
        <v>544</v>
      </c>
      <c r="AQ138" s="33">
        <f>VLOOKUP(C138,'Odpovědi formuláře 1'!A:E,5,0)</f>
        <v>60680351</v>
      </c>
      <c r="AR138" s="33">
        <f>VLOOKUP(C138,'Odpovědi formuláře 2'!A:E,5,0)</f>
        <v>60680351</v>
      </c>
      <c r="AS138" s="33" t="e">
        <f>VLOOKUP(C138,bezNP!A:F,6,0)</f>
        <v>#N/A</v>
      </c>
    </row>
    <row r="139" spans="1:45" s="49" customFormat="1" ht="30" customHeight="1">
      <c r="A139" s="32">
        <v>60680342</v>
      </c>
      <c r="B139" s="37" t="s">
        <v>2787</v>
      </c>
      <c r="C139" s="32">
        <v>60680342</v>
      </c>
      <c r="D139" s="18" t="s">
        <v>2788</v>
      </c>
      <c r="E139" s="18" t="s">
        <v>2789</v>
      </c>
      <c r="F139" s="19" t="s">
        <v>2790</v>
      </c>
      <c r="G139" s="19" t="s">
        <v>2791</v>
      </c>
      <c r="H139" s="19" t="s">
        <v>2792</v>
      </c>
      <c r="I139" s="19" t="s">
        <v>2793</v>
      </c>
      <c r="J139" s="20">
        <v>1126</v>
      </c>
      <c r="K139" s="20">
        <v>1</v>
      </c>
      <c r="L139" s="19" t="s">
        <v>509</v>
      </c>
      <c r="M139" s="19" t="s">
        <v>2794</v>
      </c>
      <c r="N139" s="19" t="s">
        <v>2795</v>
      </c>
      <c r="O139" s="19" t="s">
        <v>512</v>
      </c>
      <c r="P139" s="19" t="s">
        <v>2796</v>
      </c>
      <c r="Q139" s="19" t="s">
        <v>2795</v>
      </c>
      <c r="R139" s="19" t="s">
        <v>515</v>
      </c>
      <c r="S139" s="19" t="s">
        <v>2797</v>
      </c>
      <c r="T139" s="19" t="s">
        <v>2764</v>
      </c>
      <c r="U139" s="21" t="s">
        <v>518</v>
      </c>
      <c r="V139" s="22" t="s">
        <v>519</v>
      </c>
      <c r="W139" s="18" t="s">
        <v>2798</v>
      </c>
      <c r="X139" s="33"/>
      <c r="Y139" s="18" t="str">
        <f>VLOOKUP(C139,'[1]Odpovědi formuláře 1'!A:C,3,0)</f>
        <v>zavodna@spsbv.cz</v>
      </c>
      <c r="Z139" s="33" t="s">
        <v>2799</v>
      </c>
      <c r="AA139" s="23" t="s">
        <v>2800</v>
      </c>
      <c r="AB139" s="24"/>
      <c r="AC139" s="24"/>
      <c r="AD139" s="25"/>
      <c r="AE139" s="24" t="s">
        <v>2801</v>
      </c>
      <c r="AF139" s="26">
        <v>519326505</v>
      </c>
      <c r="AG139" s="25" t="s">
        <v>2802</v>
      </c>
      <c r="AH139" s="27"/>
      <c r="AI139" s="24" t="s">
        <v>2803</v>
      </c>
      <c r="AJ139" s="26">
        <v>724645824</v>
      </c>
      <c r="AK139" s="25" t="s">
        <v>2804</v>
      </c>
      <c r="AL139" s="29" t="s">
        <v>525</v>
      </c>
      <c r="AM139" s="29" t="s">
        <v>525</v>
      </c>
      <c r="AN139" s="29" t="s">
        <v>1868</v>
      </c>
      <c r="AO139" s="29" t="s">
        <v>544</v>
      </c>
      <c r="AQ139" s="33">
        <f>VLOOKUP(C139,'Odpovědi formuláře 1'!A:E,5,0)</f>
        <v>60680342</v>
      </c>
      <c r="AR139" s="33">
        <f>VLOOKUP(C139,'Odpovědi formuláře 2'!A:E,5,0)</f>
        <v>60680342</v>
      </c>
      <c r="AS139" s="33">
        <f>VLOOKUP(C139,bezNP!A:F,6,0)</f>
        <v>60680342</v>
      </c>
    </row>
    <row r="140" spans="1:45" s="49" customFormat="1" ht="30" customHeight="1">
      <c r="A140" s="32">
        <v>70848858</v>
      </c>
      <c r="B140" s="37" t="s">
        <v>2805</v>
      </c>
      <c r="C140" s="32">
        <v>70848858</v>
      </c>
      <c r="D140" s="18" t="s">
        <v>528</v>
      </c>
      <c r="E140" s="18" t="s">
        <v>2806</v>
      </c>
      <c r="F140" s="19" t="s">
        <v>2807</v>
      </c>
      <c r="G140" s="19" t="s">
        <v>2808</v>
      </c>
      <c r="H140" s="19" t="s">
        <v>2809</v>
      </c>
      <c r="I140" s="19" t="s">
        <v>2810</v>
      </c>
      <c r="J140" s="20">
        <v>2131</v>
      </c>
      <c r="K140" s="20">
        <v>30</v>
      </c>
      <c r="L140" s="19" t="s">
        <v>509</v>
      </c>
      <c r="M140" s="19" t="s">
        <v>2811</v>
      </c>
      <c r="N140" s="19" t="s">
        <v>2812</v>
      </c>
      <c r="O140" s="19" t="s">
        <v>584</v>
      </c>
      <c r="P140" s="19" t="s">
        <v>2813</v>
      </c>
      <c r="Q140" s="19" t="s">
        <v>2814</v>
      </c>
      <c r="R140" s="19" t="s">
        <v>569</v>
      </c>
      <c r="S140" s="19" t="s">
        <v>2815</v>
      </c>
      <c r="T140" s="19" t="s">
        <v>2764</v>
      </c>
      <c r="U140" s="21" t="s">
        <v>518</v>
      </c>
      <c r="V140" s="22" t="s">
        <v>519</v>
      </c>
      <c r="W140" s="18">
        <v>519373996</v>
      </c>
      <c r="X140" s="18"/>
      <c r="Y140" s="18" t="str">
        <f>VLOOKUP(C140,'[1]Odpovědi formuláře 1'!A:C,3,0)</f>
        <v>pppbreclav@mybox.cz</v>
      </c>
      <c r="Z140" s="18" t="s">
        <v>458</v>
      </c>
      <c r="AA140" s="23" t="s">
        <v>2816</v>
      </c>
      <c r="AB140" s="24"/>
      <c r="AC140" s="24"/>
      <c r="AD140" s="25"/>
      <c r="AE140" s="24"/>
      <c r="AF140" s="24"/>
      <c r="AG140" s="25"/>
      <c r="AH140" s="27"/>
      <c r="AI140" s="24"/>
      <c r="AJ140" s="24"/>
      <c r="AK140" s="25"/>
      <c r="AL140" s="29" t="s">
        <v>525</v>
      </c>
      <c r="AM140" s="29" t="s">
        <v>525</v>
      </c>
      <c r="AN140" s="29" t="s">
        <v>658</v>
      </c>
      <c r="AO140" s="29" t="s">
        <v>544</v>
      </c>
      <c r="AQ140" s="33">
        <f>VLOOKUP(C140,'Odpovědi formuláře 1'!A:E,5,0)</f>
        <v>70848858</v>
      </c>
      <c r="AR140" s="33">
        <f>VLOOKUP(C140,'Odpovědi formuláře 2'!A:E,5,0)</f>
        <v>70848858</v>
      </c>
      <c r="AS140" s="33" t="e">
        <f>VLOOKUP(C140,bezNP!A:F,6,0)</f>
        <v>#N/A</v>
      </c>
    </row>
    <row r="141" spans="1:45" s="49" customFormat="1" ht="30" customHeight="1">
      <c r="A141" s="17">
        <v>390780</v>
      </c>
      <c r="B141" s="53" t="s">
        <v>2817</v>
      </c>
      <c r="C141" s="17">
        <v>390780</v>
      </c>
      <c r="D141" s="38" t="s">
        <v>2818</v>
      </c>
      <c r="E141" s="35" t="s">
        <v>2819</v>
      </c>
      <c r="F141" s="19" t="s">
        <v>2820</v>
      </c>
      <c r="G141" s="19" t="s">
        <v>2821</v>
      </c>
      <c r="H141" s="19" t="s">
        <v>2809</v>
      </c>
      <c r="I141" s="19" t="s">
        <v>2822</v>
      </c>
      <c r="J141" s="20">
        <v>3066</v>
      </c>
      <c r="K141" s="20">
        <v>1</v>
      </c>
      <c r="L141" s="19" t="s">
        <v>509</v>
      </c>
      <c r="M141" s="19" t="s">
        <v>2823</v>
      </c>
      <c r="N141" s="52" t="s">
        <v>2824</v>
      </c>
      <c r="O141" s="52" t="s">
        <v>512</v>
      </c>
      <c r="P141" s="52" t="s">
        <v>2825</v>
      </c>
      <c r="Q141" s="52" t="s">
        <v>2826</v>
      </c>
      <c r="R141" s="52" t="s">
        <v>515</v>
      </c>
      <c r="S141" s="52" t="s">
        <v>2827</v>
      </c>
      <c r="T141" s="19" t="s">
        <v>2764</v>
      </c>
      <c r="U141" s="21" t="s">
        <v>727</v>
      </c>
      <c r="V141" s="36" t="s">
        <v>2828</v>
      </c>
      <c r="W141" s="18" t="s">
        <v>2829</v>
      </c>
      <c r="X141" s="18" t="s">
        <v>2830</v>
      </c>
      <c r="Y141" s="18" t="str">
        <f>VLOOKUP(C141,'[1]Odpovědi formuláře 1'!A:C,3,0)</f>
        <v>obchodni@nembv.cz</v>
      </c>
      <c r="Z141" s="18" t="s">
        <v>2831</v>
      </c>
      <c r="AA141" s="23" t="s">
        <v>2832</v>
      </c>
      <c r="AB141" s="24"/>
      <c r="AC141" s="24"/>
      <c r="AD141" s="25"/>
      <c r="AE141" s="24" t="s">
        <v>2833</v>
      </c>
      <c r="AF141" s="26">
        <v>519315110</v>
      </c>
      <c r="AG141" s="25" t="s">
        <v>2834</v>
      </c>
      <c r="AH141" s="27"/>
      <c r="AI141" s="24" t="s">
        <v>2835</v>
      </c>
      <c r="AJ141" s="26">
        <v>519315292</v>
      </c>
      <c r="AK141" s="25" t="s">
        <v>2836</v>
      </c>
      <c r="AL141" s="29" t="s">
        <v>525</v>
      </c>
      <c r="AM141" s="29" t="s">
        <v>525</v>
      </c>
      <c r="AN141" s="29" t="s">
        <v>526</v>
      </c>
      <c r="AO141" s="29" t="s">
        <v>544</v>
      </c>
      <c r="AQ141" s="33">
        <f>VLOOKUP(C141,'Odpovědi formuláře 1'!A:E,5,0)</f>
        <v>390780</v>
      </c>
      <c r="AR141" s="33">
        <f>VLOOKUP(C141,'Odpovědi formuláře 2'!A:E,5,0)</f>
        <v>390780</v>
      </c>
      <c r="AS141" s="33">
        <f>VLOOKUP(C141,bezNP!A:F,6,0)</f>
        <v>390780</v>
      </c>
    </row>
    <row r="142" spans="1:45" s="49" customFormat="1" ht="30" customHeight="1">
      <c r="A142" s="32">
        <v>60680318</v>
      </c>
      <c r="B142" s="37" t="s">
        <v>2837</v>
      </c>
      <c r="C142" s="32">
        <v>60680318</v>
      </c>
      <c r="D142" s="18" t="s">
        <v>2838</v>
      </c>
      <c r="E142" s="18" t="s">
        <v>2839</v>
      </c>
      <c r="F142" s="19" t="s">
        <v>2840</v>
      </c>
      <c r="G142" s="19" t="s">
        <v>2841</v>
      </c>
      <c r="H142" s="19" t="s">
        <v>2842</v>
      </c>
      <c r="I142" s="19" t="s">
        <v>2843</v>
      </c>
      <c r="J142" s="20">
        <v>116</v>
      </c>
      <c r="K142" s="20"/>
      <c r="L142" s="19" t="s">
        <v>612</v>
      </c>
      <c r="M142" s="19" t="s">
        <v>2844</v>
      </c>
      <c r="N142" s="19" t="s">
        <v>2845</v>
      </c>
      <c r="O142" s="19" t="s">
        <v>512</v>
      </c>
      <c r="P142" s="19" t="s">
        <v>2846</v>
      </c>
      <c r="Q142" s="19" t="s">
        <v>2847</v>
      </c>
      <c r="R142" s="19" t="s">
        <v>515</v>
      </c>
      <c r="S142" s="19" t="s">
        <v>2848</v>
      </c>
      <c r="T142" s="19" t="s">
        <v>2849</v>
      </c>
      <c r="U142" s="21" t="s">
        <v>518</v>
      </c>
      <c r="V142" s="22" t="s">
        <v>519</v>
      </c>
      <c r="W142" s="18" t="s">
        <v>2850</v>
      </c>
      <c r="X142" s="33" t="s">
        <v>2851</v>
      </c>
      <c r="Y142" s="18" t="str">
        <f>VLOOKUP(C142,'[1]Odpovědi formuláře 1'!A:C,3,0)</f>
        <v>alexandra.reznakova@svisv.cz</v>
      </c>
      <c r="Z142" s="33" t="s">
        <v>2852</v>
      </c>
      <c r="AA142" s="23" t="s">
        <v>2853</v>
      </c>
      <c r="AB142" s="24"/>
      <c r="AC142" s="24"/>
      <c r="AD142" s="25"/>
      <c r="AE142" s="24" t="s">
        <v>2854</v>
      </c>
      <c r="AF142" s="26">
        <v>519361740</v>
      </c>
      <c r="AG142" s="25" t="s">
        <v>2853</v>
      </c>
      <c r="AH142" s="27"/>
      <c r="AI142" s="24" t="s">
        <v>2855</v>
      </c>
      <c r="AJ142" s="26">
        <v>519361750</v>
      </c>
      <c r="AK142" s="25" t="s">
        <v>2856</v>
      </c>
      <c r="AL142" s="29" t="s">
        <v>525</v>
      </c>
      <c r="AM142" s="29" t="s">
        <v>525</v>
      </c>
      <c r="AN142" s="29" t="s">
        <v>658</v>
      </c>
      <c r="AO142" s="29" t="s">
        <v>544</v>
      </c>
      <c r="AQ142" s="33">
        <f>VLOOKUP(C142,'Odpovědi formuláře 1'!A:E,5,0)</f>
        <v>60680318</v>
      </c>
      <c r="AR142" s="33">
        <f>VLOOKUP(C142,'Odpovědi formuláře 2'!A:E,5,0)</f>
        <v>60680318</v>
      </c>
      <c r="AS142" s="33" t="e">
        <f>VLOOKUP(C142,bezNP!A:F,6,0)</f>
        <v>#N/A</v>
      </c>
    </row>
    <row r="143" spans="1:45" s="49" customFormat="1" ht="30" customHeight="1">
      <c r="A143" s="32">
        <v>45671826</v>
      </c>
      <c r="B143" s="48" t="s">
        <v>2857</v>
      </c>
      <c r="C143" s="32">
        <v>45671826</v>
      </c>
      <c r="D143" s="35" t="s">
        <v>528</v>
      </c>
      <c r="E143" s="35" t="s">
        <v>2858</v>
      </c>
      <c r="F143" s="19" t="s">
        <v>2859</v>
      </c>
      <c r="G143" s="19" t="s">
        <v>2860</v>
      </c>
      <c r="H143" s="19" t="s">
        <v>2861</v>
      </c>
      <c r="I143" s="19" t="s">
        <v>2862</v>
      </c>
      <c r="J143" s="20">
        <v>275</v>
      </c>
      <c r="K143" s="20"/>
      <c r="L143" s="19" t="s">
        <v>509</v>
      </c>
      <c r="M143" s="19" t="s">
        <v>2863</v>
      </c>
      <c r="N143" s="19" t="s">
        <v>2864</v>
      </c>
      <c r="O143" s="19" t="s">
        <v>584</v>
      </c>
      <c r="P143" s="19" t="s">
        <v>2865</v>
      </c>
      <c r="Q143" s="19" t="s">
        <v>2866</v>
      </c>
      <c r="R143" s="19" t="s">
        <v>569</v>
      </c>
      <c r="S143" s="19" t="s">
        <v>2867</v>
      </c>
      <c r="T143" s="19" t="s">
        <v>2868</v>
      </c>
      <c r="U143" s="21" t="s">
        <v>634</v>
      </c>
      <c r="V143" s="36" t="s">
        <v>2869</v>
      </c>
      <c r="W143" s="31">
        <v>515238190</v>
      </c>
      <c r="X143" s="18"/>
      <c r="Y143" s="18" t="str">
        <f>VLOOKUP(C143,'[1]Odpovědi formuláře 1'!A:C,3,0)</f>
        <v>ekonom@eminzamek.cz</v>
      </c>
      <c r="Z143" s="18" t="s">
        <v>2870</v>
      </c>
      <c r="AA143" s="23" t="s">
        <v>2871</v>
      </c>
      <c r="AB143" s="24"/>
      <c r="AC143" s="24"/>
      <c r="AD143" s="25"/>
      <c r="AE143" s="24" t="s">
        <v>2872</v>
      </c>
      <c r="AF143" s="26">
        <v>515229151</v>
      </c>
      <c r="AG143" s="25" t="s">
        <v>434</v>
      </c>
      <c r="AH143" s="27"/>
      <c r="AI143" s="24" t="s">
        <v>2873</v>
      </c>
      <c r="AJ143" s="26">
        <v>515229151</v>
      </c>
      <c r="AK143" s="25" t="s">
        <v>2874</v>
      </c>
      <c r="AL143" s="29" t="s">
        <v>525</v>
      </c>
      <c r="AM143" s="29" t="s">
        <v>525</v>
      </c>
      <c r="AN143" s="29" t="s">
        <v>526</v>
      </c>
      <c r="AO143" s="29" t="s">
        <v>544</v>
      </c>
      <c r="AQ143" s="33">
        <f>VLOOKUP(C143,'Odpovědi formuláře 1'!A:E,5,0)</f>
        <v>45671826</v>
      </c>
      <c r="AR143" s="33">
        <f>VLOOKUP(C143,'Odpovědi formuláře 2'!A:E,5,0)</f>
        <v>45671826</v>
      </c>
      <c r="AS143" s="33" t="e">
        <f>VLOOKUP(C143,bezNP!A:F,6,0)</f>
        <v>#N/A</v>
      </c>
    </row>
    <row r="144" spans="1:45" s="49" customFormat="1" ht="30" customHeight="1">
      <c r="A144" s="32">
        <v>70841721</v>
      </c>
      <c r="B144" s="37" t="s">
        <v>2875</v>
      </c>
      <c r="C144" s="32">
        <v>70841721</v>
      </c>
      <c r="D144" s="18" t="s">
        <v>528</v>
      </c>
      <c r="E144" s="18" t="s">
        <v>2876</v>
      </c>
      <c r="F144" s="19" t="s">
        <v>2877</v>
      </c>
      <c r="G144" s="19" t="s">
        <v>2878</v>
      </c>
      <c r="H144" s="19" t="s">
        <v>2861</v>
      </c>
      <c r="I144" s="19" t="s">
        <v>2879</v>
      </c>
      <c r="J144" s="20">
        <v>210</v>
      </c>
      <c r="K144" s="20"/>
      <c r="L144" s="19" t="s">
        <v>509</v>
      </c>
      <c r="M144" s="19" t="s">
        <v>2880</v>
      </c>
      <c r="N144" s="19" t="s">
        <v>2881</v>
      </c>
      <c r="O144" s="19" t="s">
        <v>512</v>
      </c>
      <c r="P144" s="19" t="s">
        <v>2882</v>
      </c>
      <c r="Q144" s="19" t="s">
        <v>2883</v>
      </c>
      <c r="R144" s="19" t="s">
        <v>515</v>
      </c>
      <c r="S144" s="19" t="s">
        <v>2884</v>
      </c>
      <c r="T144" s="19" t="s">
        <v>2885</v>
      </c>
      <c r="U144" s="21" t="s">
        <v>518</v>
      </c>
      <c r="V144" s="22" t="s">
        <v>519</v>
      </c>
      <c r="W144" s="31">
        <v>515229971</v>
      </c>
      <c r="X144" s="18"/>
      <c r="Y144" s="18"/>
      <c r="Z144" s="18" t="s">
        <v>54</v>
      </c>
      <c r="AA144" s="23" t="s">
        <v>54</v>
      </c>
      <c r="AB144" s="24" t="s">
        <v>2886</v>
      </c>
      <c r="AC144" s="26">
        <v>515229971</v>
      </c>
      <c r="AD144" s="25" t="s">
        <v>54</v>
      </c>
      <c r="AE144" s="24" t="s">
        <v>2886</v>
      </c>
      <c r="AF144" s="26">
        <v>515229971</v>
      </c>
      <c r="AG144" s="25" t="s">
        <v>54</v>
      </c>
      <c r="AH144" s="27"/>
      <c r="AI144" s="24" t="s">
        <v>2886</v>
      </c>
      <c r="AJ144" s="26">
        <v>515229971</v>
      </c>
      <c r="AK144" s="25" t="s">
        <v>54</v>
      </c>
      <c r="AL144" s="29" t="s">
        <v>525</v>
      </c>
      <c r="AM144" s="29" t="s">
        <v>525</v>
      </c>
      <c r="AN144" s="29" t="s">
        <v>658</v>
      </c>
      <c r="AO144" s="29" t="s">
        <v>544</v>
      </c>
      <c r="AQ144" s="33">
        <f>VLOOKUP(C144,'Odpovědi formuláře 1'!A:E,5,0)</f>
        <v>70841721</v>
      </c>
      <c r="AR144" s="33">
        <f>VLOOKUP(C144,'Odpovědi formuláře 2'!A:E,5,0)</f>
        <v>70841721</v>
      </c>
      <c r="AS144" s="33" t="e">
        <f>VLOOKUP(C144,bezNP!A:F,6,0)</f>
        <v>#N/A</v>
      </c>
    </row>
    <row r="145" spans="1:45" s="49" customFormat="1" ht="30" customHeight="1">
      <c r="A145" s="32">
        <v>45671877</v>
      </c>
      <c r="B145" s="48" t="s">
        <v>2887</v>
      </c>
      <c r="C145" s="32">
        <v>45671877</v>
      </c>
      <c r="D145" s="35" t="s">
        <v>528</v>
      </c>
      <c r="E145" s="35" t="s">
        <v>2888</v>
      </c>
      <c r="F145" s="19" t="s">
        <v>2889</v>
      </c>
      <c r="G145" s="19" t="s">
        <v>2890</v>
      </c>
      <c r="H145" s="19" t="s">
        <v>2891</v>
      </c>
      <c r="I145" s="19" t="s">
        <v>2892</v>
      </c>
      <c r="J145" s="20">
        <v>188</v>
      </c>
      <c r="K145" s="20"/>
      <c r="L145" s="19" t="s">
        <v>684</v>
      </c>
      <c r="M145" s="19" t="s">
        <v>2893</v>
      </c>
      <c r="N145" s="52" t="s">
        <v>2894</v>
      </c>
      <c r="O145" s="19" t="s">
        <v>584</v>
      </c>
      <c r="P145" s="52" t="s">
        <v>2895</v>
      </c>
      <c r="Q145" s="52" t="s">
        <v>2896</v>
      </c>
      <c r="R145" s="19" t="s">
        <v>569</v>
      </c>
      <c r="S145" s="52" t="s">
        <v>2897</v>
      </c>
      <c r="T145" s="19" t="s">
        <v>2898</v>
      </c>
      <c r="U145" s="21" t="s">
        <v>634</v>
      </c>
      <c r="V145" s="36" t="s">
        <v>2899</v>
      </c>
      <c r="W145" s="18" t="s">
        <v>2900</v>
      </c>
      <c r="X145" s="18"/>
      <c r="Y145" s="18" t="str">
        <f>VLOOKUP(C145,'[1]Odpovědi formuláře 1'!A:C,3,0)</f>
        <v>info@domovbozice.cz</v>
      </c>
      <c r="Z145" s="18" t="s">
        <v>2901</v>
      </c>
      <c r="AA145" s="23" t="s">
        <v>2902</v>
      </c>
      <c r="AB145" s="24"/>
      <c r="AC145" s="24"/>
      <c r="AD145" s="25"/>
      <c r="AE145" s="24" t="s">
        <v>2903</v>
      </c>
      <c r="AF145" s="26">
        <v>515257122</v>
      </c>
      <c r="AG145" s="41" t="s">
        <v>2904</v>
      </c>
      <c r="AH145" s="27"/>
      <c r="AI145" s="24"/>
      <c r="AJ145" s="24"/>
      <c r="AK145" s="25"/>
      <c r="AL145" s="29" t="s">
        <v>525</v>
      </c>
      <c r="AM145" s="29" t="s">
        <v>525</v>
      </c>
      <c r="AN145" s="29" t="s">
        <v>526</v>
      </c>
      <c r="AO145" s="29" t="s">
        <v>525</v>
      </c>
      <c r="AQ145" s="33">
        <f>VLOOKUP(C145,'Odpovědi formuláře 1'!A:E,5,0)</f>
        <v>45671877</v>
      </c>
      <c r="AR145" s="33">
        <f>VLOOKUP(C145,'Odpovědi formuláře 2'!A:E,5,0)</f>
        <v>45671877</v>
      </c>
      <c r="AS145" s="33" t="e">
        <f>VLOOKUP(C145,bezNP!A:F,6,0)</f>
        <v>#N/A</v>
      </c>
    </row>
    <row r="146" spans="1:45" s="49" customFormat="1" ht="28.5" customHeight="1">
      <c r="A146" s="17">
        <v>839621</v>
      </c>
      <c r="B146" s="16" t="s">
        <v>2905</v>
      </c>
      <c r="C146" s="17">
        <v>839621</v>
      </c>
      <c r="D146" s="18" t="s">
        <v>528</v>
      </c>
      <c r="E146" s="18" t="s">
        <v>2906</v>
      </c>
      <c r="F146" s="19" t="s">
        <v>2907</v>
      </c>
      <c r="G146" s="19" t="s">
        <v>2908</v>
      </c>
      <c r="H146" s="19" t="s">
        <v>2909</v>
      </c>
      <c r="I146" s="19" t="s">
        <v>2910</v>
      </c>
      <c r="J146" s="20">
        <v>463</v>
      </c>
      <c r="K146" s="20"/>
      <c r="L146" s="19" t="s">
        <v>612</v>
      </c>
      <c r="M146" s="19" t="s">
        <v>2911</v>
      </c>
      <c r="N146" s="19" t="s">
        <v>2912</v>
      </c>
      <c r="O146" s="19" t="s">
        <v>512</v>
      </c>
      <c r="P146" s="19" t="s">
        <v>2913</v>
      </c>
      <c r="Q146" s="19" t="s">
        <v>2914</v>
      </c>
      <c r="R146" s="19" t="s">
        <v>515</v>
      </c>
      <c r="S146" s="19" t="s">
        <v>2915</v>
      </c>
      <c r="T146" s="19" t="s">
        <v>2916</v>
      </c>
      <c r="U146" s="21" t="s">
        <v>518</v>
      </c>
      <c r="V146" s="22" t="s">
        <v>519</v>
      </c>
      <c r="W146" s="18" t="s">
        <v>2917</v>
      </c>
      <c r="X146" s="18"/>
      <c r="Y146" s="18"/>
      <c r="Z146" s="18" t="s">
        <v>454</v>
      </c>
      <c r="AA146" s="23" t="s">
        <v>454</v>
      </c>
      <c r="AB146" s="24" t="s">
        <v>620</v>
      </c>
      <c r="AC146" s="24" t="s">
        <v>620</v>
      </c>
      <c r="AD146" s="25" t="s">
        <v>620</v>
      </c>
      <c r="AE146" s="24" t="s">
        <v>620</v>
      </c>
      <c r="AF146" s="24" t="s">
        <v>620</v>
      </c>
      <c r="AG146" s="25" t="s">
        <v>620</v>
      </c>
      <c r="AH146" s="24" t="s">
        <v>620</v>
      </c>
      <c r="AI146" s="24" t="s">
        <v>620</v>
      </c>
      <c r="AJ146" s="24" t="s">
        <v>620</v>
      </c>
      <c r="AK146" s="25" t="s">
        <v>620</v>
      </c>
      <c r="AL146" s="29" t="s">
        <v>544</v>
      </c>
      <c r="AM146" s="56" t="s">
        <v>544</v>
      </c>
      <c r="AN146" s="29"/>
      <c r="AO146" s="29" t="s">
        <v>544</v>
      </c>
      <c r="AP146" s="49" t="s">
        <v>2918</v>
      </c>
      <c r="AQ146" s="33">
        <f>VLOOKUP(C146,'Odpovědi formuláře 1'!A:E,5,0)</f>
        <v>839621</v>
      </c>
      <c r="AR146" s="33">
        <f>VLOOKUP(C146,'Odpovědi formuláře 2'!A:E,5,0)</f>
        <v>839621</v>
      </c>
      <c r="AS146" s="33">
        <f>VLOOKUP(C146,bezNP!A:F,6,0)</f>
        <v>839621</v>
      </c>
    </row>
    <row r="147" spans="1:45" s="49" customFormat="1" ht="30.75" customHeight="1">
      <c r="A147" s="32">
        <v>62073087</v>
      </c>
      <c r="B147" s="37" t="s">
        <v>2919</v>
      </c>
      <c r="C147" s="32">
        <v>62073087</v>
      </c>
      <c r="D147" s="18" t="s">
        <v>2920</v>
      </c>
      <c r="E147" s="18" t="s">
        <v>2921</v>
      </c>
      <c r="F147" s="19" t="s">
        <v>2907</v>
      </c>
      <c r="G147" s="19" t="s">
        <v>2908</v>
      </c>
      <c r="H147" s="19" t="s">
        <v>2909</v>
      </c>
      <c r="I147" s="19" t="s">
        <v>2910</v>
      </c>
      <c r="J147" s="20">
        <v>463</v>
      </c>
      <c r="K147" s="20"/>
      <c r="L147" s="19" t="s">
        <v>509</v>
      </c>
      <c r="M147" s="19" t="s">
        <v>2922</v>
      </c>
      <c r="N147" s="19" t="s">
        <v>2923</v>
      </c>
      <c r="O147" s="19" t="s">
        <v>512</v>
      </c>
      <c r="P147" s="19" t="s">
        <v>2924</v>
      </c>
      <c r="Q147" s="19" t="s">
        <v>2925</v>
      </c>
      <c r="R147" s="19" t="s">
        <v>515</v>
      </c>
      <c r="S147" s="19" t="s">
        <v>2926</v>
      </c>
      <c r="T147" s="19" t="s">
        <v>2916</v>
      </c>
      <c r="U147" s="21" t="s">
        <v>518</v>
      </c>
      <c r="V147" s="22" t="s">
        <v>519</v>
      </c>
      <c r="W147" s="18">
        <v>516490601</v>
      </c>
      <c r="X147" s="18" t="s">
        <v>2927</v>
      </c>
      <c r="Y147" s="18" t="str">
        <f>VLOOKUP(C147,'[1]Odpovědi formuláře 1'!A:C,3,0)</f>
        <v>skola@spsjedovnice.cz</v>
      </c>
      <c r="Z147" s="18" t="s">
        <v>2928</v>
      </c>
      <c r="AA147" s="23" t="s">
        <v>2929</v>
      </c>
      <c r="AB147" s="24"/>
      <c r="AC147" s="24"/>
      <c r="AD147" s="25"/>
      <c r="AE147" s="24" t="s">
        <v>2930</v>
      </c>
      <c r="AF147" s="26">
        <v>516490604</v>
      </c>
      <c r="AG147" s="25" t="s">
        <v>2931</v>
      </c>
      <c r="AH147" s="27"/>
      <c r="AI147" s="24"/>
      <c r="AJ147" s="26"/>
      <c r="AK147" s="25" t="s">
        <v>2932</v>
      </c>
      <c r="AL147" s="29" t="s">
        <v>525</v>
      </c>
      <c r="AM147" s="29" t="s">
        <v>525</v>
      </c>
      <c r="AN147" s="29" t="s">
        <v>526</v>
      </c>
      <c r="AO147" s="29" t="s">
        <v>544</v>
      </c>
      <c r="AQ147" s="33">
        <f>VLOOKUP(C147,'Odpovědi formuláře 1'!A:E,5,0)</f>
        <v>62073087</v>
      </c>
      <c r="AR147" s="33">
        <f>VLOOKUP(C147,'Odpovědi formuláře 2'!A:E,5,0)</f>
        <v>62073087</v>
      </c>
      <c r="AS147" s="33">
        <f>VLOOKUP(C147,bezNP!A:F,6,0)</f>
        <v>62073087</v>
      </c>
    </row>
    <row r="148" spans="1:45" s="49" customFormat="1" ht="28.8">
      <c r="A148" s="17">
        <v>497126</v>
      </c>
      <c r="B148" s="37" t="s">
        <v>2933</v>
      </c>
      <c r="C148" s="17">
        <v>497126</v>
      </c>
      <c r="D148" s="18" t="s">
        <v>2934</v>
      </c>
      <c r="E148" s="18" t="s">
        <v>2935</v>
      </c>
      <c r="F148" s="19" t="s">
        <v>2936</v>
      </c>
      <c r="G148" s="19" t="s">
        <v>2937</v>
      </c>
      <c r="H148" s="19" t="s">
        <v>2938</v>
      </c>
      <c r="I148" s="19" t="s">
        <v>2939</v>
      </c>
      <c r="J148" s="20">
        <v>1601</v>
      </c>
      <c r="K148" s="20">
        <v>33</v>
      </c>
      <c r="L148" s="19" t="s">
        <v>963</v>
      </c>
      <c r="M148" s="19" t="s">
        <v>2940</v>
      </c>
      <c r="N148" s="19" t="s">
        <v>2941</v>
      </c>
      <c r="O148" s="19" t="s">
        <v>512</v>
      </c>
      <c r="P148" s="19" t="s">
        <v>2942</v>
      </c>
      <c r="Q148" s="19" t="s">
        <v>2943</v>
      </c>
      <c r="R148" s="19" t="s">
        <v>515</v>
      </c>
      <c r="S148" s="19" t="s">
        <v>2944</v>
      </c>
      <c r="T148" s="19" t="s">
        <v>2945</v>
      </c>
      <c r="U148" s="21" t="s">
        <v>518</v>
      </c>
      <c r="V148" s="22" t="s">
        <v>519</v>
      </c>
      <c r="W148" s="18" t="s">
        <v>2946</v>
      </c>
      <c r="X148" s="18" t="s">
        <v>2947</v>
      </c>
      <c r="Y148" s="18" t="str">
        <f>VLOOKUP(C148,'[1]Odpovědi formuláře 1'!A:C,3,0)</f>
        <v>ruzena.hradilova@sosblansko.cz</v>
      </c>
      <c r="Z148" s="18" t="s">
        <v>2948</v>
      </c>
      <c r="AA148" s="23" t="s">
        <v>2947</v>
      </c>
      <c r="AB148" s="24"/>
      <c r="AC148" s="24"/>
      <c r="AD148" s="25"/>
      <c r="AE148" s="24" t="s">
        <v>2949</v>
      </c>
      <c r="AF148" s="26">
        <v>516411365</v>
      </c>
      <c r="AG148" s="25" t="s">
        <v>2947</v>
      </c>
      <c r="AH148" s="27"/>
      <c r="AI148" s="24" t="s">
        <v>2950</v>
      </c>
      <c r="AJ148" s="26">
        <v>516419651</v>
      </c>
      <c r="AK148" s="25" t="s">
        <v>2947</v>
      </c>
      <c r="AL148" s="29" t="s">
        <v>525</v>
      </c>
      <c r="AM148" s="29" t="s">
        <v>525</v>
      </c>
      <c r="AN148" s="29" t="s">
        <v>526</v>
      </c>
      <c r="AO148" s="29" t="s">
        <v>544</v>
      </c>
      <c r="AQ148" s="33">
        <f>VLOOKUP(C148,'Odpovědi formuláře 1'!A:E,5,0)</f>
        <v>497126</v>
      </c>
      <c r="AR148" s="33">
        <f>VLOOKUP(C148,'Odpovědi formuláře 2'!A:E,5,0)</f>
        <v>497126</v>
      </c>
      <c r="AS148" s="33" t="e">
        <f>VLOOKUP(C148,bezNP!A:F,6,0)</f>
        <v>#N/A</v>
      </c>
    </row>
    <row r="149" spans="1:45" s="49" customFormat="1" ht="30" customHeight="1">
      <c r="A149" s="17">
        <v>380521</v>
      </c>
      <c r="B149" s="37" t="s">
        <v>2951</v>
      </c>
      <c r="C149" s="17">
        <v>380521</v>
      </c>
      <c r="D149" s="18" t="s">
        <v>528</v>
      </c>
      <c r="E149" s="18" t="s">
        <v>2952</v>
      </c>
      <c r="F149" s="19" t="s">
        <v>2953</v>
      </c>
      <c r="G149" s="19" t="s">
        <v>2954</v>
      </c>
      <c r="H149" s="19" t="s">
        <v>2938</v>
      </c>
      <c r="I149" s="19" t="s">
        <v>2955</v>
      </c>
      <c r="J149" s="20">
        <v>3</v>
      </c>
      <c r="K149" s="20">
        <v>3</v>
      </c>
      <c r="L149" s="19" t="s">
        <v>509</v>
      </c>
      <c r="M149" s="19" t="s">
        <v>2956</v>
      </c>
      <c r="N149" s="19" t="s">
        <v>2957</v>
      </c>
      <c r="O149" s="19" t="s">
        <v>512</v>
      </c>
      <c r="P149" s="19" t="s">
        <v>2958</v>
      </c>
      <c r="Q149" s="19" t="s">
        <v>2959</v>
      </c>
      <c r="R149" s="19" t="s">
        <v>515</v>
      </c>
      <c r="S149" s="19" t="s">
        <v>2960</v>
      </c>
      <c r="T149" s="19" t="s">
        <v>2945</v>
      </c>
      <c r="U149" s="21" t="s">
        <v>518</v>
      </c>
      <c r="V149" s="22" t="s">
        <v>519</v>
      </c>
      <c r="W149" s="18" t="s">
        <v>2961</v>
      </c>
      <c r="X149" s="18"/>
      <c r="Y149" s="18"/>
      <c r="Z149" s="18" t="s">
        <v>2962</v>
      </c>
      <c r="AA149" s="23" t="s">
        <v>72</v>
      </c>
      <c r="AB149" s="24"/>
      <c r="AC149" s="24"/>
      <c r="AD149" s="25"/>
      <c r="AE149" s="24" t="s">
        <v>2963</v>
      </c>
      <c r="AF149" s="26">
        <v>516414941</v>
      </c>
      <c r="AG149" s="25" t="s">
        <v>72</v>
      </c>
      <c r="AH149" s="27"/>
      <c r="AI149" s="24"/>
      <c r="AJ149" s="24"/>
      <c r="AK149" s="25"/>
      <c r="AL149" s="29" t="s">
        <v>525</v>
      </c>
      <c r="AM149" s="29" t="s">
        <v>525</v>
      </c>
      <c r="AN149" s="29" t="s">
        <v>658</v>
      </c>
      <c r="AO149" s="29" t="s">
        <v>544</v>
      </c>
      <c r="AQ149" s="33">
        <f>VLOOKUP(C149,'Odpovědi formuláře 1'!A:E,5,0)</f>
        <v>380521</v>
      </c>
      <c r="AR149" s="33">
        <f>VLOOKUP(C149,'Odpovědi formuláře 2'!A:E,5,0)</f>
        <v>380521</v>
      </c>
      <c r="AS149" s="33" t="e">
        <f>VLOOKUP(C149,bezNP!A:F,6,0)</f>
        <v>#N/A</v>
      </c>
    </row>
    <row r="150" spans="1:45" s="49" customFormat="1" ht="30" customHeight="1">
      <c r="A150" s="32">
        <v>70997241</v>
      </c>
      <c r="B150" s="48" t="s">
        <v>2964</v>
      </c>
      <c r="C150" s="32">
        <v>70997241</v>
      </c>
      <c r="D150" s="35" t="s">
        <v>528</v>
      </c>
      <c r="E150" s="35" t="s">
        <v>2965</v>
      </c>
      <c r="F150" s="19" t="s">
        <v>2966</v>
      </c>
      <c r="G150" s="19" t="s">
        <v>2967</v>
      </c>
      <c r="H150" s="19" t="s">
        <v>2938</v>
      </c>
      <c r="I150" s="19" t="s">
        <v>2968</v>
      </c>
      <c r="J150" s="20">
        <v>2363</v>
      </c>
      <c r="K150" s="20">
        <v>3</v>
      </c>
      <c r="L150" s="19" t="s">
        <v>509</v>
      </c>
      <c r="M150" s="19" t="s">
        <v>2969</v>
      </c>
      <c r="N150" s="19" t="s">
        <v>2970</v>
      </c>
      <c r="O150" s="19" t="s">
        <v>512</v>
      </c>
      <c r="P150" s="19" t="s">
        <v>2971</v>
      </c>
      <c r="Q150" s="19" t="s">
        <v>2972</v>
      </c>
      <c r="R150" s="19" t="s">
        <v>515</v>
      </c>
      <c r="S150" s="19" t="s">
        <v>2973</v>
      </c>
      <c r="T150" s="19" t="s">
        <v>2945</v>
      </c>
      <c r="U150" s="21" t="s">
        <v>634</v>
      </c>
      <c r="V150" s="36" t="s">
        <v>2974</v>
      </c>
      <c r="W150" s="31">
        <v>516412357</v>
      </c>
      <c r="X150" s="18"/>
      <c r="Y150" s="18" t="str">
        <f>VLOOKUP(C150,'[1]Odpovědi formuláře 1'!A:C,3,0)</f>
        <v>mazourkova.barbora@ddblansko.cz</v>
      </c>
      <c r="Z150" s="18" t="s">
        <v>2975</v>
      </c>
      <c r="AA150" s="23" t="s">
        <v>2976</v>
      </c>
      <c r="AB150" s="24"/>
      <c r="AC150" s="24"/>
      <c r="AD150" s="25"/>
      <c r="AE150" s="24" t="s">
        <v>2977</v>
      </c>
      <c r="AF150" s="26">
        <v>516412357</v>
      </c>
      <c r="AG150" s="25" t="s">
        <v>2978</v>
      </c>
      <c r="AH150" s="27"/>
      <c r="AI150" s="24" t="s">
        <v>2979</v>
      </c>
      <c r="AJ150" s="26">
        <v>516412359</v>
      </c>
      <c r="AK150" s="25" t="s">
        <v>2980</v>
      </c>
      <c r="AL150" s="29" t="s">
        <v>525</v>
      </c>
      <c r="AM150" s="56" t="s">
        <v>544</v>
      </c>
      <c r="AN150" s="29"/>
      <c r="AO150" s="29" t="s">
        <v>525</v>
      </c>
      <c r="AP150" s="49" t="s">
        <v>576</v>
      </c>
      <c r="AQ150" s="33">
        <f>VLOOKUP(C150,'Odpovědi formuláře 1'!A:E,5,0)</f>
        <v>70997241</v>
      </c>
      <c r="AR150" s="33">
        <f>VLOOKUP(C150,'Odpovědi formuláře 2'!A:E,5,0)</f>
        <v>70997241</v>
      </c>
      <c r="AS150" s="33" t="e">
        <f>VLOOKUP(C150,bezNP!A:F,6,0)</f>
        <v>#N/A</v>
      </c>
    </row>
    <row r="151" spans="1:45" s="49" customFormat="1" ht="30" customHeight="1">
      <c r="A151" s="32">
        <v>62073133</v>
      </c>
      <c r="B151" s="37" t="s">
        <v>2981</v>
      </c>
      <c r="C151" s="32">
        <v>62073133</v>
      </c>
      <c r="D151" s="18" t="s">
        <v>528</v>
      </c>
      <c r="E151" s="18" t="s">
        <v>340</v>
      </c>
      <c r="F151" s="19" t="s">
        <v>2982</v>
      </c>
      <c r="G151" s="19" t="s">
        <v>2983</v>
      </c>
      <c r="H151" s="19" t="s">
        <v>2938</v>
      </c>
      <c r="I151" s="19" t="s">
        <v>2984</v>
      </c>
      <c r="J151" s="20">
        <v>33</v>
      </c>
      <c r="K151" s="20">
        <v>13</v>
      </c>
      <c r="L151" s="19" t="s">
        <v>509</v>
      </c>
      <c r="M151" s="19" t="s">
        <v>2985</v>
      </c>
      <c r="N151" s="19" t="s">
        <v>2986</v>
      </c>
      <c r="O151" s="19" t="s">
        <v>512</v>
      </c>
      <c r="P151" s="19" t="s">
        <v>2987</v>
      </c>
      <c r="Q151" s="19" t="s">
        <v>2988</v>
      </c>
      <c r="R151" s="19" t="s">
        <v>515</v>
      </c>
      <c r="S151" s="19" t="s">
        <v>2989</v>
      </c>
      <c r="T151" s="19" t="s">
        <v>2945</v>
      </c>
      <c r="U151" s="21" t="s">
        <v>518</v>
      </c>
      <c r="V151" s="22" t="s">
        <v>519</v>
      </c>
      <c r="W151" s="31" t="s">
        <v>2990</v>
      </c>
      <c r="X151" s="18"/>
      <c r="Y151" s="18" t="str">
        <f>VLOOKUP(C151,'[1]Odpovědi formuláře 1'!A:C,3,0)</f>
        <v>kancelar@gymbk.cz</v>
      </c>
      <c r="Z151" s="18" t="s">
        <v>2991</v>
      </c>
      <c r="AA151" s="23" t="s">
        <v>339</v>
      </c>
      <c r="AB151" s="24"/>
      <c r="AC151" s="24"/>
      <c r="AD151" s="25"/>
      <c r="AE151" s="24"/>
      <c r="AF151" s="26">
        <v>516418632</v>
      </c>
      <c r="AG151" s="25" t="s">
        <v>339</v>
      </c>
      <c r="AH151" s="27"/>
      <c r="AI151" s="24" t="s">
        <v>2992</v>
      </c>
      <c r="AJ151" s="26">
        <v>516418632</v>
      </c>
      <c r="AK151" s="25" t="s">
        <v>339</v>
      </c>
      <c r="AL151" s="29" t="s">
        <v>525</v>
      </c>
      <c r="AM151" s="29" t="s">
        <v>525</v>
      </c>
      <c r="AN151" s="29" t="s">
        <v>658</v>
      </c>
      <c r="AO151" s="29" t="s">
        <v>544</v>
      </c>
      <c r="AQ151" s="33">
        <f>VLOOKUP(C151,'Odpovědi formuláře 1'!A:E,5,0)</f>
        <v>62073133</v>
      </c>
      <c r="AR151" s="33">
        <f>VLOOKUP(C151,'Odpovědi formuláře 2'!A:E,5,0)</f>
        <v>62073133</v>
      </c>
      <c r="AS151" s="33" t="e">
        <f>VLOOKUP(C151,bezNP!A:F,6,0)</f>
        <v>#N/A</v>
      </c>
    </row>
    <row r="152" spans="1:45" s="49" customFormat="1" ht="30" customHeight="1">
      <c r="A152" s="32">
        <v>62073249</v>
      </c>
      <c r="B152" s="37" t="s">
        <v>2993</v>
      </c>
      <c r="C152" s="32">
        <v>62073249</v>
      </c>
      <c r="D152" s="18" t="s">
        <v>528</v>
      </c>
      <c r="E152" s="18" t="s">
        <v>197</v>
      </c>
      <c r="F152" s="19" t="s">
        <v>2994</v>
      </c>
      <c r="G152" s="19" t="s">
        <v>2995</v>
      </c>
      <c r="H152" s="19" t="s">
        <v>2938</v>
      </c>
      <c r="I152" s="19" t="s">
        <v>1138</v>
      </c>
      <c r="J152" s="20">
        <v>1919</v>
      </c>
      <c r="K152" s="20">
        <v>27</v>
      </c>
      <c r="L152" s="19" t="s">
        <v>509</v>
      </c>
      <c r="M152" s="19" t="s">
        <v>2996</v>
      </c>
      <c r="N152" s="19" t="s">
        <v>2997</v>
      </c>
      <c r="O152" s="19" t="s">
        <v>512</v>
      </c>
      <c r="P152" s="19" t="s">
        <v>2998</v>
      </c>
      <c r="Q152" s="19" t="s">
        <v>2999</v>
      </c>
      <c r="R152" s="19" t="s">
        <v>515</v>
      </c>
      <c r="S152" s="19" t="s">
        <v>3000</v>
      </c>
      <c r="T152" s="19" t="s">
        <v>2945</v>
      </c>
      <c r="U152" s="21" t="s">
        <v>518</v>
      </c>
      <c r="V152" s="22" t="s">
        <v>519</v>
      </c>
      <c r="W152" s="31">
        <v>516418728</v>
      </c>
      <c r="X152" s="18"/>
      <c r="Y152" s="18" t="str">
        <f>VLOOKUP(C152,'[1]Odpovědi formuláře 1'!A:C,3,0)</f>
        <v>ucetni@zssblansko.cz</v>
      </c>
      <c r="Z152" s="33" t="s">
        <v>3001</v>
      </c>
      <c r="AA152" s="23" t="s">
        <v>3001</v>
      </c>
      <c r="AB152" s="24"/>
      <c r="AC152" s="24"/>
      <c r="AD152" s="25"/>
      <c r="AE152" s="24" t="s">
        <v>3002</v>
      </c>
      <c r="AF152" s="26">
        <v>516418728</v>
      </c>
      <c r="AG152" s="25" t="s">
        <v>3003</v>
      </c>
      <c r="AH152" s="27"/>
      <c r="AI152" s="24" t="s">
        <v>3004</v>
      </c>
      <c r="AJ152" s="26">
        <v>516418728</v>
      </c>
      <c r="AK152" s="25" t="s">
        <v>3001</v>
      </c>
      <c r="AL152" s="29" t="s">
        <v>525</v>
      </c>
      <c r="AM152" s="29" t="s">
        <v>525</v>
      </c>
      <c r="AN152" s="29" t="s">
        <v>658</v>
      </c>
      <c r="AO152" s="29" t="s">
        <v>544</v>
      </c>
      <c r="AQ152" s="33">
        <f>VLOOKUP(C152,'Odpovědi formuláře 1'!A:E,5,0)</f>
        <v>62073249</v>
      </c>
      <c r="AR152" s="33">
        <f>VLOOKUP(C152,'Odpovědi formuláře 2'!A:E,5,0)</f>
        <v>62073249</v>
      </c>
      <c r="AS152" s="33">
        <f>VLOOKUP(C152,bezNP!A:F,6,0)</f>
        <v>62073249</v>
      </c>
    </row>
    <row r="153" spans="1:45" s="49" customFormat="1" ht="30" customHeight="1">
      <c r="A153" s="32">
        <v>43420656</v>
      </c>
      <c r="B153" s="37" t="s">
        <v>3005</v>
      </c>
      <c r="C153" s="32">
        <v>43420656</v>
      </c>
      <c r="D153" s="18" t="s">
        <v>528</v>
      </c>
      <c r="E153" s="18" t="s">
        <v>3006</v>
      </c>
      <c r="F153" s="19" t="s">
        <v>3007</v>
      </c>
      <c r="G153" s="19" t="s">
        <v>3008</v>
      </c>
      <c r="H153" s="19" t="s">
        <v>2938</v>
      </c>
      <c r="I153" s="19" t="s">
        <v>3009</v>
      </c>
      <c r="J153" s="20">
        <v>1200</v>
      </c>
      <c r="K153" s="20">
        <v>2</v>
      </c>
      <c r="L153" s="19" t="s">
        <v>509</v>
      </c>
      <c r="M153" s="19" t="s">
        <v>3010</v>
      </c>
      <c r="N153" s="19" t="s">
        <v>3011</v>
      </c>
      <c r="O153" s="19" t="s">
        <v>584</v>
      </c>
      <c r="P153" s="19" t="s">
        <v>3012</v>
      </c>
      <c r="Q153" s="19" t="s">
        <v>3013</v>
      </c>
      <c r="R153" s="19" t="s">
        <v>569</v>
      </c>
      <c r="S153" s="19" t="s">
        <v>3014</v>
      </c>
      <c r="T153" s="19" t="s">
        <v>2945</v>
      </c>
      <c r="U153" s="21" t="s">
        <v>518</v>
      </c>
      <c r="V153" s="22" t="s">
        <v>519</v>
      </c>
      <c r="W153" s="31">
        <v>516412790</v>
      </c>
      <c r="X153" s="33"/>
      <c r="Y153" s="18"/>
      <c r="Z153" s="18" t="s">
        <v>3015</v>
      </c>
      <c r="AA153" s="23" t="s">
        <v>218</v>
      </c>
      <c r="AB153" s="24"/>
      <c r="AC153" s="24"/>
      <c r="AD153" s="25"/>
      <c r="AE153" s="24" t="s">
        <v>219</v>
      </c>
      <c r="AF153" s="26">
        <v>516412790</v>
      </c>
      <c r="AG153" s="25" t="s">
        <v>218</v>
      </c>
      <c r="AH153" s="27"/>
      <c r="AI153" s="24" t="s">
        <v>3016</v>
      </c>
      <c r="AJ153" s="26">
        <v>516412790</v>
      </c>
      <c r="AK153" s="25" t="s">
        <v>3017</v>
      </c>
      <c r="AL153" s="29" t="s">
        <v>525</v>
      </c>
      <c r="AM153" s="29" t="s">
        <v>525</v>
      </c>
      <c r="AN153" s="29" t="s">
        <v>658</v>
      </c>
      <c r="AO153" s="29" t="s">
        <v>544</v>
      </c>
      <c r="AQ153" s="33">
        <f>VLOOKUP(C153,'Odpovědi formuláře 1'!A:E,5,0)</f>
        <v>43420656</v>
      </c>
      <c r="AR153" s="33">
        <f>VLOOKUP(C153,'Odpovědi formuláře 2'!A:E,5,0)</f>
        <v>43420656</v>
      </c>
      <c r="AS153" s="33">
        <f>VLOOKUP(C153,bezNP!A:F,6,0)</f>
        <v>43420656</v>
      </c>
    </row>
    <row r="154" spans="1:45" s="49" customFormat="1" ht="30" customHeight="1">
      <c r="A154" s="32">
        <v>62073176</v>
      </c>
      <c r="B154" s="37" t="s">
        <v>3018</v>
      </c>
      <c r="C154" s="32">
        <v>62073176</v>
      </c>
      <c r="D154" s="18" t="s">
        <v>528</v>
      </c>
      <c r="E154" s="18" t="s">
        <v>3019</v>
      </c>
      <c r="F154" s="19" t="s">
        <v>3020</v>
      </c>
      <c r="G154" s="19" t="s">
        <v>3021</v>
      </c>
      <c r="H154" s="19" t="s">
        <v>2938</v>
      </c>
      <c r="I154" s="19" t="s">
        <v>3022</v>
      </c>
      <c r="J154" s="20">
        <v>2272</v>
      </c>
      <c r="K154" s="20">
        <v>18</v>
      </c>
      <c r="L154" s="19" t="s">
        <v>509</v>
      </c>
      <c r="M154" s="19" t="s">
        <v>3023</v>
      </c>
      <c r="N154" s="19" t="s">
        <v>3024</v>
      </c>
      <c r="O154" s="19" t="s">
        <v>512</v>
      </c>
      <c r="P154" s="19" t="s">
        <v>3025</v>
      </c>
      <c r="Q154" s="19" t="s">
        <v>3026</v>
      </c>
      <c r="R154" s="19" t="s">
        <v>515</v>
      </c>
      <c r="S154" s="19" t="s">
        <v>3027</v>
      </c>
      <c r="T154" s="19" t="s">
        <v>2945</v>
      </c>
      <c r="U154" s="21" t="s">
        <v>518</v>
      </c>
      <c r="V154" s="22" t="s">
        <v>519</v>
      </c>
      <c r="W154" s="18" t="s">
        <v>3028</v>
      </c>
      <c r="X154" s="18"/>
      <c r="Y154" s="18" t="str">
        <f>VLOOKUP(C154,'[1]Odpovědi formuláře 1'!A:C,3,0)</f>
        <v>bouda@oabk.cz</v>
      </c>
      <c r="Z154" s="18" t="s">
        <v>3029</v>
      </c>
      <c r="AA154" s="23" t="s">
        <v>3030</v>
      </c>
      <c r="AB154" s="24"/>
      <c r="AC154" s="24"/>
      <c r="AD154" s="25"/>
      <c r="AE154" s="24" t="s">
        <v>3031</v>
      </c>
      <c r="AF154" s="26">
        <v>516418980</v>
      </c>
      <c r="AG154" s="25" t="s">
        <v>3032</v>
      </c>
      <c r="AH154" s="27" t="s">
        <v>3033</v>
      </c>
      <c r="AI154" s="24" t="s">
        <v>3034</v>
      </c>
      <c r="AJ154" s="24" t="s">
        <v>3035</v>
      </c>
      <c r="AK154" s="25" t="s">
        <v>3036</v>
      </c>
      <c r="AL154" s="29" t="s">
        <v>525</v>
      </c>
      <c r="AM154" s="29" t="s">
        <v>525</v>
      </c>
      <c r="AN154" s="29" t="s">
        <v>526</v>
      </c>
      <c r="AO154" s="29" t="s">
        <v>544</v>
      </c>
      <c r="AQ154" s="33">
        <f>VLOOKUP(C154,'Odpovědi formuláře 1'!A:E,5,0)</f>
        <v>62073176</v>
      </c>
      <c r="AR154" s="33">
        <f>VLOOKUP(C154,'Odpovědi formuláře 2'!A:E,5,0)</f>
        <v>62073176</v>
      </c>
      <c r="AS154" s="33" t="e">
        <f>VLOOKUP(C154,bezNP!A:F,6,0)</f>
        <v>#N/A</v>
      </c>
    </row>
    <row r="155" spans="1:45" s="49" customFormat="1" ht="30" customHeight="1">
      <c r="A155" s="17">
        <v>226556</v>
      </c>
      <c r="B155" s="48" t="s">
        <v>3037</v>
      </c>
      <c r="C155" s="17">
        <v>226556</v>
      </c>
      <c r="D155" s="18" t="s">
        <v>528</v>
      </c>
      <c r="E155" s="35" t="s">
        <v>3038</v>
      </c>
      <c r="F155" s="19" t="s">
        <v>3039</v>
      </c>
      <c r="G155" s="19" t="s">
        <v>3040</v>
      </c>
      <c r="H155" s="19" t="s">
        <v>1703</v>
      </c>
      <c r="I155" s="19" t="s">
        <v>3041</v>
      </c>
      <c r="J155" s="20">
        <v>252</v>
      </c>
      <c r="K155" s="20">
        <v>1</v>
      </c>
      <c r="L155" s="19" t="s">
        <v>509</v>
      </c>
      <c r="M155" s="19" t="s">
        <v>3042</v>
      </c>
      <c r="N155" s="19" t="s">
        <v>3043</v>
      </c>
      <c r="O155" s="19" t="s">
        <v>584</v>
      </c>
      <c r="P155" s="19" t="s">
        <v>3044</v>
      </c>
      <c r="Q155" s="19" t="s">
        <v>3045</v>
      </c>
      <c r="R155" s="19" t="s">
        <v>569</v>
      </c>
      <c r="S155" s="19" t="s">
        <v>3046</v>
      </c>
      <c r="T155" s="19" t="s">
        <v>1710</v>
      </c>
      <c r="U155" s="21" t="s">
        <v>634</v>
      </c>
      <c r="V155" s="36" t="s">
        <v>3047</v>
      </c>
      <c r="W155" s="31">
        <v>515143012</v>
      </c>
      <c r="X155" s="18"/>
      <c r="Y155" s="18" t="str">
        <f>VLOOKUP(C155,'[1]Odpovědi formuláře 1'!A:C,3,0)</f>
        <v>boudova@socialnisluzbyvyskov.cz</v>
      </c>
      <c r="Z155" s="18" t="s">
        <v>3048</v>
      </c>
      <c r="AA155" s="23" t="s">
        <v>3049</v>
      </c>
      <c r="AB155" s="24"/>
      <c r="AC155" s="24"/>
      <c r="AD155" s="25"/>
      <c r="AE155" s="24" t="s">
        <v>3050</v>
      </c>
      <c r="AF155" s="26">
        <v>515143024</v>
      </c>
      <c r="AG155" s="25" t="s">
        <v>3049</v>
      </c>
      <c r="AH155" s="27"/>
      <c r="AI155" s="24" t="s">
        <v>3051</v>
      </c>
      <c r="AJ155" s="26">
        <v>515143036</v>
      </c>
      <c r="AK155" s="25" t="s">
        <v>3052</v>
      </c>
      <c r="AL155" s="29" t="s">
        <v>525</v>
      </c>
      <c r="AM155" s="29" t="s">
        <v>525</v>
      </c>
      <c r="AN155" s="29" t="s">
        <v>658</v>
      </c>
      <c r="AO155" s="29" t="s">
        <v>525</v>
      </c>
      <c r="AQ155" s="33">
        <f>VLOOKUP(C155,'Odpovědi formuláře 1'!A:E,5,0)</f>
        <v>226556</v>
      </c>
      <c r="AR155" s="33">
        <f>VLOOKUP(C155,'Odpovědi formuláře 2'!A:E,5,0)</f>
        <v>226556</v>
      </c>
      <c r="AS155" s="33" t="e">
        <f>VLOOKUP(C155,bezNP!A:F,6,0)</f>
        <v>#N/A</v>
      </c>
    </row>
    <row r="156" spans="1:45" s="49" customFormat="1" ht="30" customHeight="1">
      <c r="A156" s="32">
        <v>63434610</v>
      </c>
      <c r="B156" s="37" t="s">
        <v>3053</v>
      </c>
      <c r="C156" s="32">
        <v>63434610</v>
      </c>
      <c r="D156" s="18" t="s">
        <v>528</v>
      </c>
      <c r="E156" s="18" t="s">
        <v>3054</v>
      </c>
      <c r="F156" s="19" t="s">
        <v>3055</v>
      </c>
      <c r="G156" s="19" t="s">
        <v>3056</v>
      </c>
      <c r="H156" s="19" t="s">
        <v>3057</v>
      </c>
      <c r="I156" s="19" t="s">
        <v>1723</v>
      </c>
      <c r="J156" s="20">
        <v>974</v>
      </c>
      <c r="K156" s="20">
        <v>26</v>
      </c>
      <c r="L156" s="19" t="s">
        <v>509</v>
      </c>
      <c r="M156" s="19" t="s">
        <v>3058</v>
      </c>
      <c r="N156" s="19" t="s">
        <v>3059</v>
      </c>
      <c r="O156" s="19" t="s">
        <v>584</v>
      </c>
      <c r="P156" s="19" t="s">
        <v>3060</v>
      </c>
      <c r="Q156" s="19" t="s">
        <v>3061</v>
      </c>
      <c r="R156" s="19" t="s">
        <v>569</v>
      </c>
      <c r="S156" s="19" t="s">
        <v>3062</v>
      </c>
      <c r="T156" s="19" t="s">
        <v>3063</v>
      </c>
      <c r="U156" s="21" t="s">
        <v>518</v>
      </c>
      <c r="V156" s="22" t="s">
        <v>519</v>
      </c>
      <c r="W156" s="18">
        <v>519512376</v>
      </c>
      <c r="X156" s="33" t="s">
        <v>3064</v>
      </c>
      <c r="Y156" s="18" t="str">
        <f>VLOOKUP(C156,'[1]Odpovědi formuláře 1'!A:C,3,0)</f>
        <v>ucetni@dd-mikulov.eu</v>
      </c>
      <c r="Z156" s="33" t="s">
        <v>3065</v>
      </c>
      <c r="AA156" s="23" t="s">
        <v>172</v>
      </c>
      <c r="AB156" s="24"/>
      <c r="AC156" s="24"/>
      <c r="AD156" s="25"/>
      <c r="AE156" s="24" t="s">
        <v>173</v>
      </c>
      <c r="AF156" s="26">
        <v>519512376</v>
      </c>
      <c r="AG156" s="41" t="s">
        <v>172</v>
      </c>
      <c r="AH156" s="27"/>
      <c r="AI156" s="24" t="s">
        <v>173</v>
      </c>
      <c r="AJ156" s="26">
        <v>519512376</v>
      </c>
      <c r="AK156" s="25" t="s">
        <v>3066</v>
      </c>
      <c r="AL156" s="29" t="s">
        <v>525</v>
      </c>
      <c r="AM156" s="29" t="s">
        <v>525</v>
      </c>
      <c r="AN156" s="29" t="s">
        <v>658</v>
      </c>
      <c r="AO156" s="29" t="s">
        <v>544</v>
      </c>
      <c r="AQ156" s="33">
        <f>VLOOKUP(C156,'Odpovědi formuláře 1'!A:E,5,0)</f>
        <v>63434610</v>
      </c>
      <c r="AR156" s="33">
        <f>VLOOKUP(C156,'Odpovědi formuláře 2'!A:E,5,0)</f>
        <v>63434610</v>
      </c>
      <c r="AS156" s="33" t="e">
        <f>VLOOKUP(C156,bezNP!A:F,6,0)</f>
        <v>#N/A</v>
      </c>
    </row>
    <row r="157" spans="1:45" s="49" customFormat="1" ht="30" customHeight="1">
      <c r="A157" s="17">
        <v>60680377</v>
      </c>
      <c r="B157" s="37" t="s">
        <v>3067</v>
      </c>
      <c r="C157" s="17">
        <v>60680377</v>
      </c>
      <c r="D157" s="18" t="s">
        <v>3068</v>
      </c>
      <c r="E157" s="18" t="s">
        <v>3069</v>
      </c>
      <c r="F157" s="19" t="s">
        <v>3070</v>
      </c>
      <c r="G157" s="19" t="s">
        <v>3071</v>
      </c>
      <c r="H157" s="19" t="s">
        <v>3072</v>
      </c>
      <c r="I157" s="19" t="s">
        <v>1107</v>
      </c>
      <c r="J157" s="20">
        <v>273</v>
      </c>
      <c r="K157" s="20">
        <v>7</v>
      </c>
      <c r="L157" s="19" t="s">
        <v>509</v>
      </c>
      <c r="M157" s="19" t="s">
        <v>3073</v>
      </c>
      <c r="N157" s="19" t="s">
        <v>3074</v>
      </c>
      <c r="O157" s="19" t="s">
        <v>512</v>
      </c>
      <c r="P157" s="19" t="s">
        <v>3075</v>
      </c>
      <c r="Q157" s="52" t="s">
        <v>3076</v>
      </c>
      <c r="R157" s="19" t="s">
        <v>515</v>
      </c>
      <c r="S157" s="19" t="s">
        <v>3077</v>
      </c>
      <c r="T157" s="19" t="s">
        <v>3063</v>
      </c>
      <c r="U157" s="21" t="s">
        <v>518</v>
      </c>
      <c r="V157" s="22" t="s">
        <v>519</v>
      </c>
      <c r="W157" s="31">
        <v>516499400</v>
      </c>
      <c r="X157" s="18"/>
      <c r="Y157" s="18" t="str">
        <f>VLOOKUP(C157,'[1]Odpovědi formuláře 1'!A:C,3,0)</f>
        <v>skola@gssmikulov.cz</v>
      </c>
      <c r="Z157" s="18" t="s">
        <v>3078</v>
      </c>
      <c r="AA157" s="23" t="s">
        <v>3079</v>
      </c>
      <c r="AB157" s="24"/>
      <c r="AC157" s="24"/>
      <c r="AD157" s="25"/>
      <c r="AE157" s="24" t="s">
        <v>3080</v>
      </c>
      <c r="AF157" s="26">
        <v>519512892</v>
      </c>
      <c r="AG157" s="25" t="s">
        <v>3079</v>
      </c>
      <c r="AH157" s="27"/>
      <c r="AI157" s="24" t="s">
        <v>3081</v>
      </c>
      <c r="AJ157" s="26">
        <v>777104865</v>
      </c>
      <c r="AK157" s="25" t="s">
        <v>3082</v>
      </c>
      <c r="AL157" s="29" t="s">
        <v>525</v>
      </c>
      <c r="AM157" s="29" t="s">
        <v>525</v>
      </c>
      <c r="AN157" s="29" t="s">
        <v>526</v>
      </c>
      <c r="AO157" s="29" t="s">
        <v>544</v>
      </c>
      <c r="AQ157" s="33">
        <f>VLOOKUP(C157,'Odpovědi formuláře 1'!A:E,5,0)</f>
        <v>60680377</v>
      </c>
      <c r="AR157" s="33">
        <f>VLOOKUP(C157,'Odpovědi formuláře 2'!A:E,5,0)</f>
        <v>60680377</v>
      </c>
      <c r="AS157" s="33" t="e">
        <f>VLOOKUP(C157,bezNP!A:F,6,0)</f>
        <v>#N/A</v>
      </c>
    </row>
    <row r="158" spans="1:45" s="49" customFormat="1" ht="30" customHeight="1">
      <c r="A158" s="32">
        <v>65337913</v>
      </c>
      <c r="B158" s="37" t="s">
        <v>3083</v>
      </c>
      <c r="C158" s="32">
        <v>65337913</v>
      </c>
      <c r="D158" s="18" t="s">
        <v>528</v>
      </c>
      <c r="E158" s="18" t="s">
        <v>3084</v>
      </c>
      <c r="F158" s="19" t="s">
        <v>3085</v>
      </c>
      <c r="G158" s="19" t="s">
        <v>3086</v>
      </c>
      <c r="H158" s="19" t="s">
        <v>3057</v>
      </c>
      <c r="I158" s="19" t="s">
        <v>3087</v>
      </c>
      <c r="J158" s="20">
        <v>23</v>
      </c>
      <c r="K158" s="20">
        <v>28</v>
      </c>
      <c r="L158" s="19" t="s">
        <v>509</v>
      </c>
      <c r="M158" s="19" t="s">
        <v>3088</v>
      </c>
      <c r="N158" s="19" t="s">
        <v>3089</v>
      </c>
      <c r="O158" s="19" t="s">
        <v>512</v>
      </c>
      <c r="P158" s="19" t="s">
        <v>3090</v>
      </c>
      <c r="Q158" s="19" t="s">
        <v>3091</v>
      </c>
      <c r="R158" s="19" t="s">
        <v>515</v>
      </c>
      <c r="S158" s="19" t="s">
        <v>3092</v>
      </c>
      <c r="T158" s="19" t="s">
        <v>3063</v>
      </c>
      <c r="U158" s="21" t="s">
        <v>518</v>
      </c>
      <c r="V158" s="22" t="s">
        <v>519</v>
      </c>
      <c r="W158" s="18" t="s">
        <v>3093</v>
      </c>
      <c r="X158" s="18" t="s">
        <v>359</v>
      </c>
      <c r="Y158" s="18" t="str">
        <f>VLOOKUP(C158,'[1]Odpovědi formuláře 1'!A:C,3,0)</f>
        <v>kellnerova@zus-mikulov.cz</v>
      </c>
      <c r="Z158" s="18" t="s">
        <v>3094</v>
      </c>
      <c r="AA158" s="23" t="s">
        <v>359</v>
      </c>
      <c r="AB158" s="24"/>
      <c r="AC158" s="24"/>
      <c r="AD158" s="25"/>
      <c r="AE158" s="24" t="s">
        <v>360</v>
      </c>
      <c r="AF158" s="26">
        <v>702128136</v>
      </c>
      <c r="AG158" s="25" t="s">
        <v>3095</v>
      </c>
      <c r="AH158" s="27"/>
      <c r="AI158" s="24" t="s">
        <v>3096</v>
      </c>
      <c r="AJ158" s="26">
        <v>702128268</v>
      </c>
      <c r="AK158" s="25" t="s">
        <v>3097</v>
      </c>
      <c r="AL158" s="29" t="s">
        <v>525</v>
      </c>
      <c r="AM158" s="29" t="s">
        <v>525</v>
      </c>
      <c r="AN158" s="29" t="s">
        <v>658</v>
      </c>
      <c r="AO158" s="29" t="s">
        <v>544</v>
      </c>
      <c r="AQ158" s="33">
        <f>VLOOKUP(C158,'Odpovědi formuláře 1'!A:E,5,0)</f>
        <v>65337913</v>
      </c>
      <c r="AR158" s="33">
        <f>VLOOKUP(C158,'Odpovědi formuláře 2'!A:E,5,0)</f>
        <v>65337913</v>
      </c>
      <c r="AS158" s="33" t="e">
        <f>VLOOKUP(C158,bezNP!A:F,6,0)</f>
        <v>#N/A</v>
      </c>
    </row>
    <row r="159" spans="1:45" s="49" customFormat="1" ht="30" customHeight="1">
      <c r="A159" s="32">
        <v>60575905</v>
      </c>
      <c r="B159" s="37" t="s">
        <v>3098</v>
      </c>
      <c r="C159" s="32">
        <v>60575905</v>
      </c>
      <c r="D159" s="18" t="s">
        <v>528</v>
      </c>
      <c r="E159" s="18" t="s">
        <v>3099</v>
      </c>
      <c r="F159" s="19" t="s">
        <v>3100</v>
      </c>
      <c r="G159" s="19" t="s">
        <v>3101</v>
      </c>
      <c r="H159" s="19" t="s">
        <v>3057</v>
      </c>
      <c r="I159" s="19" t="s">
        <v>3102</v>
      </c>
      <c r="J159" s="20">
        <v>241</v>
      </c>
      <c r="K159" s="20">
        <v>6</v>
      </c>
      <c r="L159" s="19" t="s">
        <v>509</v>
      </c>
      <c r="M159" s="19" t="s">
        <v>3103</v>
      </c>
      <c r="N159" s="19" t="s">
        <v>3104</v>
      </c>
      <c r="O159" s="19" t="s">
        <v>584</v>
      </c>
      <c r="P159" s="19" t="s">
        <v>3105</v>
      </c>
      <c r="Q159" s="19" t="s">
        <v>3106</v>
      </c>
      <c r="R159" s="19" t="s">
        <v>569</v>
      </c>
      <c r="S159" s="19" t="s">
        <v>3107</v>
      </c>
      <c r="T159" s="19" t="s">
        <v>3063</v>
      </c>
      <c r="U159" s="21" t="s">
        <v>518</v>
      </c>
      <c r="V159" s="22" t="s">
        <v>519</v>
      </c>
      <c r="W159" s="18" t="s">
        <v>3108</v>
      </c>
      <c r="X159" s="18"/>
      <c r="Y159" s="18"/>
      <c r="Z159" s="18" t="s">
        <v>86</v>
      </c>
      <c r="AA159" s="23" t="s">
        <v>86</v>
      </c>
      <c r="AB159" s="24" t="s">
        <v>3104</v>
      </c>
      <c r="AC159" s="24">
        <v>519510215</v>
      </c>
      <c r="AD159" s="25" t="s">
        <v>86</v>
      </c>
      <c r="AE159" s="24" t="s">
        <v>3104</v>
      </c>
      <c r="AF159" s="26">
        <v>519510215</v>
      </c>
      <c r="AG159" s="25" t="s">
        <v>86</v>
      </c>
      <c r="AH159" s="27"/>
      <c r="AI159" s="24" t="s">
        <v>3104</v>
      </c>
      <c r="AJ159" s="24">
        <v>519510215</v>
      </c>
      <c r="AK159" s="25" t="s">
        <v>86</v>
      </c>
      <c r="AL159" s="29" t="s">
        <v>525</v>
      </c>
      <c r="AM159" s="29" t="s">
        <v>525</v>
      </c>
      <c r="AN159" s="29" t="s">
        <v>526</v>
      </c>
      <c r="AO159" s="29" t="s">
        <v>544</v>
      </c>
      <c r="AQ159" s="33">
        <f>VLOOKUP(C159,'Odpovědi formuláře 1'!A:E,5,0)</f>
        <v>60575905</v>
      </c>
      <c r="AR159" s="33">
        <f>VLOOKUP(C159,'Odpovědi formuláře 2'!A:E,5,0)</f>
        <v>60575905</v>
      </c>
      <c r="AS159" s="33" t="e">
        <f>VLOOKUP(C159,bezNP!A:F,6,0)</f>
        <v>#N/A</v>
      </c>
    </row>
    <row r="160" spans="1:45" s="49" customFormat="1" ht="30" customHeight="1">
      <c r="A160" s="17">
        <v>89613</v>
      </c>
      <c r="B160" s="37" t="s">
        <v>3109</v>
      </c>
      <c r="C160" s="17">
        <v>89613</v>
      </c>
      <c r="D160" s="44" t="s">
        <v>3110</v>
      </c>
      <c r="E160" s="18" t="s">
        <v>3111</v>
      </c>
      <c r="F160" s="21" t="s">
        <v>3112</v>
      </c>
      <c r="G160" s="21" t="s">
        <v>3113</v>
      </c>
      <c r="H160" s="21" t="s">
        <v>3057</v>
      </c>
      <c r="I160" s="21" t="s">
        <v>2955</v>
      </c>
      <c r="J160" s="29">
        <v>1</v>
      </c>
      <c r="K160" s="29">
        <v>4</v>
      </c>
      <c r="L160" s="21" t="s">
        <v>509</v>
      </c>
      <c r="M160" s="21" t="s">
        <v>3114</v>
      </c>
      <c r="N160" s="21" t="s">
        <v>3115</v>
      </c>
      <c r="O160" s="21" t="s">
        <v>512</v>
      </c>
      <c r="P160" s="21" t="s">
        <v>3116</v>
      </c>
      <c r="Q160" s="21" t="s">
        <v>3117</v>
      </c>
      <c r="R160" s="21" t="s">
        <v>515</v>
      </c>
      <c r="S160" s="21" t="s">
        <v>3118</v>
      </c>
      <c r="T160" s="21" t="s">
        <v>3063</v>
      </c>
      <c r="U160" s="21" t="s">
        <v>770</v>
      </c>
      <c r="V160" s="21" t="s">
        <v>3119</v>
      </c>
      <c r="W160" s="31">
        <v>519309019</v>
      </c>
      <c r="X160" s="18" t="s">
        <v>3120</v>
      </c>
      <c r="Y160" s="50" t="str">
        <f>VLOOKUP(C160,'[1]Odpovědi formuláře 1'!A:C,3,0)</f>
        <v>georgiu@rmm.cz</v>
      </c>
      <c r="Z160" s="18" t="s">
        <v>3121</v>
      </c>
      <c r="AA160" s="30" t="s">
        <v>3122</v>
      </c>
      <c r="AB160" s="25"/>
      <c r="AC160" s="25"/>
      <c r="AD160" s="25"/>
      <c r="AE160" s="25" t="s">
        <v>3123</v>
      </c>
      <c r="AF160" s="65">
        <v>519309015</v>
      </c>
      <c r="AG160" s="41" t="s">
        <v>3122</v>
      </c>
      <c r="AH160" s="66"/>
      <c r="AI160" s="25" t="s">
        <v>3124</v>
      </c>
      <c r="AJ160" s="25"/>
      <c r="AK160" s="41" t="s">
        <v>3125</v>
      </c>
      <c r="AL160" s="29" t="s">
        <v>525</v>
      </c>
      <c r="AM160" s="56" t="s">
        <v>544</v>
      </c>
      <c r="AN160" s="29"/>
      <c r="AO160" s="29" t="s">
        <v>525</v>
      </c>
      <c r="AP160" s="49" t="s">
        <v>576</v>
      </c>
      <c r="AQ160" s="33">
        <f>VLOOKUP(C160,'Odpovědi formuláře 1'!A:E,5,0)</f>
        <v>89613</v>
      </c>
      <c r="AR160" s="33">
        <f>VLOOKUP(C160,'Odpovědi formuláře 2'!A:E,5,0)</f>
        <v>89613</v>
      </c>
      <c r="AS160" s="33">
        <f>VLOOKUP(C160,bezNP!A:F,6,0)</f>
        <v>89613</v>
      </c>
    </row>
    <row r="161" spans="1:45" s="49" customFormat="1" ht="30" customHeight="1">
      <c r="A161" s="32">
        <v>70838763</v>
      </c>
      <c r="B161" s="37" t="s">
        <v>3126</v>
      </c>
      <c r="C161" s="32">
        <v>70838763</v>
      </c>
      <c r="D161" s="18" t="s">
        <v>528</v>
      </c>
      <c r="E161" s="18" t="s">
        <v>3127</v>
      </c>
      <c r="F161" s="19" t="s">
        <v>3128</v>
      </c>
      <c r="G161" s="19" t="s">
        <v>3129</v>
      </c>
      <c r="H161" s="19" t="s">
        <v>3057</v>
      </c>
      <c r="I161" s="19" t="s">
        <v>2388</v>
      </c>
      <c r="J161" s="20">
        <v>184</v>
      </c>
      <c r="K161" s="20">
        <v>1</v>
      </c>
      <c r="L161" s="19" t="s">
        <v>509</v>
      </c>
      <c r="M161" s="19" t="s">
        <v>3130</v>
      </c>
      <c r="N161" s="19" t="s">
        <v>3131</v>
      </c>
      <c r="O161" s="19" t="s">
        <v>584</v>
      </c>
      <c r="P161" s="19" t="s">
        <v>3132</v>
      </c>
      <c r="Q161" s="19" t="s">
        <v>3133</v>
      </c>
      <c r="R161" s="19" t="s">
        <v>569</v>
      </c>
      <c r="S161" s="19" t="s">
        <v>3134</v>
      </c>
      <c r="T161" s="19" t="s">
        <v>3063</v>
      </c>
      <c r="U161" s="21" t="s">
        <v>518</v>
      </c>
      <c r="V161" s="22" t="s">
        <v>519</v>
      </c>
      <c r="W161" s="31" t="s">
        <v>3135</v>
      </c>
      <c r="X161" s="33"/>
      <c r="Y161" s="18" t="str">
        <f>VLOOKUP(C161,'[1]Odpovědi formuláře 1'!A:C,3,0)</f>
        <v>skola@zsspmikulov.cz</v>
      </c>
      <c r="Z161" s="18" t="s">
        <v>3136</v>
      </c>
      <c r="AA161" s="23" t="s">
        <v>3137</v>
      </c>
      <c r="AB161" s="24"/>
      <c r="AC161" s="24"/>
      <c r="AD161" s="25"/>
      <c r="AE161" s="24" t="s">
        <v>3138</v>
      </c>
      <c r="AF161" s="26">
        <v>519510134</v>
      </c>
      <c r="AG161" s="25" t="s">
        <v>3139</v>
      </c>
      <c r="AH161" s="27"/>
      <c r="AI161" s="24" t="s">
        <v>3138</v>
      </c>
      <c r="AJ161" s="26">
        <v>519510134</v>
      </c>
      <c r="AK161" s="25" t="s">
        <v>3139</v>
      </c>
      <c r="AL161" s="29" t="s">
        <v>525</v>
      </c>
      <c r="AM161" s="29" t="s">
        <v>525</v>
      </c>
      <c r="AN161" s="29" t="s">
        <v>658</v>
      </c>
      <c r="AO161" s="29" t="s">
        <v>544</v>
      </c>
      <c r="AQ161" s="33" t="e">
        <f>VLOOKUP(C161,'Odpovědi formuláře 1'!A:E,5,0)</f>
        <v>#N/A</v>
      </c>
      <c r="AR161" s="33">
        <f>VLOOKUP(C161,'Odpovědi formuláře 2'!A:E,5,0)</f>
        <v>70838763</v>
      </c>
      <c r="AS161" s="33" t="e">
        <f>VLOOKUP(C161,bezNP!A:F,6,0)</f>
        <v>#N/A</v>
      </c>
    </row>
    <row r="162" spans="1:45" s="49" customFormat="1" ht="30" customHeight="1">
      <c r="A162" s="32">
        <v>48452751</v>
      </c>
      <c r="B162" s="48" t="s">
        <v>3140</v>
      </c>
      <c r="C162" s="32">
        <v>48452751</v>
      </c>
      <c r="D162" s="35" t="s">
        <v>528</v>
      </c>
      <c r="E162" s="35" t="s">
        <v>3141</v>
      </c>
      <c r="F162" s="19" t="s">
        <v>3142</v>
      </c>
      <c r="G162" s="19" t="s">
        <v>3143</v>
      </c>
      <c r="H162" s="19" t="s">
        <v>3057</v>
      </c>
      <c r="I162" s="19" t="s">
        <v>3144</v>
      </c>
      <c r="J162" s="20">
        <v>81</v>
      </c>
      <c r="K162" s="20"/>
      <c r="L162" s="19" t="s">
        <v>509</v>
      </c>
      <c r="M162" s="19" t="s">
        <v>3145</v>
      </c>
      <c r="N162" s="19" t="s">
        <v>3146</v>
      </c>
      <c r="O162" s="19" t="s">
        <v>512</v>
      </c>
      <c r="P162" s="19" t="s">
        <v>3147</v>
      </c>
      <c r="Q162" s="19" t="s">
        <v>3148</v>
      </c>
      <c r="R162" s="19" t="s">
        <v>515</v>
      </c>
      <c r="S162" s="19" t="s">
        <v>3149</v>
      </c>
      <c r="T162" s="19" t="s">
        <v>3150</v>
      </c>
      <c r="U162" s="21" t="s">
        <v>634</v>
      </c>
      <c r="V162" s="36" t="s">
        <v>3151</v>
      </c>
      <c r="W162" s="31">
        <v>519515187</v>
      </c>
      <c r="X162" s="18"/>
      <c r="Y162" s="18" t="str">
        <f>VLOOKUP(C162,'[1]Odpovědi formuláře 1'!A:C,3,0)</f>
        <v>ekonomka@srdcevdome.cz</v>
      </c>
      <c r="Z162" s="18" t="s">
        <v>3152</v>
      </c>
      <c r="AA162" s="23" t="s">
        <v>105</v>
      </c>
      <c r="AB162" s="24"/>
      <c r="AC162" s="24"/>
      <c r="AD162" s="25"/>
      <c r="AE162" s="24" t="s">
        <v>106</v>
      </c>
      <c r="AF162" s="26">
        <v>519515187</v>
      </c>
      <c r="AG162" s="25" t="s">
        <v>105</v>
      </c>
      <c r="AH162" s="27"/>
      <c r="AI162" s="24" t="s">
        <v>3153</v>
      </c>
      <c r="AJ162" s="26">
        <v>724108826</v>
      </c>
      <c r="AK162" s="25" t="s">
        <v>3154</v>
      </c>
      <c r="AL162" s="29" t="s">
        <v>525</v>
      </c>
      <c r="AM162" s="29" t="s">
        <v>525</v>
      </c>
      <c r="AN162" s="29" t="s">
        <v>526</v>
      </c>
      <c r="AO162" s="29" t="s">
        <v>544</v>
      </c>
      <c r="AQ162" s="33">
        <f>VLOOKUP(C162,'Odpovědi formuláře 1'!A:E,5,0)</f>
        <v>48452751</v>
      </c>
      <c r="AR162" s="33">
        <f>VLOOKUP(C162,'Odpovědi formuláře 2'!A:E,5,0)</f>
        <v>48452751</v>
      </c>
      <c r="AS162" s="33" t="e">
        <f>VLOOKUP(C162,bezNP!A:F,6,0)</f>
        <v>#N/A</v>
      </c>
    </row>
    <row r="163" spans="1:45" s="49" customFormat="1" ht="30" customHeight="1">
      <c r="A163" s="32">
        <v>62076051</v>
      </c>
      <c r="B163" s="16" t="s">
        <v>3155</v>
      </c>
      <c r="C163" s="32">
        <v>62076051</v>
      </c>
      <c r="D163" s="18" t="s">
        <v>528</v>
      </c>
      <c r="E163" s="18" t="s">
        <v>3156</v>
      </c>
      <c r="F163" s="19" t="s">
        <v>3157</v>
      </c>
      <c r="G163" s="19" t="s">
        <v>3158</v>
      </c>
      <c r="H163" s="19" t="s">
        <v>3159</v>
      </c>
      <c r="I163" s="19" t="s">
        <v>2388</v>
      </c>
      <c r="J163" s="20">
        <v>363</v>
      </c>
      <c r="K163" s="20"/>
      <c r="L163" s="19" t="s">
        <v>1687</v>
      </c>
      <c r="M163" s="19" t="s">
        <v>3160</v>
      </c>
      <c r="N163" s="19" t="s">
        <v>3161</v>
      </c>
      <c r="O163" s="19" t="s">
        <v>584</v>
      </c>
      <c r="P163" s="19" t="s">
        <v>3162</v>
      </c>
      <c r="Q163" s="19" t="s">
        <v>3163</v>
      </c>
      <c r="R163" s="19" t="s">
        <v>569</v>
      </c>
      <c r="S163" s="19" t="s">
        <v>3164</v>
      </c>
      <c r="T163" s="19" t="s">
        <v>3165</v>
      </c>
      <c r="U163" s="21" t="s">
        <v>518</v>
      </c>
      <c r="V163" s="22" t="s">
        <v>519</v>
      </c>
      <c r="W163" s="18" t="s">
        <v>3166</v>
      </c>
      <c r="X163" s="18"/>
      <c r="Y163" s="18"/>
      <c r="Z163" s="18" t="s">
        <v>349</v>
      </c>
      <c r="AA163" s="23" t="s">
        <v>349</v>
      </c>
      <c r="AB163" s="24" t="s">
        <v>620</v>
      </c>
      <c r="AC163" s="24" t="s">
        <v>620</v>
      </c>
      <c r="AD163" s="25" t="s">
        <v>620</v>
      </c>
      <c r="AE163" s="24" t="s">
        <v>620</v>
      </c>
      <c r="AF163" s="24" t="s">
        <v>620</v>
      </c>
      <c r="AG163" s="25" t="s">
        <v>620</v>
      </c>
      <c r="AH163" s="24" t="s">
        <v>620</v>
      </c>
      <c r="AI163" s="24" t="s">
        <v>620</v>
      </c>
      <c r="AJ163" s="24" t="s">
        <v>620</v>
      </c>
      <c r="AK163" s="25" t="s">
        <v>620</v>
      </c>
      <c r="AL163" s="29" t="s">
        <v>544</v>
      </c>
      <c r="AM163" s="56" t="s">
        <v>544</v>
      </c>
      <c r="AN163" s="29"/>
      <c r="AO163" s="29" t="s">
        <v>544</v>
      </c>
      <c r="AP163" s="49" t="s">
        <v>3167</v>
      </c>
      <c r="AQ163" s="33">
        <f>VLOOKUP(C163,'Odpovědi formuláře 1'!A:E,5,0)</f>
        <v>62076051</v>
      </c>
      <c r="AR163" s="33">
        <f>VLOOKUP(C163,'Odpovědi formuláře 2'!A:E,5,0)</f>
        <v>62076051</v>
      </c>
      <c r="AS163" s="33">
        <f>VLOOKUP(C163,bezNP!A:F,6,0)</f>
        <v>62076051</v>
      </c>
    </row>
    <row r="164" spans="1:45" s="49" customFormat="1" ht="30" customHeight="1">
      <c r="A164" s="32">
        <v>45671788</v>
      </c>
      <c r="B164" s="48" t="s">
        <v>3168</v>
      </c>
      <c r="C164" s="32">
        <v>45671788</v>
      </c>
      <c r="D164" s="35" t="s">
        <v>528</v>
      </c>
      <c r="E164" s="35" t="s">
        <v>3169</v>
      </c>
      <c r="F164" s="19" t="s">
        <v>3170</v>
      </c>
      <c r="G164" s="19" t="s">
        <v>3171</v>
      </c>
      <c r="H164" s="19" t="s">
        <v>3172</v>
      </c>
      <c r="I164" s="19" t="s">
        <v>3173</v>
      </c>
      <c r="J164" s="20">
        <v>1</v>
      </c>
      <c r="K164" s="20"/>
      <c r="L164" s="19" t="s">
        <v>509</v>
      </c>
      <c r="M164" s="19" t="s">
        <v>3174</v>
      </c>
      <c r="N164" s="19" t="s">
        <v>3175</v>
      </c>
      <c r="O164" s="19" t="s">
        <v>512</v>
      </c>
      <c r="P164" s="19" t="s">
        <v>3176</v>
      </c>
      <c r="Q164" s="19" t="s">
        <v>3177</v>
      </c>
      <c r="R164" s="19" t="s">
        <v>515</v>
      </c>
      <c r="S164" s="19" t="s">
        <v>3178</v>
      </c>
      <c r="T164" s="19" t="s">
        <v>3179</v>
      </c>
      <c r="U164" s="21" t="s">
        <v>634</v>
      </c>
      <c r="V164" s="36" t="s">
        <v>3180</v>
      </c>
      <c r="W164" s="18" t="s">
        <v>3181</v>
      </c>
      <c r="X164" s="18" t="s">
        <v>3182</v>
      </c>
      <c r="Y164" s="18" t="str">
        <f>VLOOKUP(C164,'[1]Odpovědi formuláře 1'!A:C,3,0)</f>
        <v>musilova@zamekbrezany.cz</v>
      </c>
      <c r="Z164" s="18" t="s">
        <v>3183</v>
      </c>
      <c r="AA164" s="23" t="s">
        <v>68</v>
      </c>
      <c r="AB164" s="24" t="s">
        <v>3184</v>
      </c>
      <c r="AC164" s="26">
        <v>515277111</v>
      </c>
      <c r="AD164" s="25" t="s">
        <v>68</v>
      </c>
      <c r="AE164" s="24" t="s">
        <v>3184</v>
      </c>
      <c r="AF164" s="26">
        <v>515277111</v>
      </c>
      <c r="AG164" s="25" t="s">
        <v>68</v>
      </c>
      <c r="AH164" s="27"/>
      <c r="AI164" s="24" t="s">
        <v>3185</v>
      </c>
      <c r="AJ164" s="26" t="s">
        <v>3186</v>
      </c>
      <c r="AK164" s="25" t="s">
        <v>3182</v>
      </c>
      <c r="AL164" s="29" t="s">
        <v>525</v>
      </c>
      <c r="AM164" s="29" t="s">
        <v>525</v>
      </c>
      <c r="AN164" s="29" t="s">
        <v>658</v>
      </c>
      <c r="AO164" s="29" t="s">
        <v>544</v>
      </c>
      <c r="AQ164" s="33">
        <f>VLOOKUP(C164,'Odpovědi formuláře 1'!A:E,5,0)</f>
        <v>45671788</v>
      </c>
      <c r="AR164" s="33">
        <f>VLOOKUP(C164,'Odpovědi formuláře 2'!A:E,5,0)</f>
        <v>45671788</v>
      </c>
      <c r="AS164" s="33" t="e">
        <f>VLOOKUP(C164,bezNP!A:F,6,0)</f>
        <v>#N/A</v>
      </c>
    </row>
    <row r="165" spans="1:45" s="49" customFormat="1" ht="30" customHeight="1">
      <c r="A165" s="32">
        <v>45671818</v>
      </c>
      <c r="B165" s="48" t="s">
        <v>3187</v>
      </c>
      <c r="C165" s="32">
        <v>45671818</v>
      </c>
      <c r="D165" s="35" t="s">
        <v>528</v>
      </c>
      <c r="E165" s="35" t="s">
        <v>3188</v>
      </c>
      <c r="F165" s="19" t="s">
        <v>3189</v>
      </c>
      <c r="G165" s="19" t="s">
        <v>3190</v>
      </c>
      <c r="H165" s="19" t="s">
        <v>3191</v>
      </c>
      <c r="I165" s="19" t="s">
        <v>3192</v>
      </c>
      <c r="J165" s="20">
        <v>153</v>
      </c>
      <c r="K165" s="20"/>
      <c r="L165" s="19" t="s">
        <v>509</v>
      </c>
      <c r="M165" s="19" t="s">
        <v>3193</v>
      </c>
      <c r="N165" s="19" t="s">
        <v>3194</v>
      </c>
      <c r="O165" s="19" t="s">
        <v>512</v>
      </c>
      <c r="P165" s="19" t="s">
        <v>3195</v>
      </c>
      <c r="Q165" s="19" t="s">
        <v>3196</v>
      </c>
      <c r="R165" s="19" t="s">
        <v>515</v>
      </c>
      <c r="S165" s="19" t="s">
        <v>3197</v>
      </c>
      <c r="T165" s="19" t="s">
        <v>3198</v>
      </c>
      <c r="U165" s="21" t="s">
        <v>634</v>
      </c>
      <c r="V165" s="36" t="s">
        <v>3199</v>
      </c>
      <c r="W165" s="31">
        <v>515300512</v>
      </c>
      <c r="X165" s="18" t="s">
        <v>3200</v>
      </c>
      <c r="Y165" s="18" t="str">
        <f>VLOOKUP(C165,'[1]Odpovědi formuláře 1'!A:C,3,0)</f>
        <v>sigmundova@domovtavikovice.cz</v>
      </c>
      <c r="Z165" s="18" t="s">
        <v>3201</v>
      </c>
      <c r="AA165" s="23" t="s">
        <v>3202</v>
      </c>
      <c r="AB165" s="24"/>
      <c r="AC165" s="24"/>
      <c r="AD165" s="25"/>
      <c r="AE165" s="24" t="s">
        <v>3203</v>
      </c>
      <c r="AF165" s="26">
        <v>724192361</v>
      </c>
      <c r="AG165" s="25" t="s">
        <v>3202</v>
      </c>
      <c r="AH165" s="27"/>
      <c r="AI165" s="24" t="s">
        <v>3204</v>
      </c>
      <c r="AJ165" s="24" t="s">
        <v>3205</v>
      </c>
      <c r="AK165" s="25" t="s">
        <v>3206</v>
      </c>
      <c r="AL165" s="29" t="s">
        <v>525</v>
      </c>
      <c r="AM165" s="29" t="s">
        <v>525</v>
      </c>
      <c r="AN165" s="29" t="s">
        <v>526</v>
      </c>
      <c r="AO165" s="29" t="s">
        <v>544</v>
      </c>
      <c r="AQ165" s="33">
        <f>VLOOKUP(C165,'Odpovědi formuláře 1'!A:E,5,0)</f>
        <v>45671818</v>
      </c>
      <c r="AR165" s="33">
        <f>VLOOKUP(C165,'Odpovědi formuláře 2'!A:E,5,0)</f>
        <v>45671818</v>
      </c>
      <c r="AS165" s="33" t="e">
        <f>VLOOKUP(C165,bezNP!A:F,6,0)</f>
        <v>#N/A</v>
      </c>
    </row>
    <row r="166" spans="1:45" s="49" customFormat="1" ht="30" customHeight="1">
      <c r="A166" s="32">
        <v>60555211</v>
      </c>
      <c r="B166" s="37" t="s">
        <v>3207</v>
      </c>
      <c r="C166" s="32">
        <v>60555211</v>
      </c>
      <c r="D166" s="18" t="s">
        <v>3208</v>
      </c>
      <c r="E166" s="18" t="s">
        <v>3209</v>
      </c>
      <c r="F166" s="19" t="s">
        <v>3210</v>
      </c>
      <c r="G166" s="19" t="s">
        <v>3211</v>
      </c>
      <c r="H166" s="19" t="s">
        <v>3212</v>
      </c>
      <c r="I166" s="19" t="s">
        <v>3213</v>
      </c>
      <c r="J166" s="20">
        <v>1143</v>
      </c>
      <c r="K166" s="20">
        <v>2</v>
      </c>
      <c r="L166" s="19" t="s">
        <v>509</v>
      </c>
      <c r="M166" s="19" t="s">
        <v>3214</v>
      </c>
      <c r="N166" s="19" t="s">
        <v>3215</v>
      </c>
      <c r="O166" s="19" t="s">
        <v>512</v>
      </c>
      <c r="P166" s="19" t="s">
        <v>3216</v>
      </c>
      <c r="Q166" s="19" t="s">
        <v>3217</v>
      </c>
      <c r="R166" s="19" t="s">
        <v>515</v>
      </c>
      <c r="S166" s="19" t="s">
        <v>3218</v>
      </c>
      <c r="T166" s="19" t="s">
        <v>517</v>
      </c>
      <c r="U166" s="21" t="s">
        <v>518</v>
      </c>
      <c r="V166" s="22" t="s">
        <v>519</v>
      </c>
      <c r="W166" s="18" t="s">
        <v>3219</v>
      </c>
      <c r="X166" s="18" t="s">
        <v>3220</v>
      </c>
      <c r="Y166" s="18" t="str">
        <f>VLOOKUP(C166,'[1]Odpovědi formuláře 1'!A:C,3,0)</f>
        <v>josef.trneny@gyby.cz</v>
      </c>
      <c r="Z166" s="18" t="s">
        <v>3221</v>
      </c>
      <c r="AA166" s="23" t="s">
        <v>3222</v>
      </c>
      <c r="AB166" s="24"/>
      <c r="AC166" s="26"/>
      <c r="AD166" s="25"/>
      <c r="AE166" s="24" t="s">
        <v>3223</v>
      </c>
      <c r="AF166" s="26">
        <v>533555108</v>
      </c>
      <c r="AG166" s="25" t="s">
        <v>3222</v>
      </c>
      <c r="AH166" s="27"/>
      <c r="AI166" s="24" t="s">
        <v>3224</v>
      </c>
      <c r="AJ166" s="26">
        <v>533555110</v>
      </c>
      <c r="AK166" s="25" t="s">
        <v>3225</v>
      </c>
      <c r="AL166" s="29" t="s">
        <v>525</v>
      </c>
      <c r="AM166" s="29" t="s">
        <v>525</v>
      </c>
      <c r="AN166" s="29" t="s">
        <v>526</v>
      </c>
      <c r="AO166" s="29" t="s">
        <v>544</v>
      </c>
      <c r="AQ166" s="33">
        <f>VLOOKUP(C166,'Odpovědi formuláře 1'!A:E,5,0)</f>
        <v>60555211</v>
      </c>
      <c r="AR166" s="33">
        <f>VLOOKUP(C166,'Odpovědi formuláře 2'!A:E,5,0)</f>
        <v>60555211</v>
      </c>
      <c r="AS166" s="33" t="e">
        <f>VLOOKUP(C166,bezNP!A:F,6,0)</f>
        <v>#N/A</v>
      </c>
    </row>
    <row r="167" spans="1:45" s="49" customFormat="1" ht="30" customHeight="1">
      <c r="A167" s="32">
        <v>70853584</v>
      </c>
      <c r="B167" s="37" t="s">
        <v>3226</v>
      </c>
      <c r="C167" s="32">
        <v>70853584</v>
      </c>
      <c r="D167" s="18" t="s">
        <v>528</v>
      </c>
      <c r="E167" s="18" t="s">
        <v>3227</v>
      </c>
      <c r="F167" s="19" t="s">
        <v>3228</v>
      </c>
      <c r="G167" s="19" t="s">
        <v>3229</v>
      </c>
      <c r="H167" s="19" t="s">
        <v>3230</v>
      </c>
      <c r="I167" s="19" t="s">
        <v>3231</v>
      </c>
      <c r="J167" s="20">
        <v>178</v>
      </c>
      <c r="K167" s="20">
        <v>30</v>
      </c>
      <c r="L167" s="19" t="s">
        <v>509</v>
      </c>
      <c r="M167" s="19" t="s">
        <v>3232</v>
      </c>
      <c r="N167" s="19" t="s">
        <v>217</v>
      </c>
      <c r="O167" s="19" t="s">
        <v>584</v>
      </c>
      <c r="P167" s="19" t="s">
        <v>3233</v>
      </c>
      <c r="Q167" s="19" t="s">
        <v>3234</v>
      </c>
      <c r="R167" s="19" t="s">
        <v>569</v>
      </c>
      <c r="S167" s="19" t="s">
        <v>3235</v>
      </c>
      <c r="T167" s="19" t="s">
        <v>3236</v>
      </c>
      <c r="U167" s="21" t="s">
        <v>518</v>
      </c>
      <c r="V167" s="22" t="s">
        <v>519</v>
      </c>
      <c r="W167" s="18" t="s">
        <v>3237</v>
      </c>
      <c r="X167" s="18"/>
      <c r="Y167" s="18" t="str">
        <f>VLOOKUP(C167,'[1]Odpovědi formuláře 1'!A:C,3,0)</f>
        <v>zusvelkepavlovice@seznam.cz</v>
      </c>
      <c r="Z167" s="18" t="s">
        <v>3238</v>
      </c>
      <c r="AA167" s="23" t="s">
        <v>3239</v>
      </c>
      <c r="AB167" s="24"/>
      <c r="AC167" s="24"/>
      <c r="AD167" s="25"/>
      <c r="AE167" s="24" t="s">
        <v>3240</v>
      </c>
      <c r="AF167" s="26">
        <v>777736433</v>
      </c>
      <c r="AG167" s="25" t="s">
        <v>3239</v>
      </c>
      <c r="AH167" s="27"/>
      <c r="AI167" s="24" t="s">
        <v>3241</v>
      </c>
      <c r="AJ167" s="26">
        <v>603996093</v>
      </c>
      <c r="AK167" s="25" t="s">
        <v>3242</v>
      </c>
      <c r="AL167" s="29" t="s">
        <v>525</v>
      </c>
      <c r="AM167" s="29" t="s">
        <v>525</v>
      </c>
      <c r="AN167" s="29" t="s">
        <v>658</v>
      </c>
      <c r="AO167" s="29" t="s">
        <v>544</v>
      </c>
      <c r="AQ167" s="33">
        <f>VLOOKUP(C167,'Odpovědi formuláře 1'!A:E,5,0)</f>
        <v>70853584</v>
      </c>
      <c r="AR167" s="33">
        <f>VLOOKUP(C167,'Odpovědi formuláře 2'!A:E,5,0)</f>
        <v>70853584</v>
      </c>
      <c r="AS167" s="33" t="e">
        <f>VLOOKUP(C167,bezNP!A:F,6,0)</f>
        <v>#N/A</v>
      </c>
    </row>
    <row r="168" spans="1:45" s="49" customFormat="1" ht="30" customHeight="1">
      <c r="A168" s="32">
        <v>60680369</v>
      </c>
      <c r="B168" s="37" t="s">
        <v>3243</v>
      </c>
      <c r="C168" s="32">
        <v>60680369</v>
      </c>
      <c r="D168" s="18" t="s">
        <v>528</v>
      </c>
      <c r="E168" s="18" t="s">
        <v>3244</v>
      </c>
      <c r="F168" s="21" t="s">
        <v>3245</v>
      </c>
      <c r="G168" s="19" t="s">
        <v>3246</v>
      </c>
      <c r="H168" s="19" t="s">
        <v>3247</v>
      </c>
      <c r="I168" s="19" t="s">
        <v>3248</v>
      </c>
      <c r="J168" s="20">
        <v>31</v>
      </c>
      <c r="K168" s="20">
        <v>7</v>
      </c>
      <c r="L168" s="19" t="s">
        <v>509</v>
      </c>
      <c r="M168" s="19" t="s">
        <v>3249</v>
      </c>
      <c r="N168" s="19" t="s">
        <v>3250</v>
      </c>
      <c r="O168" s="19" t="s">
        <v>512</v>
      </c>
      <c r="P168" s="19" t="s">
        <v>3251</v>
      </c>
      <c r="Q168" s="19" t="s">
        <v>3252</v>
      </c>
      <c r="R168" s="19" t="s">
        <v>515</v>
      </c>
      <c r="S168" s="19" t="s">
        <v>3253</v>
      </c>
      <c r="T168" s="19" t="s">
        <v>3254</v>
      </c>
      <c r="U168" s="21" t="s">
        <v>518</v>
      </c>
      <c r="V168" s="22" t="s">
        <v>519</v>
      </c>
      <c r="W168" s="18" t="s">
        <v>3255</v>
      </c>
      <c r="X168" s="18" t="s">
        <v>3256</v>
      </c>
      <c r="Y168" s="18" t="str">
        <f>VLOOKUP(C168,'[1]Odpovědi formuláře 1'!A:C,3,0)</f>
        <v>j-suchynova@gymhust.cz</v>
      </c>
      <c r="Z168" s="18" t="s">
        <v>456</v>
      </c>
      <c r="AA168" s="23" t="s">
        <v>3257</v>
      </c>
      <c r="AB168" s="24" t="s">
        <v>3258</v>
      </c>
      <c r="AC168" s="26">
        <v>602281613</v>
      </c>
      <c r="AD168" s="25" t="s">
        <v>3259</v>
      </c>
      <c r="AE168" s="24" t="s">
        <v>3260</v>
      </c>
      <c r="AF168" s="24" t="s">
        <v>3261</v>
      </c>
      <c r="AG168" s="25" t="s">
        <v>3257</v>
      </c>
      <c r="AH168" s="27"/>
      <c r="AI168" s="24" t="s">
        <v>3258</v>
      </c>
      <c r="AJ168" s="26">
        <v>602281613</v>
      </c>
      <c r="AK168" s="25" t="s">
        <v>3259</v>
      </c>
      <c r="AL168" s="29" t="s">
        <v>525</v>
      </c>
      <c r="AM168" s="29" t="s">
        <v>525</v>
      </c>
      <c r="AN168" s="29" t="s">
        <v>526</v>
      </c>
      <c r="AO168" s="29" t="s">
        <v>525</v>
      </c>
      <c r="AQ168" s="33">
        <f>VLOOKUP(C168,'Odpovědi formuláře 1'!A:E,5,0)</f>
        <v>60680369</v>
      </c>
      <c r="AR168" s="33">
        <f>VLOOKUP(C168,'Odpovědi formuláře 2'!A:E,5,0)</f>
        <v>60680369</v>
      </c>
      <c r="AS168" s="33" t="e">
        <f>VLOOKUP(C168,bezNP!A:F,6,0)</f>
        <v>#N/A</v>
      </c>
    </row>
    <row r="169" spans="1:45" s="49" customFormat="1" ht="30" customHeight="1">
      <c r="A169" s="32">
        <v>16355474</v>
      </c>
      <c r="B169" s="37" t="s">
        <v>3262</v>
      </c>
      <c r="C169" s="32">
        <v>16355474</v>
      </c>
      <c r="D169" s="18" t="s">
        <v>3263</v>
      </c>
      <c r="E169" s="18" t="s">
        <v>3264</v>
      </c>
      <c r="F169" s="19" t="s">
        <v>3265</v>
      </c>
      <c r="G169" s="19" t="s">
        <v>3266</v>
      </c>
      <c r="H169" s="19" t="s">
        <v>3267</v>
      </c>
      <c r="I169" s="19" t="s">
        <v>3268</v>
      </c>
      <c r="J169" s="20">
        <v>136</v>
      </c>
      <c r="K169" s="20">
        <v>1</v>
      </c>
      <c r="L169" s="19" t="s">
        <v>963</v>
      </c>
      <c r="M169" s="19" t="s">
        <v>3269</v>
      </c>
      <c r="N169" s="19" t="s">
        <v>3270</v>
      </c>
      <c r="O169" s="19" t="s">
        <v>512</v>
      </c>
      <c r="P169" s="19" t="s">
        <v>3271</v>
      </c>
      <c r="Q169" s="19" t="s">
        <v>3272</v>
      </c>
      <c r="R169" s="19" t="s">
        <v>515</v>
      </c>
      <c r="S169" s="19" t="s">
        <v>3273</v>
      </c>
      <c r="T169" s="19" t="s">
        <v>3254</v>
      </c>
      <c r="U169" s="21" t="s">
        <v>518</v>
      </c>
      <c r="V169" s="22" t="s">
        <v>519</v>
      </c>
      <c r="W169" s="18" t="s">
        <v>3274</v>
      </c>
      <c r="X169" s="43"/>
      <c r="Y169" s="18" t="str">
        <f>VLOOKUP(C169,'[1]Odpovědi formuláře 1'!A:C,3,0)</f>
        <v>skola@sou-hustopece.cz</v>
      </c>
      <c r="Z169" s="18" t="s">
        <v>3275</v>
      </c>
      <c r="AA169" s="23" t="s">
        <v>3276</v>
      </c>
      <c r="AB169" s="24"/>
      <c r="AC169" s="24"/>
      <c r="AD169" s="25"/>
      <c r="AE169" s="24" t="s">
        <v>3277</v>
      </c>
      <c r="AF169" s="24" t="s">
        <v>3278</v>
      </c>
      <c r="AG169" s="25" t="s">
        <v>3279</v>
      </c>
      <c r="AH169" s="27"/>
      <c r="AI169" s="24" t="s">
        <v>3280</v>
      </c>
      <c r="AJ169" s="26">
        <v>724191110</v>
      </c>
      <c r="AK169" s="25" t="s">
        <v>3281</v>
      </c>
      <c r="AL169" s="29" t="s">
        <v>525</v>
      </c>
      <c r="AM169" s="29" t="s">
        <v>525</v>
      </c>
      <c r="AN169" s="29" t="s">
        <v>658</v>
      </c>
      <c r="AO169" s="29" t="s">
        <v>544</v>
      </c>
      <c r="AQ169" s="33">
        <f>VLOOKUP(C169,'Odpovědi formuláře 1'!A:E,5,0)</f>
        <v>16355474</v>
      </c>
      <c r="AR169" s="33">
        <f>VLOOKUP(C169,'Odpovědi formuláře 2'!A:E,5,0)</f>
        <v>16355474</v>
      </c>
      <c r="AS169" s="33" t="e">
        <f>VLOOKUP(C169,bezNP!A:F,6,0)</f>
        <v>#N/A</v>
      </c>
    </row>
    <row r="170" spans="1:45" s="49" customFormat="1" ht="30" customHeight="1">
      <c r="A170" s="32">
        <v>70849510</v>
      </c>
      <c r="B170" s="37" t="s">
        <v>3282</v>
      </c>
      <c r="C170" s="32">
        <v>70849510</v>
      </c>
      <c r="D170" s="18" t="s">
        <v>528</v>
      </c>
      <c r="E170" s="18" t="s">
        <v>3283</v>
      </c>
      <c r="F170" s="19" t="s">
        <v>3284</v>
      </c>
      <c r="G170" s="19" t="s">
        <v>3285</v>
      </c>
      <c r="H170" s="19" t="s">
        <v>3267</v>
      </c>
      <c r="I170" s="19" t="s">
        <v>1107</v>
      </c>
      <c r="J170" s="20">
        <v>684</v>
      </c>
      <c r="K170" s="20">
        <v>4</v>
      </c>
      <c r="L170" s="19" t="s">
        <v>509</v>
      </c>
      <c r="M170" s="19" t="s">
        <v>3286</v>
      </c>
      <c r="N170" s="19" t="s">
        <v>3287</v>
      </c>
      <c r="O170" s="19" t="s">
        <v>512</v>
      </c>
      <c r="P170" s="19" t="s">
        <v>3288</v>
      </c>
      <c r="Q170" s="19" t="s">
        <v>3289</v>
      </c>
      <c r="R170" s="19" t="s">
        <v>515</v>
      </c>
      <c r="S170" s="19" t="s">
        <v>3290</v>
      </c>
      <c r="T170" s="19" t="s">
        <v>3254</v>
      </c>
      <c r="U170" s="21" t="s">
        <v>518</v>
      </c>
      <c r="V170" s="22" t="s">
        <v>519</v>
      </c>
      <c r="W170" s="18" t="s">
        <v>3291</v>
      </c>
      <c r="X170" s="18"/>
      <c r="Y170" s="18"/>
      <c r="Z170" s="18" t="s">
        <v>88</v>
      </c>
      <c r="AA170" s="23" t="s">
        <v>88</v>
      </c>
      <c r="AB170" s="24" t="s">
        <v>3292</v>
      </c>
      <c r="AC170" s="26">
        <v>604485592</v>
      </c>
      <c r="AD170" s="25"/>
      <c r="AE170" s="24" t="s">
        <v>3292</v>
      </c>
      <c r="AF170" s="26">
        <v>604485592</v>
      </c>
      <c r="AG170" s="25"/>
      <c r="AH170" s="27"/>
      <c r="AI170" s="24" t="s">
        <v>3292</v>
      </c>
      <c r="AJ170" s="26">
        <v>604485592</v>
      </c>
      <c r="AK170" s="25"/>
      <c r="AL170" s="29" t="s">
        <v>525</v>
      </c>
      <c r="AM170" s="29" t="s">
        <v>525</v>
      </c>
      <c r="AN170" s="29" t="s">
        <v>526</v>
      </c>
      <c r="AO170" s="29" t="s">
        <v>544</v>
      </c>
      <c r="AQ170" s="33">
        <f>VLOOKUP(C170,'Odpovědi formuláře 1'!A:E,5,0)</f>
        <v>70849510</v>
      </c>
      <c r="AR170" s="33">
        <f>VLOOKUP(C170,'Odpovědi formuláře 2'!A:E,5,0)</f>
        <v>70849510</v>
      </c>
      <c r="AS170" s="33" t="e">
        <f>VLOOKUP(C170,bezNP!A:F,6,0)</f>
        <v>#N/A</v>
      </c>
    </row>
    <row r="171" spans="1:45" s="49" customFormat="1" ht="30" customHeight="1">
      <c r="A171" s="17">
        <v>70839034</v>
      </c>
      <c r="B171" s="37" t="s">
        <v>3293</v>
      </c>
      <c r="C171" s="17">
        <v>70839034</v>
      </c>
      <c r="D171" s="18" t="s">
        <v>528</v>
      </c>
      <c r="E171" s="18" t="s">
        <v>3294</v>
      </c>
      <c r="F171" s="19" t="s">
        <v>3295</v>
      </c>
      <c r="G171" s="19" t="s">
        <v>3296</v>
      </c>
      <c r="H171" s="19" t="s">
        <v>3267</v>
      </c>
      <c r="I171" s="19" t="s">
        <v>3297</v>
      </c>
      <c r="J171" s="20">
        <v>999</v>
      </c>
      <c r="K171" s="20">
        <v>24</v>
      </c>
      <c r="L171" s="19" t="s">
        <v>612</v>
      </c>
      <c r="M171" s="19" t="s">
        <v>3298</v>
      </c>
      <c r="N171" s="19" t="s">
        <v>3299</v>
      </c>
      <c r="O171" s="19" t="s">
        <v>584</v>
      </c>
      <c r="P171" s="19" t="s">
        <v>3300</v>
      </c>
      <c r="Q171" s="19" t="s">
        <v>3301</v>
      </c>
      <c r="R171" s="19" t="s">
        <v>569</v>
      </c>
      <c r="S171" s="19" t="s">
        <v>3302</v>
      </c>
      <c r="T171" s="19" t="s">
        <v>3254</v>
      </c>
      <c r="U171" s="21" t="s">
        <v>518</v>
      </c>
      <c r="V171" s="22" t="s">
        <v>519</v>
      </c>
      <c r="W171" s="31">
        <v>519412659</v>
      </c>
      <c r="X171" s="18"/>
      <c r="Y171" s="18" t="str">
        <f>VLOOKUP(C171,'[1]Odpovědi formuláře 1'!A:C,3,0)</f>
        <v>info@skolahustopece.cz</v>
      </c>
      <c r="Z171" s="18" t="s">
        <v>3303</v>
      </c>
      <c r="AA171" s="23" t="s">
        <v>422</v>
      </c>
      <c r="AB171" s="24" t="s">
        <v>3304</v>
      </c>
      <c r="AC171" s="26">
        <v>519412659</v>
      </c>
      <c r="AD171" s="25" t="s">
        <v>422</v>
      </c>
      <c r="AE171" s="24" t="s">
        <v>3305</v>
      </c>
      <c r="AF171" s="26">
        <v>519413979</v>
      </c>
      <c r="AG171" s="25" t="s">
        <v>422</v>
      </c>
      <c r="AH171" s="27"/>
      <c r="AI171" s="24" t="s">
        <v>3304</v>
      </c>
      <c r="AJ171" s="26">
        <v>519412659</v>
      </c>
      <c r="AK171" s="25" t="s">
        <v>422</v>
      </c>
      <c r="AL171" s="29" t="s">
        <v>525</v>
      </c>
      <c r="AM171" s="29" t="s">
        <v>525</v>
      </c>
      <c r="AN171" s="29" t="s">
        <v>526</v>
      </c>
      <c r="AO171" s="29" t="s">
        <v>544</v>
      </c>
      <c r="AQ171" s="33">
        <f>VLOOKUP(C171,'Odpovědi formuláře 1'!A:E,5,0)</f>
        <v>70839034</v>
      </c>
      <c r="AR171" s="33">
        <f>VLOOKUP(C171,'Odpovědi formuláře 2'!A:E,5,0)</f>
        <v>70839034</v>
      </c>
      <c r="AS171" s="33" t="e">
        <f>VLOOKUP(C171,bezNP!A:F,6,0)</f>
        <v>#N/A</v>
      </c>
    </row>
    <row r="172" spans="1:45" s="49" customFormat="1" ht="30" customHeight="1">
      <c r="A172" s="32">
        <v>46937102</v>
      </c>
      <c r="B172" s="67" t="s">
        <v>3306</v>
      </c>
      <c r="C172" s="32">
        <v>46937102</v>
      </c>
      <c r="D172" s="35" t="s">
        <v>528</v>
      </c>
      <c r="E172" s="35" t="s">
        <v>3307</v>
      </c>
      <c r="F172" s="19" t="s">
        <v>3308</v>
      </c>
      <c r="G172" s="19" t="s">
        <v>3309</v>
      </c>
      <c r="H172" s="19" t="s">
        <v>3310</v>
      </c>
      <c r="I172" s="19" t="s">
        <v>3311</v>
      </c>
      <c r="J172" s="20">
        <v>1717</v>
      </c>
      <c r="K172" s="20">
        <v>3</v>
      </c>
      <c r="L172" s="19" t="s">
        <v>509</v>
      </c>
      <c r="M172" s="19" t="s">
        <v>3312</v>
      </c>
      <c r="N172" s="19" t="s">
        <v>3313</v>
      </c>
      <c r="O172" s="19" t="s">
        <v>512</v>
      </c>
      <c r="P172" s="19" t="s">
        <v>3314</v>
      </c>
      <c r="Q172" s="19" t="s">
        <v>3315</v>
      </c>
      <c r="R172" s="19" t="s">
        <v>515</v>
      </c>
      <c r="S172" s="19" t="s">
        <v>3316</v>
      </c>
      <c r="T172" s="19" t="s">
        <v>3317</v>
      </c>
      <c r="U172" s="21" t="s">
        <v>634</v>
      </c>
      <c r="V172" s="36" t="s">
        <v>3318</v>
      </c>
      <c r="W172" s="17" t="s">
        <v>3319</v>
      </c>
      <c r="X172" s="18" t="s">
        <v>3320</v>
      </c>
      <c r="Y172" s="18" t="str">
        <f>VLOOKUP(C172,'[1]Odpovědi formuláře 1'!A:C,3,0)</f>
        <v>ekonom@ddhodonin.cz</v>
      </c>
      <c r="Z172" s="18" t="s">
        <v>3321</v>
      </c>
      <c r="AA172" s="23" t="s">
        <v>3322</v>
      </c>
      <c r="AB172" s="68"/>
      <c r="AC172" s="68"/>
      <c r="AD172" s="56"/>
      <c r="AE172" s="68" t="s">
        <v>3323</v>
      </c>
      <c r="AF172" s="69">
        <v>518399934</v>
      </c>
      <c r="AG172" s="56" t="s">
        <v>277</v>
      </c>
      <c r="AH172" s="70"/>
      <c r="AI172" s="68" t="s">
        <v>3324</v>
      </c>
      <c r="AJ172" s="69">
        <v>518399939</v>
      </c>
      <c r="AK172" s="56" t="s">
        <v>3325</v>
      </c>
      <c r="AL172" s="29" t="s">
        <v>525</v>
      </c>
      <c r="AM172" s="29" t="s">
        <v>525</v>
      </c>
      <c r="AN172" s="29" t="s">
        <v>526</v>
      </c>
      <c r="AO172" s="29" t="s">
        <v>544</v>
      </c>
      <c r="AQ172" s="33">
        <f>VLOOKUP(C172,'Odpovědi formuláře 1'!A:E,5,0)</f>
        <v>46937102</v>
      </c>
      <c r="AR172" s="33">
        <f>VLOOKUP(C172,'Odpovědi formuláře 2'!A:E,5,0)</f>
        <v>46937102</v>
      </c>
      <c r="AS172" s="33" t="e">
        <f>VLOOKUP(C172,bezNP!A:F,6,0)</f>
        <v>#N/A</v>
      </c>
    </row>
    <row r="173" spans="1:45" s="49" customFormat="1" ht="30" customHeight="1">
      <c r="A173" s="32">
        <v>62076060</v>
      </c>
      <c r="B173" s="37" t="s">
        <v>3326</v>
      </c>
      <c r="C173" s="32">
        <v>62076060</v>
      </c>
      <c r="D173" s="18" t="s">
        <v>528</v>
      </c>
      <c r="E173" s="18" t="s">
        <v>3327</v>
      </c>
      <c r="F173" s="19" t="s">
        <v>3328</v>
      </c>
      <c r="G173" s="19" t="s">
        <v>3329</v>
      </c>
      <c r="H173" s="19" t="s">
        <v>2938</v>
      </c>
      <c r="I173" s="19" t="s">
        <v>3022</v>
      </c>
      <c r="J173" s="20">
        <v>2304</v>
      </c>
      <c r="K173" s="20">
        <v>17</v>
      </c>
      <c r="L173" s="19" t="s">
        <v>1687</v>
      </c>
      <c r="M173" s="19" t="s">
        <v>3330</v>
      </c>
      <c r="N173" s="19" t="s">
        <v>3331</v>
      </c>
      <c r="O173" s="19" t="s">
        <v>584</v>
      </c>
      <c r="P173" s="19" t="s">
        <v>3332</v>
      </c>
      <c r="Q173" s="19" t="s">
        <v>3333</v>
      </c>
      <c r="R173" s="19" t="s">
        <v>569</v>
      </c>
      <c r="S173" s="19" t="s">
        <v>3334</v>
      </c>
      <c r="T173" s="19" t="s">
        <v>2945</v>
      </c>
      <c r="U173" s="21" t="s">
        <v>518</v>
      </c>
      <c r="V173" s="22" t="s">
        <v>519</v>
      </c>
      <c r="W173" s="31">
        <v>516410631</v>
      </c>
      <c r="X173" s="18"/>
      <c r="Y173" s="18"/>
      <c r="Z173" s="18" t="s">
        <v>3335</v>
      </c>
      <c r="AA173" s="23" t="s">
        <v>3336</v>
      </c>
      <c r="AB173" s="24"/>
      <c r="AC173" s="24"/>
      <c r="AD173" s="25"/>
      <c r="AE173" s="24" t="s">
        <v>3337</v>
      </c>
      <c r="AF173" s="26">
        <v>516410630</v>
      </c>
      <c r="AG173" s="25" t="s">
        <v>3338</v>
      </c>
      <c r="AH173" s="27"/>
      <c r="AI173" s="24" t="s">
        <v>3339</v>
      </c>
      <c r="AJ173" s="26">
        <v>516410633</v>
      </c>
      <c r="AK173" s="25" t="s">
        <v>3340</v>
      </c>
      <c r="AL173" s="29" t="s">
        <v>525</v>
      </c>
      <c r="AM173" s="56" t="s">
        <v>544</v>
      </c>
      <c r="AN173" s="29"/>
      <c r="AO173" s="29" t="s">
        <v>544</v>
      </c>
      <c r="AP173" s="49" t="s">
        <v>576</v>
      </c>
      <c r="AQ173" s="33" t="e">
        <f>VLOOKUP(C173,'Odpovědi formuláře 1'!A:E,5,0)</f>
        <v>#N/A</v>
      </c>
      <c r="AR173" s="33">
        <f>VLOOKUP(C173,'Odpovědi formuláře 2'!A:E,5,0)</f>
        <v>62076060</v>
      </c>
      <c r="AS173" s="33" t="e">
        <f>VLOOKUP(C173,bezNP!A:F,6,0)</f>
        <v>#N/A</v>
      </c>
    </row>
    <row r="174" spans="1:45" s="49" customFormat="1" ht="30" customHeight="1">
      <c r="A174" s="17">
        <v>70851212</v>
      </c>
      <c r="B174" s="37" t="s">
        <v>3341</v>
      </c>
      <c r="C174" s="32">
        <v>70851212</v>
      </c>
      <c r="D174" s="18" t="s">
        <v>528</v>
      </c>
      <c r="E174" s="18" t="s">
        <v>3342</v>
      </c>
      <c r="F174" s="19" t="s">
        <v>3343</v>
      </c>
      <c r="G174" s="19" t="s">
        <v>3344</v>
      </c>
      <c r="H174" s="19" t="s">
        <v>3345</v>
      </c>
      <c r="I174" s="19" t="s">
        <v>2388</v>
      </c>
      <c r="J174" s="20">
        <v>462</v>
      </c>
      <c r="K174" s="20"/>
      <c r="L174" s="19" t="s">
        <v>963</v>
      </c>
      <c r="M174" s="19" t="s">
        <v>3346</v>
      </c>
      <c r="N174" s="19" t="s">
        <v>3347</v>
      </c>
      <c r="O174" s="19" t="s">
        <v>584</v>
      </c>
      <c r="P174" s="19" t="s">
        <v>3348</v>
      </c>
      <c r="Q174" s="19" t="s">
        <v>3349</v>
      </c>
      <c r="R174" s="19" t="s">
        <v>569</v>
      </c>
      <c r="S174" s="19" t="s">
        <v>3350</v>
      </c>
      <c r="T174" s="19" t="s">
        <v>3351</v>
      </c>
      <c r="U174" s="21" t="s">
        <v>518</v>
      </c>
      <c r="V174" s="22" t="s">
        <v>519</v>
      </c>
      <c r="W174" s="18" t="s">
        <v>3352</v>
      </c>
      <c r="X174" s="33" t="s">
        <v>3353</v>
      </c>
      <c r="Y174" s="18" t="str">
        <f>VLOOKUP(C174,'[1]Odpovědi formuláře 1'!A:C,3,0)</f>
        <v>hospodarka@zuspohorelice.cz</v>
      </c>
      <c r="Z174" s="18" t="s">
        <v>3354</v>
      </c>
      <c r="AA174" s="30" t="s">
        <v>3353</v>
      </c>
      <c r="AB174" s="24"/>
      <c r="AC174" s="24"/>
      <c r="AD174" s="25"/>
      <c r="AE174" s="24"/>
      <c r="AF174" s="26"/>
      <c r="AG174" s="71"/>
      <c r="AH174" s="27"/>
      <c r="AI174" s="24"/>
      <c r="AJ174" s="26"/>
      <c r="AK174" s="25"/>
      <c r="AL174" s="29" t="s">
        <v>525</v>
      </c>
      <c r="AM174" s="29" t="s">
        <v>525</v>
      </c>
      <c r="AN174" s="29" t="s">
        <v>658</v>
      </c>
      <c r="AO174" s="29" t="s">
        <v>544</v>
      </c>
      <c r="AQ174" s="33" t="e">
        <f>VLOOKUP(C174,'Odpovědi formuláře 1'!A:E,5,0)</f>
        <v>#N/A</v>
      </c>
      <c r="AR174" s="33">
        <f>VLOOKUP(C174,'Odpovědi formuláře 2'!A:E,5,0)</f>
        <v>70851212</v>
      </c>
      <c r="AS174" s="33">
        <f>VLOOKUP(C174,bezNP!A:F,6,0)</f>
        <v>70851212</v>
      </c>
    </row>
    <row r="175" spans="1:45" s="49" customFormat="1" ht="30" customHeight="1">
      <c r="A175" s="32">
        <v>60680300</v>
      </c>
      <c r="B175" s="37" t="s">
        <v>3355</v>
      </c>
      <c r="C175" s="32">
        <v>60680300</v>
      </c>
      <c r="D175" s="18" t="s">
        <v>3356</v>
      </c>
      <c r="E175" s="18" t="s">
        <v>3357</v>
      </c>
      <c r="F175" s="19" t="s">
        <v>3358</v>
      </c>
      <c r="G175" s="19" t="s">
        <v>3359</v>
      </c>
      <c r="H175" s="19" t="s">
        <v>3345</v>
      </c>
      <c r="I175" s="19" t="s">
        <v>3360</v>
      </c>
      <c r="J175" s="20">
        <v>131</v>
      </c>
      <c r="K175" s="20"/>
      <c r="L175" s="19" t="s">
        <v>963</v>
      </c>
      <c r="M175" s="19" t="s">
        <v>3361</v>
      </c>
      <c r="N175" s="19" t="s">
        <v>3362</v>
      </c>
      <c r="O175" s="19" t="s">
        <v>584</v>
      </c>
      <c r="P175" s="19" t="s">
        <v>3363</v>
      </c>
      <c r="Q175" s="19" t="s">
        <v>3364</v>
      </c>
      <c r="R175" s="19" t="s">
        <v>569</v>
      </c>
      <c r="S175" s="19" t="s">
        <v>3365</v>
      </c>
      <c r="T175" s="19" t="s">
        <v>3366</v>
      </c>
      <c r="U175" s="21" t="s">
        <v>518</v>
      </c>
      <c r="V175" s="22" t="s">
        <v>519</v>
      </c>
      <c r="W175" s="31">
        <v>519424829</v>
      </c>
      <c r="X175" s="18"/>
      <c r="Y175" s="18"/>
      <c r="Z175" s="18" t="s">
        <v>446</v>
      </c>
      <c r="AA175" s="23" t="s">
        <v>446</v>
      </c>
      <c r="AB175" s="24"/>
      <c r="AC175" s="24"/>
      <c r="AD175" s="25"/>
      <c r="AE175" s="24" t="s">
        <v>3367</v>
      </c>
      <c r="AF175" s="26">
        <v>519424829</v>
      </c>
      <c r="AG175" s="25" t="s">
        <v>446</v>
      </c>
      <c r="AH175" s="27"/>
      <c r="AI175" s="24" t="s">
        <v>3368</v>
      </c>
      <c r="AJ175" s="26">
        <v>519424829</v>
      </c>
      <c r="AK175" s="25" t="s">
        <v>446</v>
      </c>
      <c r="AL175" s="29" t="s">
        <v>525</v>
      </c>
      <c r="AM175" s="29" t="s">
        <v>525</v>
      </c>
      <c r="AN175" s="29" t="s">
        <v>526</v>
      </c>
      <c r="AO175" s="29" t="s">
        <v>544</v>
      </c>
      <c r="AQ175" s="33">
        <f>VLOOKUP(C175,'Odpovědi formuláře 1'!A:E,5,0)</f>
        <v>60680300</v>
      </c>
      <c r="AR175" s="33">
        <f>VLOOKUP(C175,'Odpovědi formuláře 2'!A:E,5,0)</f>
        <v>60680300</v>
      </c>
      <c r="AS175" s="33" t="e">
        <f>VLOOKUP(C175,bezNP!A:F,6,0)</f>
        <v>#N/A</v>
      </c>
    </row>
    <row r="176" spans="1:45" s="49" customFormat="1" ht="30" customHeight="1">
      <c r="A176" s="32">
        <v>70841675</v>
      </c>
      <c r="B176" s="37" t="s">
        <v>3369</v>
      </c>
      <c r="C176" s="32">
        <v>70841675</v>
      </c>
      <c r="D176" s="18" t="s">
        <v>528</v>
      </c>
      <c r="E176" s="18" t="s">
        <v>3370</v>
      </c>
      <c r="F176" s="19" t="s">
        <v>3371</v>
      </c>
      <c r="G176" s="19" t="s">
        <v>3372</v>
      </c>
      <c r="H176" s="19" t="s">
        <v>3373</v>
      </c>
      <c r="I176" s="19" t="s">
        <v>2388</v>
      </c>
      <c r="J176" s="20">
        <v>139</v>
      </c>
      <c r="K176" s="20"/>
      <c r="L176" s="19" t="s">
        <v>509</v>
      </c>
      <c r="M176" s="19" t="s">
        <v>3374</v>
      </c>
      <c r="N176" s="19" t="s">
        <v>3375</v>
      </c>
      <c r="O176" s="19" t="s">
        <v>584</v>
      </c>
      <c r="P176" s="19" t="s">
        <v>3376</v>
      </c>
      <c r="Q176" s="19" t="s">
        <v>3377</v>
      </c>
      <c r="R176" s="19" t="s">
        <v>569</v>
      </c>
      <c r="S176" s="19" t="s">
        <v>3378</v>
      </c>
      <c r="T176" s="19" t="s">
        <v>3379</v>
      </c>
      <c r="U176" s="21" t="s">
        <v>518</v>
      </c>
      <c r="V176" s="22" t="s">
        <v>519</v>
      </c>
      <c r="W176" s="18" t="s">
        <v>3380</v>
      </c>
      <c r="X176" s="18"/>
      <c r="Y176" s="18"/>
      <c r="Z176" s="18" t="s">
        <v>438</v>
      </c>
      <c r="AA176" s="23" t="s">
        <v>438</v>
      </c>
      <c r="AB176" s="24"/>
      <c r="AC176" s="24"/>
      <c r="AD176" s="25"/>
      <c r="AE176" s="24" t="s">
        <v>3381</v>
      </c>
      <c r="AF176" s="26">
        <v>727809418</v>
      </c>
      <c r="AG176" s="25" t="s">
        <v>438</v>
      </c>
      <c r="AH176" s="27"/>
      <c r="AI176" s="24"/>
      <c r="AJ176" s="24"/>
      <c r="AK176" s="25"/>
      <c r="AL176" s="29" t="s">
        <v>525</v>
      </c>
      <c r="AM176" s="29" t="s">
        <v>525</v>
      </c>
      <c r="AN176" s="29" t="s">
        <v>526</v>
      </c>
      <c r="AO176" s="29" t="s">
        <v>525</v>
      </c>
      <c r="AQ176" s="33">
        <f>VLOOKUP(C176,'Odpovědi formuláře 1'!A:E,5,0)</f>
        <v>70841675</v>
      </c>
      <c r="AR176" s="33">
        <f>VLOOKUP(C176,'Odpovědi formuláře 2'!A:E,5,0)</f>
        <v>70841675</v>
      </c>
      <c r="AS176" s="33">
        <f>VLOOKUP(C176,bezNP!A:F,6,0)</f>
        <v>70841675</v>
      </c>
    </row>
    <row r="177" spans="1:45" s="49" customFormat="1" ht="30" customHeight="1">
      <c r="A177" s="17">
        <v>55166</v>
      </c>
      <c r="B177" s="37" t="s">
        <v>3382</v>
      </c>
      <c r="C177" s="17">
        <v>55166</v>
      </c>
      <c r="D177" s="18" t="s">
        <v>3383</v>
      </c>
      <c r="E177" s="18" t="s">
        <v>3384</v>
      </c>
      <c r="F177" s="19" t="s">
        <v>3385</v>
      </c>
      <c r="G177" s="19" t="s">
        <v>3386</v>
      </c>
      <c r="H177" s="19" t="s">
        <v>3373</v>
      </c>
      <c r="I177" s="19" t="s">
        <v>3387</v>
      </c>
      <c r="J177" s="20">
        <v>127</v>
      </c>
      <c r="K177" s="20"/>
      <c r="L177" s="19" t="s">
        <v>509</v>
      </c>
      <c r="M177" s="19" t="s">
        <v>3388</v>
      </c>
      <c r="N177" s="19" t="s">
        <v>3389</v>
      </c>
      <c r="O177" s="19" t="s">
        <v>512</v>
      </c>
      <c r="P177" s="19" t="s">
        <v>3390</v>
      </c>
      <c r="Q177" s="19" t="s">
        <v>3391</v>
      </c>
      <c r="R177" s="19" t="s">
        <v>515</v>
      </c>
      <c r="S177" s="19" t="s">
        <v>3392</v>
      </c>
      <c r="T177" s="19" t="s">
        <v>3379</v>
      </c>
      <c r="U177" s="21" t="s">
        <v>518</v>
      </c>
      <c r="V177" s="22" t="s">
        <v>519</v>
      </c>
      <c r="W177" s="18" t="s">
        <v>3393</v>
      </c>
      <c r="X177" s="18"/>
      <c r="Y177" s="18" t="str">
        <f>VLOOKUP(C177,'[1]Odpovědi formuláře 1'!A:C,3,0)</f>
        <v>sobotkova@ssmk.eu</v>
      </c>
      <c r="Z177" s="18" t="s">
        <v>3394</v>
      </c>
      <c r="AA177" s="30" t="s">
        <v>3395</v>
      </c>
      <c r="AB177" s="24"/>
      <c r="AC177" s="24"/>
      <c r="AD177" s="25"/>
      <c r="AE177" s="24" t="s">
        <v>3396</v>
      </c>
      <c r="AF177" s="24" t="s">
        <v>3397</v>
      </c>
      <c r="AG177" s="25" t="s">
        <v>3398</v>
      </c>
      <c r="AH177" s="27"/>
      <c r="AI177" s="24" t="s">
        <v>3399</v>
      </c>
      <c r="AJ177" s="26" t="s">
        <v>3400</v>
      </c>
      <c r="AK177" s="25" t="s">
        <v>3401</v>
      </c>
      <c r="AL177" s="29" t="s">
        <v>525</v>
      </c>
      <c r="AM177" s="29" t="s">
        <v>525</v>
      </c>
      <c r="AN177" s="29" t="s">
        <v>526</v>
      </c>
      <c r="AO177" s="29" t="s">
        <v>544</v>
      </c>
      <c r="AQ177" s="33">
        <f>VLOOKUP(C177,'Odpovědi formuláře 1'!A:E,5,0)</f>
        <v>55166</v>
      </c>
      <c r="AR177" s="33">
        <f>VLOOKUP(C177,'Odpovědi formuláře 2'!A:E,5,0)</f>
        <v>55166</v>
      </c>
      <c r="AS177" s="33" t="e">
        <f>VLOOKUP(C177,bezNP!A:F,6,0)</f>
        <v>#N/A</v>
      </c>
    </row>
    <row r="178" spans="1:45" s="49" customFormat="1" ht="30" customHeight="1">
      <c r="A178" s="32">
        <v>49438875</v>
      </c>
      <c r="B178" s="37" t="s">
        <v>3402</v>
      </c>
      <c r="C178" s="32">
        <v>49438875</v>
      </c>
      <c r="D178" s="18" t="s">
        <v>528</v>
      </c>
      <c r="E178" s="18" t="s">
        <v>3403</v>
      </c>
      <c r="F178" s="19" t="s">
        <v>3404</v>
      </c>
      <c r="G178" s="19" t="s">
        <v>3405</v>
      </c>
      <c r="H178" s="19" t="s">
        <v>3373</v>
      </c>
      <c r="I178" s="19" t="s">
        <v>599</v>
      </c>
      <c r="J178" s="20">
        <v>168</v>
      </c>
      <c r="K178" s="20"/>
      <c r="L178" s="19" t="s">
        <v>509</v>
      </c>
      <c r="M178" s="19" t="s">
        <v>3406</v>
      </c>
      <c r="N178" s="19" t="s">
        <v>49</v>
      </c>
      <c r="O178" s="19" t="s">
        <v>584</v>
      </c>
      <c r="P178" s="19" t="s">
        <v>3407</v>
      </c>
      <c r="Q178" s="19" t="s">
        <v>3408</v>
      </c>
      <c r="R178" s="19" t="s">
        <v>569</v>
      </c>
      <c r="S178" s="19" t="s">
        <v>3409</v>
      </c>
      <c r="T178" s="19" t="s">
        <v>3379</v>
      </c>
      <c r="U178" s="21" t="s">
        <v>518</v>
      </c>
      <c r="V178" s="22" t="s">
        <v>519</v>
      </c>
      <c r="W178" s="18" t="s">
        <v>3410</v>
      </c>
      <c r="X178" s="18"/>
      <c r="Y178" s="18"/>
      <c r="Z178" s="18" t="s">
        <v>48</v>
      </c>
      <c r="AA178" s="23" t="s">
        <v>3411</v>
      </c>
      <c r="AB178" s="24" t="s">
        <v>3412</v>
      </c>
      <c r="AC178" s="26">
        <v>515322234</v>
      </c>
      <c r="AD178" s="25" t="s">
        <v>3411</v>
      </c>
      <c r="AE178" s="24" t="s">
        <v>3413</v>
      </c>
      <c r="AF178" s="26">
        <v>515322234</v>
      </c>
      <c r="AG178" s="25" t="s">
        <v>3411</v>
      </c>
      <c r="AH178" s="27"/>
      <c r="AI178" s="24" t="s">
        <v>3413</v>
      </c>
      <c r="AJ178" s="26">
        <v>515322234</v>
      </c>
      <c r="AK178" s="25" t="s">
        <v>3411</v>
      </c>
      <c r="AL178" s="29" t="s">
        <v>525</v>
      </c>
      <c r="AM178" s="29" t="s">
        <v>525</v>
      </c>
      <c r="AN178" s="29" t="s">
        <v>526</v>
      </c>
      <c r="AO178" s="29" t="s">
        <v>544</v>
      </c>
      <c r="AQ178" s="33">
        <f>VLOOKUP(C178,'Odpovědi formuláře 1'!A:E,5,0)</f>
        <v>49438875</v>
      </c>
      <c r="AR178" s="33">
        <f>VLOOKUP(C178,'Odpovědi formuláře 2'!A:E,5,0)</f>
        <v>49438875</v>
      </c>
      <c r="AS178" s="33">
        <f>VLOOKUP(C178,bezNP!A:F,6,0)</f>
        <v>49438875</v>
      </c>
    </row>
    <row r="179" spans="1:45" s="49" customFormat="1" ht="30" customHeight="1">
      <c r="A179" s="32">
        <v>44946805</v>
      </c>
      <c r="B179" s="37" t="s">
        <v>3414</v>
      </c>
      <c r="C179" s="32">
        <v>44946805</v>
      </c>
      <c r="D179" s="18" t="s">
        <v>528</v>
      </c>
      <c r="E179" s="18" t="s">
        <v>3415</v>
      </c>
      <c r="F179" s="19" t="s">
        <v>3416</v>
      </c>
      <c r="G179" s="19" t="s">
        <v>3417</v>
      </c>
      <c r="H179" s="19" t="s">
        <v>3418</v>
      </c>
      <c r="I179" s="19" t="s">
        <v>1510</v>
      </c>
      <c r="J179" s="20">
        <v>1607</v>
      </c>
      <c r="K179" s="20" t="s">
        <v>3419</v>
      </c>
      <c r="L179" s="19" t="s">
        <v>509</v>
      </c>
      <c r="M179" s="19" t="s">
        <v>3420</v>
      </c>
      <c r="N179" s="19" t="s">
        <v>3421</v>
      </c>
      <c r="O179" s="19" t="s">
        <v>584</v>
      </c>
      <c r="P179" s="19" t="s">
        <v>3422</v>
      </c>
      <c r="Q179" s="19" t="s">
        <v>3423</v>
      </c>
      <c r="R179" s="19" t="s">
        <v>569</v>
      </c>
      <c r="S179" s="19" t="s">
        <v>3424</v>
      </c>
      <c r="T179" s="19" t="s">
        <v>3425</v>
      </c>
      <c r="U179" s="21" t="s">
        <v>518</v>
      </c>
      <c r="V179" s="22" t="s">
        <v>519</v>
      </c>
      <c r="W179" s="31" t="s">
        <v>3426</v>
      </c>
      <c r="X179" s="18"/>
      <c r="Y179" s="18"/>
      <c r="Z179" s="18" t="s">
        <v>40</v>
      </c>
      <c r="AA179" s="23" t="s">
        <v>40</v>
      </c>
      <c r="AB179" s="24" t="s">
        <v>3427</v>
      </c>
      <c r="AC179" s="26">
        <v>739349351</v>
      </c>
      <c r="AD179" s="25" t="s">
        <v>40</v>
      </c>
      <c r="AE179" s="24" t="s">
        <v>41</v>
      </c>
      <c r="AF179" s="24" t="s">
        <v>3428</v>
      </c>
      <c r="AG179" s="25" t="s">
        <v>40</v>
      </c>
      <c r="AH179" s="27"/>
      <c r="AI179" s="24"/>
      <c r="AJ179" s="24"/>
      <c r="AK179" s="25"/>
      <c r="AL179" s="29" t="s">
        <v>525</v>
      </c>
      <c r="AM179" s="29" t="s">
        <v>525</v>
      </c>
      <c r="AN179" s="29" t="s">
        <v>658</v>
      </c>
      <c r="AO179" s="29" t="s">
        <v>544</v>
      </c>
      <c r="AQ179" s="33">
        <f>VLOOKUP(C179,'Odpovědi formuláře 1'!A:E,5,0)</f>
        <v>44946805</v>
      </c>
      <c r="AR179" s="33">
        <f>VLOOKUP(C179,'Odpovědi formuláře 2'!A:E,5,0)</f>
        <v>44946805</v>
      </c>
      <c r="AS179" s="33" t="e">
        <f>VLOOKUP(C179,bezNP!A:F,6,0)</f>
        <v>#N/A</v>
      </c>
    </row>
    <row r="180" spans="1:45" s="49" customFormat="1" ht="30" customHeight="1">
      <c r="A180" s="32">
        <v>44946902</v>
      </c>
      <c r="B180" s="52" t="s">
        <v>3429</v>
      </c>
      <c r="C180" s="32">
        <v>44946902</v>
      </c>
      <c r="D180" s="32" t="s">
        <v>3430</v>
      </c>
      <c r="E180" s="18" t="s">
        <v>3431</v>
      </c>
      <c r="F180" s="19" t="s">
        <v>3432</v>
      </c>
      <c r="G180" s="19" t="s">
        <v>3433</v>
      </c>
      <c r="H180" s="19" t="s">
        <v>3418</v>
      </c>
      <c r="I180" s="19" t="s">
        <v>3434</v>
      </c>
      <c r="J180" s="20">
        <v>619</v>
      </c>
      <c r="K180" s="20">
        <v>2</v>
      </c>
      <c r="L180" s="19" t="s">
        <v>509</v>
      </c>
      <c r="M180" s="19" t="s">
        <v>3435</v>
      </c>
      <c r="N180" s="19" t="s">
        <v>3436</v>
      </c>
      <c r="O180" s="19" t="s">
        <v>584</v>
      </c>
      <c r="P180" s="19" t="s">
        <v>3437</v>
      </c>
      <c r="Q180" s="19" t="s">
        <v>3438</v>
      </c>
      <c r="R180" s="19" t="s">
        <v>569</v>
      </c>
      <c r="S180" s="19" t="s">
        <v>3439</v>
      </c>
      <c r="T180" s="19" t="s">
        <v>3425</v>
      </c>
      <c r="U180" s="21" t="s">
        <v>518</v>
      </c>
      <c r="V180" s="22" t="s">
        <v>519</v>
      </c>
      <c r="W180" s="18" t="s">
        <v>3440</v>
      </c>
      <c r="X180" s="18" t="s">
        <v>3441</v>
      </c>
      <c r="Y180" s="18"/>
      <c r="Z180" s="18" t="s">
        <v>96</v>
      </c>
      <c r="AA180" s="30" t="s">
        <v>3442</v>
      </c>
      <c r="AB180" s="24"/>
      <c r="AC180" s="24"/>
      <c r="AD180" s="25">
        <v>733373529</v>
      </c>
      <c r="AE180" s="24" t="s">
        <v>3443</v>
      </c>
      <c r="AF180" s="24">
        <v>733373529</v>
      </c>
      <c r="AG180" s="25" t="s">
        <v>3444</v>
      </c>
      <c r="AH180" s="27"/>
      <c r="AI180" s="24" t="s">
        <v>3443</v>
      </c>
      <c r="AJ180" s="26">
        <v>546437119</v>
      </c>
      <c r="AK180" s="25" t="s">
        <v>3444</v>
      </c>
      <c r="AL180" s="29" t="s">
        <v>525</v>
      </c>
      <c r="AM180" s="29" t="s">
        <v>525</v>
      </c>
      <c r="AN180" s="29" t="s">
        <v>526</v>
      </c>
      <c r="AO180" s="29" t="s">
        <v>544</v>
      </c>
      <c r="AQ180" s="33">
        <f>VLOOKUP(C180,'Odpovědi formuláře 1'!A:E,5,0)</f>
        <v>44946902</v>
      </c>
      <c r="AR180" s="33">
        <f>VLOOKUP(C180,'Odpovědi formuláře 2'!A:E,5,0)</f>
        <v>44946902</v>
      </c>
      <c r="AS180" s="33" t="e">
        <f>VLOOKUP(C180,bezNP!A:F,6,0)</f>
        <v>#N/A</v>
      </c>
    </row>
    <row r="181" spans="1:45" s="49" customFormat="1" ht="30" customHeight="1">
      <c r="A181" s="17">
        <v>225827</v>
      </c>
      <c r="B181" s="53" t="s">
        <v>3445</v>
      </c>
      <c r="C181" s="17">
        <v>225827</v>
      </c>
      <c r="D181" s="38" t="s">
        <v>3446</v>
      </c>
      <c r="E181" s="35" t="s">
        <v>3447</v>
      </c>
      <c r="F181" s="19" t="s">
        <v>3448</v>
      </c>
      <c r="G181" s="19" t="s">
        <v>3449</v>
      </c>
      <c r="H181" s="19" t="s">
        <v>3418</v>
      </c>
      <c r="I181" s="19" t="s">
        <v>3450</v>
      </c>
      <c r="J181" s="20"/>
      <c r="K181" s="20">
        <v>16</v>
      </c>
      <c r="L181" s="19" t="s">
        <v>509</v>
      </c>
      <c r="M181" s="19" t="s">
        <v>3451</v>
      </c>
      <c r="N181" s="19" t="s">
        <v>3452</v>
      </c>
      <c r="O181" s="19" t="s">
        <v>512</v>
      </c>
      <c r="P181" s="19" t="s">
        <v>3453</v>
      </c>
      <c r="Q181" s="19" t="s">
        <v>3454</v>
      </c>
      <c r="R181" s="19" t="s">
        <v>515</v>
      </c>
      <c r="S181" s="19" t="s">
        <v>3455</v>
      </c>
      <c r="T181" s="19" t="s">
        <v>3425</v>
      </c>
      <c r="U181" s="21" t="s">
        <v>727</v>
      </c>
      <c r="V181" s="36" t="s">
        <v>3456</v>
      </c>
      <c r="W181" s="18" t="s">
        <v>3457</v>
      </c>
      <c r="X181" s="18"/>
      <c r="Y181" s="18"/>
      <c r="Z181" s="18" t="s">
        <v>3458</v>
      </c>
      <c r="AA181" s="23" t="s">
        <v>3459</v>
      </c>
      <c r="AB181" s="24"/>
      <c r="AC181" s="24"/>
      <c r="AD181" s="25"/>
      <c r="AE181" s="24" t="s">
        <v>3460</v>
      </c>
      <c r="AF181" s="26">
        <v>546439658</v>
      </c>
      <c r="AG181" s="25" t="s">
        <v>3461</v>
      </c>
      <c r="AH181" s="27"/>
      <c r="AI181" s="24" t="s">
        <v>3462</v>
      </c>
      <c r="AJ181" s="26">
        <v>546439527</v>
      </c>
      <c r="AK181" s="25" t="s">
        <v>3463</v>
      </c>
      <c r="AL181" s="29" t="s">
        <v>525</v>
      </c>
      <c r="AM181" s="29" t="s">
        <v>525</v>
      </c>
      <c r="AN181" s="29" t="s">
        <v>526</v>
      </c>
      <c r="AO181" s="29" t="s">
        <v>544</v>
      </c>
      <c r="AQ181" s="33">
        <f>VLOOKUP(C181,'Odpovědi formuláře 1'!A:E,5,0)</f>
        <v>225827</v>
      </c>
      <c r="AR181" s="33">
        <f>VLOOKUP(C181,'Odpovědi formuláře 2'!A:E,5,0)</f>
        <v>225827</v>
      </c>
      <c r="AS181" s="33" t="e">
        <f>VLOOKUP(C181,bezNP!A:F,6,0)</f>
        <v>#N/A</v>
      </c>
    </row>
    <row r="182" spans="1:45" s="49" customFormat="1" ht="30" customHeight="1">
      <c r="A182" s="32">
        <v>70840661</v>
      </c>
      <c r="B182" s="37" t="s">
        <v>3464</v>
      </c>
      <c r="C182" s="32">
        <v>70840661</v>
      </c>
      <c r="D182" s="18" t="s">
        <v>528</v>
      </c>
      <c r="E182" s="18" t="s">
        <v>3465</v>
      </c>
      <c r="F182" s="19" t="s">
        <v>3466</v>
      </c>
      <c r="G182" s="19" t="s">
        <v>3467</v>
      </c>
      <c r="H182" s="19" t="s">
        <v>3418</v>
      </c>
      <c r="I182" s="19" t="s">
        <v>3450</v>
      </c>
      <c r="J182" s="20">
        <v>484</v>
      </c>
      <c r="K182" s="20">
        <v>42</v>
      </c>
      <c r="L182" s="19" t="s">
        <v>3468</v>
      </c>
      <c r="M182" s="19" t="s">
        <v>3469</v>
      </c>
      <c r="N182" s="19" t="s">
        <v>3470</v>
      </c>
      <c r="O182" s="19" t="s">
        <v>584</v>
      </c>
      <c r="P182" s="19" t="s">
        <v>3471</v>
      </c>
      <c r="Q182" s="19" t="s">
        <v>3472</v>
      </c>
      <c r="R182" s="19" t="s">
        <v>569</v>
      </c>
      <c r="S182" s="19" t="s">
        <v>3473</v>
      </c>
      <c r="T182" s="19" t="s">
        <v>3425</v>
      </c>
      <c r="U182" s="21" t="s">
        <v>518</v>
      </c>
      <c r="V182" s="22" t="s">
        <v>519</v>
      </c>
      <c r="W182" s="31" t="s">
        <v>3474</v>
      </c>
      <c r="X182" s="18"/>
      <c r="Y182" s="18" t="str">
        <f>VLOOKUP(C182,'[1]Odpovědi formuláře 1'!A:C,3,0)</f>
        <v>vendula.gacova@specskiva.cz</v>
      </c>
      <c r="Z182" s="18" t="s">
        <v>3475</v>
      </c>
      <c r="AA182" s="23" t="s">
        <v>3476</v>
      </c>
      <c r="AB182" s="24"/>
      <c r="AC182" s="24"/>
      <c r="AD182" s="25"/>
      <c r="AE182" s="24"/>
      <c r="AF182" s="26">
        <v>546451931</v>
      </c>
      <c r="AG182" s="41" t="s">
        <v>3477</v>
      </c>
      <c r="AH182" s="27">
        <v>0</v>
      </c>
      <c r="AI182" s="24" t="s">
        <v>3478</v>
      </c>
      <c r="AJ182" s="26">
        <v>546451931</v>
      </c>
      <c r="AK182" s="25"/>
      <c r="AL182" s="29" t="s">
        <v>525</v>
      </c>
      <c r="AM182" s="29" t="s">
        <v>525</v>
      </c>
      <c r="AN182" s="29" t="s">
        <v>658</v>
      </c>
      <c r="AO182" s="29" t="s">
        <v>525</v>
      </c>
      <c r="AQ182" s="33">
        <f>VLOOKUP(C182,'Odpovědi formuláře 1'!A:E,5,0)</f>
        <v>70840661</v>
      </c>
      <c r="AR182" s="33">
        <f>VLOOKUP(C182,'Odpovědi formuláře 2'!A:E,5,0)</f>
        <v>70840661</v>
      </c>
      <c r="AS182" s="33" t="e">
        <f>VLOOKUP(C182,bezNP!A:F,6,0)</f>
        <v>#N/A</v>
      </c>
    </row>
    <row r="183" spans="1:45" s="49" customFormat="1" ht="30" customHeight="1">
      <c r="A183" s="32">
        <v>66596769</v>
      </c>
      <c r="B183" s="37" t="s">
        <v>3479</v>
      </c>
      <c r="C183" s="32">
        <v>66596769</v>
      </c>
      <c r="D183" s="18" t="s">
        <v>528</v>
      </c>
      <c r="E183" s="18" t="s">
        <v>3480</v>
      </c>
      <c r="F183" s="19" t="s">
        <v>3481</v>
      </c>
      <c r="G183" s="19" t="s">
        <v>3482</v>
      </c>
      <c r="H183" s="19" t="s">
        <v>3418</v>
      </c>
      <c r="I183" s="19" t="s">
        <v>3483</v>
      </c>
      <c r="J183" s="20">
        <v>859</v>
      </c>
      <c r="K183" s="20">
        <v>2</v>
      </c>
      <c r="L183" s="19" t="s">
        <v>509</v>
      </c>
      <c r="M183" s="19" t="s">
        <v>3484</v>
      </c>
      <c r="N183" s="19" t="s">
        <v>3485</v>
      </c>
      <c r="O183" s="19" t="s">
        <v>584</v>
      </c>
      <c r="P183" s="19" t="s">
        <v>3486</v>
      </c>
      <c r="Q183" s="19" t="s">
        <v>3487</v>
      </c>
      <c r="R183" s="19" t="s">
        <v>569</v>
      </c>
      <c r="S183" s="19" t="s">
        <v>3488</v>
      </c>
      <c r="T183" s="19" t="s">
        <v>3425</v>
      </c>
      <c r="U183" s="21" t="s">
        <v>518</v>
      </c>
      <c r="V183" s="22" t="s">
        <v>519</v>
      </c>
      <c r="W183" s="18" t="s">
        <v>3489</v>
      </c>
      <c r="X183" s="18" t="s">
        <v>3490</v>
      </c>
      <c r="Y183" s="18" t="str">
        <f>VLOOKUP(C183,'[1]Odpovědi formuláře 1'!A:C,3,0)</f>
        <v>jourova@gjbi.cz</v>
      </c>
      <c r="Z183" s="18" t="s">
        <v>3491</v>
      </c>
      <c r="AA183" s="23" t="s">
        <v>275</v>
      </c>
      <c r="AB183" s="24"/>
      <c r="AC183" s="24"/>
      <c r="AD183" s="25"/>
      <c r="AE183" s="24" t="s">
        <v>3492</v>
      </c>
      <c r="AF183" s="26">
        <v>546451109</v>
      </c>
      <c r="AG183" s="25" t="s">
        <v>3493</v>
      </c>
      <c r="AH183" s="27"/>
      <c r="AI183" s="24" t="s">
        <v>3492</v>
      </c>
      <c r="AJ183" s="26">
        <v>546451109</v>
      </c>
      <c r="AK183" s="25" t="s">
        <v>3493</v>
      </c>
      <c r="AL183" s="29" t="s">
        <v>525</v>
      </c>
      <c r="AM183" s="56" t="s">
        <v>544</v>
      </c>
      <c r="AN183" s="29"/>
      <c r="AO183" s="29" t="s">
        <v>544</v>
      </c>
      <c r="AP183" s="49" t="s">
        <v>576</v>
      </c>
      <c r="AQ183" s="33">
        <f>VLOOKUP(C183,'Odpovědi formuláře 1'!A:E,5,0)</f>
        <v>66596769</v>
      </c>
      <c r="AR183" s="33">
        <f>VLOOKUP(C183,'Odpovědi formuláře 2'!A:E,5,0)</f>
        <v>66596769</v>
      </c>
      <c r="AS183" s="33" t="e">
        <f>VLOOKUP(C183,bezNP!A:F,6,0)</f>
        <v>#N/A</v>
      </c>
    </row>
    <row r="184" spans="1:45" s="49" customFormat="1" ht="30" customHeight="1">
      <c r="A184" s="32">
        <v>44946775</v>
      </c>
      <c r="B184" s="37" t="s">
        <v>3494</v>
      </c>
      <c r="C184" s="32">
        <v>44946775</v>
      </c>
      <c r="D184" s="18" t="s">
        <v>528</v>
      </c>
      <c r="E184" s="18" t="s">
        <v>45</v>
      </c>
      <c r="F184" s="19" t="s">
        <v>3495</v>
      </c>
      <c r="G184" s="19" t="s">
        <v>3496</v>
      </c>
      <c r="H184" s="19" t="s">
        <v>3497</v>
      </c>
      <c r="I184" s="19" t="s">
        <v>3498</v>
      </c>
      <c r="J184" s="20">
        <v>144</v>
      </c>
      <c r="K184" s="20">
        <v>12</v>
      </c>
      <c r="L184" s="19" t="s">
        <v>612</v>
      </c>
      <c r="M184" s="19" t="s">
        <v>3499</v>
      </c>
      <c r="N184" s="19" t="s">
        <v>3500</v>
      </c>
      <c r="O184" s="19" t="s">
        <v>584</v>
      </c>
      <c r="P184" s="19" t="s">
        <v>3501</v>
      </c>
      <c r="Q184" s="19" t="s">
        <v>3502</v>
      </c>
      <c r="R184" s="19" t="s">
        <v>569</v>
      </c>
      <c r="S184" s="19" t="s">
        <v>3503</v>
      </c>
      <c r="T184" s="19" t="s">
        <v>3504</v>
      </c>
      <c r="U184" s="21" t="s">
        <v>518</v>
      </c>
      <c r="V184" s="22" t="s">
        <v>519</v>
      </c>
      <c r="W184" s="31" t="s">
        <v>3505</v>
      </c>
      <c r="X184" s="18"/>
      <c r="Y184" s="18" t="str">
        <f>VLOOKUP(C184,'[1]Odpovědi formuláře 1'!A:C,3,0)</f>
        <v>zus.oslavany@gmail.com</v>
      </c>
      <c r="Z184" s="18" t="s">
        <v>3506</v>
      </c>
      <c r="AA184" s="23" t="s">
        <v>3507</v>
      </c>
      <c r="AB184" s="24" t="s">
        <v>3508</v>
      </c>
      <c r="AC184" s="26">
        <v>731155682</v>
      </c>
      <c r="AD184" s="25" t="s">
        <v>3509</v>
      </c>
      <c r="AE184" s="24" t="s">
        <v>3508</v>
      </c>
      <c r="AF184" s="26">
        <v>731155682</v>
      </c>
      <c r="AG184" s="25" t="s">
        <v>3509</v>
      </c>
      <c r="AH184" s="27"/>
      <c r="AI184" s="24" t="s">
        <v>3508</v>
      </c>
      <c r="AJ184" s="26">
        <v>731155682</v>
      </c>
      <c r="AK184" s="25" t="s">
        <v>3509</v>
      </c>
      <c r="AL184" s="29" t="s">
        <v>525</v>
      </c>
      <c r="AM184" s="29" t="s">
        <v>525</v>
      </c>
      <c r="AN184" s="29" t="s">
        <v>526</v>
      </c>
      <c r="AO184" s="29" t="s">
        <v>544</v>
      </c>
      <c r="AQ184" s="33">
        <f>VLOOKUP(C184,'Odpovědi formuláře 1'!A:E,5,0)</f>
        <v>44946775</v>
      </c>
      <c r="AR184" s="33">
        <f>VLOOKUP(C184,'Odpovědi formuláře 2'!A:E,5,0)</f>
        <v>44946775</v>
      </c>
      <c r="AS184" s="33">
        <f>VLOOKUP(C184,bezNP!A:F,6,0)</f>
        <v>44946775</v>
      </c>
    </row>
    <row r="185" spans="1:45" s="49" customFormat="1" ht="30" customHeight="1">
      <c r="A185" s="32">
        <v>49461583</v>
      </c>
      <c r="B185" s="37" t="s">
        <v>3510</v>
      </c>
      <c r="C185" s="32">
        <v>49461583</v>
      </c>
      <c r="D185" s="18" t="s">
        <v>528</v>
      </c>
      <c r="E185" s="18" t="s">
        <v>3511</v>
      </c>
      <c r="F185" s="19" t="s">
        <v>3512</v>
      </c>
      <c r="G185" s="19" t="s">
        <v>3513</v>
      </c>
      <c r="H185" s="19" t="s">
        <v>3514</v>
      </c>
      <c r="I185" s="19" t="s">
        <v>1723</v>
      </c>
      <c r="J185" s="20">
        <v>232</v>
      </c>
      <c r="K185" s="20"/>
      <c r="L185" s="19" t="s">
        <v>509</v>
      </c>
      <c r="M185" s="19" t="s">
        <v>3515</v>
      </c>
      <c r="N185" s="19" t="s">
        <v>3516</v>
      </c>
      <c r="O185" s="19" t="s">
        <v>584</v>
      </c>
      <c r="P185" s="19" t="s">
        <v>3517</v>
      </c>
      <c r="Q185" s="19" t="s">
        <v>3518</v>
      </c>
      <c r="R185" s="19" t="s">
        <v>569</v>
      </c>
      <c r="S185" s="19" t="s">
        <v>3519</v>
      </c>
      <c r="T185" s="19" t="s">
        <v>3520</v>
      </c>
      <c r="U185" s="21" t="s">
        <v>518</v>
      </c>
      <c r="V185" s="22" t="s">
        <v>519</v>
      </c>
      <c r="W185" s="18" t="s">
        <v>3521</v>
      </c>
      <c r="X185" s="18"/>
      <c r="Y185" s="18" t="str">
        <f>VLOOKUP(C185,'[1]Odpovědi formuláře 1'!A:C,3,0)</f>
        <v>zus.zidlochovice@seznam.cz</v>
      </c>
      <c r="Z185" s="18" t="s">
        <v>3522</v>
      </c>
      <c r="AA185" s="23" t="s">
        <v>373</v>
      </c>
      <c r="AB185" s="24"/>
      <c r="AC185" s="24"/>
      <c r="AD185" s="25"/>
      <c r="AE185" s="24" t="s">
        <v>3523</v>
      </c>
      <c r="AF185" s="26">
        <v>603812227</v>
      </c>
      <c r="AG185" s="25"/>
      <c r="AH185" s="27"/>
      <c r="AI185" s="24"/>
      <c r="AJ185" s="24"/>
      <c r="AK185" s="25"/>
      <c r="AL185" s="29" t="s">
        <v>525</v>
      </c>
      <c r="AM185" s="29" t="s">
        <v>525</v>
      </c>
      <c r="AN185" s="29" t="s">
        <v>658</v>
      </c>
      <c r="AO185" s="29" t="s">
        <v>544</v>
      </c>
      <c r="AQ185" s="33">
        <f>VLOOKUP(C185,'Odpovědi formuláře 1'!A:E,5,0)</f>
        <v>49461583</v>
      </c>
      <c r="AR185" s="33">
        <f>VLOOKUP(C185,'Odpovědi formuláře 2'!A:E,5,0)</f>
        <v>49461583</v>
      </c>
      <c r="AS185" s="33">
        <f>VLOOKUP(C185,bezNP!A:F,6,0)</f>
        <v>49461583</v>
      </c>
    </row>
    <row r="186" spans="1:45" s="49" customFormat="1" ht="30" customHeight="1">
      <c r="A186" s="32">
        <v>49459171</v>
      </c>
      <c r="B186" s="37" t="s">
        <v>3524</v>
      </c>
      <c r="C186" s="32">
        <v>49459171</v>
      </c>
      <c r="D186" s="18" t="s">
        <v>528</v>
      </c>
      <c r="E186" s="18" t="s">
        <v>3525</v>
      </c>
      <c r="F186" s="19" t="s">
        <v>3526</v>
      </c>
      <c r="G186" s="19" t="s">
        <v>3527</v>
      </c>
      <c r="H186" s="19" t="s">
        <v>3514</v>
      </c>
      <c r="I186" s="19" t="s">
        <v>2286</v>
      </c>
      <c r="J186" s="20">
        <v>400</v>
      </c>
      <c r="K186" s="20"/>
      <c r="L186" s="19" t="s">
        <v>509</v>
      </c>
      <c r="M186" s="19" t="s">
        <v>3528</v>
      </c>
      <c r="N186" s="19" t="s">
        <v>3529</v>
      </c>
      <c r="O186" s="19" t="s">
        <v>512</v>
      </c>
      <c r="P186" s="19" t="s">
        <v>3530</v>
      </c>
      <c r="Q186" s="19" t="s">
        <v>3531</v>
      </c>
      <c r="R186" s="19" t="s">
        <v>515</v>
      </c>
      <c r="S186" s="19" t="s">
        <v>3532</v>
      </c>
      <c r="T186" s="19" t="s">
        <v>3520</v>
      </c>
      <c r="U186" s="21" t="s">
        <v>518</v>
      </c>
      <c r="V186" s="22" t="s">
        <v>519</v>
      </c>
      <c r="W186" s="31" t="s">
        <v>3533</v>
      </c>
      <c r="X186" s="18"/>
      <c r="Y186" s="18" t="str">
        <f>VLOOKUP(C186,'[1]Odpovědi formuláře 1'!A:C,3,0)</f>
        <v>sankova.d@gymnzidlo.cz</v>
      </c>
      <c r="Z186" s="18" t="s">
        <v>3534</v>
      </c>
      <c r="AA186" s="23" t="s">
        <v>3534</v>
      </c>
      <c r="AB186" s="24" t="s">
        <v>3535</v>
      </c>
      <c r="AC186" s="26">
        <v>547231476</v>
      </c>
      <c r="AD186" s="25" t="s">
        <v>3534</v>
      </c>
      <c r="AE186" s="24" t="s">
        <v>3536</v>
      </c>
      <c r="AF186" s="26">
        <v>547231476</v>
      </c>
      <c r="AG186" s="25" t="s">
        <v>3534</v>
      </c>
      <c r="AH186" s="27"/>
      <c r="AI186" s="24" t="s">
        <v>3537</v>
      </c>
      <c r="AJ186" s="26">
        <v>547231476</v>
      </c>
      <c r="AK186" s="25" t="s">
        <v>3534</v>
      </c>
      <c r="AL186" s="29" t="s">
        <v>525</v>
      </c>
      <c r="AM186" s="29" t="s">
        <v>525</v>
      </c>
      <c r="AN186" s="29" t="s">
        <v>526</v>
      </c>
      <c r="AO186" s="29" t="s">
        <v>544</v>
      </c>
      <c r="AQ186" s="33">
        <f>VLOOKUP(C186,'Odpovědi formuláře 1'!A:E,5,0)</f>
        <v>49459171</v>
      </c>
      <c r="AR186" s="33">
        <f>VLOOKUP(C186,'Odpovědi formuláře 2'!A:E,5,0)</f>
        <v>49459171</v>
      </c>
      <c r="AS186" s="33">
        <f>VLOOKUP(C186,bezNP!A:F,6,0)</f>
        <v>49459171</v>
      </c>
    </row>
    <row r="187" spans="1:45" s="49" customFormat="1" ht="30" customHeight="1">
      <c r="A187" s="17">
        <v>55468</v>
      </c>
      <c r="B187" s="37" t="s">
        <v>3538</v>
      </c>
      <c r="C187" s="17">
        <v>55468</v>
      </c>
      <c r="D187" s="18" t="s">
        <v>528</v>
      </c>
      <c r="E187" s="18" t="s">
        <v>3539</v>
      </c>
      <c r="F187" s="19" t="s">
        <v>3540</v>
      </c>
      <c r="G187" s="19" t="s">
        <v>3541</v>
      </c>
      <c r="H187" s="19" t="s">
        <v>3542</v>
      </c>
      <c r="I187" s="19" t="s">
        <v>3543</v>
      </c>
      <c r="J187" s="20">
        <v>198</v>
      </c>
      <c r="K187" s="20"/>
      <c r="L187" s="19" t="s">
        <v>509</v>
      </c>
      <c r="M187" s="19" t="s">
        <v>3544</v>
      </c>
      <c r="N187" s="19" t="s">
        <v>3545</v>
      </c>
      <c r="O187" s="19" t="s">
        <v>512</v>
      </c>
      <c r="P187" s="19" t="s">
        <v>3546</v>
      </c>
      <c r="Q187" s="19" t="s">
        <v>3547</v>
      </c>
      <c r="R187" s="19" t="s">
        <v>515</v>
      </c>
      <c r="S187" s="19" t="s">
        <v>3548</v>
      </c>
      <c r="T187" s="19" t="s">
        <v>3549</v>
      </c>
      <c r="U187" s="21" t="s">
        <v>518</v>
      </c>
      <c r="V187" s="22" t="s">
        <v>519</v>
      </c>
      <c r="W187" s="18" t="s">
        <v>3550</v>
      </c>
      <c r="X187" s="18"/>
      <c r="Y187" s="18"/>
      <c r="Z187" s="18" t="s">
        <v>3551</v>
      </c>
      <c r="AA187" s="23" t="s">
        <v>3552</v>
      </c>
      <c r="AB187" s="24" t="s">
        <v>3553</v>
      </c>
      <c r="AC187" s="24" t="s">
        <v>3554</v>
      </c>
      <c r="AD187" s="25" t="s">
        <v>3555</v>
      </c>
      <c r="AE187" s="24" t="s">
        <v>3556</v>
      </c>
      <c r="AF187" s="26">
        <v>547426321</v>
      </c>
      <c r="AG187" s="25" t="s">
        <v>3557</v>
      </c>
      <c r="AH187" s="27"/>
      <c r="AI187" s="24" t="s">
        <v>3558</v>
      </c>
      <c r="AJ187" s="26">
        <v>547426314</v>
      </c>
      <c r="AK187" s="25" t="s">
        <v>3559</v>
      </c>
      <c r="AL187" s="29" t="s">
        <v>525</v>
      </c>
      <c r="AM187" s="29" t="s">
        <v>525</v>
      </c>
      <c r="AN187" s="29" t="s">
        <v>526</v>
      </c>
      <c r="AO187" s="29" t="s">
        <v>544</v>
      </c>
      <c r="AQ187" s="33">
        <f>VLOOKUP(C187,'Odpovědi formuláře 1'!A:E,5,0)</f>
        <v>55468</v>
      </c>
      <c r="AR187" s="33">
        <f>VLOOKUP(C187,'Odpovědi formuláře 2'!A:E,5,0)</f>
        <v>55468</v>
      </c>
      <c r="AS187" s="33">
        <f>VLOOKUP(C187,bezNP!A:F,6,0)</f>
        <v>55468</v>
      </c>
    </row>
    <row r="188" spans="1:45" s="49" customFormat="1" ht="30" customHeight="1">
      <c r="A188" s="32">
        <v>70842663</v>
      </c>
      <c r="B188" s="37" t="s">
        <v>3560</v>
      </c>
      <c r="C188" s="32">
        <v>70842663</v>
      </c>
      <c r="D188" s="18" t="s">
        <v>528</v>
      </c>
      <c r="E188" s="18" t="s">
        <v>3561</v>
      </c>
      <c r="F188" s="19" t="s">
        <v>3562</v>
      </c>
      <c r="G188" s="19" t="s">
        <v>3563</v>
      </c>
      <c r="H188" s="19" t="s">
        <v>3564</v>
      </c>
      <c r="I188" s="19" t="s">
        <v>3565</v>
      </c>
      <c r="J188" s="20">
        <v>530</v>
      </c>
      <c r="K188" s="20"/>
      <c r="L188" s="19" t="s">
        <v>509</v>
      </c>
      <c r="M188" s="19" t="s">
        <v>3566</v>
      </c>
      <c r="N188" s="19" t="s">
        <v>3567</v>
      </c>
      <c r="O188" s="19" t="s">
        <v>512</v>
      </c>
      <c r="P188" s="19" t="s">
        <v>3567</v>
      </c>
      <c r="Q188" s="19" t="s">
        <v>3567</v>
      </c>
      <c r="R188" s="19" t="s">
        <v>515</v>
      </c>
      <c r="S188" s="19" t="s">
        <v>3568</v>
      </c>
      <c r="T188" s="19" t="s">
        <v>3569</v>
      </c>
      <c r="U188" s="21" t="s">
        <v>518</v>
      </c>
      <c r="V188" s="22" t="s">
        <v>519</v>
      </c>
      <c r="W188" s="18" t="s">
        <v>3570</v>
      </c>
      <c r="X188" s="33"/>
      <c r="Y188" s="18" t="str">
        <f>VLOOKUP(C188,'[1]Odpovědi formuláře 1'!A:C,3,0)</f>
        <v>bucova@skolahrou-zelesice.cz</v>
      </c>
      <c r="Z188" s="33" t="s">
        <v>3571</v>
      </c>
      <c r="AA188" s="30" t="s">
        <v>3571</v>
      </c>
      <c r="AB188" s="24"/>
      <c r="AC188" s="24"/>
      <c r="AD188" s="25"/>
      <c r="AE188" s="24"/>
      <c r="AF188" s="24"/>
      <c r="AG188" s="25"/>
      <c r="AH188" s="27"/>
      <c r="AI188" s="24"/>
      <c r="AJ188" s="24"/>
      <c r="AK188" s="25"/>
      <c r="AL188" s="29" t="s">
        <v>525</v>
      </c>
      <c r="AM188" s="29" t="s">
        <v>525</v>
      </c>
      <c r="AN188" s="29" t="s">
        <v>658</v>
      </c>
      <c r="AO188" s="29" t="s">
        <v>544</v>
      </c>
      <c r="AQ188" s="33">
        <f>VLOOKUP(C188,'Odpovědi formuláře 1'!A:E,5,0)</f>
        <v>70842663</v>
      </c>
      <c r="AR188" s="33">
        <f>VLOOKUP(C188,'Odpovědi formuláře 2'!A:E,5,0)</f>
        <v>70842663</v>
      </c>
      <c r="AS188" s="33">
        <f>VLOOKUP(C188,bezNP!A:F,6,0)</f>
        <v>70842663</v>
      </c>
    </row>
    <row r="189" spans="1:45" s="49" customFormat="1" ht="30" customHeight="1">
      <c r="A189" s="32">
        <v>49461702</v>
      </c>
      <c r="B189" s="16" t="s">
        <v>3572</v>
      </c>
      <c r="C189" s="32">
        <v>49461702</v>
      </c>
      <c r="D189" s="18" t="s">
        <v>528</v>
      </c>
      <c r="E189" s="18" t="s">
        <v>3573</v>
      </c>
      <c r="F189" s="19" t="s">
        <v>3574</v>
      </c>
      <c r="G189" s="19" t="s">
        <v>3575</v>
      </c>
      <c r="H189" s="19" t="s">
        <v>3576</v>
      </c>
      <c r="I189" s="19" t="s">
        <v>1107</v>
      </c>
      <c r="J189" s="20">
        <v>702</v>
      </c>
      <c r="K189" s="20">
        <v>4</v>
      </c>
      <c r="L189" s="19" t="s">
        <v>684</v>
      </c>
      <c r="M189" s="19" t="s">
        <v>3577</v>
      </c>
      <c r="N189" s="19" t="s">
        <v>3578</v>
      </c>
      <c r="O189" s="19" t="s">
        <v>512</v>
      </c>
      <c r="P189" s="19" t="s">
        <v>3579</v>
      </c>
      <c r="Q189" s="19" t="s">
        <v>3580</v>
      </c>
      <c r="R189" s="19" t="s">
        <v>515</v>
      </c>
      <c r="S189" s="19" t="s">
        <v>3581</v>
      </c>
      <c r="T189" s="19" t="s">
        <v>3582</v>
      </c>
      <c r="U189" s="21" t="s">
        <v>518</v>
      </c>
      <c r="V189" s="22" t="s">
        <v>519</v>
      </c>
      <c r="W189" s="31">
        <v>737044728</v>
      </c>
      <c r="X189" s="18"/>
      <c r="Y189" s="18"/>
      <c r="Z189" s="18" t="s">
        <v>52</v>
      </c>
      <c r="AA189" s="23" t="s">
        <v>52</v>
      </c>
      <c r="AB189" s="24" t="s">
        <v>620</v>
      </c>
      <c r="AC189" s="24" t="s">
        <v>620</v>
      </c>
      <c r="AD189" s="25" t="s">
        <v>620</v>
      </c>
      <c r="AE189" s="24" t="s">
        <v>620</v>
      </c>
      <c r="AF189" s="24" t="s">
        <v>620</v>
      </c>
      <c r="AG189" s="25" t="s">
        <v>620</v>
      </c>
      <c r="AH189" s="24" t="s">
        <v>620</v>
      </c>
      <c r="AI189" s="24" t="s">
        <v>620</v>
      </c>
      <c r="AJ189" s="24" t="s">
        <v>620</v>
      </c>
      <c r="AK189" s="25" t="s">
        <v>620</v>
      </c>
      <c r="AL189" s="29" t="s">
        <v>544</v>
      </c>
      <c r="AM189" s="56" t="s">
        <v>544</v>
      </c>
      <c r="AN189" s="29"/>
      <c r="AO189" s="29" t="s">
        <v>544</v>
      </c>
      <c r="AP189" s="49" t="s">
        <v>3583</v>
      </c>
      <c r="AQ189" s="33">
        <f>VLOOKUP(C189,'Odpovědi formuláře 1'!A:E,5,0)</f>
        <v>49461702</v>
      </c>
      <c r="AR189" s="33">
        <f>VLOOKUP(C189,'Odpovědi formuláře 2'!A:E,5,0)</f>
        <v>49461702</v>
      </c>
      <c r="AS189" s="33" t="e">
        <f>VLOOKUP(C189,bezNP!A:F,6,0)</f>
        <v>#N/A</v>
      </c>
    </row>
    <row r="190" spans="1:45" s="49" customFormat="1" ht="30" customHeight="1">
      <c r="A190" s="17">
        <v>212733</v>
      </c>
      <c r="B190" s="48" t="s">
        <v>3584</v>
      </c>
      <c r="C190" s="17">
        <v>212733</v>
      </c>
      <c r="D190" s="35" t="s">
        <v>528</v>
      </c>
      <c r="E190" s="35" t="s">
        <v>3585</v>
      </c>
      <c r="F190" s="19" t="s">
        <v>3586</v>
      </c>
      <c r="G190" s="19" t="s">
        <v>3587</v>
      </c>
      <c r="H190" s="19" t="s">
        <v>3588</v>
      </c>
      <c r="I190" s="19" t="s">
        <v>3589</v>
      </c>
      <c r="J190" s="20">
        <v>432</v>
      </c>
      <c r="K190" s="20"/>
      <c r="L190" s="19" t="s">
        <v>509</v>
      </c>
      <c r="M190" s="19" t="s">
        <v>3590</v>
      </c>
      <c r="N190" s="19" t="s">
        <v>3591</v>
      </c>
      <c r="O190" s="19" t="s">
        <v>512</v>
      </c>
      <c r="P190" s="19" t="s">
        <v>3592</v>
      </c>
      <c r="Q190" s="19" t="s">
        <v>3593</v>
      </c>
      <c r="R190" s="19" t="s">
        <v>515</v>
      </c>
      <c r="S190" s="19" t="s">
        <v>3594</v>
      </c>
      <c r="T190" s="19" t="s">
        <v>3595</v>
      </c>
      <c r="U190" s="21" t="s">
        <v>634</v>
      </c>
      <c r="V190" s="36" t="s">
        <v>3596</v>
      </c>
      <c r="W190" s="18" t="s">
        <v>3597</v>
      </c>
      <c r="X190" s="33" t="s">
        <v>3598</v>
      </c>
      <c r="Y190" s="18" t="str">
        <f>VLOOKUP(C190,'[1]Odpovědi formuláře 1'!A:C,3,0)</f>
        <v>vedstravovani@dszastavka.cz</v>
      </c>
      <c r="Z190" s="18" t="s">
        <v>3599</v>
      </c>
      <c r="AA190" s="23" t="s">
        <v>3600</v>
      </c>
      <c r="AB190" s="24"/>
      <c r="AC190" s="26"/>
      <c r="AD190" s="25"/>
      <c r="AE190" s="24" t="s">
        <v>3601</v>
      </c>
      <c r="AF190" s="26">
        <v>546418817</v>
      </c>
      <c r="AG190" s="25"/>
      <c r="AH190" s="27"/>
      <c r="AI190" s="24" t="s">
        <v>3602</v>
      </c>
      <c r="AJ190" s="26">
        <v>546418814</v>
      </c>
      <c r="AK190" s="25"/>
      <c r="AL190" s="29" t="s">
        <v>525</v>
      </c>
      <c r="AM190" s="29" t="s">
        <v>525</v>
      </c>
      <c r="AN190" s="29" t="s">
        <v>526</v>
      </c>
      <c r="AO190" s="29" t="s">
        <v>525</v>
      </c>
      <c r="AQ190" s="33">
        <f>VLOOKUP(C190,'Odpovědi formuláře 1'!A:E,5,0)</f>
        <v>212733</v>
      </c>
      <c r="AR190" s="33">
        <f>VLOOKUP(C190,'Odpovědi formuláře 2'!A:E,5,0)</f>
        <v>212733</v>
      </c>
      <c r="AS190" s="33">
        <f>VLOOKUP(C190,bezNP!A:F,6,0)</f>
        <v>212733</v>
      </c>
    </row>
    <row r="191" spans="1:45" s="49" customFormat="1" ht="30" customHeight="1">
      <c r="A191" s="32">
        <v>49459899</v>
      </c>
      <c r="B191" s="37" t="s">
        <v>3603</v>
      </c>
      <c r="C191" s="32">
        <v>49459899</v>
      </c>
      <c r="D191" s="18" t="s">
        <v>528</v>
      </c>
      <c r="E191" s="18" t="s">
        <v>160</v>
      </c>
      <c r="F191" s="19" t="s">
        <v>3604</v>
      </c>
      <c r="G191" s="19" t="s">
        <v>3605</v>
      </c>
      <c r="H191" s="19" t="s">
        <v>3588</v>
      </c>
      <c r="I191" s="19" t="s">
        <v>2273</v>
      </c>
      <c r="J191" s="20">
        <v>39</v>
      </c>
      <c r="K191" s="20"/>
      <c r="L191" s="19" t="s">
        <v>509</v>
      </c>
      <c r="M191" s="19" t="s">
        <v>3606</v>
      </c>
      <c r="N191" s="19" t="s">
        <v>3607</v>
      </c>
      <c r="O191" s="19" t="s">
        <v>512</v>
      </c>
      <c r="P191" s="19" t="s">
        <v>3608</v>
      </c>
      <c r="Q191" s="19" t="s">
        <v>3609</v>
      </c>
      <c r="R191" s="19" t="s">
        <v>515</v>
      </c>
      <c r="S191" s="19" t="s">
        <v>3610</v>
      </c>
      <c r="T191" s="19" t="s">
        <v>3611</v>
      </c>
      <c r="U191" s="21" t="s">
        <v>518</v>
      </c>
      <c r="V191" s="22" t="s">
        <v>519</v>
      </c>
      <c r="W191" s="31" t="s">
        <v>3612</v>
      </c>
      <c r="X191" s="18"/>
      <c r="Y191" s="18" t="str">
        <f>VLOOKUP(C191,'[1]Odpovědi formuláře 1'!A:C,3,0)</f>
        <v>email@gzastavka.cz</v>
      </c>
      <c r="Z191" s="18" t="s">
        <v>3613</v>
      </c>
      <c r="AA191" s="23" t="s">
        <v>159</v>
      </c>
      <c r="AB191" s="24"/>
      <c r="AC191" s="24"/>
      <c r="AD191" s="25"/>
      <c r="AE191" s="24" t="s">
        <v>3614</v>
      </c>
      <c r="AF191" s="26">
        <v>546411023</v>
      </c>
      <c r="AG191" s="25" t="s">
        <v>159</v>
      </c>
      <c r="AH191" s="27"/>
      <c r="AI191" s="24" t="s">
        <v>3615</v>
      </c>
      <c r="AJ191" s="26">
        <v>546411023</v>
      </c>
      <c r="AK191" s="25" t="s">
        <v>159</v>
      </c>
      <c r="AL191" s="29" t="s">
        <v>525</v>
      </c>
      <c r="AM191" s="29" t="s">
        <v>525</v>
      </c>
      <c r="AN191" s="29" t="s">
        <v>658</v>
      </c>
      <c r="AO191" s="29" t="s">
        <v>544</v>
      </c>
      <c r="AQ191" s="33">
        <f>VLOOKUP(C191,'Odpovědi formuláře 1'!A:E,5,0)</f>
        <v>49459899</v>
      </c>
      <c r="AR191" s="33">
        <f>VLOOKUP(C191,'Odpovědi formuláře 2'!A:E,5,0)</f>
        <v>49459899</v>
      </c>
      <c r="AS191" s="33">
        <f>VLOOKUP(C191,bezNP!A:F,6,0)</f>
        <v>49459899</v>
      </c>
    </row>
    <row r="192" spans="1:45" s="49" customFormat="1" ht="30" customHeight="1">
      <c r="A192" s="32">
        <v>44946783</v>
      </c>
      <c r="B192" s="37" t="s">
        <v>3616</v>
      </c>
      <c r="C192" s="32">
        <v>44946783</v>
      </c>
      <c r="D192" s="18" t="s">
        <v>528</v>
      </c>
      <c r="E192" s="18" t="s">
        <v>3617</v>
      </c>
      <c r="F192" s="19" t="s">
        <v>3618</v>
      </c>
      <c r="G192" s="19" t="s">
        <v>3619</v>
      </c>
      <c r="H192" s="19" t="s">
        <v>3620</v>
      </c>
      <c r="I192" s="19" t="s">
        <v>3621</v>
      </c>
      <c r="J192" s="20">
        <v>1529</v>
      </c>
      <c r="K192" s="20">
        <v>21</v>
      </c>
      <c r="L192" s="19" t="s">
        <v>509</v>
      </c>
      <c r="M192" s="19" t="s">
        <v>3622</v>
      </c>
      <c r="N192" s="19" t="s">
        <v>3623</v>
      </c>
      <c r="O192" s="19" t="s">
        <v>584</v>
      </c>
      <c r="P192" s="19" t="s">
        <v>3624</v>
      </c>
      <c r="Q192" s="19" t="s">
        <v>3625</v>
      </c>
      <c r="R192" s="19" t="s">
        <v>569</v>
      </c>
      <c r="S192" s="19" t="s">
        <v>3626</v>
      </c>
      <c r="T192" s="19" t="s">
        <v>3627</v>
      </c>
      <c r="U192" s="21" t="s">
        <v>518</v>
      </c>
      <c r="V192" s="22" t="s">
        <v>519</v>
      </c>
      <c r="W192" s="18" t="s">
        <v>3628</v>
      </c>
      <c r="X192" s="33" t="s">
        <v>3629</v>
      </c>
      <c r="Y192" s="21" t="s">
        <v>3630</v>
      </c>
      <c r="Z192" s="33" t="s">
        <v>3631</v>
      </c>
      <c r="AA192" s="23" t="s">
        <v>3629</v>
      </c>
      <c r="AB192" s="24"/>
      <c r="AC192" s="24"/>
      <c r="AD192" s="25"/>
      <c r="AE192" s="24" t="s">
        <v>3632</v>
      </c>
      <c r="AF192" s="26">
        <v>737259156</v>
      </c>
      <c r="AG192" s="25" t="s">
        <v>3629</v>
      </c>
      <c r="AH192" s="27" t="s">
        <v>3633</v>
      </c>
      <c r="AI192" s="24" t="s">
        <v>3634</v>
      </c>
      <c r="AJ192" s="26">
        <v>601103623</v>
      </c>
      <c r="AK192" s="41" t="s">
        <v>3635</v>
      </c>
      <c r="AL192" s="29" t="s">
        <v>525</v>
      </c>
      <c r="AM192" s="29" t="s">
        <v>525</v>
      </c>
      <c r="AN192" s="29" t="s">
        <v>526</v>
      </c>
      <c r="AO192" s="29" t="s">
        <v>544</v>
      </c>
      <c r="AQ192" s="33">
        <f>VLOOKUP(C192,'Odpovědi formuláře 1'!A:E,5,0)</f>
        <v>44946783</v>
      </c>
      <c r="AR192" s="33">
        <f>VLOOKUP(C192,'Odpovědi formuláře 2'!A:E,5,0)</f>
        <v>44946783</v>
      </c>
      <c r="AS192" s="33" t="e">
        <f>VLOOKUP(C192,bezNP!A:F,6,0)</f>
        <v>#N/A</v>
      </c>
    </row>
    <row r="193" spans="1:45" s="49" customFormat="1" ht="30" customHeight="1">
      <c r="A193" s="32">
        <v>44946881</v>
      </c>
      <c r="B193" s="37" t="s">
        <v>3636</v>
      </c>
      <c r="C193" s="32">
        <v>44946881</v>
      </c>
      <c r="D193" s="18" t="s">
        <v>528</v>
      </c>
      <c r="E193" s="18" t="s">
        <v>3637</v>
      </c>
      <c r="F193" s="19" t="s">
        <v>3638</v>
      </c>
      <c r="G193" s="19" t="s">
        <v>3639</v>
      </c>
      <c r="H193" s="19" t="s">
        <v>3620</v>
      </c>
      <c r="I193" s="19" t="s">
        <v>1750</v>
      </c>
      <c r="J193" s="20">
        <v>1084</v>
      </c>
      <c r="K193" s="20">
        <v>1</v>
      </c>
      <c r="L193" s="19" t="s">
        <v>509</v>
      </c>
      <c r="M193" s="19" t="s">
        <v>3640</v>
      </c>
      <c r="N193" s="19" t="s">
        <v>3641</v>
      </c>
      <c r="O193" s="19" t="s">
        <v>512</v>
      </c>
      <c r="P193" s="19" t="s">
        <v>3642</v>
      </c>
      <c r="Q193" s="19" t="s">
        <v>3643</v>
      </c>
      <c r="R193" s="19" t="s">
        <v>515</v>
      </c>
      <c r="S193" s="19" t="s">
        <v>3644</v>
      </c>
      <c r="T193" s="19" t="s">
        <v>3627</v>
      </c>
      <c r="U193" s="21" t="s">
        <v>518</v>
      </c>
      <c r="V193" s="22" t="s">
        <v>519</v>
      </c>
      <c r="W193" s="18" t="s">
        <v>3645</v>
      </c>
      <c r="X193" s="18" t="s">
        <v>3646</v>
      </c>
      <c r="Y193" s="49" t="s">
        <v>236</v>
      </c>
      <c r="Z193" s="18" t="s">
        <v>184</v>
      </c>
      <c r="AA193" s="23" t="s">
        <v>3647</v>
      </c>
      <c r="AB193" s="24" t="s">
        <v>3648</v>
      </c>
      <c r="AC193" s="26">
        <v>541230763</v>
      </c>
      <c r="AD193" s="25" t="s">
        <v>3647</v>
      </c>
      <c r="AE193" s="24" t="s">
        <v>3648</v>
      </c>
      <c r="AF193" s="26">
        <v>541230763</v>
      </c>
      <c r="AG193" s="25" t="s">
        <v>3647</v>
      </c>
      <c r="AH193" s="27"/>
      <c r="AI193" s="24" t="s">
        <v>3648</v>
      </c>
      <c r="AJ193" s="26">
        <v>541230763</v>
      </c>
      <c r="AK193" s="25" t="s">
        <v>3647</v>
      </c>
      <c r="AL193" s="29" t="s">
        <v>525</v>
      </c>
      <c r="AM193" s="29" t="s">
        <v>525</v>
      </c>
      <c r="AN193" s="29" t="s">
        <v>658</v>
      </c>
      <c r="AO193" s="29" t="s">
        <v>544</v>
      </c>
      <c r="AQ193" s="33">
        <f>VLOOKUP(C193,'Odpovědi formuláře 1'!A:E,5,0)</f>
        <v>44946881</v>
      </c>
      <c r="AR193" s="33">
        <f>VLOOKUP(C193,'Odpovědi formuláře 2'!A:E,5,0)</f>
        <v>44946881</v>
      </c>
      <c r="AS193" s="33" t="e">
        <f>VLOOKUP(C193,bezNP!A:F,6,0)</f>
        <v>#N/A</v>
      </c>
    </row>
    <row r="194" spans="1:45" s="49" customFormat="1" ht="30" customHeight="1">
      <c r="A194" s="17">
        <v>53198</v>
      </c>
      <c r="B194" s="37" t="s">
        <v>3649</v>
      </c>
      <c r="C194" s="17">
        <v>53198</v>
      </c>
      <c r="D194" s="18" t="s">
        <v>3650</v>
      </c>
      <c r="E194" s="18" t="s">
        <v>3651</v>
      </c>
      <c r="F194" s="19" t="s">
        <v>3652</v>
      </c>
      <c r="G194" s="19" t="s">
        <v>3653</v>
      </c>
      <c r="H194" s="19" t="s">
        <v>3654</v>
      </c>
      <c r="I194" s="19" t="s">
        <v>3655</v>
      </c>
      <c r="J194" s="20">
        <v>22</v>
      </c>
      <c r="K194" s="20"/>
      <c r="L194" s="19" t="s">
        <v>509</v>
      </c>
      <c r="M194" s="19" t="s">
        <v>3656</v>
      </c>
      <c r="N194" s="19" t="s">
        <v>3657</v>
      </c>
      <c r="O194" s="19" t="s">
        <v>512</v>
      </c>
      <c r="P194" s="19" t="s">
        <v>3658</v>
      </c>
      <c r="Q194" s="19" t="s">
        <v>3659</v>
      </c>
      <c r="R194" s="19" t="s">
        <v>515</v>
      </c>
      <c r="S194" s="19" t="s">
        <v>3660</v>
      </c>
      <c r="T194" s="19" t="s">
        <v>1581</v>
      </c>
      <c r="U194" s="21" t="s">
        <v>518</v>
      </c>
      <c r="V194" s="22" t="s">
        <v>519</v>
      </c>
      <c r="W194" s="31">
        <v>549410077</v>
      </c>
      <c r="X194" s="18"/>
      <c r="Y194" s="18" t="str">
        <f>VLOOKUP(C194,'[1]Odpovědi formuláře 1'!A:C,3,0)</f>
        <v>ambrosova@skolatisnov.cz</v>
      </c>
      <c r="Z194" s="18" t="s">
        <v>3661</v>
      </c>
      <c r="AA194" s="23" t="s">
        <v>3662</v>
      </c>
      <c r="AB194" s="24"/>
      <c r="AC194" s="24"/>
      <c r="AD194" s="25"/>
      <c r="AE194" s="24" t="s">
        <v>3663</v>
      </c>
      <c r="AF194" s="24" t="s">
        <v>3664</v>
      </c>
      <c r="AG194" s="41" t="s">
        <v>157</v>
      </c>
      <c r="AH194" s="27"/>
      <c r="AI194" s="24" t="s">
        <v>3665</v>
      </c>
      <c r="AJ194" s="26">
        <v>549410077</v>
      </c>
      <c r="AK194" s="25" t="s">
        <v>157</v>
      </c>
      <c r="AL194" s="29" t="s">
        <v>525</v>
      </c>
      <c r="AM194" s="29" t="s">
        <v>525</v>
      </c>
      <c r="AN194" s="29" t="s">
        <v>658</v>
      </c>
      <c r="AO194" s="29" t="s">
        <v>544</v>
      </c>
      <c r="AQ194" s="33">
        <f>VLOOKUP(C194,'Odpovědi formuláře 1'!A:E,5,0)</f>
        <v>53198</v>
      </c>
      <c r="AR194" s="33">
        <f>VLOOKUP(C194,'Odpovědi formuláře 2'!A:E,5,0)</f>
        <v>53198</v>
      </c>
      <c r="AS194" s="33">
        <f>VLOOKUP(C194,bezNP!A:F,6,0)</f>
        <v>53198</v>
      </c>
    </row>
    <row r="195" spans="1:45" s="49" customFormat="1" ht="30" customHeight="1">
      <c r="A195" s="32">
        <v>70838437</v>
      </c>
      <c r="B195" s="16" t="s">
        <v>3666</v>
      </c>
      <c r="C195" s="32">
        <v>70838437</v>
      </c>
      <c r="D195" s="18" t="s">
        <v>528</v>
      </c>
      <c r="E195" s="18" t="s">
        <v>3667</v>
      </c>
      <c r="F195" s="19" t="s">
        <v>3668</v>
      </c>
      <c r="G195" s="19" t="s">
        <v>3669</v>
      </c>
      <c r="H195" s="19" t="s">
        <v>3670</v>
      </c>
      <c r="I195" s="19" t="s">
        <v>3671</v>
      </c>
      <c r="J195" s="20">
        <v>417</v>
      </c>
      <c r="K195" s="20"/>
      <c r="L195" s="19" t="s">
        <v>509</v>
      </c>
      <c r="M195" s="19" t="s">
        <v>3672</v>
      </c>
      <c r="N195" s="19" t="s">
        <v>3673</v>
      </c>
      <c r="O195" s="19" t="s">
        <v>512</v>
      </c>
      <c r="P195" s="19" t="s">
        <v>3674</v>
      </c>
      <c r="Q195" s="19" t="s">
        <v>3675</v>
      </c>
      <c r="R195" s="19" t="s">
        <v>515</v>
      </c>
      <c r="S195" s="19" t="s">
        <v>3676</v>
      </c>
      <c r="T195" s="19" t="s">
        <v>3677</v>
      </c>
      <c r="U195" s="21" t="s">
        <v>518</v>
      </c>
      <c r="V195" s="22" t="s">
        <v>519</v>
      </c>
      <c r="W195" s="18" t="s">
        <v>3678</v>
      </c>
      <c r="X195" s="18"/>
      <c r="Y195" s="18"/>
      <c r="Z195" s="18" t="s">
        <v>56</v>
      </c>
      <c r="AA195" s="23" t="s">
        <v>56</v>
      </c>
      <c r="AB195" s="24" t="s">
        <v>620</v>
      </c>
      <c r="AC195" s="24" t="s">
        <v>620</v>
      </c>
      <c r="AD195" s="25" t="s">
        <v>620</v>
      </c>
      <c r="AE195" s="24" t="s">
        <v>620</v>
      </c>
      <c r="AF195" s="24" t="s">
        <v>620</v>
      </c>
      <c r="AG195" s="25" t="s">
        <v>620</v>
      </c>
      <c r="AH195" s="24" t="s">
        <v>620</v>
      </c>
      <c r="AI195" s="24" t="s">
        <v>620</v>
      </c>
      <c r="AJ195" s="24" t="s">
        <v>620</v>
      </c>
      <c r="AK195" s="25" t="s">
        <v>620</v>
      </c>
      <c r="AL195" s="29" t="s">
        <v>544</v>
      </c>
      <c r="AM195" s="56" t="s">
        <v>544</v>
      </c>
      <c r="AN195" s="29"/>
      <c r="AO195" s="29" t="s">
        <v>544</v>
      </c>
      <c r="AP195" s="49" t="s">
        <v>3679</v>
      </c>
      <c r="AQ195" s="33">
        <f>VLOOKUP(C195,'Odpovědi formuláře 1'!A:E,5,0)</f>
        <v>70838437</v>
      </c>
      <c r="AR195" s="33">
        <f>VLOOKUP(C195,'Odpovědi formuláře 2'!A:E,5,0)</f>
        <v>70838437</v>
      </c>
      <c r="AS195" s="33" t="e">
        <f>VLOOKUP(C195,bezNP!A:F,6,0)</f>
        <v>#N/A</v>
      </c>
    </row>
    <row r="196" spans="1:45" s="49" customFormat="1" ht="30" customHeight="1">
      <c r="A196" s="32">
        <v>46937081</v>
      </c>
      <c r="B196" s="48" t="s">
        <v>3680</v>
      </c>
      <c r="C196" s="32">
        <v>46937081</v>
      </c>
      <c r="D196" s="35" t="s">
        <v>528</v>
      </c>
      <c r="E196" s="35" t="s">
        <v>3681</v>
      </c>
      <c r="F196" s="19" t="s">
        <v>3682</v>
      </c>
      <c r="G196" s="19" t="s">
        <v>3683</v>
      </c>
      <c r="H196" s="19" t="s">
        <v>3310</v>
      </c>
      <c r="I196" s="19" t="s">
        <v>3684</v>
      </c>
      <c r="J196" s="20">
        <v>3273</v>
      </c>
      <c r="K196" s="20">
        <v>1</v>
      </c>
      <c r="L196" s="19" t="s">
        <v>509</v>
      </c>
      <c r="M196" s="19" t="s">
        <v>3685</v>
      </c>
      <c r="N196" s="19" t="s">
        <v>3686</v>
      </c>
      <c r="O196" s="19" t="s">
        <v>584</v>
      </c>
      <c r="P196" s="19" t="s">
        <v>3687</v>
      </c>
      <c r="Q196" s="19" t="s">
        <v>3688</v>
      </c>
      <c r="R196" s="19" t="s">
        <v>569</v>
      </c>
      <c r="S196" s="19" t="s">
        <v>3689</v>
      </c>
      <c r="T196" s="19" t="s">
        <v>3317</v>
      </c>
      <c r="U196" s="21" t="s">
        <v>634</v>
      </c>
      <c r="V196" s="36" t="s">
        <v>3690</v>
      </c>
      <c r="W196" s="18" t="s">
        <v>3691</v>
      </c>
      <c r="X196" s="18"/>
      <c r="Y196" s="18" t="str">
        <f>VLOOKUP(C196,'[1]Odpovědi formuláře 1'!A:C,3,0)</f>
        <v>stravovani@ds-hodonin.cz</v>
      </c>
      <c r="Z196" s="18" t="s">
        <v>3692</v>
      </c>
      <c r="AA196" s="23" t="s">
        <v>3693</v>
      </c>
      <c r="AB196" s="24"/>
      <c r="AC196" s="24"/>
      <c r="AD196" s="25"/>
      <c r="AE196" s="24" t="s">
        <v>3694</v>
      </c>
      <c r="AF196" s="26">
        <v>518321834</v>
      </c>
      <c r="AG196" s="25" t="s">
        <v>3693</v>
      </c>
      <c r="AH196" s="27"/>
      <c r="AI196" s="24"/>
      <c r="AJ196" s="24"/>
      <c r="AK196" s="25"/>
      <c r="AL196" s="29" t="s">
        <v>525</v>
      </c>
      <c r="AM196" s="29" t="s">
        <v>525</v>
      </c>
      <c r="AN196" s="29" t="s">
        <v>526</v>
      </c>
      <c r="AO196" s="29" t="s">
        <v>525</v>
      </c>
      <c r="AQ196" s="33" t="e">
        <f>VLOOKUP(C196,'Odpovědi formuláře 1'!A:E,5,0)</f>
        <v>#N/A</v>
      </c>
      <c r="AR196" s="33">
        <f>VLOOKUP(C196,'Odpovědi formuláře 2'!A:E,5,0)</f>
        <v>46937081</v>
      </c>
      <c r="AS196" s="33">
        <f>VLOOKUP(C196,bezNP!A:F,6,0)</f>
        <v>46937081</v>
      </c>
    </row>
    <row r="197" spans="1:45" s="49" customFormat="1" ht="30" customHeight="1">
      <c r="A197" s="32">
        <v>70284831</v>
      </c>
      <c r="B197" s="16" t="s">
        <v>3695</v>
      </c>
      <c r="C197" s="32">
        <v>70284831</v>
      </c>
      <c r="D197" s="18" t="s">
        <v>528</v>
      </c>
      <c r="E197" s="18" t="s">
        <v>299</v>
      </c>
      <c r="F197" s="19" t="s">
        <v>3696</v>
      </c>
      <c r="G197" s="19" t="s">
        <v>3697</v>
      </c>
      <c r="H197" s="19" t="s">
        <v>3310</v>
      </c>
      <c r="I197" s="19" t="s">
        <v>3698</v>
      </c>
      <c r="J197" s="20">
        <v>2952</v>
      </c>
      <c r="K197" s="20">
        <v>5</v>
      </c>
      <c r="L197" s="19" t="s">
        <v>509</v>
      </c>
      <c r="M197" s="19" t="s">
        <v>3699</v>
      </c>
      <c r="N197" s="19" t="s">
        <v>3700</v>
      </c>
      <c r="O197" s="19" t="s">
        <v>3701</v>
      </c>
      <c r="P197" s="19" t="s">
        <v>3702</v>
      </c>
      <c r="Q197" s="19" t="s">
        <v>3703</v>
      </c>
      <c r="R197" s="19" t="s">
        <v>3704</v>
      </c>
      <c r="S197" s="19" t="s">
        <v>3700</v>
      </c>
      <c r="T197" s="19" t="s">
        <v>3317</v>
      </c>
      <c r="U197" s="21" t="s">
        <v>518</v>
      </c>
      <c r="V197" s="22" t="s">
        <v>519</v>
      </c>
      <c r="W197" s="18" t="s">
        <v>3705</v>
      </c>
      <c r="X197" s="18"/>
      <c r="Y197" s="18"/>
      <c r="Z197" s="18" t="s">
        <v>298</v>
      </c>
      <c r="AA197" s="23" t="s">
        <v>298</v>
      </c>
      <c r="AB197" s="24" t="s">
        <v>620</v>
      </c>
      <c r="AC197" s="24" t="s">
        <v>620</v>
      </c>
      <c r="AD197" s="25" t="s">
        <v>620</v>
      </c>
      <c r="AE197" s="24" t="s">
        <v>620</v>
      </c>
      <c r="AF197" s="24" t="s">
        <v>620</v>
      </c>
      <c r="AG197" s="25" t="s">
        <v>620</v>
      </c>
      <c r="AH197" s="24" t="s">
        <v>620</v>
      </c>
      <c r="AI197" s="24" t="s">
        <v>620</v>
      </c>
      <c r="AJ197" s="24" t="s">
        <v>620</v>
      </c>
      <c r="AK197" s="25" t="s">
        <v>620</v>
      </c>
      <c r="AL197" s="29" t="s">
        <v>544</v>
      </c>
      <c r="AM197" s="56" t="s">
        <v>544</v>
      </c>
      <c r="AN197" s="29"/>
      <c r="AO197" s="29" t="s">
        <v>544</v>
      </c>
      <c r="AP197" s="49" t="s">
        <v>3706</v>
      </c>
      <c r="AQ197" s="33">
        <f>VLOOKUP(C197,'Odpovědi formuláře 1'!A:E,5,0)</f>
        <v>70284831</v>
      </c>
      <c r="AR197" s="33">
        <f>VLOOKUP(C197,'Odpovědi formuláře 2'!A:E,5,0)</f>
        <v>70284831</v>
      </c>
      <c r="AS197" s="33" t="e">
        <f>VLOOKUP(C197,bezNP!A:F,6,0)</f>
        <v>#N/A</v>
      </c>
    </row>
    <row r="198" spans="1:45" s="49" customFormat="1" ht="30" customHeight="1">
      <c r="A198" s="32">
        <v>49939386</v>
      </c>
      <c r="B198" s="37" t="s">
        <v>3707</v>
      </c>
      <c r="C198" s="32">
        <v>49939386</v>
      </c>
      <c r="D198" s="18" t="s">
        <v>528</v>
      </c>
      <c r="E198" s="18" t="s">
        <v>3708</v>
      </c>
      <c r="F198" s="19" t="s">
        <v>3696</v>
      </c>
      <c r="G198" s="19" t="s">
        <v>3697</v>
      </c>
      <c r="H198" s="19" t="s">
        <v>3310</v>
      </c>
      <c r="I198" s="19" t="s">
        <v>3698</v>
      </c>
      <c r="J198" s="20">
        <v>2952</v>
      </c>
      <c r="K198" s="20">
        <v>5</v>
      </c>
      <c r="L198" s="19" t="s">
        <v>509</v>
      </c>
      <c r="M198" s="19" t="s">
        <v>3709</v>
      </c>
      <c r="N198" s="19" t="s">
        <v>201</v>
      </c>
      <c r="O198" s="19" t="s">
        <v>584</v>
      </c>
      <c r="P198" s="19" t="s">
        <v>3710</v>
      </c>
      <c r="Q198" s="19" t="s">
        <v>3711</v>
      </c>
      <c r="R198" s="19" t="s">
        <v>569</v>
      </c>
      <c r="S198" s="19" t="s">
        <v>3712</v>
      </c>
      <c r="T198" s="19" t="s">
        <v>3317</v>
      </c>
      <c r="U198" s="21" t="s">
        <v>518</v>
      </c>
      <c r="V198" s="22" t="s">
        <v>519</v>
      </c>
      <c r="W198" s="31">
        <v>725341590</v>
      </c>
      <c r="X198" s="18"/>
      <c r="Y198" s="18"/>
      <c r="Z198" s="18" t="s">
        <v>200</v>
      </c>
      <c r="AA198" s="23" t="s">
        <v>3713</v>
      </c>
      <c r="AB198" s="24"/>
      <c r="AC198" s="24"/>
      <c r="AD198" s="25"/>
      <c r="AE198" s="24" t="s">
        <v>3714</v>
      </c>
      <c r="AF198" s="26">
        <v>725341597</v>
      </c>
      <c r="AG198" s="25" t="s">
        <v>3713</v>
      </c>
      <c r="AH198" s="27" t="s">
        <v>3715</v>
      </c>
      <c r="AI198" s="24" t="s">
        <v>3716</v>
      </c>
      <c r="AJ198" s="24" t="s">
        <v>3717</v>
      </c>
      <c r="AK198" s="25" t="s">
        <v>3713</v>
      </c>
      <c r="AL198" s="29" t="s">
        <v>525</v>
      </c>
      <c r="AM198" s="29" t="s">
        <v>525</v>
      </c>
      <c r="AN198" s="29" t="s">
        <v>658</v>
      </c>
      <c r="AO198" s="29" t="s">
        <v>544</v>
      </c>
      <c r="AQ198" s="33">
        <f>VLOOKUP(C198,'Odpovědi formuláře 1'!A:E,5,0)</f>
        <v>49939386</v>
      </c>
      <c r="AR198" s="33">
        <f>VLOOKUP(C198,'Odpovědi formuláře 2'!A:E,5,0)</f>
        <v>49939386</v>
      </c>
      <c r="AS198" s="33" t="e">
        <f>VLOOKUP(C198,bezNP!A:F,6,0)</f>
        <v>#N/A</v>
      </c>
    </row>
    <row r="199" spans="1:45" s="49" customFormat="1" ht="30" customHeight="1">
      <c r="A199" s="32">
        <v>46937170</v>
      </c>
      <c r="B199" s="48" t="s">
        <v>3718</v>
      </c>
      <c r="C199" s="32">
        <v>46937170</v>
      </c>
      <c r="D199" s="35" t="s">
        <v>528</v>
      </c>
      <c r="E199" s="35" t="s">
        <v>3719</v>
      </c>
      <c r="F199" s="19" t="s">
        <v>3720</v>
      </c>
      <c r="G199" s="19" t="s">
        <v>3721</v>
      </c>
      <c r="H199" s="19" t="s">
        <v>3310</v>
      </c>
      <c r="I199" s="19" t="s">
        <v>3722</v>
      </c>
      <c r="J199" s="20">
        <v>2923</v>
      </c>
      <c r="K199" s="20">
        <v>1</v>
      </c>
      <c r="L199" s="19" t="s">
        <v>509</v>
      </c>
      <c r="M199" s="19" t="s">
        <v>3723</v>
      </c>
      <c r="N199" s="19" t="s">
        <v>3724</v>
      </c>
      <c r="O199" s="19" t="s">
        <v>512</v>
      </c>
      <c r="P199" s="19" t="s">
        <v>3725</v>
      </c>
      <c r="Q199" s="19" t="s">
        <v>3726</v>
      </c>
      <c r="R199" s="19" t="s">
        <v>515</v>
      </c>
      <c r="S199" s="19" t="s">
        <v>3727</v>
      </c>
      <c r="T199" s="19" t="s">
        <v>3317</v>
      </c>
      <c r="U199" s="21" t="s">
        <v>634</v>
      </c>
      <c r="V199" s="36" t="s">
        <v>3728</v>
      </c>
      <c r="W199" s="18" t="s">
        <v>3729</v>
      </c>
      <c r="X199" s="18" t="s">
        <v>3730</v>
      </c>
      <c r="Y199" s="18" t="str">
        <f>VLOOKUP(C199,'[1]Odpovědi formuláře 1'!A:C,3,0)</f>
        <v>cervenkova.michaela@zelenydumpohody.cz</v>
      </c>
      <c r="Z199" s="18" t="s">
        <v>3731</v>
      </c>
      <c r="AA199" s="23" t="s">
        <v>3730</v>
      </c>
      <c r="AB199" s="24"/>
      <c r="AC199" s="24"/>
      <c r="AD199" s="25"/>
      <c r="AE199" s="24" t="s">
        <v>3732</v>
      </c>
      <c r="AF199" s="26">
        <v>518344585</v>
      </c>
      <c r="AG199" s="25" t="s">
        <v>3730</v>
      </c>
      <c r="AH199" s="27"/>
      <c r="AI199" s="24" t="s">
        <v>3733</v>
      </c>
      <c r="AJ199" s="26">
        <v>518321580</v>
      </c>
      <c r="AK199" s="25" t="s">
        <v>3734</v>
      </c>
      <c r="AL199" s="29" t="s">
        <v>525</v>
      </c>
      <c r="AM199" s="29" t="s">
        <v>525</v>
      </c>
      <c r="AN199" s="29" t="s">
        <v>526</v>
      </c>
      <c r="AO199" s="29" t="s">
        <v>544</v>
      </c>
      <c r="AQ199" s="33">
        <f>VLOOKUP(C199,'Odpovědi formuláře 1'!A:E,5,0)</f>
        <v>46937170</v>
      </c>
      <c r="AR199" s="33">
        <f>VLOOKUP(C199,'Odpovědi formuláře 2'!A:E,5,0)</f>
        <v>46937170</v>
      </c>
      <c r="AS199" s="33" t="e">
        <f>VLOOKUP(C199,bezNP!A:F,6,0)</f>
        <v>#N/A</v>
      </c>
    </row>
    <row r="200" spans="1:45" s="49" customFormat="1" ht="30" customHeight="1">
      <c r="A200" s="32">
        <v>49939378</v>
      </c>
      <c r="B200" s="37" t="s">
        <v>3735</v>
      </c>
      <c r="C200" s="32">
        <v>49939378</v>
      </c>
      <c r="D200" s="18" t="s">
        <v>528</v>
      </c>
      <c r="E200" s="18" t="s">
        <v>3736</v>
      </c>
      <c r="F200" s="19" t="s">
        <v>3737</v>
      </c>
      <c r="G200" s="19" t="s">
        <v>3738</v>
      </c>
      <c r="H200" s="19" t="s">
        <v>3310</v>
      </c>
      <c r="I200" s="19" t="s">
        <v>3722</v>
      </c>
      <c r="J200" s="20">
        <v>2854</v>
      </c>
      <c r="K200" s="20">
        <v>2</v>
      </c>
      <c r="L200" s="19" t="s">
        <v>509</v>
      </c>
      <c r="M200" s="19" t="s">
        <v>3739</v>
      </c>
      <c r="N200" s="19" t="s">
        <v>3740</v>
      </c>
      <c r="O200" s="19" t="s">
        <v>584</v>
      </c>
      <c r="P200" s="19" t="s">
        <v>3741</v>
      </c>
      <c r="Q200" s="19" t="s">
        <v>3742</v>
      </c>
      <c r="R200" s="19" t="s">
        <v>569</v>
      </c>
      <c r="S200" s="19" t="s">
        <v>3743</v>
      </c>
      <c r="T200" s="19" t="s">
        <v>3317</v>
      </c>
      <c r="U200" s="21" t="s">
        <v>518</v>
      </c>
      <c r="V200" s="22" t="s">
        <v>519</v>
      </c>
      <c r="W200" s="31">
        <v>518606415</v>
      </c>
      <c r="X200" s="18"/>
      <c r="Y200" s="18" t="str">
        <f>VLOOKUP(C200,'[1]Odpovědi formuláře 1'!A:C,3,0)</f>
        <v>tapticova@ppphodonin.cz</v>
      </c>
      <c r="Z200" s="18" t="s">
        <v>3744</v>
      </c>
      <c r="AA200" s="23" t="s">
        <v>3744</v>
      </c>
      <c r="AB200" s="24"/>
      <c r="AC200" s="24"/>
      <c r="AD200" s="25"/>
      <c r="AE200" s="24" t="s">
        <v>3745</v>
      </c>
      <c r="AF200" s="26">
        <v>518606422</v>
      </c>
      <c r="AG200" s="25" t="s">
        <v>3744</v>
      </c>
      <c r="AH200" s="27"/>
      <c r="AI200" s="24" t="s">
        <v>3746</v>
      </c>
      <c r="AJ200" s="26">
        <v>518615082</v>
      </c>
      <c r="AK200" s="25" t="s">
        <v>3744</v>
      </c>
      <c r="AL200" s="29" t="s">
        <v>525</v>
      </c>
      <c r="AM200" s="29" t="s">
        <v>525</v>
      </c>
      <c r="AN200" s="29" t="s">
        <v>658</v>
      </c>
      <c r="AO200" s="29" t="s">
        <v>544</v>
      </c>
      <c r="AQ200" s="33">
        <f>VLOOKUP(C200,'Odpovědi formuláře 1'!A:E,5,0)</f>
        <v>49939378</v>
      </c>
      <c r="AR200" s="33">
        <f>VLOOKUP(C200,'Odpovědi formuláře 2'!A:E,5,0)</f>
        <v>49939378</v>
      </c>
      <c r="AS200" s="33">
        <f>VLOOKUP(C200,bezNP!A:F,6,0)</f>
        <v>49939378</v>
      </c>
    </row>
    <row r="201" spans="1:45" s="49" customFormat="1" ht="30" customHeight="1">
      <c r="A201" s="17">
        <v>838225</v>
      </c>
      <c r="B201" s="37" t="s">
        <v>3747</v>
      </c>
      <c r="C201" s="17">
        <v>838225</v>
      </c>
      <c r="D201" s="18" t="s">
        <v>3748</v>
      </c>
      <c r="E201" s="18" t="s">
        <v>3749</v>
      </c>
      <c r="F201" s="19" t="s">
        <v>3750</v>
      </c>
      <c r="G201" s="19" t="s">
        <v>3751</v>
      </c>
      <c r="H201" s="19" t="s">
        <v>3752</v>
      </c>
      <c r="I201" s="19" t="s">
        <v>3753</v>
      </c>
      <c r="J201" s="20">
        <v>3756</v>
      </c>
      <c r="K201" s="20">
        <v>21</v>
      </c>
      <c r="L201" s="19" t="s">
        <v>509</v>
      </c>
      <c r="M201" s="19" t="s">
        <v>3754</v>
      </c>
      <c r="N201" s="19" t="s">
        <v>3755</v>
      </c>
      <c r="O201" s="19" t="s">
        <v>584</v>
      </c>
      <c r="P201" s="19" t="s">
        <v>3756</v>
      </c>
      <c r="Q201" s="19" t="s">
        <v>3757</v>
      </c>
      <c r="R201" s="19" t="s">
        <v>569</v>
      </c>
      <c r="S201" s="19" t="s">
        <v>3758</v>
      </c>
      <c r="T201" s="19" t="s">
        <v>3317</v>
      </c>
      <c r="U201" s="21" t="s">
        <v>518</v>
      </c>
      <c r="V201" s="22" t="s">
        <v>519</v>
      </c>
      <c r="W201" s="31">
        <v>518390025</v>
      </c>
      <c r="X201" s="18" t="s">
        <v>3759</v>
      </c>
      <c r="Y201" s="18" t="str">
        <f>VLOOKUP(C201,'[1]Odpovědi formuláře 1'!A:C,3,0)</f>
        <v>ekonom@issho.cz</v>
      </c>
      <c r="Z201" s="18" t="s">
        <v>3760</v>
      </c>
      <c r="AA201" s="23" t="s">
        <v>3761</v>
      </c>
      <c r="AB201" s="24"/>
      <c r="AC201" s="24"/>
      <c r="AD201" s="25"/>
      <c r="AE201" s="24" t="s">
        <v>3762</v>
      </c>
      <c r="AF201" s="26">
        <v>518343011</v>
      </c>
      <c r="AG201" s="25" t="s">
        <v>257</v>
      </c>
      <c r="AH201" s="27"/>
      <c r="AI201" s="24" t="s">
        <v>3763</v>
      </c>
      <c r="AJ201" s="24" t="s">
        <v>3764</v>
      </c>
      <c r="AK201" s="25" t="s">
        <v>3765</v>
      </c>
      <c r="AL201" s="29" t="s">
        <v>525</v>
      </c>
      <c r="AM201" s="29" t="s">
        <v>525</v>
      </c>
      <c r="AN201" s="29" t="s">
        <v>526</v>
      </c>
      <c r="AO201" s="29" t="s">
        <v>525</v>
      </c>
      <c r="AQ201" s="33">
        <f>VLOOKUP(C201,'Odpovědi formuláře 1'!A:E,5,0)</f>
        <v>838225</v>
      </c>
      <c r="AR201" s="33">
        <f>VLOOKUP(C201,'Odpovědi formuláře 2'!A:E,5,0)</f>
        <v>838225</v>
      </c>
      <c r="AS201" s="33">
        <f>VLOOKUP(C201,bezNP!A:F,6,0)</f>
        <v>838225</v>
      </c>
    </row>
    <row r="202" spans="1:45" s="49" customFormat="1" ht="30" customHeight="1">
      <c r="A202" s="32">
        <v>60575573</v>
      </c>
      <c r="B202" s="37" t="s">
        <v>3766</v>
      </c>
      <c r="C202" s="32">
        <v>60575573</v>
      </c>
      <c r="D202" s="18" t="s">
        <v>528</v>
      </c>
      <c r="E202" s="18" t="s">
        <v>3767</v>
      </c>
      <c r="F202" s="19" t="s">
        <v>3768</v>
      </c>
      <c r="G202" s="19" t="s">
        <v>3769</v>
      </c>
      <c r="H202" s="19" t="s">
        <v>3345</v>
      </c>
      <c r="I202" s="19" t="s">
        <v>3770</v>
      </c>
      <c r="J202" s="20">
        <v>39</v>
      </c>
      <c r="K202" s="20"/>
      <c r="L202" s="19" t="s">
        <v>612</v>
      </c>
      <c r="M202" s="19" t="s">
        <v>3771</v>
      </c>
      <c r="N202" s="19" t="s">
        <v>3772</v>
      </c>
      <c r="O202" s="19" t="s">
        <v>584</v>
      </c>
      <c r="P202" s="19" t="s">
        <v>3773</v>
      </c>
      <c r="Q202" s="19" t="s">
        <v>3774</v>
      </c>
      <c r="R202" s="19" t="s">
        <v>569</v>
      </c>
      <c r="S202" s="19" t="s">
        <v>3775</v>
      </c>
      <c r="T202" s="19" t="s">
        <v>3351</v>
      </c>
      <c r="U202" s="21" t="s">
        <v>518</v>
      </c>
      <c r="V202" s="22" t="s">
        <v>519</v>
      </c>
      <c r="W202" s="18" t="s">
        <v>3776</v>
      </c>
      <c r="X202" s="18" t="s">
        <v>3777</v>
      </c>
      <c r="Y202" s="18" t="str">
        <f>VLOOKUP(C202,'[1]Odpovědi formuláře 1'!A:C,3,0)</f>
        <v>administrativa@svcpohorelice.cz</v>
      </c>
      <c r="Z202" s="18" t="s">
        <v>3778</v>
      </c>
      <c r="AA202" s="23" t="s">
        <v>92</v>
      </c>
      <c r="AB202" s="24"/>
      <c r="AC202" s="24"/>
      <c r="AD202" s="25"/>
      <c r="AE202" s="24" t="s">
        <v>93</v>
      </c>
      <c r="AF202" s="26">
        <v>776382007</v>
      </c>
      <c r="AG202" s="25" t="s">
        <v>92</v>
      </c>
      <c r="AH202" s="27"/>
      <c r="AI202" s="24" t="s">
        <v>93</v>
      </c>
      <c r="AJ202" s="26">
        <v>776382007</v>
      </c>
      <c r="AK202" s="25" t="s">
        <v>3779</v>
      </c>
      <c r="AL202" s="29" t="s">
        <v>525</v>
      </c>
      <c r="AM202" s="29" t="s">
        <v>525</v>
      </c>
      <c r="AN202" s="29" t="s">
        <v>526</v>
      </c>
      <c r="AO202" s="29" t="s">
        <v>544</v>
      </c>
      <c r="AQ202" s="33">
        <f>VLOOKUP(C202,'Odpovědi formuláře 1'!A:E,5,0)</f>
        <v>60575573</v>
      </c>
      <c r="AR202" s="33">
        <f>VLOOKUP(C202,'Odpovědi formuláře 2'!A:E,5,0)</f>
        <v>60575573</v>
      </c>
      <c r="AS202" s="33" t="e">
        <f>VLOOKUP(C202,bezNP!A:F,6,0)</f>
        <v>#N/A</v>
      </c>
    </row>
    <row r="203" spans="1:45" s="49" customFormat="1" ht="33.75" customHeight="1">
      <c r="A203" s="17">
        <v>90352</v>
      </c>
      <c r="B203" s="48" t="s">
        <v>3780</v>
      </c>
      <c r="C203" s="17">
        <v>90352</v>
      </c>
      <c r="D203" s="39" t="s">
        <v>528</v>
      </c>
      <c r="E203" s="40" t="s">
        <v>3781</v>
      </c>
      <c r="F203" s="19" t="s">
        <v>3782</v>
      </c>
      <c r="G203" s="19" t="s">
        <v>3783</v>
      </c>
      <c r="H203" s="19" t="s">
        <v>3310</v>
      </c>
      <c r="I203" s="19" t="s">
        <v>3784</v>
      </c>
      <c r="J203" s="20">
        <v>27</v>
      </c>
      <c r="K203" s="20">
        <v>9</v>
      </c>
      <c r="L203" s="19" t="s">
        <v>509</v>
      </c>
      <c r="M203" s="19" t="s">
        <v>3785</v>
      </c>
      <c r="N203" s="19" t="s">
        <v>3786</v>
      </c>
      <c r="O203" s="19" t="s">
        <v>584</v>
      </c>
      <c r="P203" s="19" t="s">
        <v>3787</v>
      </c>
      <c r="Q203" s="19" t="s">
        <v>3788</v>
      </c>
      <c r="R203" s="19" t="s">
        <v>569</v>
      </c>
      <c r="S203" s="19" t="s">
        <v>3789</v>
      </c>
      <c r="T203" s="19" t="s">
        <v>3317</v>
      </c>
      <c r="U203" s="21" t="s">
        <v>770</v>
      </c>
      <c r="V203" s="36" t="s">
        <v>3790</v>
      </c>
      <c r="W203" s="31">
        <v>518355735</v>
      </c>
      <c r="X203" s="18"/>
      <c r="Y203" s="18" t="str">
        <f>VLOOKUP(C203,'[1]Odpovědi formuláře 1'!A:C,3,0)</f>
        <v>masarykovomuzeum@masaryk.info</v>
      </c>
      <c r="Z203" s="18" t="s">
        <v>3791</v>
      </c>
      <c r="AA203" s="23" t="s">
        <v>444</v>
      </c>
      <c r="AB203" s="24"/>
      <c r="AC203" s="24"/>
      <c r="AD203" s="25"/>
      <c r="AE203" s="24" t="s">
        <v>3792</v>
      </c>
      <c r="AF203" s="26">
        <v>518352568</v>
      </c>
      <c r="AG203" s="28" t="s">
        <v>3793</v>
      </c>
      <c r="AH203" s="27" t="s">
        <v>3794</v>
      </c>
      <c r="AI203" s="24" t="s">
        <v>3795</v>
      </c>
      <c r="AJ203" s="24" t="s">
        <v>3796</v>
      </c>
      <c r="AK203" s="25" t="s">
        <v>3797</v>
      </c>
      <c r="AL203" s="29" t="s">
        <v>525</v>
      </c>
      <c r="AM203" s="29" t="s">
        <v>525</v>
      </c>
      <c r="AN203" s="29" t="s">
        <v>526</v>
      </c>
      <c r="AO203" s="29" t="s">
        <v>544</v>
      </c>
      <c r="AQ203" s="33">
        <f>VLOOKUP(C203,'Odpovědi formuláře 1'!A:E,5,0)</f>
        <v>90352</v>
      </c>
      <c r="AR203" s="33">
        <f>VLOOKUP(C203,'Odpovědi formuláře 2'!A:E,5,0)</f>
        <v>90352</v>
      </c>
      <c r="AS203" s="33">
        <f>VLOOKUP(C203,bezNP!A:F,6,0)</f>
        <v>90352</v>
      </c>
    </row>
    <row r="204" spans="1:45" s="49" customFormat="1" ht="28.8">
      <c r="A204" s="17">
        <v>559130</v>
      </c>
      <c r="B204" s="37" t="s">
        <v>3798</v>
      </c>
      <c r="C204" s="17">
        <v>559130</v>
      </c>
      <c r="D204" s="18" t="s">
        <v>528</v>
      </c>
      <c r="E204" s="18" t="s">
        <v>3799</v>
      </c>
      <c r="F204" s="19" t="s">
        <v>3800</v>
      </c>
      <c r="G204" s="19" t="s">
        <v>3801</v>
      </c>
      <c r="H204" s="19" t="s">
        <v>3802</v>
      </c>
      <c r="I204" s="19" t="s">
        <v>3803</v>
      </c>
      <c r="J204" s="20">
        <v>813</v>
      </c>
      <c r="K204" s="20">
        <v>1</v>
      </c>
      <c r="L204" s="19" t="s">
        <v>509</v>
      </c>
      <c r="M204" s="19" t="s">
        <v>3804</v>
      </c>
      <c r="N204" s="19" t="s">
        <v>3805</v>
      </c>
      <c r="O204" s="19" t="s">
        <v>584</v>
      </c>
      <c r="P204" s="19" t="s">
        <v>3806</v>
      </c>
      <c r="Q204" s="19" t="s">
        <v>3807</v>
      </c>
      <c r="R204" s="19" t="s">
        <v>569</v>
      </c>
      <c r="S204" s="19" t="s">
        <v>3808</v>
      </c>
      <c r="T204" s="19" t="s">
        <v>3317</v>
      </c>
      <c r="U204" s="21" t="s">
        <v>518</v>
      </c>
      <c r="V204" s="22" t="s">
        <v>519</v>
      </c>
      <c r="W204" s="31" t="s">
        <v>3809</v>
      </c>
      <c r="X204" s="18"/>
      <c r="Y204" s="18" t="str">
        <f>VLOOKUP(C204,'[1]Odpovědi formuláře 1'!A:C,3,0)</f>
        <v>podatelna@goah.cz</v>
      </c>
      <c r="Z204" s="33" t="s">
        <v>3810</v>
      </c>
      <c r="AA204" s="23" t="s">
        <v>448</v>
      </c>
      <c r="AB204" s="24"/>
      <c r="AC204" s="26">
        <v>518342560</v>
      </c>
      <c r="AD204" s="25" t="s">
        <v>448</v>
      </c>
      <c r="AE204" s="24" t="s">
        <v>3811</v>
      </c>
      <c r="AF204" s="26">
        <v>518342558</v>
      </c>
      <c r="AG204" s="25" t="s">
        <v>448</v>
      </c>
      <c r="AH204" s="27"/>
      <c r="AI204" s="24" t="s">
        <v>3812</v>
      </c>
      <c r="AJ204" s="26">
        <v>518342558</v>
      </c>
      <c r="AK204" s="25" t="s">
        <v>448</v>
      </c>
      <c r="AL204" s="29" t="s">
        <v>525</v>
      </c>
      <c r="AM204" s="29" t="s">
        <v>525</v>
      </c>
      <c r="AN204" s="29" t="s">
        <v>526</v>
      </c>
      <c r="AO204" s="29" t="s">
        <v>544</v>
      </c>
      <c r="AQ204" s="33">
        <f>VLOOKUP(C204,'Odpovědi formuláře 1'!A:E,5,0)</f>
        <v>559130</v>
      </c>
      <c r="AR204" s="33">
        <f>VLOOKUP(C204,'Odpovědi formuláře 2'!A:E,5,0)</f>
        <v>559130</v>
      </c>
      <c r="AS204" s="33" t="e">
        <f>VLOOKUP(C204,bezNP!A:F,6,0)</f>
        <v>#N/A</v>
      </c>
    </row>
    <row r="205" spans="1:45" s="49" customFormat="1" ht="30" customHeight="1">
      <c r="A205" s="32">
        <v>70836931</v>
      </c>
      <c r="B205" s="16" t="s">
        <v>3813</v>
      </c>
      <c r="C205" s="32">
        <v>70836931</v>
      </c>
      <c r="D205" s="18" t="s">
        <v>528</v>
      </c>
      <c r="E205" s="18" t="s">
        <v>3814</v>
      </c>
      <c r="F205" s="19" t="s">
        <v>3815</v>
      </c>
      <c r="G205" s="19" t="s">
        <v>3816</v>
      </c>
      <c r="H205" s="19" t="s">
        <v>3310</v>
      </c>
      <c r="I205" s="19" t="s">
        <v>3817</v>
      </c>
      <c r="J205" s="20">
        <v>3655</v>
      </c>
      <c r="K205" s="20">
        <v>2</v>
      </c>
      <c r="L205" s="19" t="s">
        <v>509</v>
      </c>
      <c r="M205" s="19" t="s">
        <v>3818</v>
      </c>
      <c r="N205" s="19" t="s">
        <v>3819</v>
      </c>
      <c r="O205" s="19" t="s">
        <v>512</v>
      </c>
      <c r="P205" s="19" t="s">
        <v>3820</v>
      </c>
      <c r="Q205" s="19" t="s">
        <v>3821</v>
      </c>
      <c r="R205" s="19" t="s">
        <v>515</v>
      </c>
      <c r="S205" s="19" t="s">
        <v>3822</v>
      </c>
      <c r="T205" s="19" t="s">
        <v>3317</v>
      </c>
      <c r="U205" s="21" t="s">
        <v>518</v>
      </c>
      <c r="V205" s="22" t="s">
        <v>519</v>
      </c>
      <c r="W205" s="18">
        <v>518351365</v>
      </c>
      <c r="X205" s="18"/>
      <c r="Y205" s="18"/>
      <c r="Z205" s="18" t="s">
        <v>58</v>
      </c>
      <c r="AA205" s="23" t="s">
        <v>58</v>
      </c>
      <c r="AB205" s="24" t="s">
        <v>620</v>
      </c>
      <c r="AC205" s="24" t="s">
        <v>620</v>
      </c>
      <c r="AD205" s="25" t="s">
        <v>620</v>
      </c>
      <c r="AE205" s="24" t="s">
        <v>620</v>
      </c>
      <c r="AF205" s="24" t="s">
        <v>620</v>
      </c>
      <c r="AG205" s="25" t="s">
        <v>620</v>
      </c>
      <c r="AH205" s="24" t="s">
        <v>620</v>
      </c>
      <c r="AI205" s="24" t="s">
        <v>620</v>
      </c>
      <c r="AJ205" s="24" t="s">
        <v>620</v>
      </c>
      <c r="AK205" s="25" t="s">
        <v>620</v>
      </c>
      <c r="AL205" s="29" t="s">
        <v>544</v>
      </c>
      <c r="AM205" s="56" t="s">
        <v>544</v>
      </c>
      <c r="AN205" s="29"/>
      <c r="AO205" s="29" t="s">
        <v>544</v>
      </c>
      <c r="AP205" s="49" t="s">
        <v>3706</v>
      </c>
      <c r="AQ205" s="33">
        <f>VLOOKUP(C205,'Odpovědi formuláře 1'!A:E,5,0)</f>
        <v>70836931</v>
      </c>
      <c r="AR205" s="33">
        <f>VLOOKUP(C205,'Odpovědi formuláře 2'!A:E,5,0)</f>
        <v>70836931</v>
      </c>
      <c r="AS205" s="33">
        <f>VLOOKUP(C205,bezNP!A:F,6,0)</f>
        <v>70836931</v>
      </c>
    </row>
    <row r="206" spans="1:45" s="49" customFormat="1" ht="30" customHeight="1">
      <c r="A206" s="17">
        <v>373290</v>
      </c>
      <c r="B206" s="48" t="s">
        <v>3823</v>
      </c>
      <c r="C206" s="17">
        <v>373290</v>
      </c>
      <c r="D206" s="39" t="s">
        <v>3824</v>
      </c>
      <c r="E206" s="40" t="s">
        <v>3825</v>
      </c>
      <c r="F206" s="19" t="s">
        <v>3826</v>
      </c>
      <c r="G206" s="19" t="s">
        <v>3827</v>
      </c>
      <c r="H206" s="19" t="s">
        <v>3310</v>
      </c>
      <c r="I206" s="19" t="s">
        <v>3828</v>
      </c>
      <c r="J206" s="20">
        <v>601</v>
      </c>
      <c r="K206" s="20">
        <v>2</v>
      </c>
      <c r="L206" s="19" t="s">
        <v>509</v>
      </c>
      <c r="M206" s="19" t="s">
        <v>3829</v>
      </c>
      <c r="N206" s="19" t="s">
        <v>3830</v>
      </c>
      <c r="O206" s="19" t="s">
        <v>512</v>
      </c>
      <c r="P206" s="19" t="s">
        <v>3831</v>
      </c>
      <c r="Q206" s="19" t="s">
        <v>3832</v>
      </c>
      <c r="R206" s="19" t="s">
        <v>515</v>
      </c>
      <c r="S206" s="19" t="s">
        <v>3833</v>
      </c>
      <c r="T206" s="19" t="s">
        <v>3317</v>
      </c>
      <c r="U206" s="21" t="s">
        <v>770</v>
      </c>
      <c r="V206" s="36" t="s">
        <v>3834</v>
      </c>
      <c r="W206" s="18" t="s">
        <v>3835</v>
      </c>
      <c r="X206" s="18" t="s">
        <v>3836</v>
      </c>
      <c r="Y206" s="18" t="str">
        <f>VLOOKUP(C206,'[1]Odpovědi formuláře 1'!A:C,3,0)</f>
        <v>mesickova@gvuhodonin.cz</v>
      </c>
      <c r="Z206" s="18" t="s">
        <v>3837</v>
      </c>
      <c r="AA206" s="23" t="s">
        <v>420</v>
      </c>
      <c r="AB206" s="24"/>
      <c r="AC206" s="24"/>
      <c r="AD206" s="25"/>
      <c r="AE206" s="24" t="s">
        <v>3838</v>
      </c>
      <c r="AF206" s="26">
        <v>518351051</v>
      </c>
      <c r="AG206" s="25" t="s">
        <v>420</v>
      </c>
      <c r="AH206" s="27"/>
      <c r="AI206" s="24" t="s">
        <v>3839</v>
      </c>
      <c r="AJ206" s="26">
        <v>725709992</v>
      </c>
      <c r="AK206" s="25"/>
      <c r="AL206" s="29" t="s">
        <v>525</v>
      </c>
      <c r="AM206" s="29" t="s">
        <v>525</v>
      </c>
      <c r="AN206" s="29" t="s">
        <v>526</v>
      </c>
      <c r="AO206" s="29" t="s">
        <v>544</v>
      </c>
      <c r="AQ206" s="33">
        <f>VLOOKUP(C206,'Odpovědi formuláře 1'!A:E,5,0)</f>
        <v>373290</v>
      </c>
      <c r="AR206" s="33">
        <f>VLOOKUP(C206,'Odpovědi formuláře 2'!A:E,5,0)</f>
        <v>373290</v>
      </c>
      <c r="AS206" s="33">
        <f>VLOOKUP(C206,bezNP!A:F,6,0)</f>
        <v>373290</v>
      </c>
    </row>
    <row r="207" spans="1:45" s="49" customFormat="1" ht="30" customHeight="1">
      <c r="A207" s="17">
        <v>559539</v>
      </c>
      <c r="B207" s="37" t="s">
        <v>3840</v>
      </c>
      <c r="C207" s="17">
        <v>559539</v>
      </c>
      <c r="D207" s="18" t="s">
        <v>528</v>
      </c>
      <c r="E207" s="18" t="s">
        <v>3841</v>
      </c>
      <c r="F207" s="19" t="s">
        <v>3842</v>
      </c>
      <c r="G207" s="19" t="s">
        <v>3843</v>
      </c>
      <c r="H207" s="19" t="s">
        <v>3310</v>
      </c>
      <c r="I207" s="19" t="s">
        <v>3844</v>
      </c>
      <c r="J207" s="20">
        <v>2222</v>
      </c>
      <c r="K207" s="20">
        <v>32</v>
      </c>
      <c r="L207" s="19" t="s">
        <v>509</v>
      </c>
      <c r="M207" s="19" t="s">
        <v>3845</v>
      </c>
      <c r="N207" s="19" t="s">
        <v>3846</v>
      </c>
      <c r="O207" s="19" t="s">
        <v>512</v>
      </c>
      <c r="P207" s="19" t="s">
        <v>3847</v>
      </c>
      <c r="Q207" s="19" t="s">
        <v>3848</v>
      </c>
      <c r="R207" s="19" t="s">
        <v>515</v>
      </c>
      <c r="S207" s="19" t="s">
        <v>3849</v>
      </c>
      <c r="T207" s="19" t="s">
        <v>3317</v>
      </c>
      <c r="U207" s="21" t="s">
        <v>518</v>
      </c>
      <c r="V207" s="22" t="s">
        <v>519</v>
      </c>
      <c r="W207" s="18" t="s">
        <v>3850</v>
      </c>
      <c r="X207" s="18" t="s">
        <v>3851</v>
      </c>
      <c r="Y207" s="18" t="str">
        <f>VLOOKUP(C207,'[1]Odpovědi formuláře 1'!A:C,3,0)</f>
        <v>cekanova@prumyslovka.cz</v>
      </c>
      <c r="Z207" s="18" t="s">
        <v>3852</v>
      </c>
      <c r="AA207" s="23" t="s">
        <v>3853</v>
      </c>
      <c r="AB207" s="24"/>
      <c r="AC207" s="24"/>
      <c r="AD207" s="25"/>
      <c r="AE207" s="24" t="s">
        <v>3854</v>
      </c>
      <c r="AF207" s="26">
        <v>723355345</v>
      </c>
      <c r="AG207" s="25" t="s">
        <v>3853</v>
      </c>
      <c r="AH207" s="27"/>
      <c r="AI207" s="24"/>
      <c r="AJ207" s="26"/>
      <c r="AK207" s="25"/>
      <c r="AL207" s="29" t="s">
        <v>525</v>
      </c>
      <c r="AM207" s="29" t="s">
        <v>525</v>
      </c>
      <c r="AN207" s="29" t="s">
        <v>526</v>
      </c>
      <c r="AO207" s="29" t="s">
        <v>544</v>
      </c>
      <c r="AQ207" s="33">
        <f>VLOOKUP(C207,'Odpovědi formuláře 1'!A:E,5,0)</f>
        <v>559539</v>
      </c>
      <c r="AR207" s="33">
        <f>VLOOKUP(C207,'Odpovědi formuláře 2'!A:E,5,0)</f>
        <v>559539</v>
      </c>
      <c r="AS207" s="33" t="e">
        <f>VLOOKUP(C207,bezNP!A:F,6,0)</f>
        <v>#N/A</v>
      </c>
    </row>
    <row r="208" spans="1:45" s="49" customFormat="1" ht="30" customHeight="1">
      <c r="A208" s="32">
        <v>64480020</v>
      </c>
      <c r="B208" s="37" t="s">
        <v>3855</v>
      </c>
      <c r="C208" s="32">
        <v>64480020</v>
      </c>
      <c r="D208" s="18" t="s">
        <v>528</v>
      </c>
      <c r="E208" s="18" t="s">
        <v>3856</v>
      </c>
      <c r="F208" s="19" t="s">
        <v>3857</v>
      </c>
      <c r="G208" s="19" t="s">
        <v>3858</v>
      </c>
      <c r="H208" s="19" t="s">
        <v>3310</v>
      </c>
      <c r="I208" s="19" t="s">
        <v>3859</v>
      </c>
      <c r="J208" s="20">
        <v>2267</v>
      </c>
      <c r="K208" s="20">
        <v>1</v>
      </c>
      <c r="L208" s="19" t="s">
        <v>509</v>
      </c>
      <c r="M208" s="19" t="s">
        <v>3860</v>
      </c>
      <c r="N208" s="19" t="s">
        <v>3861</v>
      </c>
      <c r="O208" s="19" t="s">
        <v>512</v>
      </c>
      <c r="P208" s="19" t="s">
        <v>3862</v>
      </c>
      <c r="Q208" s="19" t="s">
        <v>3863</v>
      </c>
      <c r="R208" s="19" t="s">
        <v>515</v>
      </c>
      <c r="S208" s="19" t="s">
        <v>3864</v>
      </c>
      <c r="T208" s="19" t="s">
        <v>3317</v>
      </c>
      <c r="U208" s="21" t="s">
        <v>518</v>
      </c>
      <c r="V208" s="22" t="s">
        <v>519</v>
      </c>
      <c r="W208" s="18" t="s">
        <v>3865</v>
      </c>
      <c r="X208" s="18"/>
      <c r="Y208" s="18"/>
      <c r="Z208" s="18" t="s">
        <v>204</v>
      </c>
      <c r="AA208" s="23" t="s">
        <v>3866</v>
      </c>
      <c r="AB208" s="24"/>
      <c r="AC208" s="24"/>
      <c r="AD208" s="25"/>
      <c r="AE208" s="24" t="s">
        <v>3867</v>
      </c>
      <c r="AF208" s="26">
        <v>518305306</v>
      </c>
      <c r="AG208" s="25" t="s">
        <v>3868</v>
      </c>
      <c r="AH208" s="27"/>
      <c r="AI208" s="24" t="s">
        <v>3861</v>
      </c>
      <c r="AJ208" s="24" t="s">
        <v>3869</v>
      </c>
      <c r="AK208" s="25" t="s">
        <v>3870</v>
      </c>
      <c r="AL208" s="29" t="s">
        <v>525</v>
      </c>
      <c r="AM208" s="29" t="s">
        <v>525</v>
      </c>
      <c r="AN208" s="29" t="s">
        <v>1868</v>
      </c>
      <c r="AO208" s="29" t="s">
        <v>544</v>
      </c>
      <c r="AQ208" s="33">
        <f>VLOOKUP(C208,'Odpovědi formuláře 1'!A:E,5,0)</f>
        <v>64480020</v>
      </c>
      <c r="AR208" s="33">
        <f>VLOOKUP(C208,'Odpovědi formuláře 2'!A:E,5,0)</f>
        <v>64480020</v>
      </c>
      <c r="AS208" s="33" t="e">
        <f>VLOOKUP(C208,bezNP!A:F,6,0)</f>
        <v>#N/A</v>
      </c>
    </row>
    <row r="209" spans="1:45" s="49" customFormat="1" ht="30" customHeight="1">
      <c r="A209" s="32">
        <v>47377470</v>
      </c>
      <c r="B209" s="48" t="s">
        <v>3871</v>
      </c>
      <c r="C209" s="32">
        <v>47377470</v>
      </c>
      <c r="D209" s="35" t="s">
        <v>528</v>
      </c>
      <c r="E209" s="35" t="s">
        <v>3872</v>
      </c>
      <c r="F209" s="19" t="s">
        <v>3308</v>
      </c>
      <c r="G209" s="19" t="s">
        <v>3873</v>
      </c>
      <c r="H209" s="19" t="s">
        <v>3310</v>
      </c>
      <c r="I209" s="19" t="s">
        <v>3859</v>
      </c>
      <c r="J209" s="20">
        <v>1717</v>
      </c>
      <c r="K209" s="20">
        <v>3</v>
      </c>
      <c r="L209" s="19" t="s">
        <v>509</v>
      </c>
      <c r="M209" s="19" t="s">
        <v>3874</v>
      </c>
      <c r="N209" s="19" t="s">
        <v>3313</v>
      </c>
      <c r="O209" s="72" t="s">
        <v>3875</v>
      </c>
      <c r="P209" s="19" t="s">
        <v>3876</v>
      </c>
      <c r="Q209" s="19" t="s">
        <v>3315</v>
      </c>
      <c r="R209" s="19" t="s">
        <v>3877</v>
      </c>
      <c r="S209" s="19" t="s">
        <v>3878</v>
      </c>
      <c r="T209" s="19" t="s">
        <v>3317</v>
      </c>
      <c r="U209" s="21" t="s">
        <v>634</v>
      </c>
      <c r="V209" s="36" t="s">
        <v>3879</v>
      </c>
      <c r="W209" s="18" t="s">
        <v>3880</v>
      </c>
      <c r="X209" s="18"/>
      <c r="Y209" s="18" t="str">
        <f>VLOOKUP(C209,'[1]Odpovědi formuláře 1'!A:C,3,0)</f>
        <v>ekonom@domovjaroska.cz</v>
      </c>
      <c r="Z209" s="18" t="s">
        <v>3881</v>
      </c>
      <c r="AA209" s="23" t="s">
        <v>261</v>
      </c>
      <c r="AB209" s="24"/>
      <c r="AC209" s="24"/>
      <c r="AD209" s="25"/>
      <c r="AE209" s="24" t="s">
        <v>262</v>
      </c>
      <c r="AF209" s="26">
        <v>518306902</v>
      </c>
      <c r="AG209" s="25" t="s">
        <v>261</v>
      </c>
      <c r="AH209" s="27"/>
      <c r="AI209" s="24" t="s">
        <v>3882</v>
      </c>
      <c r="AJ209" s="26" t="s">
        <v>3883</v>
      </c>
      <c r="AK209" s="25" t="s">
        <v>3884</v>
      </c>
      <c r="AL209" s="29" t="s">
        <v>525</v>
      </c>
      <c r="AM209" s="29" t="s">
        <v>525</v>
      </c>
      <c r="AN209" s="29" t="s">
        <v>526</v>
      </c>
      <c r="AO209" s="29" t="s">
        <v>525</v>
      </c>
      <c r="AQ209" s="33">
        <f>VLOOKUP(C209,'Odpovědi formuláře 1'!A:E,5,0)</f>
        <v>47377470</v>
      </c>
      <c r="AR209" s="33">
        <f>VLOOKUP(C209,'Odpovědi formuláře 2'!A:E,5,0)</f>
        <v>47377470</v>
      </c>
      <c r="AS209" s="33">
        <f>VLOOKUP(C209,bezNP!A:F,6,0)</f>
        <v>47377470</v>
      </c>
    </row>
    <row r="210" spans="1:45" s="49" customFormat="1" ht="30" customHeight="1">
      <c r="A210" s="32">
        <v>71197788</v>
      </c>
      <c r="B210" s="37" t="s">
        <v>3885</v>
      </c>
      <c r="C210" s="32">
        <v>71197788</v>
      </c>
      <c r="D210" s="18" t="s">
        <v>528</v>
      </c>
      <c r="E210" s="18" t="s">
        <v>3886</v>
      </c>
      <c r="F210" s="19" t="s">
        <v>3887</v>
      </c>
      <c r="G210" s="19" t="s">
        <v>3888</v>
      </c>
      <c r="H210" s="19" t="s">
        <v>3889</v>
      </c>
      <c r="I210" s="19" t="s">
        <v>3890</v>
      </c>
      <c r="J210" s="20">
        <v>3969</v>
      </c>
      <c r="K210" s="20">
        <v>2</v>
      </c>
      <c r="L210" s="19" t="s">
        <v>612</v>
      </c>
      <c r="M210" s="19" t="s">
        <v>3891</v>
      </c>
      <c r="N210" s="19" t="s">
        <v>3892</v>
      </c>
      <c r="O210" s="19" t="s">
        <v>584</v>
      </c>
      <c r="P210" s="19" t="s">
        <v>3893</v>
      </c>
      <c r="Q210" s="19" t="s">
        <v>3894</v>
      </c>
      <c r="R210" s="19" t="s">
        <v>569</v>
      </c>
      <c r="S210" s="19" t="s">
        <v>3895</v>
      </c>
      <c r="T210" s="19" t="s">
        <v>3317</v>
      </c>
      <c r="U210" s="21" t="s">
        <v>518</v>
      </c>
      <c r="V210" s="22" t="s">
        <v>519</v>
      </c>
      <c r="W210" s="31">
        <v>518353638</v>
      </c>
      <c r="X210" s="18" t="s">
        <v>3896</v>
      </c>
      <c r="Y210" s="18"/>
      <c r="Z210" s="18" t="s">
        <v>98</v>
      </c>
      <c r="AA210" s="23" t="s">
        <v>98</v>
      </c>
      <c r="AB210" s="24"/>
      <c r="AC210" s="26"/>
      <c r="AD210" s="25"/>
      <c r="AE210" s="24"/>
      <c r="AF210" s="26"/>
      <c r="AG210" s="25"/>
      <c r="AH210" s="27"/>
      <c r="AI210" s="24"/>
      <c r="AJ210" s="26"/>
      <c r="AK210" s="25"/>
      <c r="AL210" s="29" t="s">
        <v>525</v>
      </c>
      <c r="AM210" s="56" t="s">
        <v>544</v>
      </c>
      <c r="AN210" s="29"/>
      <c r="AO210" s="29" t="s">
        <v>544</v>
      </c>
      <c r="AP210" s="49" t="s">
        <v>576</v>
      </c>
      <c r="AQ210" s="33">
        <f>VLOOKUP(C210,'Odpovědi formuláře 1'!A:E,5,0)</f>
        <v>71197788</v>
      </c>
      <c r="AR210" s="33">
        <f>VLOOKUP(C210,'Odpovědi formuláře 2'!A:E,5,0)</f>
        <v>71197788</v>
      </c>
      <c r="AS210" s="33" t="e">
        <f>VLOOKUP(C210,bezNP!A:F,6,0)</f>
        <v>#N/A</v>
      </c>
    </row>
    <row r="211" spans="1:45" s="49" customFormat="1" ht="30" customHeight="1">
      <c r="A211" s="17">
        <v>226637</v>
      </c>
      <c r="B211" s="37" t="s">
        <v>3897</v>
      </c>
      <c r="C211" s="17">
        <v>226637</v>
      </c>
      <c r="D211" s="38" t="s">
        <v>3898</v>
      </c>
      <c r="E211" s="35" t="s">
        <v>3899</v>
      </c>
      <c r="F211" s="19" t="s">
        <v>3900</v>
      </c>
      <c r="G211" s="19" t="s">
        <v>3901</v>
      </c>
      <c r="H211" s="19" t="s">
        <v>3902</v>
      </c>
      <c r="I211" s="19" t="s">
        <v>1233</v>
      </c>
      <c r="J211" s="20">
        <v>2731</v>
      </c>
      <c r="K211" s="20">
        <v>11</v>
      </c>
      <c r="L211" s="19" t="s">
        <v>509</v>
      </c>
      <c r="M211" s="19" t="s">
        <v>3903</v>
      </c>
      <c r="N211" s="73" t="s">
        <v>3904</v>
      </c>
      <c r="O211" s="19" t="s">
        <v>512</v>
      </c>
      <c r="P211" s="74" t="s">
        <v>3905</v>
      </c>
      <c r="Q211" s="74" t="s">
        <v>3906</v>
      </c>
      <c r="R211" s="19" t="s">
        <v>515</v>
      </c>
      <c r="S211" s="74" t="s">
        <v>3907</v>
      </c>
      <c r="T211" s="19" t="s">
        <v>3317</v>
      </c>
      <c r="U211" s="21" t="s">
        <v>727</v>
      </c>
      <c r="V211" s="36" t="s">
        <v>3908</v>
      </c>
      <c r="W211" s="18" t="s">
        <v>3909</v>
      </c>
      <c r="X211" s="18" t="s">
        <v>3910</v>
      </c>
      <c r="Y211" s="18" t="str">
        <f>VLOOKUP(C211,'[1]Odpovědi formuláře 1'!A:C,3,0)</f>
        <v>jurcik@nemho.cz</v>
      </c>
      <c r="Z211" s="33" t="s">
        <v>3911</v>
      </c>
      <c r="AA211" s="23" t="s">
        <v>3912</v>
      </c>
      <c r="AB211" s="24"/>
      <c r="AC211" s="24"/>
      <c r="AD211" s="25"/>
      <c r="AE211" s="24" t="s">
        <v>3913</v>
      </c>
      <c r="AF211" s="26">
        <v>518306311</v>
      </c>
      <c r="AG211" s="25" t="s">
        <v>3914</v>
      </c>
      <c r="AH211" s="27"/>
      <c r="AI211" s="24" t="s">
        <v>3915</v>
      </c>
      <c r="AJ211" s="26">
        <v>518306259</v>
      </c>
      <c r="AK211" s="25" t="s">
        <v>3916</v>
      </c>
      <c r="AL211" s="29" t="s">
        <v>525</v>
      </c>
      <c r="AM211" s="29" t="s">
        <v>525</v>
      </c>
      <c r="AN211" s="29" t="s">
        <v>526</v>
      </c>
      <c r="AO211" s="29" t="s">
        <v>544</v>
      </c>
      <c r="AQ211" s="33">
        <f>VLOOKUP(C211,'Odpovědi formuláře 1'!A:E,5,0)</f>
        <v>226637</v>
      </c>
      <c r="AR211" s="33">
        <f>VLOOKUP(C211,'Odpovědi formuláře 2'!A:E,5,0)</f>
        <v>226637</v>
      </c>
      <c r="AS211" s="33" t="e">
        <f>VLOOKUP(C211,bezNP!A:F,6,0)</f>
        <v>#N/A</v>
      </c>
    </row>
    <row r="212" spans="1:45" s="49" customFormat="1" ht="30" customHeight="1">
      <c r="A212" s="32">
        <v>49939424</v>
      </c>
      <c r="B212" s="37" t="s">
        <v>3917</v>
      </c>
      <c r="C212" s="32">
        <v>49939424</v>
      </c>
      <c r="D212" s="18" t="s">
        <v>528</v>
      </c>
      <c r="E212" s="18" t="s">
        <v>3918</v>
      </c>
      <c r="F212" s="19" t="s">
        <v>3919</v>
      </c>
      <c r="G212" s="19" t="s">
        <v>3920</v>
      </c>
      <c r="H212" s="19" t="s">
        <v>3921</v>
      </c>
      <c r="I212" s="19" t="s">
        <v>3922</v>
      </c>
      <c r="J212" s="20">
        <v>848</v>
      </c>
      <c r="K212" s="20"/>
      <c r="L212" s="19" t="s">
        <v>612</v>
      </c>
      <c r="M212" s="19" t="s">
        <v>3923</v>
      </c>
      <c r="N212" s="19" t="s">
        <v>3924</v>
      </c>
      <c r="O212" s="19" t="s">
        <v>512</v>
      </c>
      <c r="P212" s="19" t="s">
        <v>3925</v>
      </c>
      <c r="Q212" s="19" t="s">
        <v>3926</v>
      </c>
      <c r="R212" s="19" t="s">
        <v>515</v>
      </c>
      <c r="S212" s="19" t="s">
        <v>3927</v>
      </c>
      <c r="T212" s="19" t="s">
        <v>3928</v>
      </c>
      <c r="U212" s="21" t="s">
        <v>518</v>
      </c>
      <c r="V212" s="22" t="s">
        <v>519</v>
      </c>
      <c r="W212" s="31">
        <v>736604437</v>
      </c>
      <c r="X212" s="18"/>
      <c r="Y212" s="18" t="str">
        <f>VLOOKUP(C212,'[1]Odpovědi formuláře 1'!A:C,3,0)</f>
        <v>flasarova@ddmstraznice.cz</v>
      </c>
      <c r="Z212" s="33" t="s">
        <v>3929</v>
      </c>
      <c r="AA212" s="23" t="s">
        <v>3929</v>
      </c>
      <c r="AB212" s="24"/>
      <c r="AC212" s="24"/>
      <c r="AD212" s="25"/>
      <c r="AE212" s="24"/>
      <c r="AF212" s="24"/>
      <c r="AG212" s="25"/>
      <c r="AH212" s="27"/>
      <c r="AI212" s="24"/>
      <c r="AJ212" s="24"/>
      <c r="AK212" s="25"/>
      <c r="AL212" s="29" t="s">
        <v>525</v>
      </c>
      <c r="AM212" s="29" t="s">
        <v>525</v>
      </c>
      <c r="AN212" s="29" t="s">
        <v>526</v>
      </c>
      <c r="AO212" s="29" t="s">
        <v>544</v>
      </c>
      <c r="AQ212" s="33">
        <f>VLOOKUP(C212,'Odpovědi formuláře 1'!A:E,5,0)</f>
        <v>49939424</v>
      </c>
      <c r="AR212" s="33">
        <f>VLOOKUP(C212,'Odpovědi formuláře 2'!A:E,5,0)</f>
        <v>49939424</v>
      </c>
      <c r="AS212" s="33" t="e">
        <f>VLOOKUP(C212,bezNP!A:F,6,0)</f>
        <v>#N/A</v>
      </c>
    </row>
    <row r="213" spans="1:45" s="49" customFormat="1" ht="30" customHeight="1">
      <c r="A213" s="32">
        <v>61742902</v>
      </c>
      <c r="B213" s="37" t="s">
        <v>3930</v>
      </c>
      <c r="C213" s="32">
        <v>61742902</v>
      </c>
      <c r="D213" s="18" t="s">
        <v>528</v>
      </c>
      <c r="E213" s="18" t="s">
        <v>3931</v>
      </c>
      <c r="F213" s="19" t="s">
        <v>3932</v>
      </c>
      <c r="G213" s="19" t="s">
        <v>3933</v>
      </c>
      <c r="H213" s="19" t="s">
        <v>3921</v>
      </c>
      <c r="I213" s="19" t="s">
        <v>3543</v>
      </c>
      <c r="J213" s="20">
        <v>379</v>
      </c>
      <c r="K213" s="20"/>
      <c r="L213" s="19" t="s">
        <v>509</v>
      </c>
      <c r="M213" s="19" t="s">
        <v>3934</v>
      </c>
      <c r="N213" s="19" t="s">
        <v>3935</v>
      </c>
      <c r="O213" s="19" t="s">
        <v>584</v>
      </c>
      <c r="P213" s="19" t="s">
        <v>3936</v>
      </c>
      <c r="Q213" s="19" t="s">
        <v>3937</v>
      </c>
      <c r="R213" s="19" t="s">
        <v>569</v>
      </c>
      <c r="S213" s="19" t="s">
        <v>3938</v>
      </c>
      <c r="T213" s="19" t="s">
        <v>3928</v>
      </c>
      <c r="U213" s="21" t="s">
        <v>518</v>
      </c>
      <c r="V213" s="22" t="s">
        <v>519</v>
      </c>
      <c r="W213" s="18" t="s">
        <v>3939</v>
      </c>
      <c r="X213" s="18"/>
      <c r="Y213" s="18" t="str">
        <f>VLOOKUP(C213,'[1]Odpovědi formuláře 1'!A:C,3,0)</f>
        <v>mrkvovam@gys.cz</v>
      </c>
      <c r="Z213" s="33" t="s">
        <v>3940</v>
      </c>
      <c r="AA213" s="30" t="s">
        <v>382</v>
      </c>
      <c r="AB213" s="24" t="s">
        <v>3941</v>
      </c>
      <c r="AC213" s="26">
        <v>518332186</v>
      </c>
      <c r="AD213" s="25" t="s">
        <v>3942</v>
      </c>
      <c r="AE213" s="24" t="s">
        <v>3943</v>
      </c>
      <c r="AF213" s="26">
        <v>518332106</v>
      </c>
      <c r="AG213" s="25" t="s">
        <v>3944</v>
      </c>
      <c r="AH213" s="27"/>
      <c r="AI213" s="24" t="s">
        <v>3945</v>
      </c>
      <c r="AJ213" s="24" t="s">
        <v>3946</v>
      </c>
      <c r="AK213" s="25" t="s">
        <v>3947</v>
      </c>
      <c r="AL213" s="29" t="s">
        <v>525</v>
      </c>
      <c r="AM213" s="29" t="s">
        <v>525</v>
      </c>
      <c r="AN213" s="29" t="s">
        <v>526</v>
      </c>
      <c r="AO213" s="29" t="s">
        <v>544</v>
      </c>
      <c r="AQ213" s="33">
        <f>VLOOKUP(C213,'Odpovědi formuláře 1'!A:E,5,0)</f>
        <v>61742902</v>
      </c>
      <c r="AR213" s="33">
        <f>VLOOKUP(C213,'Odpovědi formuláře 2'!A:E,5,0)</f>
        <v>61742902</v>
      </c>
      <c r="AS213" s="33" t="e">
        <f>VLOOKUP(C213,bezNP!A:F,6,0)</f>
        <v>#N/A</v>
      </c>
    </row>
    <row r="214" spans="1:45" s="49" customFormat="1" ht="30" customHeight="1">
      <c r="A214" s="32">
        <v>47375604</v>
      </c>
      <c r="B214" s="48" t="s">
        <v>3948</v>
      </c>
      <c r="C214" s="32">
        <v>47375604</v>
      </c>
      <c r="D214" s="35" t="s">
        <v>528</v>
      </c>
      <c r="E214" s="35" t="s">
        <v>272</v>
      </c>
      <c r="F214" s="19" t="s">
        <v>3949</v>
      </c>
      <c r="G214" s="19" t="s">
        <v>3950</v>
      </c>
      <c r="H214" s="19" t="s">
        <v>3921</v>
      </c>
      <c r="I214" s="19" t="s">
        <v>3951</v>
      </c>
      <c r="J214" s="20">
        <v>515</v>
      </c>
      <c r="K214" s="20"/>
      <c r="L214" s="19" t="s">
        <v>509</v>
      </c>
      <c r="M214" s="19" t="s">
        <v>3952</v>
      </c>
      <c r="N214" s="19" t="s">
        <v>3953</v>
      </c>
      <c r="O214" s="19" t="s">
        <v>584</v>
      </c>
      <c r="P214" s="19" t="s">
        <v>3954</v>
      </c>
      <c r="Q214" s="19" t="s">
        <v>3955</v>
      </c>
      <c r="R214" s="19" t="s">
        <v>569</v>
      </c>
      <c r="S214" s="19" t="s">
        <v>3956</v>
      </c>
      <c r="T214" s="19" t="s">
        <v>3928</v>
      </c>
      <c r="U214" s="21" t="s">
        <v>634</v>
      </c>
      <c r="V214" s="36" t="s">
        <v>3957</v>
      </c>
      <c r="W214" s="18" t="s">
        <v>3958</v>
      </c>
      <c r="X214" s="18"/>
      <c r="Y214" s="18" t="str">
        <f>VLOOKUP(C214,'[1]Odpovědi formuláře 1'!A:C,3,0)</f>
        <v>provozni@ddstraznice.cz</v>
      </c>
      <c r="Z214" s="18" t="s">
        <v>3959</v>
      </c>
      <c r="AA214" s="23" t="s">
        <v>3960</v>
      </c>
      <c r="AB214" s="24"/>
      <c r="AC214" s="24"/>
      <c r="AD214" s="25"/>
      <c r="AE214" s="24" t="s">
        <v>3961</v>
      </c>
      <c r="AF214" s="26">
        <v>518332967</v>
      </c>
      <c r="AG214" s="25" t="s">
        <v>3960</v>
      </c>
      <c r="AH214" s="27"/>
      <c r="AI214" s="24" t="s">
        <v>3962</v>
      </c>
      <c r="AJ214" s="26">
        <v>737107306</v>
      </c>
      <c r="AK214" s="25" t="s">
        <v>271</v>
      </c>
      <c r="AL214" s="29" t="s">
        <v>525</v>
      </c>
      <c r="AM214" s="29" t="s">
        <v>525</v>
      </c>
      <c r="AN214" s="29" t="s">
        <v>526</v>
      </c>
      <c r="AO214" s="29" t="s">
        <v>544</v>
      </c>
      <c r="AQ214" s="33">
        <f>VLOOKUP(C214,'Odpovědi formuláře 1'!A:E,5,0)</f>
        <v>47375604</v>
      </c>
      <c r="AR214" s="33">
        <f>VLOOKUP(C214,'Odpovědi formuláře 2'!A:E,5,0)</f>
        <v>47375604</v>
      </c>
      <c r="AS214" s="33" t="e">
        <f>VLOOKUP(C214,bezNP!A:F,6,0)</f>
        <v>#N/A</v>
      </c>
    </row>
    <row r="215" spans="1:45" s="49" customFormat="1" ht="30" customHeight="1">
      <c r="A215" s="32">
        <v>70837601</v>
      </c>
      <c r="B215" s="37" t="s">
        <v>3963</v>
      </c>
      <c r="C215" s="32">
        <v>70837601</v>
      </c>
      <c r="D215" s="18" t="s">
        <v>528</v>
      </c>
      <c r="E215" s="18" t="s">
        <v>3964</v>
      </c>
      <c r="F215" s="19" t="s">
        <v>3965</v>
      </c>
      <c r="G215" s="19" t="s">
        <v>3966</v>
      </c>
      <c r="H215" s="19" t="s">
        <v>3921</v>
      </c>
      <c r="I215" s="19" t="s">
        <v>3951</v>
      </c>
      <c r="J215" s="20">
        <v>509</v>
      </c>
      <c r="K215" s="20"/>
      <c r="L215" s="19" t="s">
        <v>612</v>
      </c>
      <c r="M215" s="19" t="s">
        <v>3967</v>
      </c>
      <c r="N215" s="19" t="s">
        <v>3968</v>
      </c>
      <c r="O215" s="19" t="s">
        <v>512</v>
      </c>
      <c r="P215" s="19" t="s">
        <v>3969</v>
      </c>
      <c r="Q215" s="19" t="s">
        <v>3970</v>
      </c>
      <c r="R215" s="19" t="s">
        <v>515</v>
      </c>
      <c r="S215" s="19" t="s">
        <v>3971</v>
      </c>
      <c r="T215" s="19" t="s">
        <v>3928</v>
      </c>
      <c r="U215" s="21" t="s">
        <v>518</v>
      </c>
      <c r="V215" s="22" t="s">
        <v>519</v>
      </c>
      <c r="W215" s="31">
        <v>518305520</v>
      </c>
      <c r="X215" s="18"/>
      <c r="Y215" s="18" t="str">
        <f>VLOOKUP(C215,'[1]Odpovědi formuláře 1'!A:C,3,0)</f>
        <v>marcela.drajsajtlova@zusstraznice.cz</v>
      </c>
      <c r="Z215" s="18" t="s">
        <v>3972</v>
      </c>
      <c r="AA215" s="23" t="s">
        <v>3972</v>
      </c>
      <c r="AB215" s="24"/>
      <c r="AC215" s="24"/>
      <c r="AD215" s="25"/>
      <c r="AE215" s="24" t="s">
        <v>3973</v>
      </c>
      <c r="AF215" s="26">
        <v>518305521</v>
      </c>
      <c r="AG215" s="25" t="s">
        <v>3972</v>
      </c>
      <c r="AH215" s="27"/>
      <c r="AI215" s="24" t="s">
        <v>3974</v>
      </c>
      <c r="AJ215" s="26">
        <v>518305530</v>
      </c>
      <c r="AK215" s="25" t="s">
        <v>3972</v>
      </c>
      <c r="AL215" s="29" t="s">
        <v>525</v>
      </c>
      <c r="AM215" s="29" t="s">
        <v>525</v>
      </c>
      <c r="AN215" s="29" t="s">
        <v>526</v>
      </c>
      <c r="AO215" s="29" t="s">
        <v>544</v>
      </c>
      <c r="AQ215" s="33">
        <f>VLOOKUP(C215,'Odpovědi formuláře 1'!A:E,5,0)</f>
        <v>70837601</v>
      </c>
      <c r="AR215" s="33">
        <f>VLOOKUP(C215,'Odpovědi formuláře 2'!A:E,5,0)</f>
        <v>70837601</v>
      </c>
      <c r="AS215" s="33" t="e">
        <f>VLOOKUP(C215,bezNP!A:F,6,0)</f>
        <v>#N/A</v>
      </c>
    </row>
    <row r="216" spans="1:45" s="49" customFormat="1" ht="30" customHeight="1">
      <c r="A216" s="17">
        <v>837385</v>
      </c>
      <c r="B216" s="37" t="s">
        <v>3975</v>
      </c>
      <c r="C216" s="17">
        <v>837385</v>
      </c>
      <c r="D216" s="18" t="s">
        <v>3976</v>
      </c>
      <c r="E216" s="18" t="s">
        <v>3977</v>
      </c>
      <c r="F216" s="19" t="s">
        <v>3978</v>
      </c>
      <c r="G216" s="19" t="s">
        <v>3979</v>
      </c>
      <c r="H216" s="19" t="s">
        <v>3921</v>
      </c>
      <c r="I216" s="19" t="s">
        <v>3980</v>
      </c>
      <c r="J216" s="20">
        <v>890</v>
      </c>
      <c r="K216" s="20"/>
      <c r="L216" s="19" t="s">
        <v>509</v>
      </c>
      <c r="M216" s="19" t="s">
        <v>3981</v>
      </c>
      <c r="N216" s="19" t="s">
        <v>3982</v>
      </c>
      <c r="O216" s="19" t="s">
        <v>584</v>
      </c>
      <c r="P216" s="19" t="s">
        <v>3983</v>
      </c>
      <c r="Q216" s="19" t="s">
        <v>3984</v>
      </c>
      <c r="R216" s="19" t="s">
        <v>569</v>
      </c>
      <c r="S216" s="19" t="s">
        <v>3985</v>
      </c>
      <c r="T216" s="19" t="s">
        <v>3928</v>
      </c>
      <c r="U216" s="21" t="s">
        <v>518</v>
      </c>
      <c r="V216" s="22" t="s">
        <v>519</v>
      </c>
      <c r="W216" s="18" t="s">
        <v>3986</v>
      </c>
      <c r="X216" s="43"/>
      <c r="Y216" s="18" t="str">
        <f>VLOOKUP(C216,'[1]Odpovědi formuláře 1'!A:C,3,0)</f>
        <v>info@stredniskolastraznice.cz</v>
      </c>
      <c r="Z216" s="18" t="s">
        <v>3987</v>
      </c>
      <c r="AA216" s="23" t="s">
        <v>3988</v>
      </c>
      <c r="AB216" s="24" t="s">
        <v>3989</v>
      </c>
      <c r="AC216" s="26">
        <v>702013777</v>
      </c>
      <c r="AD216" s="25" t="s">
        <v>3990</v>
      </c>
      <c r="AE216" s="24" t="s">
        <v>3991</v>
      </c>
      <c r="AF216" s="26">
        <v>518307360</v>
      </c>
      <c r="AG216" s="25" t="s">
        <v>3992</v>
      </c>
      <c r="AH216" s="27" t="s">
        <v>3993</v>
      </c>
      <c r="AI216" s="24" t="s">
        <v>3994</v>
      </c>
      <c r="AJ216" s="24" t="s">
        <v>3995</v>
      </c>
      <c r="AK216" s="25" t="s">
        <v>3996</v>
      </c>
      <c r="AL216" s="29" t="s">
        <v>525</v>
      </c>
      <c r="AM216" s="29" t="s">
        <v>525</v>
      </c>
      <c r="AN216" s="29" t="s">
        <v>658</v>
      </c>
      <c r="AO216" s="29" t="s">
        <v>525</v>
      </c>
      <c r="AQ216" s="33">
        <f>VLOOKUP(C216,'Odpovědi formuláře 1'!A:E,5,0)</f>
        <v>837385</v>
      </c>
      <c r="AR216" s="33">
        <f>VLOOKUP(C216,'Odpovědi formuláře 2'!A:E,5,0)</f>
        <v>837385</v>
      </c>
      <c r="AS216" s="33" t="e">
        <f>VLOOKUP(C216,bezNP!A:F,6,0)</f>
        <v>#N/A</v>
      </c>
    </row>
    <row r="217" spans="1:45" s="49" customFormat="1" ht="30" customHeight="1">
      <c r="A217" s="32">
        <v>64480046</v>
      </c>
      <c r="B217" s="37" t="s">
        <v>3997</v>
      </c>
      <c r="C217" s="32">
        <v>64480046</v>
      </c>
      <c r="D217" s="18" t="s">
        <v>528</v>
      </c>
      <c r="E217" s="18" t="s">
        <v>3998</v>
      </c>
      <c r="F217" s="19" t="s">
        <v>3999</v>
      </c>
      <c r="G217" s="19" t="s">
        <v>4000</v>
      </c>
      <c r="H217" s="19" t="s">
        <v>3921</v>
      </c>
      <c r="I217" s="19" t="s">
        <v>4001</v>
      </c>
      <c r="J217" s="20">
        <v>1255</v>
      </c>
      <c r="K217" s="20"/>
      <c r="L217" s="19" t="s">
        <v>509</v>
      </c>
      <c r="M217" s="19" t="s">
        <v>4002</v>
      </c>
      <c r="N217" s="19" t="s">
        <v>4003</v>
      </c>
      <c r="O217" s="19" t="s">
        <v>584</v>
      </c>
      <c r="P217" s="19" t="s">
        <v>4004</v>
      </c>
      <c r="Q217" s="19" t="s">
        <v>4005</v>
      </c>
      <c r="R217" s="19" t="s">
        <v>569</v>
      </c>
      <c r="S217" s="19" t="s">
        <v>4006</v>
      </c>
      <c r="T217" s="19" t="s">
        <v>3928</v>
      </c>
      <c r="U217" s="21" t="s">
        <v>518</v>
      </c>
      <c r="V217" s="22" t="s">
        <v>519</v>
      </c>
      <c r="W217" s="31">
        <v>518334578</v>
      </c>
      <c r="X217" s="18"/>
      <c r="Y217" s="18" t="str">
        <f>VLOOKUP(C217,'[1]Odpovědi formuláře 1'!A:C,3,0)</f>
        <v>ekonom@domuvek.cz</v>
      </c>
      <c r="Z217" s="18" t="s">
        <v>4007</v>
      </c>
      <c r="AA217" s="23" t="s">
        <v>226</v>
      </c>
      <c r="AB217" s="24"/>
      <c r="AC217" s="24"/>
      <c r="AD217" s="25"/>
      <c r="AE217" s="24" t="s">
        <v>4008</v>
      </c>
      <c r="AF217" s="26">
        <v>518334578</v>
      </c>
      <c r="AG217" s="25" t="s">
        <v>226</v>
      </c>
      <c r="AH217" s="27"/>
      <c r="AI217" s="24" t="s">
        <v>4009</v>
      </c>
      <c r="AJ217" s="26">
        <v>518334578</v>
      </c>
      <c r="AK217" s="25" t="s">
        <v>226</v>
      </c>
      <c r="AL217" s="29" t="s">
        <v>525</v>
      </c>
      <c r="AM217" s="29" t="s">
        <v>525</v>
      </c>
      <c r="AN217" s="29" t="s">
        <v>658</v>
      </c>
      <c r="AO217" s="29" t="s">
        <v>544</v>
      </c>
      <c r="AQ217" s="33">
        <f>VLOOKUP(C217,'Odpovědi formuláře 1'!A:E,5,0)</f>
        <v>64480046</v>
      </c>
      <c r="AR217" s="33">
        <f>VLOOKUP(C217,'Odpovědi formuláře 2'!A:E,5,0)</f>
        <v>64480046</v>
      </c>
      <c r="AS217" s="33" t="e">
        <f>VLOOKUP(C217,bezNP!A:F,6,0)</f>
        <v>#N/A</v>
      </c>
    </row>
    <row r="218" spans="1:45" s="49" customFormat="1" ht="30" customHeight="1">
      <c r="A218" s="32">
        <v>70841373</v>
      </c>
      <c r="B218" s="37" t="s">
        <v>4010</v>
      </c>
      <c r="C218" s="32">
        <v>70841373</v>
      </c>
      <c r="D218" s="18" t="s">
        <v>528</v>
      </c>
      <c r="E218" s="18" t="s">
        <v>4011</v>
      </c>
      <c r="F218" s="19" t="s">
        <v>4012</v>
      </c>
      <c r="G218" s="19" t="s">
        <v>4013</v>
      </c>
      <c r="H218" s="19" t="s">
        <v>4014</v>
      </c>
      <c r="I218" s="19" t="s">
        <v>4015</v>
      </c>
      <c r="J218" s="20">
        <v>462</v>
      </c>
      <c r="K218" s="20"/>
      <c r="L218" s="19" t="s">
        <v>509</v>
      </c>
      <c r="M218" s="19" t="s">
        <v>4016</v>
      </c>
      <c r="N218" s="19" t="s">
        <v>4017</v>
      </c>
      <c r="O218" s="19" t="s">
        <v>512</v>
      </c>
      <c r="P218" s="19" t="s">
        <v>4018</v>
      </c>
      <c r="Q218" s="19" t="s">
        <v>4019</v>
      </c>
      <c r="R218" s="19" t="s">
        <v>515</v>
      </c>
      <c r="S218" s="19" t="s">
        <v>4020</v>
      </c>
      <c r="T218" s="19" t="s">
        <v>4021</v>
      </c>
      <c r="U218" s="21" t="s">
        <v>518</v>
      </c>
      <c r="V218" s="22" t="s">
        <v>519</v>
      </c>
      <c r="W218" s="18">
        <v>777801484</v>
      </c>
      <c r="X218" s="18"/>
      <c r="Y218" s="18"/>
      <c r="Z218" s="18" t="s">
        <v>62</v>
      </c>
      <c r="AA218" s="23" t="s">
        <v>62</v>
      </c>
      <c r="AB218" s="24"/>
      <c r="AC218" s="26"/>
      <c r="AD218" s="25" t="s">
        <v>4022</v>
      </c>
      <c r="AE218" s="24"/>
      <c r="AF218" s="26"/>
      <c r="AG218" s="25" t="s">
        <v>4022</v>
      </c>
      <c r="AH218" s="27"/>
      <c r="AI218" s="24"/>
      <c r="AJ218" s="26"/>
      <c r="AK218" s="25" t="s">
        <v>4022</v>
      </c>
      <c r="AL218" s="29" t="s">
        <v>525</v>
      </c>
      <c r="AM218" s="29" t="s">
        <v>525</v>
      </c>
      <c r="AN218" s="29" t="s">
        <v>526</v>
      </c>
      <c r="AO218" s="29" t="s">
        <v>525</v>
      </c>
      <c r="AQ218" s="33">
        <f>VLOOKUP(C218,'Odpovědi formuláře 1'!A:E,5,0)</f>
        <v>70841373</v>
      </c>
      <c r="AR218" s="33">
        <f>VLOOKUP(C218,'Odpovědi formuláře 2'!A:E,5,0)</f>
        <v>70841373</v>
      </c>
      <c r="AS218" s="33" t="e">
        <f>VLOOKUP(C218,bezNP!A:F,6,0)</f>
        <v>#N/A</v>
      </c>
    </row>
    <row r="219" spans="1:45" s="49" customFormat="1" ht="30" customHeight="1">
      <c r="A219" s="32">
        <v>49939416</v>
      </c>
      <c r="B219" s="37" t="s">
        <v>4023</v>
      </c>
      <c r="C219" s="32">
        <v>49939416</v>
      </c>
      <c r="D219" s="18" t="s">
        <v>528</v>
      </c>
      <c r="E219" s="18" t="s">
        <v>4024</v>
      </c>
      <c r="F219" s="19" t="s">
        <v>4025</v>
      </c>
      <c r="G219" s="19" t="s">
        <v>4026</v>
      </c>
      <c r="H219" s="19" t="s">
        <v>2548</v>
      </c>
      <c r="I219" s="19" t="s">
        <v>4027</v>
      </c>
      <c r="J219" s="20">
        <v>1495</v>
      </c>
      <c r="K219" s="20"/>
      <c r="L219" s="19" t="s">
        <v>509</v>
      </c>
      <c r="M219" s="19" t="s">
        <v>4028</v>
      </c>
      <c r="N219" s="19" t="s">
        <v>4029</v>
      </c>
      <c r="O219" s="19" t="s">
        <v>584</v>
      </c>
      <c r="P219" s="19" t="s">
        <v>4030</v>
      </c>
      <c r="Q219" s="19" t="s">
        <v>4031</v>
      </c>
      <c r="R219" s="19" t="s">
        <v>569</v>
      </c>
      <c r="S219" s="19" t="s">
        <v>4032</v>
      </c>
      <c r="T219" s="19" t="s">
        <v>2555</v>
      </c>
      <c r="U219" s="21" t="s">
        <v>518</v>
      </c>
      <c r="V219" s="22" t="s">
        <v>519</v>
      </c>
      <c r="W219" s="31">
        <v>518324084</v>
      </c>
      <c r="X219" s="18"/>
      <c r="Y219" s="18" t="str">
        <f>VLOOKUP(C219,'[1]Odpovědi formuláře 1'!A:C,3,0)</f>
        <v>ddm.veseli@skolyjm.cz</v>
      </c>
      <c r="Z219" s="18" t="s">
        <v>4033</v>
      </c>
      <c r="AA219" s="23" t="s">
        <v>4033</v>
      </c>
      <c r="AB219" s="24"/>
      <c r="AC219" s="24"/>
      <c r="AD219" s="25"/>
      <c r="AE219" s="24"/>
      <c r="AF219" s="24"/>
      <c r="AG219" s="25"/>
      <c r="AH219" s="27"/>
      <c r="AI219" s="24"/>
      <c r="AJ219" s="24"/>
      <c r="AK219" s="25"/>
      <c r="AL219" s="29" t="s">
        <v>525</v>
      </c>
      <c r="AM219" s="56" t="s">
        <v>544</v>
      </c>
      <c r="AN219" s="29"/>
      <c r="AO219" s="29" t="s">
        <v>544</v>
      </c>
      <c r="AP219" s="49" t="s">
        <v>576</v>
      </c>
      <c r="AQ219" s="33">
        <f>VLOOKUP(C219,'Odpovědi formuláře 1'!A:E,5,0)</f>
        <v>49939416</v>
      </c>
      <c r="AR219" s="33">
        <f>VLOOKUP(C219,'Odpovědi formuláře 2'!A:E,5,0)</f>
        <v>49939416</v>
      </c>
      <c r="AS219" s="33">
        <f>VLOOKUP(C219,bezNP!A:F,6,0)</f>
        <v>49939416</v>
      </c>
    </row>
    <row r="220" spans="1:45" s="49" customFormat="1" ht="30" customHeight="1">
      <c r="A220" s="32">
        <v>70851221</v>
      </c>
      <c r="B220" s="37" t="s">
        <v>4034</v>
      </c>
      <c r="C220" s="32">
        <v>70851221</v>
      </c>
      <c r="D220" s="18" t="s">
        <v>528</v>
      </c>
      <c r="E220" s="18" t="s">
        <v>4035</v>
      </c>
      <c r="F220" s="19" t="s">
        <v>4036</v>
      </c>
      <c r="G220" s="19" t="s">
        <v>4037</v>
      </c>
      <c r="H220" s="19" t="s">
        <v>4038</v>
      </c>
      <c r="I220" s="19" t="s">
        <v>2810</v>
      </c>
      <c r="J220" s="20">
        <v>79</v>
      </c>
      <c r="K220" s="20">
        <v>1</v>
      </c>
      <c r="L220" s="19" t="s">
        <v>612</v>
      </c>
      <c r="M220" s="19" t="s">
        <v>4039</v>
      </c>
      <c r="N220" s="19" t="s">
        <v>4040</v>
      </c>
      <c r="O220" s="19" t="s">
        <v>512</v>
      </c>
      <c r="P220" s="19" t="s">
        <v>4041</v>
      </c>
      <c r="Q220" s="19" t="s">
        <v>4042</v>
      </c>
      <c r="R220" s="19" t="s">
        <v>515</v>
      </c>
      <c r="S220" s="19" t="s">
        <v>4043</v>
      </c>
      <c r="T220" s="19" t="s">
        <v>4044</v>
      </c>
      <c r="U220" s="21" t="s">
        <v>518</v>
      </c>
      <c r="V220" s="22" t="s">
        <v>519</v>
      </c>
      <c r="W220" s="18" t="s">
        <v>4045</v>
      </c>
      <c r="X220" s="18"/>
      <c r="Y220" s="18" t="str">
        <f>VLOOKUP(C220,'[1]Odpovědi formuláře 1'!A:C,3,0)</f>
        <v>ekonom.zusklobouky@tiscali.cz</v>
      </c>
      <c r="Z220" s="18" t="s">
        <v>4046</v>
      </c>
      <c r="AA220" s="23" t="s">
        <v>4046</v>
      </c>
      <c r="AB220" s="24"/>
      <c r="AC220" s="24"/>
      <c r="AD220" s="25"/>
      <c r="AE220" s="24" t="s">
        <v>4047</v>
      </c>
      <c r="AF220" s="26">
        <v>519420204</v>
      </c>
      <c r="AG220" s="25" t="s">
        <v>4048</v>
      </c>
      <c r="AH220" s="27"/>
      <c r="AI220" s="24"/>
      <c r="AJ220" s="24"/>
      <c r="AK220" s="25"/>
      <c r="AL220" s="29" t="s">
        <v>544</v>
      </c>
      <c r="AM220" s="56" t="s">
        <v>544</v>
      </c>
      <c r="AN220" s="29"/>
      <c r="AO220" s="29" t="s">
        <v>544</v>
      </c>
      <c r="AP220" s="49" t="s">
        <v>4049</v>
      </c>
      <c r="AQ220" s="33">
        <f>VLOOKUP(C220,'Odpovědi formuláře 1'!A:E,5,0)</f>
        <v>70851221</v>
      </c>
      <c r="AR220" s="33">
        <f>VLOOKUP(C220,'Odpovědi formuláře 2'!A:E,5,0)</f>
        <v>70851221</v>
      </c>
      <c r="AS220" s="33">
        <f>VLOOKUP(C220,bezNP!A:F,6,0)</f>
        <v>70851221</v>
      </c>
    </row>
    <row r="221" spans="1:45" s="49" customFormat="1" ht="30" customHeight="1">
      <c r="A221" s="17">
        <v>226572</v>
      </c>
      <c r="B221" s="37" t="s">
        <v>4050</v>
      </c>
      <c r="C221" s="17">
        <v>226572</v>
      </c>
      <c r="D221" s="44" t="s">
        <v>528</v>
      </c>
      <c r="E221" s="45" t="s">
        <v>4051</v>
      </c>
      <c r="F221" s="19" t="s">
        <v>4052</v>
      </c>
      <c r="G221" s="19" t="s">
        <v>4053</v>
      </c>
      <c r="H221" s="19" t="s">
        <v>4054</v>
      </c>
      <c r="I221" s="19" t="s">
        <v>4055</v>
      </c>
      <c r="J221" s="20">
        <v>151</v>
      </c>
      <c r="K221" s="20"/>
      <c r="L221" s="19" t="s">
        <v>509</v>
      </c>
      <c r="M221" s="19" t="s">
        <v>4056</v>
      </c>
      <c r="N221" s="19" t="s">
        <v>4057</v>
      </c>
      <c r="O221" s="19" t="s">
        <v>584</v>
      </c>
      <c r="P221" s="19" t="s">
        <v>4058</v>
      </c>
      <c r="Q221" s="19" t="s">
        <v>4059</v>
      </c>
      <c r="R221" s="19" t="s">
        <v>569</v>
      </c>
      <c r="S221" s="19" t="s">
        <v>4060</v>
      </c>
      <c r="T221" s="19" t="s">
        <v>4061</v>
      </c>
      <c r="U221" s="21" t="s">
        <v>727</v>
      </c>
      <c r="V221" s="36" t="s">
        <v>4062</v>
      </c>
      <c r="W221" s="18" t="s">
        <v>4063</v>
      </c>
      <c r="X221" s="18"/>
      <c r="Y221" s="18" t="str">
        <f>VLOOKUP(C221,'[1]Odpovědi formuláře 1'!A:C,3,0)</f>
        <v>sloupova@lila.cz</v>
      </c>
      <c r="Z221" s="18" t="s">
        <v>4064</v>
      </c>
      <c r="AA221" s="23" t="s">
        <v>4064</v>
      </c>
      <c r="AB221" s="24"/>
      <c r="AC221" s="24"/>
      <c r="AD221" s="25"/>
      <c r="AE221" s="24" t="s">
        <v>4065</v>
      </c>
      <c r="AF221" s="26">
        <v>544240032</v>
      </c>
      <c r="AG221" s="25" t="s">
        <v>4066</v>
      </c>
      <c r="AH221" s="27"/>
      <c r="AI221" s="24" t="s">
        <v>4067</v>
      </c>
      <c r="AJ221" s="26">
        <v>544240032</v>
      </c>
      <c r="AK221" s="25" t="s">
        <v>4068</v>
      </c>
      <c r="AL221" s="29" t="s">
        <v>525</v>
      </c>
      <c r="AM221" s="29" t="s">
        <v>525</v>
      </c>
      <c r="AN221" s="29" t="s">
        <v>526</v>
      </c>
      <c r="AO221" s="29" t="s">
        <v>544</v>
      </c>
      <c r="AQ221" s="33" t="e">
        <f>VLOOKUP(C221,'Odpovědi formuláře 1'!A:E,5,0)</f>
        <v>#N/A</v>
      </c>
      <c r="AR221" s="33">
        <f>VLOOKUP(C221,'Odpovědi formuláře 2'!A:E,5,0)</f>
        <v>226572</v>
      </c>
      <c r="AS221" s="33" t="e">
        <f>VLOOKUP(C221,bezNP!A:F,6,0)</f>
        <v>#N/A</v>
      </c>
    </row>
    <row r="222" spans="1:45" s="49" customFormat="1" ht="30" customHeight="1">
      <c r="A222" s="17">
        <v>380407</v>
      </c>
      <c r="B222" s="37" t="s">
        <v>4069</v>
      </c>
      <c r="C222" s="17">
        <v>380407</v>
      </c>
      <c r="D222" s="18" t="s">
        <v>4070</v>
      </c>
      <c r="E222" s="18" t="s">
        <v>4071</v>
      </c>
      <c r="F222" s="19" t="s">
        <v>4072</v>
      </c>
      <c r="G222" s="19" t="s">
        <v>4073</v>
      </c>
      <c r="H222" s="19" t="s">
        <v>4074</v>
      </c>
      <c r="I222" s="19" t="s">
        <v>4075</v>
      </c>
      <c r="J222" s="20">
        <v>496</v>
      </c>
      <c r="K222" s="20"/>
      <c r="L222" s="19" t="s">
        <v>509</v>
      </c>
      <c r="M222" s="19" t="s">
        <v>4076</v>
      </c>
      <c r="N222" s="19" t="s">
        <v>4077</v>
      </c>
      <c r="O222" s="19" t="s">
        <v>512</v>
      </c>
      <c r="P222" s="19" t="s">
        <v>4078</v>
      </c>
      <c r="Q222" s="19" t="s">
        <v>4079</v>
      </c>
      <c r="R222" s="19" t="s">
        <v>515</v>
      </c>
      <c r="S222" s="19" t="s">
        <v>4080</v>
      </c>
      <c r="T222" s="19" t="s">
        <v>4081</v>
      </c>
      <c r="U222" s="21" t="s">
        <v>518</v>
      </c>
      <c r="V222" s="22" t="s">
        <v>519</v>
      </c>
      <c r="W222" s="18" t="s">
        <v>4082</v>
      </c>
      <c r="X222" s="18" t="s">
        <v>4083</v>
      </c>
      <c r="Y222" s="18" t="str">
        <f>VLOOKUP(C222,'[1]Odpovědi formuláře 1'!A:C,3,0)</f>
        <v>strelec@ssee-sokolnice.cz</v>
      </c>
      <c r="Z222" s="18" t="s">
        <v>4084</v>
      </c>
      <c r="AA222" s="23" t="s">
        <v>4085</v>
      </c>
      <c r="AB222" s="24"/>
      <c r="AC222" s="24"/>
      <c r="AD222" s="25"/>
      <c r="AE222" s="24" t="s">
        <v>4086</v>
      </c>
      <c r="AF222" s="26">
        <v>724075666</v>
      </c>
      <c r="AG222" s="25" t="s">
        <v>4085</v>
      </c>
      <c r="AH222" s="27"/>
      <c r="AI222" s="24" t="s">
        <v>4087</v>
      </c>
      <c r="AJ222" s="26">
        <v>602512161</v>
      </c>
      <c r="AK222" s="25" t="s">
        <v>4088</v>
      </c>
      <c r="AL222" s="29" t="s">
        <v>525</v>
      </c>
      <c r="AM222" s="29" t="s">
        <v>525</v>
      </c>
      <c r="AN222" s="29" t="s">
        <v>526</v>
      </c>
      <c r="AO222" s="29" t="s">
        <v>544</v>
      </c>
      <c r="AQ222" s="33">
        <f>VLOOKUP(C222,'Odpovědi formuláře 1'!A:E,5,0)</f>
        <v>380407</v>
      </c>
      <c r="AR222" s="33">
        <f>VLOOKUP(C222,'Odpovědi formuláře 2'!A:E,5,0)</f>
        <v>380407</v>
      </c>
      <c r="AS222" s="33">
        <f>VLOOKUP(C222,bezNP!A:F,6,0)</f>
        <v>380407</v>
      </c>
    </row>
    <row r="223" spans="1:45" s="49" customFormat="1" ht="30" customHeight="1">
      <c r="A223" s="17">
        <v>209392</v>
      </c>
      <c r="B223" s="48" t="s">
        <v>4089</v>
      </c>
      <c r="C223" s="17">
        <v>209392</v>
      </c>
      <c r="D223" s="35" t="s">
        <v>528</v>
      </c>
      <c r="E223" s="35" t="s">
        <v>4090</v>
      </c>
      <c r="F223" s="19" t="s">
        <v>4091</v>
      </c>
      <c r="G223" s="19" t="s">
        <v>4092</v>
      </c>
      <c r="H223" s="19" t="s">
        <v>4093</v>
      </c>
      <c r="I223" s="19" t="s">
        <v>4094</v>
      </c>
      <c r="J223" s="20">
        <v>57</v>
      </c>
      <c r="K223" s="20"/>
      <c r="L223" s="19" t="s">
        <v>509</v>
      </c>
      <c r="M223" s="19" t="s">
        <v>4095</v>
      </c>
      <c r="N223" s="19" t="s">
        <v>4096</v>
      </c>
      <c r="O223" s="19" t="s">
        <v>512</v>
      </c>
      <c r="P223" s="19" t="s">
        <v>4097</v>
      </c>
      <c r="Q223" s="19" t="s">
        <v>4098</v>
      </c>
      <c r="R223" s="19" t="s">
        <v>515</v>
      </c>
      <c r="S223" s="19" t="s">
        <v>4099</v>
      </c>
      <c r="T223" s="19" t="s">
        <v>4100</v>
      </c>
      <c r="U223" s="21" t="s">
        <v>634</v>
      </c>
      <c r="V223" s="36" t="s">
        <v>4101</v>
      </c>
      <c r="W223" s="18" t="s">
        <v>4102</v>
      </c>
      <c r="X223" s="18"/>
      <c r="Y223" s="18" t="str">
        <f>VLOOKUP(C223,'[1]Odpovědi formuláře 1'!A:C,3,0)</f>
        <v>novacek.p@domovsokolnice.cz</v>
      </c>
      <c r="Z223" s="18" t="s">
        <v>4103</v>
      </c>
      <c r="AA223" s="30" t="s">
        <v>4104</v>
      </c>
      <c r="AB223" s="24"/>
      <c r="AC223" s="24"/>
      <c r="AD223" s="25"/>
      <c r="AE223" s="24" t="s">
        <v>4105</v>
      </c>
      <c r="AF223" s="24" t="s">
        <v>4106</v>
      </c>
      <c r="AG223" s="25" t="s">
        <v>4107</v>
      </c>
      <c r="AH223" s="27"/>
      <c r="AI223" s="24" t="s">
        <v>4108</v>
      </c>
      <c r="AJ223" s="26">
        <v>702001456</v>
      </c>
      <c r="AK223" s="25" t="s">
        <v>4109</v>
      </c>
      <c r="AL223" s="29" t="s">
        <v>525</v>
      </c>
      <c r="AM223" s="29" t="s">
        <v>525</v>
      </c>
      <c r="AN223" s="29" t="s">
        <v>526</v>
      </c>
      <c r="AO223" s="29" t="s">
        <v>525</v>
      </c>
      <c r="AQ223" s="33">
        <f>VLOOKUP(C223,'Odpovědi formuláře 1'!A:E,5,0)</f>
        <v>209392</v>
      </c>
      <c r="AR223" s="33">
        <f>VLOOKUP(C223,'Odpovědi formuláře 2'!A:E,5,0)</f>
        <v>209392</v>
      </c>
      <c r="AS223" s="33" t="e">
        <f>VLOOKUP(C223,bezNP!A:F,6,0)</f>
        <v>#N/A</v>
      </c>
    </row>
    <row r="224" spans="1:45" s="49" customFormat="1" ht="30.75" customHeight="1">
      <c r="A224" s="17">
        <v>559261</v>
      </c>
      <c r="B224" s="37" t="s">
        <v>4110</v>
      </c>
      <c r="C224" s="17">
        <v>559261</v>
      </c>
      <c r="D224" s="18" t="s">
        <v>528</v>
      </c>
      <c r="E224" s="18" t="s">
        <v>4111</v>
      </c>
      <c r="F224" s="19" t="s">
        <v>4112</v>
      </c>
      <c r="G224" s="19" t="s">
        <v>4113</v>
      </c>
      <c r="H224" s="19" t="s">
        <v>4114</v>
      </c>
      <c r="I224" s="19" t="s">
        <v>4115</v>
      </c>
      <c r="J224" s="20">
        <v>500</v>
      </c>
      <c r="K224" s="20"/>
      <c r="L224" s="19" t="s">
        <v>509</v>
      </c>
      <c r="M224" s="19" t="s">
        <v>4116</v>
      </c>
      <c r="N224" s="19" t="s">
        <v>4117</v>
      </c>
      <c r="O224" s="19" t="s">
        <v>512</v>
      </c>
      <c r="P224" s="19" t="s">
        <v>4118</v>
      </c>
      <c r="Q224" s="19" t="s">
        <v>4119</v>
      </c>
      <c r="R224" s="19" t="s">
        <v>515</v>
      </c>
      <c r="S224" s="19" t="s">
        <v>4120</v>
      </c>
      <c r="T224" s="19" t="s">
        <v>4121</v>
      </c>
      <c r="U224" s="21" t="s">
        <v>518</v>
      </c>
      <c r="V224" s="22" t="s">
        <v>519</v>
      </c>
      <c r="W224" s="31" t="s">
        <v>4122</v>
      </c>
      <c r="X224" s="18" t="s">
        <v>4123</v>
      </c>
      <c r="Y224" s="18" t="str">
        <f>VLOOKUP(C224,'[1]Odpovědi formuláře 1'!A:C,3,0)</f>
        <v>zouzelova@gymbuc.cz</v>
      </c>
      <c r="Z224" s="18" t="s">
        <v>4124</v>
      </c>
      <c r="AA224" s="23" t="s">
        <v>4125</v>
      </c>
      <c r="AB224" s="24"/>
      <c r="AC224" s="24"/>
      <c r="AD224" s="25"/>
      <c r="AE224" s="24" t="s">
        <v>4126</v>
      </c>
      <c r="AF224" s="24" t="s">
        <v>4127</v>
      </c>
      <c r="AG224" s="25" t="s">
        <v>4125</v>
      </c>
      <c r="AH224" s="27" t="s">
        <v>4128</v>
      </c>
      <c r="AI224" s="24" t="s">
        <v>4129</v>
      </c>
      <c r="AJ224" s="26">
        <v>517384262</v>
      </c>
      <c r="AK224" s="25" t="s">
        <v>4130</v>
      </c>
      <c r="AL224" s="29" t="s">
        <v>525</v>
      </c>
      <c r="AM224" s="29" t="s">
        <v>525</v>
      </c>
      <c r="AN224" s="29" t="s">
        <v>658</v>
      </c>
      <c r="AO224" s="29" t="s">
        <v>544</v>
      </c>
      <c r="AQ224" s="33">
        <f>VLOOKUP(C224,'Odpovědi formuláře 1'!A:E,5,0)</f>
        <v>559261</v>
      </c>
      <c r="AR224" s="33">
        <f>VLOOKUP(C224,'Odpovědi formuláře 2'!A:E,5,0)</f>
        <v>559261</v>
      </c>
      <c r="AS224" s="33" t="e">
        <f>VLOOKUP(C224,bezNP!A:F,6,0)</f>
        <v>#N/A</v>
      </c>
    </row>
    <row r="225" spans="1:45" s="49" customFormat="1" ht="30" customHeight="1">
      <c r="A225" s="32">
        <v>70921245</v>
      </c>
      <c r="B225" s="48" t="s">
        <v>4131</v>
      </c>
      <c r="C225" s="32">
        <v>70921245</v>
      </c>
      <c r="D225" s="35" t="s">
        <v>528</v>
      </c>
      <c r="E225" s="35" t="s">
        <v>4132</v>
      </c>
      <c r="F225" s="19" t="s">
        <v>4133</v>
      </c>
      <c r="G225" s="19" t="s">
        <v>4134</v>
      </c>
      <c r="H225" s="19" t="s">
        <v>4135</v>
      </c>
      <c r="I225" s="19" t="s">
        <v>4136</v>
      </c>
      <c r="J225" s="20">
        <v>1</v>
      </c>
      <c r="K225" s="20"/>
      <c r="L225" s="19" t="s">
        <v>509</v>
      </c>
      <c r="M225" s="19" t="s">
        <v>4137</v>
      </c>
      <c r="N225" s="19" t="s">
        <v>4138</v>
      </c>
      <c r="O225" s="19" t="s">
        <v>584</v>
      </c>
      <c r="P225" s="19" t="s">
        <v>4139</v>
      </c>
      <c r="Q225" s="19" t="s">
        <v>4138</v>
      </c>
      <c r="R225" s="19" t="s">
        <v>569</v>
      </c>
      <c r="S225" s="19" t="s">
        <v>4140</v>
      </c>
      <c r="T225" s="19" t="s">
        <v>4141</v>
      </c>
      <c r="U225" s="21" t="s">
        <v>634</v>
      </c>
      <c r="V225" s="36" t="s">
        <v>4142</v>
      </c>
      <c r="W225" s="31">
        <v>517305111</v>
      </c>
      <c r="X225" s="18" t="s">
        <v>4143</v>
      </c>
      <c r="Y225" s="21"/>
      <c r="Z225" s="33" t="s">
        <v>4144</v>
      </c>
      <c r="AA225" s="30" t="s">
        <v>4145</v>
      </c>
      <c r="AB225" s="24"/>
      <c r="AC225" s="24"/>
      <c r="AD225" s="25"/>
      <c r="AE225" s="24" t="s">
        <v>4146</v>
      </c>
      <c r="AF225" s="26">
        <v>517305126</v>
      </c>
      <c r="AG225" s="25" t="s">
        <v>4145</v>
      </c>
      <c r="AH225" s="27"/>
      <c r="AI225" s="24" t="s">
        <v>4147</v>
      </c>
      <c r="AJ225" s="26">
        <v>739634133</v>
      </c>
      <c r="AK225" s="41" t="s">
        <v>4148</v>
      </c>
      <c r="AL225" s="29" t="s">
        <v>525</v>
      </c>
      <c r="AM225" s="29" t="s">
        <v>525</v>
      </c>
      <c r="AN225" s="29" t="s">
        <v>526</v>
      </c>
      <c r="AO225" s="29" t="s">
        <v>544</v>
      </c>
      <c r="AQ225" s="33">
        <f>VLOOKUP(C225,'Odpovědi formuláře 1'!A:E,5,0)</f>
        <v>70921245</v>
      </c>
      <c r="AR225" s="33">
        <f>VLOOKUP(C225,'Odpovědi formuláře 2'!A:E,5,0)</f>
        <v>70921245</v>
      </c>
      <c r="AS225" s="33">
        <f>VLOOKUP(C225,bezNP!A:F,6,0)</f>
        <v>70921245</v>
      </c>
    </row>
    <row r="226" spans="1:45" s="49" customFormat="1" ht="30" customHeight="1">
      <c r="A226" s="32">
        <v>47885939</v>
      </c>
      <c r="B226" s="16" t="s">
        <v>4149</v>
      </c>
      <c r="C226" s="32">
        <v>47885939</v>
      </c>
      <c r="D226" s="18" t="s">
        <v>528</v>
      </c>
      <c r="E226" s="18" t="s">
        <v>4150</v>
      </c>
      <c r="F226" s="19" t="s">
        <v>4151</v>
      </c>
      <c r="G226" s="19" t="s">
        <v>4152</v>
      </c>
      <c r="H226" s="19" t="s">
        <v>4153</v>
      </c>
      <c r="I226" s="19" t="s">
        <v>4154</v>
      </c>
      <c r="J226" s="20">
        <v>281</v>
      </c>
      <c r="K226" s="20">
        <v>12</v>
      </c>
      <c r="L226" s="19" t="s">
        <v>612</v>
      </c>
      <c r="M226" s="19" t="s">
        <v>4155</v>
      </c>
      <c r="N226" s="19" t="s">
        <v>4156</v>
      </c>
      <c r="O226" s="19" t="s">
        <v>512</v>
      </c>
      <c r="P226" s="19" t="s">
        <v>4157</v>
      </c>
      <c r="Q226" s="19" t="s">
        <v>4158</v>
      </c>
      <c r="R226" s="19" t="s">
        <v>515</v>
      </c>
      <c r="S226" s="19" t="s">
        <v>4159</v>
      </c>
      <c r="T226" s="19" t="s">
        <v>4160</v>
      </c>
      <c r="U226" s="21" t="s">
        <v>518</v>
      </c>
      <c r="V226" s="22" t="s">
        <v>519</v>
      </c>
      <c r="W226" s="18">
        <v>515531191</v>
      </c>
      <c r="X226" s="18"/>
      <c r="Y226" s="50"/>
      <c r="Z226" s="18" t="s">
        <v>386</v>
      </c>
      <c r="AA226" s="23" t="s">
        <v>386</v>
      </c>
      <c r="AB226" s="24" t="s">
        <v>620</v>
      </c>
      <c r="AC226" s="24" t="s">
        <v>620</v>
      </c>
      <c r="AD226" s="25" t="s">
        <v>620</v>
      </c>
      <c r="AE226" s="24" t="s">
        <v>620</v>
      </c>
      <c r="AF226" s="24" t="s">
        <v>620</v>
      </c>
      <c r="AG226" s="25" t="s">
        <v>620</v>
      </c>
      <c r="AH226" s="24" t="s">
        <v>620</v>
      </c>
      <c r="AI226" s="24" t="s">
        <v>620</v>
      </c>
      <c r="AJ226" s="24" t="s">
        <v>620</v>
      </c>
      <c r="AK226" s="25" t="s">
        <v>620</v>
      </c>
      <c r="AL226" s="29" t="s">
        <v>544</v>
      </c>
      <c r="AM226" s="56" t="s">
        <v>544</v>
      </c>
      <c r="AN226" s="29"/>
      <c r="AO226" s="29" t="s">
        <v>544</v>
      </c>
      <c r="AP226" s="49" t="s">
        <v>4161</v>
      </c>
      <c r="AQ226" s="33">
        <f>VLOOKUP(C226,'Odpovědi formuláře 1'!A:E,5,0)</f>
        <v>47885939</v>
      </c>
      <c r="AR226" s="33">
        <f>VLOOKUP(C226,'Odpovědi formuláře 2'!A:E,5,0)</f>
        <v>47885939</v>
      </c>
      <c r="AS226" s="33">
        <f>VLOOKUP(C226,bezNP!A:F,6,0)</f>
        <v>47885939</v>
      </c>
    </row>
    <row r="227" spans="1:45" s="49" customFormat="1" ht="30" customHeight="1">
      <c r="A227" s="32">
        <v>62077457</v>
      </c>
      <c r="B227" s="37" t="s">
        <v>4162</v>
      </c>
      <c r="C227" s="32">
        <v>62077457</v>
      </c>
      <c r="D227" s="18" t="s">
        <v>528</v>
      </c>
      <c r="E227" s="18" t="s">
        <v>4163</v>
      </c>
      <c r="F227" s="19" t="s">
        <v>4164</v>
      </c>
      <c r="G227" s="19" t="s">
        <v>4165</v>
      </c>
      <c r="H227" s="19" t="s">
        <v>4166</v>
      </c>
      <c r="I227" s="19" t="s">
        <v>4167</v>
      </c>
      <c r="J227" s="20">
        <v>48</v>
      </c>
      <c r="K227" s="20"/>
      <c r="L227" s="19" t="s">
        <v>612</v>
      </c>
      <c r="M227" s="19" t="s">
        <v>4168</v>
      </c>
      <c r="N227" s="19" t="s">
        <v>4169</v>
      </c>
      <c r="O227" s="19" t="s">
        <v>512</v>
      </c>
      <c r="P227" s="19" t="s">
        <v>4170</v>
      </c>
      <c r="Q227" s="19" t="s">
        <v>4171</v>
      </c>
      <c r="R227" s="19" t="s">
        <v>515</v>
      </c>
      <c r="S227" s="19" t="s">
        <v>4172</v>
      </c>
      <c r="T227" s="19" t="s">
        <v>4173</v>
      </c>
      <c r="U227" s="21" t="s">
        <v>518</v>
      </c>
      <c r="V227" s="22" t="s">
        <v>519</v>
      </c>
      <c r="W227" s="31">
        <v>516463922</v>
      </c>
      <c r="X227" s="18"/>
      <c r="Y227" s="18"/>
      <c r="Z227" s="18" t="s">
        <v>230</v>
      </c>
      <c r="AA227" s="23" t="s">
        <v>230</v>
      </c>
      <c r="AB227" s="24"/>
      <c r="AC227" s="24"/>
      <c r="AD227" s="25"/>
      <c r="AE227" s="24" t="s">
        <v>4174</v>
      </c>
      <c r="AF227" s="26">
        <v>516463922</v>
      </c>
      <c r="AG227" s="25" t="s">
        <v>230</v>
      </c>
      <c r="AH227" s="27"/>
      <c r="AI227" s="24" t="s">
        <v>4175</v>
      </c>
      <c r="AJ227" s="26">
        <v>516463226</v>
      </c>
      <c r="AK227" s="25" t="s">
        <v>230</v>
      </c>
      <c r="AL227" s="29" t="s">
        <v>525</v>
      </c>
      <c r="AM227" s="29" t="s">
        <v>525</v>
      </c>
      <c r="AN227" s="29" t="s">
        <v>526</v>
      </c>
      <c r="AO227" s="29" t="s">
        <v>544</v>
      </c>
      <c r="AQ227" s="33">
        <f>VLOOKUP(C227,'Odpovědi formuláře 1'!A:E,5,0)</f>
        <v>62077457</v>
      </c>
      <c r="AR227" s="33">
        <f>VLOOKUP(C227,'Odpovědi formuláře 2'!A:E,5,0)</f>
        <v>62077457</v>
      </c>
      <c r="AS227" s="33" t="e">
        <f>VLOOKUP(C227,bezNP!A:F,6,0)</f>
        <v>#N/A</v>
      </c>
    </row>
    <row r="228" spans="1:45" s="49" customFormat="1" ht="30" customHeight="1">
      <c r="A228" s="17">
        <v>380458</v>
      </c>
      <c r="B228" s="48" t="s">
        <v>4176</v>
      </c>
      <c r="C228" s="17">
        <v>380458</v>
      </c>
      <c r="D228" s="35" t="s">
        <v>4177</v>
      </c>
      <c r="E228" s="35" t="s">
        <v>242</v>
      </c>
      <c r="F228" s="19" t="s">
        <v>4178</v>
      </c>
      <c r="G228" s="19" t="s">
        <v>4179</v>
      </c>
      <c r="H228" s="19" t="s">
        <v>4180</v>
      </c>
      <c r="I228" s="19" t="s">
        <v>4094</v>
      </c>
      <c r="J228" s="20">
        <v>1</v>
      </c>
      <c r="K228" s="20"/>
      <c r="L228" s="19" t="s">
        <v>612</v>
      </c>
      <c r="M228" s="19" t="s">
        <v>4181</v>
      </c>
      <c r="N228" s="19" t="s">
        <v>4182</v>
      </c>
      <c r="O228" s="19" t="s">
        <v>584</v>
      </c>
      <c r="P228" s="19" t="s">
        <v>4183</v>
      </c>
      <c r="Q228" s="19" t="s">
        <v>4184</v>
      </c>
      <c r="R228" s="19" t="s">
        <v>569</v>
      </c>
      <c r="S228" s="19" t="s">
        <v>4185</v>
      </c>
      <c r="T228" s="19" t="s">
        <v>4186</v>
      </c>
      <c r="U228" s="21" t="s">
        <v>634</v>
      </c>
      <c r="V228" s="36" t="s">
        <v>4187</v>
      </c>
      <c r="W228" s="31" t="s">
        <v>4188</v>
      </c>
      <c r="X228" s="18"/>
      <c r="Y228" s="18" t="str">
        <f>VLOOKUP(C228,'[1]Odpovědi formuláře 1'!A:C,3,0)</f>
        <v>jilkova@domovch.cz</v>
      </c>
      <c r="Z228" s="21" t="s">
        <v>4189</v>
      </c>
      <c r="AA228" s="23" t="s">
        <v>4190</v>
      </c>
      <c r="AB228" s="24"/>
      <c r="AC228" s="24"/>
      <c r="AD228" s="25"/>
      <c r="AE228" s="24" t="s">
        <v>4191</v>
      </c>
      <c r="AF228" s="26">
        <v>516426450</v>
      </c>
      <c r="AG228" s="25" t="s">
        <v>4190</v>
      </c>
      <c r="AH228" s="27"/>
      <c r="AI228" s="24" t="s">
        <v>4192</v>
      </c>
      <c r="AJ228" s="26">
        <v>516426450</v>
      </c>
      <c r="AK228" s="60" t="s">
        <v>4193</v>
      </c>
      <c r="AL228" s="29" t="s">
        <v>525</v>
      </c>
      <c r="AM228" s="29" t="s">
        <v>525</v>
      </c>
      <c r="AN228" s="29" t="s">
        <v>526</v>
      </c>
      <c r="AO228" s="29" t="s">
        <v>544</v>
      </c>
      <c r="AQ228" s="33">
        <f>VLOOKUP(C228,'Odpovědi formuláře 1'!A:E,5,0)</f>
        <v>380458</v>
      </c>
      <c r="AR228" s="33">
        <f>VLOOKUP(C228,'Odpovědi formuláře 2'!A:E,5,0)</f>
        <v>380458</v>
      </c>
      <c r="AS228" s="33">
        <f>VLOOKUP(C228,bezNP!A:F,6,0)</f>
        <v>380458</v>
      </c>
    </row>
    <row r="229" spans="1:45" s="49" customFormat="1" ht="30" customHeight="1">
      <c r="A229" s="32">
        <v>60575514</v>
      </c>
      <c r="B229" s="37" t="s">
        <v>4194</v>
      </c>
      <c r="C229" s="32">
        <v>60575514</v>
      </c>
      <c r="D229" s="18" t="s">
        <v>528</v>
      </c>
      <c r="E229" s="35" t="s">
        <v>4195</v>
      </c>
      <c r="F229" s="19" t="s">
        <v>4196</v>
      </c>
      <c r="G229" s="19" t="s">
        <v>4197</v>
      </c>
      <c r="H229" s="19" t="s">
        <v>2809</v>
      </c>
      <c r="I229" s="19" t="s">
        <v>1271</v>
      </c>
      <c r="J229" s="20">
        <v>1060</v>
      </c>
      <c r="K229" s="20">
        <v>4</v>
      </c>
      <c r="L229" s="19" t="s">
        <v>509</v>
      </c>
      <c r="M229" s="19" t="s">
        <v>4198</v>
      </c>
      <c r="N229" s="19" t="s">
        <v>4199</v>
      </c>
      <c r="O229" s="19" t="s">
        <v>512</v>
      </c>
      <c r="P229" s="19" t="s">
        <v>4200</v>
      </c>
      <c r="Q229" s="19" t="s">
        <v>4201</v>
      </c>
      <c r="R229" s="19" t="s">
        <v>515</v>
      </c>
      <c r="S229" s="19" t="s">
        <v>4202</v>
      </c>
      <c r="T229" s="19" t="s">
        <v>2764</v>
      </c>
      <c r="U229" s="21" t="s">
        <v>518</v>
      </c>
      <c r="V229" s="22" t="s">
        <v>519</v>
      </c>
      <c r="W229" s="31">
        <v>602413823</v>
      </c>
      <c r="X229" s="18"/>
      <c r="Y229" s="18"/>
      <c r="Z229" s="18" t="s">
        <v>141</v>
      </c>
      <c r="AA229" s="23" t="s">
        <v>4203</v>
      </c>
      <c r="AB229" s="24"/>
      <c r="AC229" s="24"/>
      <c r="AD229" s="25"/>
      <c r="AE229" s="24" t="s">
        <v>4204</v>
      </c>
      <c r="AF229" s="26" t="s">
        <v>4205</v>
      </c>
      <c r="AG229" s="25" t="s">
        <v>4206</v>
      </c>
      <c r="AH229" s="27"/>
      <c r="AI229" s="24" t="s">
        <v>4207</v>
      </c>
      <c r="AJ229" s="26">
        <v>702013809</v>
      </c>
      <c r="AK229" s="25" t="s">
        <v>4208</v>
      </c>
      <c r="AL229" s="29" t="s">
        <v>525</v>
      </c>
      <c r="AM229" s="29" t="s">
        <v>525</v>
      </c>
      <c r="AN229" s="29" t="s">
        <v>526</v>
      </c>
      <c r="AO229" s="29" t="s">
        <v>544</v>
      </c>
      <c r="AQ229" s="33">
        <f>VLOOKUP(C229,'Odpovědi formuláře 1'!A:E,5,0)</f>
        <v>60575514</v>
      </c>
      <c r="AR229" s="33">
        <f>VLOOKUP(C229,'Odpovědi formuláře 2'!A:E,5,0)</f>
        <v>60575514</v>
      </c>
      <c r="AS229" s="33" t="e">
        <f>VLOOKUP(C229,bezNP!A:F,6,0)</f>
        <v>#N/A</v>
      </c>
    </row>
    <row r="230" spans="1:45" s="49" customFormat="1" ht="30" customHeight="1">
      <c r="A230" s="76">
        <v>70888337</v>
      </c>
      <c r="B230" s="75" t="s">
        <v>4209</v>
      </c>
      <c r="C230" s="76">
        <v>70888337</v>
      </c>
      <c r="D230" s="77" t="s">
        <v>4210</v>
      </c>
      <c r="E230" s="77" t="s">
        <v>4211</v>
      </c>
      <c r="F230" s="78" t="s">
        <v>4212</v>
      </c>
      <c r="G230" s="78" t="s">
        <v>931</v>
      </c>
      <c r="H230" s="78" t="s">
        <v>4213</v>
      </c>
      <c r="I230" s="78" t="s">
        <v>932</v>
      </c>
      <c r="J230" s="79">
        <v>449</v>
      </c>
      <c r="K230" s="79">
        <v>3</v>
      </c>
      <c r="L230" s="78" t="s">
        <v>509</v>
      </c>
      <c r="M230" s="78" t="s">
        <v>4214</v>
      </c>
      <c r="N230" s="78" t="s">
        <v>4215</v>
      </c>
      <c r="O230" s="78" t="s">
        <v>4216</v>
      </c>
      <c r="P230" s="78" t="s">
        <v>4217</v>
      </c>
      <c r="Q230" s="78" t="s">
        <v>4218</v>
      </c>
      <c r="R230" s="78" t="s">
        <v>4219</v>
      </c>
      <c r="S230" s="78" t="s">
        <v>4220</v>
      </c>
      <c r="T230" s="78" t="s">
        <v>517</v>
      </c>
      <c r="U230" s="80" t="s">
        <v>4221</v>
      </c>
      <c r="V230" s="81" t="s">
        <v>519</v>
      </c>
      <c r="W230" s="77">
        <v>541658812</v>
      </c>
      <c r="X230" s="77" t="s">
        <v>4222</v>
      </c>
      <c r="Y230" s="18" t="str">
        <f>VLOOKUP(C230,'[1]Odpovědi formuláře 1'!A:C,3,0)</f>
        <v>svabikova.monika@jmk.cz</v>
      </c>
      <c r="Z230" s="77" t="s">
        <v>4223</v>
      </c>
      <c r="AA230" s="82" t="s">
        <v>4224</v>
      </c>
      <c r="AB230" s="24"/>
      <c r="AC230" s="24"/>
      <c r="AD230" s="25"/>
      <c r="AE230" s="24"/>
      <c r="AF230" s="24"/>
      <c r="AG230" s="25"/>
      <c r="AH230" s="27"/>
      <c r="AI230" s="24" t="s">
        <v>4225</v>
      </c>
      <c r="AJ230" s="24" t="s">
        <v>4226</v>
      </c>
      <c r="AK230" s="25" t="s">
        <v>4227</v>
      </c>
      <c r="AL230" s="29" t="s">
        <v>525</v>
      </c>
      <c r="AM230" s="29" t="s">
        <v>525</v>
      </c>
      <c r="AN230" s="29" t="s">
        <v>4228</v>
      </c>
      <c r="AO230" s="29" t="s">
        <v>544</v>
      </c>
      <c r="AQ230" s="33">
        <f>VLOOKUP(C230,'Odpovědi formuláře 1'!A:E,5,0)</f>
        <v>70888337</v>
      </c>
      <c r="AR230" s="33">
        <f>VLOOKUP(C230,'Odpovědi formuláře 2'!A:E,5,0)</f>
        <v>70888337</v>
      </c>
      <c r="AS230" s="33">
        <f>VLOOKUP(C230,bezNP!A:F,6,0)</f>
        <v>70888337</v>
      </c>
    </row>
    <row r="231" spans="1:45" s="49" customFormat="1" ht="30" customHeight="1">
      <c r="A231" s="32">
        <v>29319498</v>
      </c>
      <c r="B231" s="37" t="s">
        <v>4229</v>
      </c>
      <c r="C231" s="32">
        <v>29319498</v>
      </c>
      <c r="D231" s="18" t="s">
        <v>4230</v>
      </c>
      <c r="E231" s="18" t="s">
        <v>4231</v>
      </c>
      <c r="F231" s="19" t="s">
        <v>4232</v>
      </c>
      <c r="G231" s="19" t="s">
        <v>4233</v>
      </c>
      <c r="H231" s="19" t="s">
        <v>4234</v>
      </c>
      <c r="I231" s="19" t="s">
        <v>4235</v>
      </c>
      <c r="J231" s="20">
        <v>554</v>
      </c>
      <c r="K231" s="20">
        <v>12</v>
      </c>
      <c r="L231" s="19" t="s">
        <v>684</v>
      </c>
      <c r="M231" s="19" t="s">
        <v>4236</v>
      </c>
      <c r="N231" s="19" t="s">
        <v>4237</v>
      </c>
      <c r="O231" s="19" t="s">
        <v>512</v>
      </c>
      <c r="P231" s="19" t="s">
        <v>4238</v>
      </c>
      <c r="Q231" s="19" t="s">
        <v>4239</v>
      </c>
      <c r="R231" s="19" t="s">
        <v>515</v>
      </c>
      <c r="S231" s="19" t="s">
        <v>4240</v>
      </c>
      <c r="T231" s="19" t="s">
        <v>517</v>
      </c>
      <c r="U231" s="21" t="s">
        <v>4241</v>
      </c>
      <c r="V231" s="36" t="s">
        <v>4242</v>
      </c>
      <c r="W231" s="31">
        <v>725078997</v>
      </c>
      <c r="X231" s="18"/>
      <c r="Y231" s="18" t="str">
        <f>VLOOKUP(C231,'[1]Odpovědi formuláře 1'!A:C,3,0)</f>
        <v>katerina.brazdova@vida.cz</v>
      </c>
      <c r="Z231" s="18" t="s">
        <v>4243</v>
      </c>
      <c r="AA231" s="23" t="s">
        <v>4244</v>
      </c>
      <c r="AB231" s="24"/>
      <c r="AC231" s="24"/>
      <c r="AD231" s="25"/>
      <c r="AE231" s="24" t="s">
        <v>4245</v>
      </c>
      <c r="AF231" s="26">
        <v>730896547</v>
      </c>
      <c r="AG231" s="25" t="s">
        <v>4246</v>
      </c>
      <c r="AH231" s="27"/>
      <c r="AI231" s="24" t="s">
        <v>4247</v>
      </c>
      <c r="AJ231" s="26">
        <v>730896546</v>
      </c>
      <c r="AK231" s="25" t="s">
        <v>4248</v>
      </c>
      <c r="AL231" s="29" t="s">
        <v>525</v>
      </c>
      <c r="AM231" s="56" t="s">
        <v>544</v>
      </c>
      <c r="AN231" s="29"/>
      <c r="AO231" s="29" t="s">
        <v>544</v>
      </c>
      <c r="AP231" s="49" t="s">
        <v>576</v>
      </c>
      <c r="AQ231" s="33">
        <f>VLOOKUP(C231,'Odpovědi formuláře 1'!A:E,5,0)</f>
        <v>29319498</v>
      </c>
      <c r="AR231" s="33">
        <f>VLOOKUP(C231,'Odpovědi formuláře 2'!A:E,5,0)</f>
        <v>29319498</v>
      </c>
      <c r="AS231" s="33" t="e">
        <f>VLOOKUP(C231,bezNP!A:F,6,0)</f>
        <v>#N/A</v>
      </c>
    </row>
    <row r="232" spans="1:45" s="49" customFormat="1" ht="30" customHeight="1">
      <c r="A232" s="32">
        <v>63481251</v>
      </c>
      <c r="B232" s="37" t="s">
        <v>4249</v>
      </c>
      <c r="C232" s="32">
        <v>63481251</v>
      </c>
      <c r="D232" s="35" t="s">
        <v>4250</v>
      </c>
      <c r="E232" s="18" t="s">
        <v>4251</v>
      </c>
      <c r="F232" s="19" t="s">
        <v>4252</v>
      </c>
      <c r="G232" s="19" t="s">
        <v>4253</v>
      </c>
      <c r="H232" s="19" t="s">
        <v>1528</v>
      </c>
      <c r="I232" s="19" t="s">
        <v>1541</v>
      </c>
      <c r="J232" s="20">
        <v>2153</v>
      </c>
      <c r="K232" s="20" t="s">
        <v>4254</v>
      </c>
      <c r="L232" s="19" t="s">
        <v>509</v>
      </c>
      <c r="M232" s="19" t="s">
        <v>4255</v>
      </c>
      <c r="N232" s="19" t="s">
        <v>1557</v>
      </c>
      <c r="O232" s="19" t="s">
        <v>4256</v>
      </c>
      <c r="P232" s="19" t="s">
        <v>4257</v>
      </c>
      <c r="Q232" s="19" t="s">
        <v>1559</v>
      </c>
      <c r="R232" s="19" t="s">
        <v>4258</v>
      </c>
      <c r="S232" s="19" t="s">
        <v>4259</v>
      </c>
      <c r="T232" s="19" t="s">
        <v>1497</v>
      </c>
      <c r="U232" s="21" t="s">
        <v>518</v>
      </c>
      <c r="V232" s="36" t="s">
        <v>4260</v>
      </c>
      <c r="W232" s="31">
        <v>603511259</v>
      </c>
      <c r="X232" s="18"/>
      <c r="Y232" s="18" t="str">
        <f>VLOOKUP(C232,'[1]Odpovědi formuláře 1'!A:C,3,0)</f>
        <v>svobodova@cljuniorauto.cz</v>
      </c>
      <c r="Z232" s="43" t="s">
        <v>4261</v>
      </c>
      <c r="AA232" s="23"/>
      <c r="AB232" s="24" t="s">
        <v>620</v>
      </c>
      <c r="AC232" s="24" t="s">
        <v>620</v>
      </c>
      <c r="AD232" s="25" t="s">
        <v>620</v>
      </c>
      <c r="AE232" s="24" t="s">
        <v>620</v>
      </c>
      <c r="AF232" s="24" t="s">
        <v>620</v>
      </c>
      <c r="AG232" s="25" t="s">
        <v>620</v>
      </c>
      <c r="AH232" s="27" t="s">
        <v>620</v>
      </c>
      <c r="AI232" s="24" t="s">
        <v>620</v>
      </c>
      <c r="AJ232" s="24" t="s">
        <v>620</v>
      </c>
      <c r="AK232" s="25" t="s">
        <v>620</v>
      </c>
      <c r="AL232" s="29" t="s">
        <v>544</v>
      </c>
      <c r="AM232" s="56" t="s">
        <v>544</v>
      </c>
      <c r="AN232" s="29"/>
      <c r="AO232" s="29" t="s">
        <v>544</v>
      </c>
      <c r="AP232" s="49" t="s">
        <v>4262</v>
      </c>
      <c r="AQ232" s="33">
        <f>VLOOKUP(C232,'Odpovědi formuláře 1'!A:E,5,0)</f>
        <v>63481251</v>
      </c>
      <c r="AR232" s="33">
        <f>VLOOKUP(C232,'Odpovědi formuláře 2'!A:E,5,0)</f>
        <v>63481251</v>
      </c>
      <c r="AS232" s="33" t="e">
        <f>VLOOKUP(C232,bezNP!A:F,6,0)</f>
        <v>#N/A</v>
      </c>
    </row>
    <row r="233" spans="1:45" ht="30" customHeight="1">
      <c r="A233" s="17">
        <v>4212029</v>
      </c>
      <c r="B233" s="37" t="s">
        <v>4263</v>
      </c>
      <c r="C233" s="17">
        <v>4212029</v>
      </c>
      <c r="D233" s="18" t="s">
        <v>4264</v>
      </c>
      <c r="E233" s="18" t="s">
        <v>4265</v>
      </c>
      <c r="F233" s="19" t="s">
        <v>4266</v>
      </c>
      <c r="G233" s="19" t="s">
        <v>4267</v>
      </c>
      <c r="H233" s="19" t="s">
        <v>3267</v>
      </c>
      <c r="I233" s="19" t="s">
        <v>1921</v>
      </c>
      <c r="J233" s="20">
        <v>716</v>
      </c>
      <c r="K233" s="20">
        <v>41</v>
      </c>
      <c r="L233" s="19" t="s">
        <v>612</v>
      </c>
      <c r="M233" s="19" t="s">
        <v>4268</v>
      </c>
      <c r="N233" s="19" t="s">
        <v>2824</v>
      </c>
      <c r="O233" s="19" t="s">
        <v>3701</v>
      </c>
      <c r="P233" s="19" t="s">
        <v>4269</v>
      </c>
      <c r="Q233" s="19" t="s">
        <v>2826</v>
      </c>
      <c r="R233" s="19" t="s">
        <v>4270</v>
      </c>
      <c r="S233" s="19" t="s">
        <v>2826</v>
      </c>
      <c r="T233" s="19" t="s">
        <v>3254</v>
      </c>
      <c r="U233" s="21" t="s">
        <v>727</v>
      </c>
      <c r="V233" s="36" t="s">
        <v>4271</v>
      </c>
      <c r="W233" s="31" t="s">
        <v>4272</v>
      </c>
      <c r="X233" s="33"/>
      <c r="Y233" s="18" t="str">
        <f>VLOOKUP(C233,'[1]Odpovědi formuláře 1'!A:C,3,0)</f>
        <v>hyblerova.michaela@nemhu.cz</v>
      </c>
      <c r="Z233" s="33" t="s">
        <v>4273</v>
      </c>
      <c r="AA233" s="30" t="s">
        <v>4274</v>
      </c>
      <c r="AB233" s="24"/>
      <c r="AC233" s="24"/>
      <c r="AD233" s="25"/>
      <c r="AE233" s="24" t="s">
        <v>4275</v>
      </c>
      <c r="AF233" s="24">
        <v>519407352</v>
      </c>
      <c r="AG233" s="41" t="s">
        <v>4276</v>
      </c>
      <c r="AH233" s="27"/>
      <c r="AI233" s="24" t="s">
        <v>4277</v>
      </c>
      <c r="AJ233" s="26">
        <v>601552369</v>
      </c>
      <c r="AK233" s="41" t="s">
        <v>4278</v>
      </c>
      <c r="AL233" s="29" t="s">
        <v>525</v>
      </c>
      <c r="AM233" s="29" t="s">
        <v>525</v>
      </c>
      <c r="AN233" s="29" t="s">
        <v>526</v>
      </c>
      <c r="AO233" s="29" t="s">
        <v>544</v>
      </c>
      <c r="AQ233" s="33">
        <f>VLOOKUP(C233,'Odpovědi formuláře 1'!A:E,5,0)</f>
        <v>4212029</v>
      </c>
      <c r="AR233" s="33">
        <f>VLOOKUP(C233,'Odpovědi formuláře 2'!A:E,5,0)</f>
        <v>4212029</v>
      </c>
      <c r="AS233" s="33">
        <f>VLOOKUP(C233,bezNP!A:F,6,0)</f>
        <v>4212029</v>
      </c>
    </row>
    <row r="234" spans="1:45" ht="30" customHeight="1">
      <c r="A234" s="17">
        <v>4551320</v>
      </c>
      <c r="B234" s="37" t="s">
        <v>4279</v>
      </c>
      <c r="C234" s="17">
        <v>4551320</v>
      </c>
      <c r="D234" s="35" t="s">
        <v>528</v>
      </c>
      <c r="E234" s="18" t="s">
        <v>4280</v>
      </c>
      <c r="F234" s="19" t="s">
        <v>4281</v>
      </c>
      <c r="G234" s="19" t="s">
        <v>4282</v>
      </c>
      <c r="H234" s="19" t="s">
        <v>2938</v>
      </c>
      <c r="I234" s="19" t="s">
        <v>2955</v>
      </c>
      <c r="J234" s="20">
        <v>1</v>
      </c>
      <c r="K234" s="20">
        <v>1</v>
      </c>
      <c r="L234" s="19" t="s">
        <v>612</v>
      </c>
      <c r="M234" s="19" t="s">
        <v>4283</v>
      </c>
      <c r="N234" s="19" t="s">
        <v>4284</v>
      </c>
      <c r="O234" s="19" t="s">
        <v>584</v>
      </c>
      <c r="P234" s="19" t="s">
        <v>4285</v>
      </c>
      <c r="Q234" s="19" t="s">
        <v>4286</v>
      </c>
      <c r="R234" s="19" t="s">
        <v>569</v>
      </c>
      <c r="S234" s="19" t="s">
        <v>4287</v>
      </c>
      <c r="T234" s="19" t="s">
        <v>2945</v>
      </c>
      <c r="U234" s="21" t="s">
        <v>770</v>
      </c>
      <c r="V234" s="36" t="s">
        <v>4288</v>
      </c>
      <c r="W234" s="31" t="s">
        <v>4289</v>
      </c>
      <c r="X234" s="43" t="s">
        <v>4290</v>
      </c>
      <c r="Y234" s="18"/>
      <c r="Z234" s="18" t="s">
        <v>4291</v>
      </c>
      <c r="AA234" s="23" t="s">
        <v>4292</v>
      </c>
      <c r="AB234" s="24"/>
      <c r="AC234" s="24"/>
      <c r="AD234" s="25"/>
      <c r="AE234" s="24" t="s">
        <v>4293</v>
      </c>
      <c r="AF234" s="26">
        <v>516417221</v>
      </c>
      <c r="AG234" s="25" t="s">
        <v>4292</v>
      </c>
      <c r="AH234" s="27"/>
      <c r="AI234" s="24"/>
      <c r="AJ234" s="26"/>
      <c r="AK234" s="25"/>
      <c r="AL234" s="29" t="s">
        <v>525</v>
      </c>
      <c r="AM234" s="29" t="s">
        <v>525</v>
      </c>
      <c r="AN234" s="29" t="s">
        <v>526</v>
      </c>
      <c r="AO234" s="29" t="s">
        <v>544</v>
      </c>
      <c r="AQ234" s="33" t="e">
        <f>VLOOKUP(C234,'Odpovědi formuláře 1'!A:E,5,0)</f>
        <v>#N/A</v>
      </c>
      <c r="AR234" s="33">
        <f>VLOOKUP(C234,'Odpovědi formuláře 2'!A:E,5,0)</f>
        <v>4551320</v>
      </c>
      <c r="AS234" s="33">
        <f>VLOOKUP(C234,bezNP!A:F,6,0)</f>
        <v>4551320</v>
      </c>
    </row>
    <row r="235" spans="1:45" ht="30" customHeight="1">
      <c r="A235" s="17">
        <v>4536649</v>
      </c>
      <c r="B235" s="37" t="s">
        <v>4294</v>
      </c>
      <c r="C235" s="17">
        <v>4536649</v>
      </c>
      <c r="D235" s="18" t="s">
        <v>4295</v>
      </c>
      <c r="E235" s="18" t="s">
        <v>4296</v>
      </c>
      <c r="F235" s="19" t="s">
        <v>4297</v>
      </c>
      <c r="G235" s="19" t="s">
        <v>4298</v>
      </c>
      <c r="H235" s="19" t="s">
        <v>1528</v>
      </c>
      <c r="I235" s="19" t="s">
        <v>4299</v>
      </c>
      <c r="J235" s="20">
        <v>642</v>
      </c>
      <c r="K235" s="20">
        <v>1</v>
      </c>
      <c r="L235" s="19" t="s">
        <v>612</v>
      </c>
      <c r="M235" s="19" t="s">
        <v>4300</v>
      </c>
      <c r="N235" s="19" t="s">
        <v>4301</v>
      </c>
      <c r="O235" s="19" t="s">
        <v>512</v>
      </c>
      <c r="P235" s="52" t="s">
        <v>4302</v>
      </c>
      <c r="Q235" s="19" t="s">
        <v>4303</v>
      </c>
      <c r="R235" s="19" t="s">
        <v>515</v>
      </c>
      <c r="S235" s="19" t="s">
        <v>4304</v>
      </c>
      <c r="T235" s="19" t="s">
        <v>1497</v>
      </c>
      <c r="U235" s="21" t="s">
        <v>770</v>
      </c>
      <c r="V235" s="36" t="s">
        <v>4305</v>
      </c>
      <c r="W235" s="31" t="s">
        <v>4306</v>
      </c>
      <c r="X235" s="18"/>
      <c r="Y235" s="18" t="str">
        <f>VLOOKUP(C235,'[1]Odpovědi formuláře 1'!A:C,3,0)</f>
        <v>muzeum@muzeum-boskovicka.cz</v>
      </c>
      <c r="Z235" s="18" t="s">
        <v>4307</v>
      </c>
      <c r="AA235" s="23" t="s">
        <v>4308</v>
      </c>
      <c r="AB235" s="24"/>
      <c r="AC235" s="24"/>
      <c r="AD235" s="25"/>
      <c r="AE235" s="24" t="s">
        <v>4309</v>
      </c>
      <c r="AF235" s="26">
        <v>775995403</v>
      </c>
      <c r="AG235" s="25" t="s">
        <v>4308</v>
      </c>
      <c r="AH235" s="27"/>
      <c r="AI235" s="24"/>
      <c r="AJ235" s="26"/>
      <c r="AK235" s="25"/>
      <c r="AL235" s="29" t="s">
        <v>525</v>
      </c>
      <c r="AM235" s="29" t="s">
        <v>525</v>
      </c>
      <c r="AN235" s="29" t="s">
        <v>526</v>
      </c>
      <c r="AO235" s="29" t="s">
        <v>544</v>
      </c>
      <c r="AQ235" s="33">
        <f>VLOOKUP(C235,'Odpovědi formuláře 1'!A:E,5,0)</f>
        <v>4536649</v>
      </c>
      <c r="AR235" s="33">
        <f>VLOOKUP(C235,'Odpovědi formuláře 2'!A:E,5,0)</f>
        <v>4536649</v>
      </c>
      <c r="AS235" s="33" t="e">
        <f>VLOOKUP(C235,bezNP!A:F,6,0)</f>
        <v>#N/A</v>
      </c>
    </row>
    <row r="236" spans="1:45" ht="30" customHeight="1">
      <c r="A236" s="17">
        <v>4150015</v>
      </c>
      <c r="B236" s="37" t="s">
        <v>4310</v>
      </c>
      <c r="C236" s="17">
        <v>4150015</v>
      </c>
      <c r="D236" s="18" t="s">
        <v>528</v>
      </c>
      <c r="E236" s="18" t="s">
        <v>4311</v>
      </c>
      <c r="F236" s="19" t="s">
        <v>4312</v>
      </c>
      <c r="G236" s="19" t="s">
        <v>4313</v>
      </c>
      <c r="H236" s="19" t="s">
        <v>4314</v>
      </c>
      <c r="I236" s="19" t="s">
        <v>4315</v>
      </c>
      <c r="J236" s="20">
        <v>1079</v>
      </c>
      <c r="K236" s="20"/>
      <c r="L236" s="19" t="s">
        <v>509</v>
      </c>
      <c r="M236" s="19" t="s">
        <v>4316</v>
      </c>
      <c r="N236" s="19" t="s">
        <v>4317</v>
      </c>
      <c r="O236" s="19" t="s">
        <v>512</v>
      </c>
      <c r="P236" s="19" t="s">
        <v>4318</v>
      </c>
      <c r="Q236" s="19" t="s">
        <v>4319</v>
      </c>
      <c r="R236" s="19" t="s">
        <v>515</v>
      </c>
      <c r="S236" s="19" t="s">
        <v>4320</v>
      </c>
      <c r="T236" s="19" t="s">
        <v>4321</v>
      </c>
      <c r="U236" s="21" t="s">
        <v>634</v>
      </c>
      <c r="V236" s="36" t="s">
        <v>4322</v>
      </c>
      <c r="W236" s="83">
        <v>544422430</v>
      </c>
      <c r="X236" s="18"/>
      <c r="Y236" s="18" t="str">
        <f>VLOOKUP(C236,'[1]Odpovědi formuláře 1'!A:C,3,0)</f>
        <v>roznovska@domovufrantiska.cz</v>
      </c>
      <c r="Z236" s="18" t="s">
        <v>4323</v>
      </c>
      <c r="AA236" s="23" t="s">
        <v>4324</v>
      </c>
      <c r="AB236" s="24"/>
      <c r="AC236" s="46"/>
      <c r="AD236" s="25"/>
      <c r="AE236" s="24" t="s">
        <v>4325</v>
      </c>
      <c r="AF236" s="46" t="s">
        <v>4326</v>
      </c>
      <c r="AG236" s="25" t="s">
        <v>4327</v>
      </c>
      <c r="AH236" s="27"/>
      <c r="AI236" s="24" t="s">
        <v>4328</v>
      </c>
      <c r="AJ236" s="46" t="s">
        <v>4329</v>
      </c>
      <c r="AK236" s="25"/>
      <c r="AL236" s="29" t="s">
        <v>525</v>
      </c>
      <c r="AM236" s="29" t="s">
        <v>525</v>
      </c>
      <c r="AN236" s="29" t="s">
        <v>658</v>
      </c>
      <c r="AO236" s="29" t="s">
        <v>525</v>
      </c>
      <c r="AQ236" s="33">
        <f>VLOOKUP(C236,'Odpovědi formuláře 1'!A:E,5,0)</f>
        <v>4150015</v>
      </c>
      <c r="AR236" s="33">
        <f>VLOOKUP(C236,'Odpovědi formuláře 2'!A:E,5,0)</f>
        <v>4150015</v>
      </c>
      <c r="AS236" s="33">
        <f>VLOOKUP(C236,bezNP!A:F,6,0)</f>
        <v>4150015</v>
      </c>
    </row>
    <row r="237" spans="1:45" ht="30" customHeight="1">
      <c r="A237" s="32">
        <v>71175938</v>
      </c>
      <c r="B237" s="37" t="s">
        <v>4330</v>
      </c>
      <c r="C237" s="32">
        <v>71175938</v>
      </c>
      <c r="D237" s="18" t="s">
        <v>528</v>
      </c>
      <c r="E237" s="18" t="s">
        <v>4331</v>
      </c>
      <c r="F237" s="19" t="s">
        <v>4332</v>
      </c>
      <c r="G237" s="19" t="s">
        <v>4333</v>
      </c>
      <c r="H237" s="19" t="s">
        <v>4334</v>
      </c>
      <c r="I237" s="19" t="s">
        <v>4335</v>
      </c>
      <c r="J237" s="20">
        <v>494</v>
      </c>
      <c r="K237" s="20">
        <v>3</v>
      </c>
      <c r="L237" s="19" t="s">
        <v>509</v>
      </c>
      <c r="M237" s="19" t="s">
        <v>4336</v>
      </c>
      <c r="N237" s="19" t="s">
        <v>4337</v>
      </c>
      <c r="O237" s="19" t="s">
        <v>584</v>
      </c>
      <c r="P237" s="19" t="s">
        <v>4337</v>
      </c>
      <c r="Q237" s="19" t="s">
        <v>4338</v>
      </c>
      <c r="R237" s="19" t="s">
        <v>569</v>
      </c>
      <c r="S237" s="19" t="s">
        <v>4338</v>
      </c>
      <c r="T237" s="19" t="s">
        <v>517</v>
      </c>
      <c r="U237" s="21" t="s">
        <v>4339</v>
      </c>
      <c r="V237" s="36" t="s">
        <v>4340</v>
      </c>
      <c r="W237" s="31" t="s">
        <v>4341</v>
      </c>
      <c r="X237" s="18"/>
      <c r="Y237" s="18" t="str">
        <f>VLOOKUP(C237,'[1]Odpovědi formuláře 1'!A:C,3,0)</f>
        <v>novackova.vendula@kjmk.eu</v>
      </c>
      <c r="Z237" s="18" t="s">
        <v>4342</v>
      </c>
      <c r="AA237" s="30" t="s">
        <v>4343</v>
      </c>
      <c r="AB237" s="24"/>
      <c r="AC237" s="26">
        <v>602395627</v>
      </c>
      <c r="AD237" s="25"/>
      <c r="AE237" s="24"/>
      <c r="AF237" s="26"/>
      <c r="AG237" s="25"/>
      <c r="AH237" s="27"/>
      <c r="AI237" s="24"/>
      <c r="AJ237" s="26"/>
      <c r="AK237" s="25"/>
      <c r="AL237" s="29" t="s">
        <v>544</v>
      </c>
      <c r="AM237" s="29" t="s">
        <v>544</v>
      </c>
      <c r="AN237" s="29"/>
      <c r="AO237" s="29" t="s">
        <v>544</v>
      </c>
      <c r="AP237" s="30" t="s">
        <v>4344</v>
      </c>
      <c r="AQ237" s="33" t="e">
        <f>VLOOKUP(C237,'Odpovědi formuláře 1'!A:E,5,0)</f>
        <v>#N/A</v>
      </c>
      <c r="AR237" s="33">
        <f>VLOOKUP(C237,'Odpovědi formuláře 2'!A:E,5,0)</f>
        <v>71175938</v>
      </c>
      <c r="AS237" s="33" t="e">
        <f>VLOOKUP(C237,bezNP!A:F,6,0)</f>
        <v>#N/A</v>
      </c>
    </row>
    <row r="238" spans="1:45" ht="30" customHeight="1">
      <c r="A238" s="17">
        <v>14120097</v>
      </c>
      <c r="B238" s="37" t="s">
        <v>4345</v>
      </c>
      <c r="C238" s="17">
        <v>14120097</v>
      </c>
      <c r="D238" s="18" t="s">
        <v>528</v>
      </c>
      <c r="E238" s="18" t="s">
        <v>425</v>
      </c>
      <c r="F238" s="84" t="s">
        <v>4312</v>
      </c>
      <c r="G238" s="19" t="s">
        <v>4313</v>
      </c>
      <c r="H238" s="19" t="s">
        <v>4314</v>
      </c>
      <c r="I238" s="19" t="s">
        <v>4346</v>
      </c>
      <c r="J238" s="20">
        <v>1079</v>
      </c>
      <c r="K238" s="20"/>
      <c r="L238" s="19"/>
      <c r="M238" s="19"/>
      <c r="N238" s="19" t="s">
        <v>4347</v>
      </c>
      <c r="O238" s="19" t="s">
        <v>584</v>
      </c>
      <c r="P238" s="19" t="s">
        <v>4348</v>
      </c>
      <c r="Q238" s="19" t="s">
        <v>4349</v>
      </c>
      <c r="R238" s="19" t="s">
        <v>569</v>
      </c>
      <c r="S238" s="19" t="s">
        <v>4350</v>
      </c>
      <c r="T238" s="19" t="s">
        <v>517</v>
      </c>
      <c r="U238" s="21" t="s">
        <v>634</v>
      </c>
      <c r="V238" s="36" t="s">
        <v>4351</v>
      </c>
      <c r="W238" s="31">
        <v>732735189</v>
      </c>
      <c r="X238" s="33"/>
      <c r="Y238" s="18"/>
      <c r="Z238" s="85" t="s">
        <v>424</v>
      </c>
      <c r="AA238" s="86"/>
      <c r="AB238" s="24"/>
      <c r="AC238" s="26"/>
      <c r="AD238" s="25"/>
      <c r="AE238" s="24"/>
      <c r="AF238" s="26"/>
      <c r="AG238" s="24"/>
      <c r="AH238" s="27"/>
      <c r="AI238" s="24"/>
      <c r="AJ238" s="26"/>
      <c r="AK238" s="25"/>
      <c r="AL238" s="29"/>
      <c r="AM238" s="29"/>
      <c r="AN238" s="29"/>
      <c r="AO238" s="29"/>
      <c r="AQ238" s="33">
        <f>VLOOKUP(C238,'Odpovědi formuláře 1'!A:E,5,0)</f>
        <v>14120097</v>
      </c>
      <c r="AR238" s="33">
        <f>VLOOKUP(C238,'Odpovědi formuláře 2'!A:E,5,0)</f>
        <v>14120097</v>
      </c>
      <c r="AS238" s="33">
        <f>VLOOKUP(C238,bezNP!A:F,6,0)</f>
        <v>14120097</v>
      </c>
    </row>
    <row r="242" spans="1:45" s="90" customFormat="1" ht="30" customHeight="1">
      <c r="A242" s="92"/>
      <c r="B242" s="91"/>
      <c r="C242" s="92"/>
      <c r="D242" s="87"/>
      <c r="E242" s="87"/>
      <c r="F242" s="93"/>
      <c r="G242" s="93"/>
      <c r="H242" s="93"/>
      <c r="I242" s="93"/>
      <c r="J242" s="94"/>
      <c r="K242" s="94"/>
      <c r="L242" s="93"/>
      <c r="M242" s="93"/>
      <c r="N242" s="93"/>
      <c r="O242" s="93"/>
      <c r="P242" s="93"/>
      <c r="Q242" s="93"/>
      <c r="R242" s="93"/>
      <c r="S242" s="93"/>
      <c r="T242" s="93"/>
      <c r="U242" s="49"/>
      <c r="V242" s="49"/>
      <c r="W242" s="87"/>
      <c r="X242" s="87"/>
      <c r="Y242" s="87"/>
      <c r="Z242" s="87"/>
      <c r="AA242" s="49"/>
      <c r="AB242" s="88"/>
      <c r="AC242" s="88"/>
      <c r="AD242" s="88"/>
      <c r="AE242" s="88"/>
      <c r="AF242" s="89"/>
      <c r="AH242" s="96"/>
      <c r="AL242" s="97"/>
      <c r="AM242" s="97"/>
      <c r="AN242" s="97"/>
      <c r="AO242" s="97"/>
      <c r="AP242" s="30"/>
      <c r="AQ242" s="30"/>
      <c r="AR242" s="30"/>
      <c r="AS242" s="30"/>
    </row>
  </sheetData>
  <autoFilter ref="B1:AS242"/>
  <conditionalFormatting sqref="B83:B237 B2:B81 B239:B1048576">
    <cfRule type="duplicateValues" priority="61" dxfId="0">
      <formula>AND(COUNTIF($B$83:$B$237,B2)+COUNTIF($B$2:$B$81,B2)+COUNTIF($B$239:$B$1048576,B2)&gt;1,NOT(ISBLANK(B2)))</formula>
    </cfRule>
  </conditionalFormatting>
  <conditionalFormatting sqref="B25">
    <cfRule type="duplicateValues" priority="60" dxfId="0">
      <formula>AND(COUNTIF($B$25:$B$25,B25)&gt;1,NOT(ISBLANK(B25)))</formula>
    </cfRule>
  </conditionalFormatting>
  <conditionalFormatting sqref="B19">
    <cfRule type="duplicateValues" priority="59" dxfId="0">
      <formula>AND(COUNTIF($B$19:$B$19,B19)&gt;1,NOT(ISBLANK(B19)))</formula>
    </cfRule>
  </conditionalFormatting>
  <conditionalFormatting sqref="B84">
    <cfRule type="duplicateValues" priority="58" dxfId="0">
      <formula>AND(COUNTIF($B$84:$B$84,B84)&gt;1,NOT(ISBLANK(B84)))</formula>
    </cfRule>
  </conditionalFormatting>
  <conditionalFormatting sqref="B68">
    <cfRule type="duplicateValues" priority="57" dxfId="0">
      <formula>AND(COUNTIF($B$68:$B$68,B68)&gt;1,NOT(ISBLANK(B68)))</formula>
    </cfRule>
  </conditionalFormatting>
  <conditionalFormatting sqref="B157">
    <cfRule type="duplicateValues" priority="56" dxfId="0">
      <formula>AND(COUNTIF($B$157:$B$157,B157)&gt;1,NOT(ISBLANK(B157)))</formula>
    </cfRule>
  </conditionalFormatting>
  <conditionalFormatting sqref="B8">
    <cfRule type="duplicateValues" priority="55" dxfId="0">
      <formula>AND(COUNTIF($B$8:$B$8,B8)&gt;1,NOT(ISBLANK(B8)))</formula>
    </cfRule>
  </conditionalFormatting>
  <conditionalFormatting sqref="B122">
    <cfRule type="duplicateValues" priority="54" dxfId="0">
      <formula>AND(COUNTIF($B$122:$B$122,B122)&gt;1,NOT(ISBLANK(B122)))</formula>
    </cfRule>
  </conditionalFormatting>
  <conditionalFormatting sqref="B120">
    <cfRule type="duplicateValues" priority="53" dxfId="0">
      <formula>AND(COUNTIF($B$120:$B$120,B120)&gt;1,NOT(ISBLANK(B120)))</formula>
    </cfRule>
  </conditionalFormatting>
  <conditionalFormatting sqref="B9">
    <cfRule type="duplicateValues" priority="52" dxfId="0">
      <formula>AND(COUNTIF($B$9:$B$9,B9)&gt;1,NOT(ISBLANK(B9)))</formula>
    </cfRule>
  </conditionalFormatting>
  <conditionalFormatting sqref="B26">
    <cfRule type="duplicateValues" priority="51" dxfId="0">
      <formula>AND(COUNTIF($B$26:$B$26,B26)&gt;1,NOT(ISBLANK(B26)))</formula>
    </cfRule>
  </conditionalFormatting>
  <conditionalFormatting sqref="E83:E237 E1:E81 E239:E1048576">
    <cfRule type="duplicateValues" priority="50" dxfId="0">
      <formula>AND(COUNTIF($E$83:$E$237,E1)+COUNTIF($E$1:$E$81,E1)+COUNTIF($E$239:$E$1048576,E1)&gt;1,NOT(ISBLANK(E1)))</formula>
    </cfRule>
  </conditionalFormatting>
  <conditionalFormatting sqref="AL239:AO1048576 AL1:AO237">
    <cfRule type="cellIs" priority="49" dxfId="3" operator="equal">
      <formula>"ANO"</formula>
    </cfRule>
  </conditionalFormatting>
  <conditionalFormatting sqref="B82">
    <cfRule type="duplicateValues" priority="48" dxfId="0">
      <formula>AND(COUNTIF($B$82:$B$82,B82)&gt;1,NOT(ISBLANK(B82)))</formula>
    </cfRule>
  </conditionalFormatting>
  <conditionalFormatting sqref="E82">
    <cfRule type="duplicateValues" priority="47" dxfId="0">
      <formula>AND(COUNTIF($E$82:$E$82,E82)&gt;1,NOT(ISBLANK(E82)))</formula>
    </cfRule>
  </conditionalFormatting>
  <conditionalFormatting sqref="AO3 AO5 AO7 AO9 AO11 AO13 AO15 AO17 AO19 AO21 AO23 AO25 AO27 AO29 AO31 AO33 AO35 AO37 AO39 AO41 AO43 AO45 AO47 AO49 AO51 AO53 AO56 AO58 AO60 AO62 AO64 AO66 AO68 AO70 AO72 AO74 AO76 AO78 AO80 AO82 AO84 AO86 AO88 AO90 AO92 AO94 AO96 AO98 AO100 AO102 AO104 AO106 AO108 AO110 AO112 AO114 AO117 AO119 AO121 AO123 AO125 AO127 AO129 AO131 AO133 AO135 AO137 AO139 AO141 AO143 AO145 AO147 AO149 AO151 AO153 AO155 AO157 AO159 AO161 AO163 AO165 AO167 AO169 AO171 AO173 AO175 AO177 AO179 AO181 AO183 AO185 AO187 AO189 AO191 AO193 AO195 AO197 AO199 AO201 AO204 AO206 AO208 AO210 AO212 AO214 AO216 AO218 AO220 AO222 AO224 AO226 AO228 AO230 AO232 AO234 AO236">
    <cfRule type="cellIs" priority="46" dxfId="3" operator="equal">
      <formula>"ANO"</formula>
    </cfRule>
  </conditionalFormatting>
  <conditionalFormatting sqref="AO4:AO5">
    <cfRule type="cellIs" priority="45" dxfId="3" operator="equal">
      <formula>"ANO"</formula>
    </cfRule>
  </conditionalFormatting>
  <conditionalFormatting sqref="AO8">
    <cfRule type="cellIs" priority="44" dxfId="3" operator="equal">
      <formula>"ANO"</formula>
    </cfRule>
  </conditionalFormatting>
  <conditionalFormatting sqref="AO11:AO14">
    <cfRule type="cellIs" priority="43" dxfId="3" operator="equal">
      <formula>"ANO"</formula>
    </cfRule>
  </conditionalFormatting>
  <conditionalFormatting sqref="AO15:AO23">
    <cfRule type="cellIs" priority="42" dxfId="3" operator="equal">
      <formula>"ANO"</formula>
    </cfRule>
  </conditionalFormatting>
  <conditionalFormatting sqref="AO26">
    <cfRule type="cellIs" priority="41" dxfId="3" operator="equal">
      <formula>"ANO"</formula>
    </cfRule>
  </conditionalFormatting>
  <conditionalFormatting sqref="AO27:AO35">
    <cfRule type="cellIs" priority="40" dxfId="3" operator="equal">
      <formula>"ANO"</formula>
    </cfRule>
  </conditionalFormatting>
  <conditionalFormatting sqref="AO36:AO47">
    <cfRule type="cellIs" priority="39" dxfId="3" operator="equal">
      <formula>"ANO"</formula>
    </cfRule>
  </conditionalFormatting>
  <conditionalFormatting sqref="AO58:AO66">
    <cfRule type="cellIs" priority="37" dxfId="3" operator="equal">
      <formula>"ANO"</formula>
    </cfRule>
  </conditionalFormatting>
  <conditionalFormatting sqref="AO67:AO73">
    <cfRule type="cellIs" priority="36" dxfId="3" operator="equal">
      <formula>"ANO"</formula>
    </cfRule>
  </conditionalFormatting>
  <conditionalFormatting sqref="AO75:AO85">
    <cfRule type="cellIs" priority="35" dxfId="3" operator="equal">
      <formula>"ANO"</formula>
    </cfRule>
  </conditionalFormatting>
  <conditionalFormatting sqref="AO87:AO97">
    <cfRule type="cellIs" priority="34" dxfId="3" operator="equal">
      <formula>"ANO"</formula>
    </cfRule>
  </conditionalFormatting>
  <conditionalFormatting sqref="AO99:AO103">
    <cfRule type="cellIs" priority="33" dxfId="3" operator="equal">
      <formula>"ANO"</formula>
    </cfRule>
  </conditionalFormatting>
  <conditionalFormatting sqref="AO105:AO109">
    <cfRule type="cellIs" priority="32" dxfId="3" operator="equal">
      <formula>"ANO"</formula>
    </cfRule>
  </conditionalFormatting>
  <conditionalFormatting sqref="AO118">
    <cfRule type="cellIs" priority="31" dxfId="3" operator="equal">
      <formula>"ANO"</formula>
    </cfRule>
  </conditionalFormatting>
  <conditionalFormatting sqref="AO120:AO123">
    <cfRule type="cellIs" priority="30" dxfId="3" operator="equal">
      <formula>"ANO"</formula>
    </cfRule>
  </conditionalFormatting>
  <conditionalFormatting sqref="AO125:AO128">
    <cfRule type="cellIs" priority="29" dxfId="3" operator="equal">
      <formula>"ANO"</formula>
    </cfRule>
  </conditionalFormatting>
  <conditionalFormatting sqref="AO130">
    <cfRule type="cellIs" priority="28" dxfId="3" operator="equal">
      <formula>"ANO"</formula>
    </cfRule>
  </conditionalFormatting>
  <conditionalFormatting sqref="AO133:AO135">
    <cfRule type="cellIs" priority="27" dxfId="3" operator="equal">
      <formula>"ANO"</formula>
    </cfRule>
  </conditionalFormatting>
  <conditionalFormatting sqref="AO137:AO144">
    <cfRule type="cellIs" priority="26" dxfId="3" operator="equal">
      <formula>"ANO"</formula>
    </cfRule>
  </conditionalFormatting>
  <conditionalFormatting sqref="AO145">
    <cfRule type="cellIs" priority="25" dxfId="3" operator="equal">
      <formula>"ANO"</formula>
    </cfRule>
  </conditionalFormatting>
  <conditionalFormatting sqref="AO147:AO149">
    <cfRule type="cellIs" priority="24" dxfId="3" operator="equal">
      <formula>"ANO"</formula>
    </cfRule>
  </conditionalFormatting>
  <conditionalFormatting sqref="AO151:AO153">
    <cfRule type="cellIs" priority="23" dxfId="3" operator="equal">
      <formula>"ANO"</formula>
    </cfRule>
  </conditionalFormatting>
  <conditionalFormatting sqref="AO154:AO159">
    <cfRule type="cellIs" priority="22" dxfId="3" operator="equal">
      <formula>"ANO"</formula>
    </cfRule>
  </conditionalFormatting>
  <conditionalFormatting sqref="AO161:AO162">
    <cfRule type="cellIs" priority="21" dxfId="3" operator="equal">
      <formula>"ANO"</formula>
    </cfRule>
  </conditionalFormatting>
  <conditionalFormatting sqref="AO164:AO171">
    <cfRule type="cellIs" priority="20" dxfId="3" operator="equal">
      <formula>"ANO"</formula>
    </cfRule>
  </conditionalFormatting>
  <conditionalFormatting sqref="AO172">
    <cfRule type="cellIs" priority="19" dxfId="3" operator="equal">
      <formula>"ANO"</formula>
    </cfRule>
  </conditionalFormatting>
  <conditionalFormatting sqref="AO174:AO180">
    <cfRule type="cellIs" priority="18" dxfId="3" operator="equal">
      <formula>"ANO"</formula>
    </cfRule>
  </conditionalFormatting>
  <conditionalFormatting sqref="AO181:AO182">
    <cfRule type="cellIs" priority="17" dxfId="3" operator="equal">
      <formula>"ANO"</formula>
    </cfRule>
  </conditionalFormatting>
  <conditionalFormatting sqref="AO184:AO188">
    <cfRule type="cellIs" priority="16" dxfId="3" operator="equal">
      <formula>"ANO"</formula>
    </cfRule>
  </conditionalFormatting>
  <conditionalFormatting sqref="AO190:AO194">
    <cfRule type="cellIs" priority="15" dxfId="3" operator="equal">
      <formula>"ANO"</formula>
    </cfRule>
  </conditionalFormatting>
  <conditionalFormatting sqref="AO196">
    <cfRule type="cellIs" priority="14" dxfId="3" operator="equal">
      <formula>"ANO"</formula>
    </cfRule>
  </conditionalFormatting>
  <conditionalFormatting sqref="AO198:AO202">
    <cfRule type="cellIs" priority="13" dxfId="3" operator="equal">
      <formula>"ANO"</formula>
    </cfRule>
  </conditionalFormatting>
  <conditionalFormatting sqref="AO203:AO204">
    <cfRule type="cellIs" priority="12" dxfId="3" operator="equal">
      <formula>"ANO"</formula>
    </cfRule>
  </conditionalFormatting>
  <conditionalFormatting sqref="AO206:AO209">
    <cfRule type="cellIs" priority="11" dxfId="3" operator="equal">
      <formula>"ANO"</formula>
    </cfRule>
  </conditionalFormatting>
  <conditionalFormatting sqref="AO211:AO218">
    <cfRule type="cellIs" priority="10" dxfId="3" operator="equal">
      <formula>"ANO"</formula>
    </cfRule>
  </conditionalFormatting>
  <conditionalFormatting sqref="AO221:AO225">
    <cfRule type="cellIs" priority="9" dxfId="3" operator="equal">
      <formula>"ANO"</formula>
    </cfRule>
  </conditionalFormatting>
  <conditionalFormatting sqref="AO227:AO230">
    <cfRule type="cellIs" priority="8" dxfId="3" operator="equal">
      <formula>"ANO"</formula>
    </cfRule>
  </conditionalFormatting>
  <conditionalFormatting sqref="AO233:AO236">
    <cfRule type="cellIs" priority="7" dxfId="3" operator="equal">
      <formula>"ANO"</formula>
    </cfRule>
  </conditionalFormatting>
  <conditionalFormatting sqref="B238">
    <cfRule type="duplicateValues" priority="6" dxfId="0">
      <formula>AND(COUNTIF($B$238:$B$238,B238)&gt;1,NOT(ISBLANK(B238)))</formula>
    </cfRule>
  </conditionalFormatting>
  <conditionalFormatting sqref="E238">
    <cfRule type="duplicateValues" priority="5" dxfId="0">
      <formula>AND(COUNTIF($E$238:$E$238,E238)&gt;1,NOT(ISBLANK(E238)))</formula>
    </cfRule>
  </conditionalFormatting>
  <conditionalFormatting sqref="AL238:AO238">
    <cfRule type="cellIs" priority="4" dxfId="3" operator="equal">
      <formula>"ANO"</formula>
    </cfRule>
  </conditionalFormatting>
  <conditionalFormatting sqref="X1:Y1048576">
    <cfRule type="duplicateValues" priority="3" dxfId="0">
      <formula>AND(COUNTIF($X$1:$Y$1048576,X1)&gt;1,NOT(ISBLANK(X1)))</formula>
    </cfRule>
  </conditionalFormatting>
  <conditionalFormatting sqref="X1:Z1048576">
    <cfRule type="duplicateValues" priority="1" dxfId="0">
      <formula>AND(COUNTIF($X$1:$Z$1048576,X1)&gt;1,NOT(ISBLANK(X1)))</formula>
    </cfRule>
    <cfRule type="duplicateValues" priority="2" dxfId="0">
      <formula>AND(COUNTIF($X$1:$Z$1048576,X1)&gt;1,NOT(ISBLANK(X1)))</formula>
    </cfRule>
  </conditionalFormatting>
  <hyperlinks>
    <hyperlink ref="X74" r:id="rId1" display="mailto:ekonomky@gykovy.cz"/>
    <hyperlink ref="AA74" r:id="rId2" display="mailto:ekonomky@gykovy.cz"/>
    <hyperlink ref="AA53" r:id="rId3" display="mailto:fakturace@spschbr.cz"/>
    <hyperlink ref="AG203" r:id="rId4" display="mailto:d.pastorova@masaryk.info"/>
    <hyperlink ref="AG133" r:id="rId5" display="mailto:ucetni@nemletovice.cz"/>
    <hyperlink ref="AK133" r:id="rId6" display="mailto:udrzba@nemletovice.cz"/>
    <hyperlink ref="AG65" r:id="rId7" display="mailto:miloslav.blazek@nemtisnov.cz"/>
    <hyperlink ref="AK228" r:id="rId8" display="mailto:miroslav.taticek@domovch.cz"/>
    <hyperlink ref="AG88" r:id="rId9" display="hejnova@ssposrno.czpodatelna@sssbrno.cz"/>
    <hyperlink ref="Y193" r:id="rId10" display="mailto:provozni@habrovanskyzamek.cz"/>
    <hyperlink ref="Y40" r:id="rId11" display="mailto:ekonom@zusveveri.cz"/>
    <hyperlink ref="X31" r:id="rId12" display="mailto:info@gpoa.cz"/>
    <hyperlink ref="X40" r:id="rId13" display="mailto:sekretariat@zusveveri.cz"/>
    <hyperlink ref="X57" r:id="rId14" display="mailto:sekretariat@soubosonohy.cz"/>
    <hyperlink ref="X63" r:id="rId15" display="mailto:skola@skolaac.cz"/>
    <hyperlink ref="X67" r:id="rId16" display="mailto:zus@zustisnov.cz"/>
    <hyperlink ref="X115" r:id="rId17" display="mailto:info@mszskyjov.cz"/>
    <hyperlink ref="X234" r:id="rId18" display="mailto:info@muzeum-blanenska.cz"/>
    <hyperlink ref="X201" r:id="rId19" display="mailto:burgr@ddmblansko.cz"/>
    <hyperlink ref="Z232" r:id="rId20" display="mailto:sedlak@cljuniorauto.cz"/>
    <hyperlink ref="Z121" r:id="rId21" display="mailto:kois@sspkyjov.cz"/>
    <hyperlink ref="Z119" r:id="rId22" display="mailto:hala.petr@dckyjov.cz"/>
    <hyperlink ref="X199" r:id="rId23" display="mailto:wolfova.katerina@zelenydumpohody.cz"/>
    <hyperlink ref="Z46" r:id="rId24" display="mailto:krupka@gyrec.cz"/>
    <hyperlink ref="Z47" r:id="rId25" display="mailto:zokej@luzanky.cz"/>
    <hyperlink ref="X47" r:id="rId26" display="mailto:luzanky@luzanky.cz"/>
    <hyperlink ref="Z68" r:id="rId27" display="mailto:dd.vranov@skolyjm.cz"/>
  </hyperlinks>
  <printOptions gridLines="1"/>
  <pageMargins left="0.15748031496062992" right="0.15748031496062992" top="0.1968503937007874" bottom="0.15748031496062992" header="0.15748031496062992" footer="0.15748031496062992"/>
  <pageSetup fitToHeight="0" fitToWidth="1" horizontalDpi="600" verticalDpi="600" orientation="landscape" paperSize="9" scale="43" r:id="rId30"/>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Dušan Baranovič</dc:creator>
  <cp:keywords/>
  <dc:description/>
  <cp:lastModifiedBy>Dušan Baranovič</cp:lastModifiedBy>
  <dcterms:created xsi:type="dcterms:W3CDTF">2022-11-23T06:59:49Z</dcterms:created>
  <dcterms:modified xsi:type="dcterms:W3CDTF">2022-12-09T12:38:50Z</dcterms:modified>
  <cp:category/>
  <cp:version/>
  <cp:contentType/>
  <cp:contentStatus/>
</cp:coreProperties>
</file>