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ohnoutkova_dita_kr-jihomoravsky_cz/Documents/_Zodolnění výjezdových základen ZZS JMK/KLIMATIZACE/_Vyškov/1) Zahájení - E-ZAK (klima) VYŠKOV/"/>
    </mc:Choice>
  </mc:AlternateContent>
  <xr:revisionPtr revIDLastSave="11" documentId="11_A2F282698D27DAEE81A4F7A30279B1E5C7DB84E3" xr6:coauthVersionLast="47" xr6:coauthVersionMax="47" xr10:uidLastSave="{89BFEB1F-BED5-4FD4-A10F-C9C24742C33D}"/>
  <workbookProtection lockStructure="1"/>
  <bookViews>
    <workbookView xWindow="-120" yWindow="-120" windowWidth="20730" windowHeight="1116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0 D.1.1 Pol" sheetId="12" r:id="rId4"/>
    <sheet name="SO00 D.1.4.1 Pol" sheetId="13" r:id="rId5"/>
    <sheet name="SO00 D.1.4.3 Pol" sheetId="14" r:id="rId6"/>
    <sheet name="SO00 D.1.4.7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'SO00 D.1.1 Pol'!$1:$7</definedName>
    <definedName name="_xlnm.Print_Titles" localSheetId="4">'SO00 D.1.4.1 Pol'!$1:$7</definedName>
    <definedName name="_xlnm.Print_Titles" localSheetId="5">'SO00 D.1.4.3 Pol'!$1:$7</definedName>
    <definedName name="_xlnm.Print_Titles" localSheetId="6">'SO00 D.1.4.7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'SO00 D.1.1 Pol'!$A$1:$Y$178</definedName>
    <definedName name="_xlnm.Print_Area" localSheetId="4">'SO00 D.1.4.1 Pol'!$A$1:$Y$53</definedName>
    <definedName name="_xlnm.Print_Area" localSheetId="5">'SO00 D.1.4.3 Pol'!$A$1:$Y$25</definedName>
    <definedName name="_xlnm.Print_Area" localSheetId="6">'SO00 D.1.4.7 Pol'!$A$1:$Y$41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5" l="1"/>
  <c r="G8" i="15" s="1"/>
  <c r="I9" i="15"/>
  <c r="I8" i="15" s="1"/>
  <c r="K9" i="15"/>
  <c r="O9" i="15"/>
  <c r="O8" i="15" s="1"/>
  <c r="Q9" i="15"/>
  <c r="V9" i="15"/>
  <c r="G10" i="15"/>
  <c r="I10" i="15"/>
  <c r="K10" i="15"/>
  <c r="K8" i="15" s="1"/>
  <c r="M10" i="15"/>
  <c r="O10" i="15"/>
  <c r="Q10" i="15"/>
  <c r="V10" i="15"/>
  <c r="G11" i="15"/>
  <c r="I61" i="1" s="1"/>
  <c r="Q11" i="15"/>
  <c r="G12" i="15"/>
  <c r="M12" i="15" s="1"/>
  <c r="M11" i="15" s="1"/>
  <c r="I12" i="15"/>
  <c r="I11" i="15" s="1"/>
  <c r="K12" i="15"/>
  <c r="K11" i="15" s="1"/>
  <c r="O12" i="15"/>
  <c r="O11" i="15" s="1"/>
  <c r="Q12" i="15"/>
  <c r="V12" i="15"/>
  <c r="V11" i="15" s="1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O25" i="15"/>
  <c r="Q25" i="15"/>
  <c r="V25" i="15"/>
  <c r="G28" i="15"/>
  <c r="I28" i="15"/>
  <c r="I27" i="15" s="1"/>
  <c r="K28" i="15"/>
  <c r="K27" i="15" s="1"/>
  <c r="M28" i="15"/>
  <c r="O28" i="15"/>
  <c r="Q28" i="15"/>
  <c r="V28" i="15"/>
  <c r="G30" i="15"/>
  <c r="I30" i="15"/>
  <c r="K30" i="15"/>
  <c r="M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AE40" i="15"/>
  <c r="F45" i="1" s="1"/>
  <c r="G9" i="14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I82" i="1" s="1"/>
  <c r="I20" i="1" s="1"/>
  <c r="G21" i="14"/>
  <c r="M21" i="14" s="1"/>
  <c r="M20" i="14" s="1"/>
  <c r="I21" i="14"/>
  <c r="K21" i="14"/>
  <c r="O21" i="14"/>
  <c r="Q21" i="14"/>
  <c r="Q20" i="14" s="1"/>
  <c r="V21" i="14"/>
  <c r="G22" i="14"/>
  <c r="M22" i="14" s="1"/>
  <c r="I22" i="14"/>
  <c r="K22" i="14"/>
  <c r="O22" i="14"/>
  <c r="O20" i="14" s="1"/>
  <c r="Q22" i="14"/>
  <c r="V22" i="14"/>
  <c r="V20" i="14" s="1"/>
  <c r="AE24" i="14"/>
  <c r="F44" i="1" s="1"/>
  <c r="BA48" i="13"/>
  <c r="BA43" i="13"/>
  <c r="BA12" i="13"/>
  <c r="Q8" i="13"/>
  <c r="G9" i="13"/>
  <c r="M9" i="13" s="1"/>
  <c r="M8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I10" i="13" s="1"/>
  <c r="K11" i="13"/>
  <c r="M11" i="13"/>
  <c r="O11" i="13"/>
  <c r="Q11" i="13"/>
  <c r="V11" i="13"/>
  <c r="G13" i="13"/>
  <c r="G10" i="13" s="1"/>
  <c r="I13" i="13"/>
  <c r="K13" i="13"/>
  <c r="M13" i="13"/>
  <c r="O13" i="13"/>
  <c r="Q13" i="13"/>
  <c r="Q10" i="13" s="1"/>
  <c r="V13" i="13"/>
  <c r="G15" i="13"/>
  <c r="I15" i="13"/>
  <c r="K15" i="13"/>
  <c r="M15" i="13"/>
  <c r="O15" i="13"/>
  <c r="Q15" i="13"/>
  <c r="V15" i="13"/>
  <c r="G17" i="13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Q36" i="13" s="1"/>
  <c r="V37" i="13"/>
  <c r="G38" i="13"/>
  <c r="M38" i="13" s="1"/>
  <c r="I38" i="13"/>
  <c r="I36" i="13" s="1"/>
  <c r="K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O40" i="13"/>
  <c r="Q40" i="13"/>
  <c r="V40" i="13"/>
  <c r="G42" i="13"/>
  <c r="M42" i="13" s="1"/>
  <c r="I42" i="13"/>
  <c r="K42" i="13"/>
  <c r="K41" i="13" s="1"/>
  <c r="O42" i="13"/>
  <c r="O41" i="13" s="1"/>
  <c r="Q42" i="13"/>
  <c r="V42" i="13"/>
  <c r="V41" i="13" s="1"/>
  <c r="G45" i="13"/>
  <c r="M45" i="13" s="1"/>
  <c r="I45" i="13"/>
  <c r="K45" i="13"/>
  <c r="O45" i="13"/>
  <c r="Q45" i="13"/>
  <c r="Q41" i="13" s="1"/>
  <c r="V45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AE52" i="13"/>
  <c r="F43" i="1" s="1"/>
  <c r="BA175" i="12"/>
  <c r="BA173" i="12"/>
  <c r="BA170" i="12"/>
  <c r="BA169" i="12"/>
  <c r="BA163" i="12"/>
  <c r="BA161" i="12"/>
  <c r="BA160" i="12"/>
  <c r="BA123" i="12"/>
  <c r="BA116" i="12"/>
  <c r="BA74" i="12"/>
  <c r="BA34" i="12"/>
  <c r="BA16" i="12"/>
  <c r="V8" i="12"/>
  <c r="G9" i="12"/>
  <c r="M9" i="12" s="1"/>
  <c r="M8" i="12" s="1"/>
  <c r="I9" i="12"/>
  <c r="K9" i="12"/>
  <c r="O9" i="12"/>
  <c r="Q9" i="12"/>
  <c r="V9" i="12"/>
  <c r="G12" i="12"/>
  <c r="I12" i="12"/>
  <c r="K12" i="12"/>
  <c r="M12" i="12"/>
  <c r="O12" i="12"/>
  <c r="O8" i="12" s="1"/>
  <c r="Q12" i="12"/>
  <c r="V12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K29" i="12"/>
  <c r="Q29" i="12"/>
  <c r="G30" i="12"/>
  <c r="M30" i="12" s="1"/>
  <c r="M29" i="12" s="1"/>
  <c r="I30" i="12"/>
  <c r="I29" i="12" s="1"/>
  <c r="K30" i="12"/>
  <c r="O30" i="12"/>
  <c r="O29" i="12" s="1"/>
  <c r="Q30" i="12"/>
  <c r="V30" i="12"/>
  <c r="V29" i="12" s="1"/>
  <c r="O32" i="12"/>
  <c r="G33" i="12"/>
  <c r="I33" i="12"/>
  <c r="K33" i="12"/>
  <c r="O33" i="12"/>
  <c r="Q33" i="12"/>
  <c r="V33" i="12"/>
  <c r="V32" i="12" s="1"/>
  <c r="G49" i="12"/>
  <c r="M49" i="12" s="1"/>
  <c r="I49" i="12"/>
  <c r="K49" i="12"/>
  <c r="O49" i="12"/>
  <c r="Q49" i="12"/>
  <c r="V49" i="12"/>
  <c r="G57" i="12"/>
  <c r="I57" i="12"/>
  <c r="K57" i="12"/>
  <c r="M57" i="12"/>
  <c r="O57" i="12"/>
  <c r="Q57" i="12"/>
  <c r="V57" i="12"/>
  <c r="G63" i="12"/>
  <c r="M63" i="12" s="1"/>
  <c r="M62" i="12" s="1"/>
  <c r="I63" i="12"/>
  <c r="I62" i="12" s="1"/>
  <c r="K63" i="12"/>
  <c r="K62" i="12" s="1"/>
  <c r="O63" i="12"/>
  <c r="O62" i="12" s="1"/>
  <c r="Q63" i="12"/>
  <c r="Q62" i="12" s="1"/>
  <c r="V63" i="12"/>
  <c r="V62" i="12" s="1"/>
  <c r="K72" i="12"/>
  <c r="Q72" i="12"/>
  <c r="G73" i="12"/>
  <c r="M73" i="12" s="1"/>
  <c r="M72" i="12" s="1"/>
  <c r="I73" i="12"/>
  <c r="I72" i="12" s="1"/>
  <c r="K73" i="12"/>
  <c r="O73" i="12"/>
  <c r="O72" i="12" s="1"/>
  <c r="Q73" i="12"/>
  <c r="V73" i="12"/>
  <c r="V72" i="12" s="1"/>
  <c r="O75" i="12"/>
  <c r="G76" i="12"/>
  <c r="I76" i="12"/>
  <c r="K76" i="12"/>
  <c r="O76" i="12"/>
  <c r="Q76" i="12"/>
  <c r="V76" i="12"/>
  <c r="V75" i="12" s="1"/>
  <c r="G87" i="12"/>
  <c r="M87" i="12" s="1"/>
  <c r="I87" i="12"/>
  <c r="K87" i="12"/>
  <c r="O87" i="12"/>
  <c r="Q87" i="12"/>
  <c r="V87" i="12"/>
  <c r="G94" i="12"/>
  <c r="I94" i="12"/>
  <c r="K94" i="12"/>
  <c r="M94" i="12"/>
  <c r="O94" i="12"/>
  <c r="Q94" i="12"/>
  <c r="V94" i="12"/>
  <c r="G103" i="12"/>
  <c r="G102" i="12" s="1"/>
  <c r="I72" i="1" s="1"/>
  <c r="I103" i="12"/>
  <c r="K103" i="12"/>
  <c r="K102" i="12" s="1"/>
  <c r="M103" i="12"/>
  <c r="O103" i="12"/>
  <c r="Q103" i="12"/>
  <c r="V103" i="12"/>
  <c r="G110" i="12"/>
  <c r="M110" i="12" s="1"/>
  <c r="I110" i="12"/>
  <c r="K110" i="12"/>
  <c r="O110" i="12"/>
  <c r="Q110" i="12"/>
  <c r="V110" i="12"/>
  <c r="V102" i="12" s="1"/>
  <c r="I114" i="12"/>
  <c r="G115" i="12"/>
  <c r="M115" i="12" s="1"/>
  <c r="M114" i="12" s="1"/>
  <c r="I115" i="12"/>
  <c r="K115" i="12"/>
  <c r="K114" i="12" s="1"/>
  <c r="O115" i="12"/>
  <c r="O114" i="12" s="1"/>
  <c r="Q115" i="12"/>
  <c r="Q114" i="12" s="1"/>
  <c r="V115" i="12"/>
  <c r="V114" i="12" s="1"/>
  <c r="G118" i="12"/>
  <c r="M118" i="12" s="1"/>
  <c r="I118" i="12"/>
  <c r="K118" i="12"/>
  <c r="O118" i="12"/>
  <c r="Q118" i="12"/>
  <c r="Q117" i="12" s="1"/>
  <c r="V118" i="12"/>
  <c r="V117" i="12" s="1"/>
  <c r="G122" i="12"/>
  <c r="M122" i="12" s="1"/>
  <c r="I122" i="12"/>
  <c r="K122" i="12"/>
  <c r="O122" i="12"/>
  <c r="Q122" i="12"/>
  <c r="V122" i="12"/>
  <c r="G127" i="12"/>
  <c r="M127" i="12" s="1"/>
  <c r="I127" i="12"/>
  <c r="K127" i="12"/>
  <c r="O127" i="12"/>
  <c r="Q127" i="12"/>
  <c r="V127" i="12"/>
  <c r="O130" i="12"/>
  <c r="G131" i="12"/>
  <c r="G130" i="12" s="1"/>
  <c r="I131" i="12"/>
  <c r="I130" i="12" s="1"/>
  <c r="K131" i="12"/>
  <c r="K130" i="12" s="1"/>
  <c r="O131" i="12"/>
  <c r="Q131" i="12"/>
  <c r="Q130" i="12" s="1"/>
  <c r="V131" i="12"/>
  <c r="V130" i="12" s="1"/>
  <c r="V132" i="12"/>
  <c r="G133" i="12"/>
  <c r="M133" i="12" s="1"/>
  <c r="M132" i="12" s="1"/>
  <c r="I133" i="12"/>
  <c r="I132" i="12" s="1"/>
  <c r="K133" i="12"/>
  <c r="K132" i="12" s="1"/>
  <c r="O133" i="12"/>
  <c r="O132" i="12" s="1"/>
  <c r="Q133" i="12"/>
  <c r="Q132" i="12" s="1"/>
  <c r="V133" i="12"/>
  <c r="Q138" i="12"/>
  <c r="G139" i="12"/>
  <c r="M139" i="12" s="1"/>
  <c r="M138" i="12" s="1"/>
  <c r="I139" i="12"/>
  <c r="I138" i="12" s="1"/>
  <c r="K139" i="12"/>
  <c r="K138" i="12" s="1"/>
  <c r="O139" i="12"/>
  <c r="O138" i="12" s="1"/>
  <c r="Q139" i="12"/>
  <c r="V139" i="12"/>
  <c r="V138" i="12" s="1"/>
  <c r="Q142" i="12"/>
  <c r="G143" i="12"/>
  <c r="G142" i="12" s="1"/>
  <c r="I79" i="1" s="1"/>
  <c r="I143" i="12"/>
  <c r="I142" i="12" s="1"/>
  <c r="K143" i="12"/>
  <c r="K142" i="12" s="1"/>
  <c r="O143" i="12"/>
  <c r="O142" i="12" s="1"/>
  <c r="Q143" i="12"/>
  <c r="V143" i="12"/>
  <c r="V142" i="12" s="1"/>
  <c r="G159" i="12"/>
  <c r="I159" i="12"/>
  <c r="K159" i="12"/>
  <c r="M159" i="12"/>
  <c r="O159" i="12"/>
  <c r="Q159" i="12"/>
  <c r="V159" i="12"/>
  <c r="G162" i="12"/>
  <c r="I162" i="12"/>
  <c r="K162" i="12"/>
  <c r="M162" i="12"/>
  <c r="O162" i="12"/>
  <c r="Q162" i="12"/>
  <c r="V162" i="12"/>
  <c r="G164" i="12"/>
  <c r="M164" i="12" s="1"/>
  <c r="I164" i="12"/>
  <c r="K164" i="12"/>
  <c r="O164" i="12"/>
  <c r="O158" i="12" s="1"/>
  <c r="Q164" i="12"/>
  <c r="V164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71" i="12"/>
  <c r="G172" i="12"/>
  <c r="M172" i="12" s="1"/>
  <c r="I172" i="12"/>
  <c r="I171" i="12" s="1"/>
  <c r="K172" i="12"/>
  <c r="K171" i="12" s="1"/>
  <c r="O172" i="12"/>
  <c r="Q172" i="12"/>
  <c r="Q171" i="12" s="1"/>
  <c r="V172" i="12"/>
  <c r="G174" i="12"/>
  <c r="I174" i="12"/>
  <c r="K174" i="12"/>
  <c r="M174" i="12"/>
  <c r="O174" i="12"/>
  <c r="Q174" i="12"/>
  <c r="V174" i="12"/>
  <c r="V171" i="12" s="1"/>
  <c r="AE177" i="12"/>
  <c r="F42" i="1" s="1"/>
  <c r="I18" i="1"/>
  <c r="H46" i="1"/>
  <c r="J28" i="1"/>
  <c r="J26" i="1"/>
  <c r="G38" i="1"/>
  <c r="F38" i="1"/>
  <c r="J23" i="1"/>
  <c r="J24" i="1"/>
  <c r="J25" i="1"/>
  <c r="J27" i="1"/>
  <c r="E24" i="1"/>
  <c r="G24" i="1"/>
  <c r="E26" i="1"/>
  <c r="G26" i="1"/>
  <c r="V8" i="15" l="1"/>
  <c r="K158" i="12"/>
  <c r="Q16" i="13"/>
  <c r="M171" i="12"/>
  <c r="G158" i="12"/>
  <c r="I80" i="1" s="1"/>
  <c r="G138" i="12"/>
  <c r="I78" i="1" s="1"/>
  <c r="O117" i="12"/>
  <c r="I102" i="12"/>
  <c r="G72" i="12"/>
  <c r="I70" i="1" s="1"/>
  <c r="G29" i="12"/>
  <c r="I66" i="1" s="1"/>
  <c r="I41" i="13"/>
  <c r="O16" i="13"/>
  <c r="V16" i="13"/>
  <c r="G8" i="14"/>
  <c r="Q8" i="15"/>
  <c r="V13" i="15"/>
  <c r="K10" i="13"/>
  <c r="K117" i="12"/>
  <c r="Q75" i="12"/>
  <c r="Q32" i="12"/>
  <c r="G22" i="12"/>
  <c r="I65" i="1" s="1"/>
  <c r="G8" i="12"/>
  <c r="M41" i="13"/>
  <c r="G36" i="13"/>
  <c r="I76" i="1" s="1"/>
  <c r="V36" i="13"/>
  <c r="K16" i="13"/>
  <c r="G8" i="13"/>
  <c r="I8" i="14"/>
  <c r="V8" i="14"/>
  <c r="V158" i="12"/>
  <c r="I117" i="12"/>
  <c r="M102" i="12"/>
  <c r="G62" i="12"/>
  <c r="I68" i="1" s="1"/>
  <c r="Q8" i="12"/>
  <c r="O36" i="13"/>
  <c r="V10" i="13"/>
  <c r="K20" i="14"/>
  <c r="Q8" i="14"/>
  <c r="Q158" i="12"/>
  <c r="M117" i="12"/>
  <c r="G41" i="13"/>
  <c r="I81" i="1" s="1"/>
  <c r="I19" i="1" s="1"/>
  <c r="G16" i="13"/>
  <c r="I75" i="1" s="1"/>
  <c r="I20" i="14"/>
  <c r="O8" i="14"/>
  <c r="O13" i="15"/>
  <c r="Q102" i="12"/>
  <c r="I75" i="12"/>
  <c r="I32" i="12"/>
  <c r="K8" i="12"/>
  <c r="K36" i="13"/>
  <c r="I16" i="13"/>
  <c r="O10" i="13"/>
  <c r="Q27" i="15"/>
  <c r="Q13" i="15"/>
  <c r="O171" i="12"/>
  <c r="I158" i="12"/>
  <c r="O102" i="12"/>
  <c r="K75" i="12"/>
  <c r="G75" i="12"/>
  <c r="I71" i="1" s="1"/>
  <c r="K32" i="12"/>
  <c r="G32" i="12"/>
  <c r="I67" i="1" s="1"/>
  <c r="I8" i="12"/>
  <c r="M10" i="13"/>
  <c r="K8" i="14"/>
  <c r="G27" i="15"/>
  <c r="I63" i="1" s="1"/>
  <c r="V27" i="15"/>
  <c r="O27" i="15"/>
  <c r="K13" i="15"/>
  <c r="I13" i="15"/>
  <c r="M9" i="15"/>
  <c r="M8" i="15" s="1"/>
  <c r="AF40" i="15"/>
  <c r="F39" i="1"/>
  <c r="I60" i="1"/>
  <c r="F41" i="1"/>
  <c r="M36" i="15"/>
  <c r="M27" i="15" s="1"/>
  <c r="M25" i="15"/>
  <c r="M13" i="15" s="1"/>
  <c r="G13" i="15"/>
  <c r="I62" i="1" s="1"/>
  <c r="M10" i="14"/>
  <c r="M8" i="14" s="1"/>
  <c r="AF24" i="14"/>
  <c r="G44" i="1" s="1"/>
  <c r="I44" i="1" s="1"/>
  <c r="AF52" i="13"/>
  <c r="G43" i="1" s="1"/>
  <c r="I43" i="1" s="1"/>
  <c r="M40" i="13"/>
  <c r="M36" i="13" s="1"/>
  <c r="M17" i="13"/>
  <c r="M16" i="13" s="1"/>
  <c r="M158" i="12"/>
  <c r="M76" i="12"/>
  <c r="M75" i="12" s="1"/>
  <c r="M33" i="12"/>
  <c r="M32" i="12" s="1"/>
  <c r="AF177" i="12"/>
  <c r="G42" i="1" s="1"/>
  <c r="I42" i="1" s="1"/>
  <c r="G132" i="12"/>
  <c r="I77" i="1" s="1"/>
  <c r="G114" i="12"/>
  <c r="I73" i="1" s="1"/>
  <c r="M143" i="12"/>
  <c r="M142" i="12" s="1"/>
  <c r="G117" i="12"/>
  <c r="I74" i="1" s="1"/>
  <c r="M131" i="12"/>
  <c r="M130" i="12" s="1"/>
  <c r="I17" i="1" l="1"/>
  <c r="G52" i="13"/>
  <c r="I69" i="1"/>
  <c r="I16" i="1"/>
  <c r="I21" i="1" s="1"/>
  <c r="G40" i="15"/>
  <c r="I64" i="1"/>
  <c r="G177" i="12"/>
  <c r="I59" i="1"/>
  <c r="I83" i="1" s="1"/>
  <c r="J82" i="1" s="1"/>
  <c r="G24" i="14"/>
  <c r="G45" i="1"/>
  <c r="I45" i="1" s="1"/>
  <c r="G41" i="1"/>
  <c r="I41" i="1" s="1"/>
  <c r="G39" i="1"/>
  <c r="G46" i="1" s="1"/>
  <c r="G25" i="1" s="1"/>
  <c r="F46" i="1"/>
  <c r="G23" i="1" s="1"/>
  <c r="J76" i="1" l="1"/>
  <c r="J66" i="1"/>
  <c r="J79" i="1"/>
  <c r="J80" i="1"/>
  <c r="J75" i="1"/>
  <c r="J74" i="1"/>
  <c r="J70" i="1"/>
  <c r="J68" i="1"/>
  <c r="J81" i="1"/>
  <c r="J77" i="1"/>
  <c r="J59" i="1"/>
  <c r="J60" i="1"/>
  <c r="J83" i="1" s="1"/>
  <c r="J78" i="1"/>
  <c r="J71" i="1"/>
  <c r="J65" i="1"/>
  <c r="J73" i="1"/>
  <c r="J61" i="1"/>
  <c r="J62" i="1"/>
  <c r="J67" i="1"/>
  <c r="J64" i="1"/>
  <c r="J72" i="1"/>
  <c r="J63" i="1"/>
  <c r="J69" i="1"/>
  <c r="I39" i="1"/>
  <c r="I46" i="1" s="1"/>
  <c r="A27" i="1"/>
  <c r="G28" i="1" s="1"/>
  <c r="G27" i="1" s="1"/>
  <c r="G29" i="1" s="1"/>
  <c r="J44" i="1" l="1"/>
  <c r="J41" i="1"/>
  <c r="J42" i="1"/>
  <c r="J43" i="1"/>
  <c r="J39" i="1"/>
  <c r="J46" i="1" s="1"/>
  <c r="J45" i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stavi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stavi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stavi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stavi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<sst xmlns="http://schemas.openxmlformats.org/spreadsheetml/2006/main" count="1445" uniqueCount="451">
  <si>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</si>
  <si>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</si>
  <si>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</si>
  <si>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</si>
  <si>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</si>
  <si>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</si>
  <si>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</si>
  <si>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</si>
  <si>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</si>
  <si>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</si>
  <si>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</si>
  <si>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</si>
  <si>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</si>
  <si>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</si>
  <si>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</si>
  <si>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</si>
  <si>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</si>
  <si>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</si>
  <si>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</si>
  <si>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</si>
  <si>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</si>
  <si>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</si>
  <si>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</si>
  <si>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</si>
  <si>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</si>
  <si>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</si>
  <si>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</si>
  <si>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</si>
  <si>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</si>
  <si>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</si>
  <si>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</si>
  <si>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</si>
  <si>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</si>
  <si>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</si>
  <si>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</si>
  <si>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</si>
  <si>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</si>
  <si>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</si>
  <si>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</si>
  <si>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</si>
  <si>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</si>
  <si>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</si>
  <si>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</si>
  <si>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Jihomoravský kraj</t>
  </si>
  <si>
    <t>Žerotínovo náměstí 449/3</t>
  </si>
  <si>
    <t>Brno-Veveří</t>
  </si>
  <si>
    <t>60200</t>
  </si>
  <si>
    <t>70888337</t>
  </si>
  <si>
    <t>CZ70888337</t>
  </si>
  <si>
    <t>ATELIER 2002, s.r.o.</t>
  </si>
  <si>
    <t>Zachova 634/6</t>
  </si>
  <si>
    <t>Brno-Stránice</t>
  </si>
  <si>
    <t>26897270</t>
  </si>
  <si>
    <t>CZ26897270</t>
  </si>
  <si>
    <t>Stavba</t>
  </si>
  <si>
    <t>Stavební objekt</t>
  </si>
  <si>
    <t>SO00</t>
  </si>
  <si>
    <t>Klimatizace pro výjezdovou základnu ZZS JmK Vyškov</t>
  </si>
  <si>
    <t>D.1.1</t>
  </si>
  <si>
    <t>Architektonicko stavební řešení</t>
  </si>
  <si>
    <t>D.1.4.1</t>
  </si>
  <si>
    <t>Zdravotně technické instalace</t>
  </si>
  <si>
    <t>D.1.4.3</t>
  </si>
  <si>
    <t>Vzduchotechnika, chlazení</t>
  </si>
  <si>
    <t>D.1.4.7</t>
  </si>
  <si>
    <t>Silnoproudá elektrotechnika</t>
  </si>
  <si>
    <t>Celkem za stavbu</t>
  </si>
  <si>
    <t>CZK</t>
  </si>
  <si>
    <t>#POPS</t>
  </si>
  <si>
    <t>Popis stavby: A2008/3 - KŘP JmK – PD Automyčka Pražákova, Brno</t>
  </si>
  <si>
    <t>#POPO</t>
  </si>
  <si>
    <t>Popis objektu: SO00 - Klimatizace pro výjezdovou základnu ZZS JmK Vyškov</t>
  </si>
  <si>
    <t>#POPR</t>
  </si>
  <si>
    <t>Popis rozpočtu: D.1.1 - Architektonicko stavební řešení</t>
  </si>
  <si>
    <t>Popis rozpočtu: D.1.4.1 - Zdravotně technické instalace</t>
  </si>
  <si>
    <t>Popis rozpočtu: D.1.4.3 - Vzduchotechnika, chlazení</t>
  </si>
  <si>
    <t>Popis rozpočtu: D.1.4.7 - Silnoproudá elektrotechnika</t>
  </si>
  <si>
    <t>Rekapitulace dílů</t>
  </si>
  <si>
    <t>Typ dílu</t>
  </si>
  <si>
    <t>_1</t>
  </si>
  <si>
    <t>Zařízení č. 1 - Vytápění a chlazení budovy</t>
  </si>
  <si>
    <t>_3</t>
  </si>
  <si>
    <t>P.   Práce účtované hodinovou sazbou</t>
  </si>
  <si>
    <t>_4</t>
  </si>
  <si>
    <t>S.   Vedlejší rozpočtové náklady</t>
  </si>
  <si>
    <t>_5</t>
  </si>
  <si>
    <t>Materiál nosný kusový + montáž</t>
  </si>
  <si>
    <t>_6</t>
  </si>
  <si>
    <t>Materiál nosný délkový + montáž</t>
  </si>
  <si>
    <t>34</t>
  </si>
  <si>
    <t>Stěny a příčky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</si>
  <si>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</si>
  <si>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</si>
  <si>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</si>
  <si>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</si>
  <si>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</si>
  <si>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</si>
  <si>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</si>
  <si>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</si>
  <si>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</si>
  <si>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</si>
  <si>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</si>
  <si>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</si>
  <si>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</si>
  <si>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</si>
  <si>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</si>
  <si>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</si>
  <si>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</si>
  <si>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</si>
  <si>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713</t>
  </si>
  <si>
    <t>Izolace tepelné</t>
  </si>
  <si>
    <t>721</t>
  </si>
  <si>
    <t>Vnitřní kanalizace</t>
  </si>
  <si>
    <t>767</t>
  </si>
  <si>
    <t>Konstrukce zámečnické</t>
  </si>
  <si>
    <t>776</t>
  </si>
  <si>
    <t>Podlahy povlakové</t>
  </si>
  <si>
    <t>781</t>
  </si>
  <si>
    <t>Obklady keramické</t>
  </si>
  <si>
    <t>784</t>
  </si>
  <si>
    <t>Malby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</si>
  <si>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</si>
  <si>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</si>
  <si>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</si>
  <si>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</si>
  <si>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</si>
  <si>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</si>
  <si>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</si>
  <si>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</si>
  <si>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</si>
  <si>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</si>
  <si>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</si>
  <si>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</si>
  <si>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</si>
  <si>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</si>
  <si>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</si>
  <si>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</si>
  <si>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</si>
  <si>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</si>
  <si>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</si>
  <si>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</si>
  <si>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</si>
  <si>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</si>
  <si>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</si>
  <si>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</si>
  <si>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</si>
  <si>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</si>
  <si>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</si>
  <si>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</si>
  <si>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</si>
  <si>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</si>
  <si>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</si>
  <si>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</si>
  <si>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</si>
  <si>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342263513R00</t>
  </si>
  <si>
    <t>Revizní protipožární dvířka do SDK příček rozměr 300x300 mm, požární odolnost EW 30</t>
  </si>
  <si>
    <t>kus</t>
  </si>
  <si>
    <t>801-1</t>
  </si>
  <si>
    <t>RTS 22/ II</t>
  </si>
  <si>
    <t>Práce</t>
  </si>
  <si>
    <t>Běžná</t>
  </si>
  <si>
    <t>POL1_</t>
  </si>
  <si>
    <t>2.NP : 5</t>
  </si>
  <si>
    <t>VV</t>
  </si>
  <si>
    <t>3.NP : 4</t>
  </si>
  <si>
    <t>347013121R00</t>
  </si>
  <si>
    <t>Předstěny opláštěné sádrokartonovými deskami předsazené stěny spřažené  1 x ocelová konstrukce C, tloušťka desky 12,5 mm, standard, tloušťka předstěny 55 mm, tl. izolace 40 mm,  , Výrobek izolační pro budovy z minerální vlny (MW) tvar: deska; použití: stěny, podhledy, šikmé střechy, stropy; tloušťka d = 40,0 mm; hrana: rovná;...</t>
  </si>
  <si>
    <t>m2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</si>
  <si>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</si>
  <si>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</si>
  <si>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</si>
  <si>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</si>
  <si>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2.NP : </t>
  </si>
  <si>
    <t>205 : 2,7*1,5</t>
  </si>
  <si>
    <t>206 : 2,7*1,5</t>
  </si>
  <si>
    <t xml:space="preserve">3.NP : </t>
  </si>
  <si>
    <t>305 : 2,7*1,5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</si>
  <si>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</si>
  <si>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</si>
  <si>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</si>
  <si>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207 : (0,3+0,3)*3</t>
  </si>
  <si>
    <t>307 : (0,3+0,3)*3</t>
  </si>
  <si>
    <t>602011147RT2</t>
  </si>
  <si>
    <t xml:space="preserve">Omítka stěn z hotových směsí stěrka, sádrová,  , tloušťka vrstvy 3 mm,  </t>
  </si>
  <si>
    <t>po jednotlivých vrstvách</t>
  </si>
  <si>
    <t>SPI</t>
  </si>
  <si>
    <t>612401191RT2</t>
  </si>
  <si>
    <t>Omítky malých ploch vnitřních stěn do 0,09 m2, vápennou štukovou omítkou</t>
  </si>
  <si>
    <t>801-4</t>
  </si>
  <si>
    <t>jakoukoliv maltou, z pomocného pracovního lešení o výšce podlahy do 1900 mm a pro zatížení do 1,5 kPa,</t>
  </si>
  <si>
    <t xml:space="preserve">1.NP : </t>
  </si>
  <si>
    <t>101 : 1</t>
  </si>
  <si>
    <t>103 : 1</t>
  </si>
  <si>
    <t>104 : 1</t>
  </si>
  <si>
    <t>105 : 2</t>
  </si>
  <si>
    <t>201 : 1</t>
  </si>
  <si>
    <t>203 : 3</t>
  </si>
  <si>
    <t>204 : 3</t>
  </si>
  <si>
    <t>301 : 1</t>
  </si>
  <si>
    <t>302 : 1</t>
  </si>
  <si>
    <t>303 : 2</t>
  </si>
  <si>
    <t>304 : 2</t>
  </si>
  <si>
    <t>612403382RV1</t>
  </si>
  <si>
    <t>Hrubá výplň rýh ve stěnách, jakoukoliv maltou maltou ze suchých směsí  50 x 50 mm</t>
  </si>
  <si>
    <t>m</t>
  </si>
  <si>
    <t>jakékoliv šířky rýhy,</t>
  </si>
  <si>
    <t>107 : 1,2</t>
  </si>
  <si>
    <t>209 : 3*1,2</t>
  </si>
  <si>
    <t>309 : 2*1,2</t>
  </si>
  <si>
    <t>612403386RV1</t>
  </si>
  <si>
    <t>Hrubá výplň rýh ve stěnách, jakoukoliv maltou maltou ze suchých směsí  100 x 100 mm</t>
  </si>
  <si>
    <t>102 : 3</t>
  </si>
  <si>
    <t>106 : 1,9</t>
  </si>
  <si>
    <t>R6244.01</t>
  </si>
  <si>
    <t>Překrytí spár perlinkou, šířka pruhu 12 cm</t>
  </si>
  <si>
    <t>Vlastní</t>
  </si>
  <si>
    <t>R950.01</t>
  </si>
  <si>
    <t>D+M betonová dlažba 300x300 mm, terče</t>
  </si>
  <si>
    <t>Součtová</t>
  </si>
  <si>
    <t>Agregovaná položka</t>
  </si>
  <si>
    <t>POL2_</t>
  </si>
  <si>
    <t>Dodávka a montáž penetrace podkladu, parozábrany z asfaltových modifikovaných pásů, tepelné izolace ze stabilizovaného polystyrenu EPS 150 S tl. 140 mm na PU lepidlo, podkladního samolepícího asfaltového pásu s vytažením na stěny, asfaltového hydroizolačního pásu s vytažením na stěny, betonové dlažby na distančí terče.</t>
  </si>
  <si>
    <t>971035231R00</t>
  </si>
  <si>
    <t>Vybourání otvorů ve zdivu cihelném z jakýchkoliv cihel pálených  na maltu cementovou, plochy do 0,0225 m2, tloušťky do 150 mm</t>
  </si>
  <si>
    <t>801-3</t>
  </si>
  <si>
    <t>základovém nebo nadzákladovém,</t>
  </si>
  <si>
    <t>971035251R00</t>
  </si>
  <si>
    <t>Vybourání otvorů ve zdivu cihelném z jakýchkoliv cihel pálených  na maltu cementovou, plochy do 0,0225 m2, tloušťky do 450 mm</t>
  </si>
  <si>
    <t>Včetně pomocného lešení o výšce podlahy do 1900 mm a pro zatížení do 1,5 kPa  (150 kg/m2).</t>
  </si>
  <si>
    <t>972054141R00</t>
  </si>
  <si>
    <t>Vybourání otvorů ve stropech nebo klenbách železobetonových plochy do 0,0225 m2, tloušťky do 150 mm</t>
  </si>
  <si>
    <t>bez odstranění podlahy a násypu,</t>
  </si>
  <si>
    <t>974051315R00</t>
  </si>
  <si>
    <t>Frézování drážek pro instalace ve zdivu z cihelných tvárnic hloubky od 31 mm do 50 mm, šířky od 31 mm do 50 mm</t>
  </si>
  <si>
    <t>R974.01</t>
  </si>
  <si>
    <t>Frézování drážky do 80x80 mm, zdivo, cihel. tvárnice</t>
  </si>
  <si>
    <t>998011002R00</t>
  </si>
  <si>
    <t>Přesun hmot pro budovy s nosnou konstrukcí zděnou výšky přes 6 do 12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</si>
  <si>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</si>
  <si>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</si>
  <si>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</si>
  <si>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</si>
  <si>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R7135.01</t>
  </si>
  <si>
    <t>D+M revizní klapka</t>
  </si>
  <si>
    <t>Indiv</t>
  </si>
  <si>
    <t>Položka obsahuje prořezání otvoru, osazení a dodávku rámu s dvířky včetně prošroubování a tmelení.</t>
  </si>
  <si>
    <t>102 : 1</t>
  </si>
  <si>
    <t>R713571.1</t>
  </si>
  <si>
    <t>Požárně ochranná manžeta hl. 60 mm, požární odolnost EI 45, D 50 mm, PROMASTOP®-U</t>
  </si>
  <si>
    <t>Montáž manžety ke stěně nebo stropu pomocí rozpěrné hmoždinky se šroubem. Cena obsahuje i dodávku manžety a spojovacích prostředků.</t>
  </si>
  <si>
    <t>201 : 2</t>
  </si>
  <si>
    <t>202 : 2</t>
  </si>
  <si>
    <t>28349014R</t>
  </si>
  <si>
    <t>dvířka revizní plná; materiál PVC; š = 300,0 mm; h = 300,0 mm; barva bílá, šedá</t>
  </si>
  <si>
    <t>SPCM</t>
  </si>
  <si>
    <t>Specifikace</t>
  </si>
  <si>
    <t>POL3_</t>
  </si>
  <si>
    <t>767995105R00</t>
  </si>
  <si>
    <t>Výroba a montáž atypických kovovových doplňků staveb hmotnosti přes 50 do 100 kg</t>
  </si>
  <si>
    <t>kg</t>
  </si>
  <si>
    <t>800-767</t>
  </si>
  <si>
    <t>776421100RU1</t>
  </si>
  <si>
    <t>Lepení soklíků PVC a napojení krytiny na stěnu lepení podlahových soklíků z PVC a vinylu včetně dodávky soklíku</t>
  </si>
  <si>
    <t>800-775</t>
  </si>
  <si>
    <t>208 : 0,9</t>
  </si>
  <si>
    <t>308 : 0,9</t>
  </si>
  <si>
    <t>781441906R00</t>
  </si>
  <si>
    <t>Opravy obkladů z obkládaček hutných, polohutných glazovaných, velikosti 300 x 200 mm</t>
  </si>
  <si>
    <t>800-771</t>
  </si>
  <si>
    <t>102 : 2,7*2</t>
  </si>
  <si>
    <t>784165512R00</t>
  </si>
  <si>
    <t>Malby z malířských směsí otěruvzdorných,  , bělost 93 %, dvojnásobné</t>
  </si>
  <si>
    <t>800-784</t>
  </si>
  <si>
    <t>102 : 24</t>
  </si>
  <si>
    <t>103 : 12</t>
  </si>
  <si>
    <t>104 : 21</t>
  </si>
  <si>
    <t>108 : 60</t>
  </si>
  <si>
    <t>203 : 62</t>
  </si>
  <si>
    <t>205 : 35</t>
  </si>
  <si>
    <t>206 : 39</t>
  </si>
  <si>
    <t>chodba : 22</t>
  </si>
  <si>
    <t>303 : 62</t>
  </si>
  <si>
    <t>304 : 45</t>
  </si>
  <si>
    <t>chodba : 48</t>
  </si>
  <si>
    <t>979017111R00</t>
  </si>
  <si>
    <t>Svislé přemístění suti k místu nakládky svislé přemístění suti nošením nebo přehazováním k místu nakládky, na výšku do 3,5 m</t>
  </si>
  <si>
    <t>800-2</t>
  </si>
  <si>
    <t>Přesun suti</t>
  </si>
  <si>
    <t>POL8_</t>
  </si>
  <si>
    <t>nebo vybouraných hmot nošením nebo přehazováním k místu nakládky přístupnému normálním dopravním prostředkům,</t>
  </si>
  <si>
    <t>S naložením suti nebo vybouraných hmot do dopravního prostředku a na jejich vyložením, popřípadě přeložením na normální dopravní prostředek.</t>
  </si>
  <si>
    <t>979017191R00</t>
  </si>
  <si>
    <t xml:space="preserve">Svislé přemístění suti k místu nakládky příplatek za každých dalších i započatých 3,5 m výšky suti,  </t>
  </si>
  <si>
    <t>979981104R00</t>
  </si>
  <si>
    <t>Odvoz a likvidace suti bez příměsí - kontejnerem do 9 t</t>
  </si>
  <si>
    <t>979083117R00</t>
  </si>
  <si>
    <t>Vodorovné přemístění suti přes 5000 m do 6000 m</t>
  </si>
  <si>
    <t>800-6</t>
  </si>
  <si>
    <t>včetně naložení na dopravní prostředek a složení,</t>
  </si>
  <si>
    <t>979990107R00</t>
  </si>
  <si>
    <t>Poplatek za skládku za uložení, směs betonu, cihel a dřeva,  , skupina 17 09 04 z Katalogu odpadů</t>
  </si>
  <si>
    <t>979087311R00</t>
  </si>
  <si>
    <t>Vodorovné přemístění suti nošením k místu nakládky vodorovné přemístění suti nošením nebo přehozením, na vzdálenost 10 m</t>
  </si>
  <si>
    <t>nebo vybouraných hmot nošením nebo přehazováním k místu nakládky přístupnému normálním dopravním prostředkům do 10 m,</t>
  </si>
  <si>
    <t>00411 R</t>
  </si>
  <si>
    <t>Přípravné a průzkumné služby či práce</t>
  </si>
  <si>
    <t>Soubor</t>
  </si>
  <si>
    <t>VRN</t>
  </si>
  <si>
    <t>POL99_2</t>
  </si>
  <si>
    <t>Náklady dodavatele vyplývající z povinností dodavatele stanovených obchodními podmínkami před zahájením stavebních prací. Tato skupina zahrnuje zejména náklady na přípravné činnosti.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</si>
  <si>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</si>
  <si>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</si>
  <si>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</si>
  <si>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</si>
  <si>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SUM</t>
  </si>
  <si>
    <t>Včetně:</t>
  </si>
  <si>
    <t>END</t>
  </si>
  <si>
    <t>721      T00</t>
  </si>
  <si>
    <t>Hzs-nezměřitelné práce a přípomoci při výměně kanalizace</t>
  </si>
  <si>
    <t>h</t>
  </si>
  <si>
    <t>713571113R00</t>
  </si>
  <si>
    <t>Požárně ochranná manžeta EI 90, D 75 mm</t>
  </si>
  <si>
    <t>722181213RW2</t>
  </si>
  <si>
    <t>Izolace vodovodního potrubí návleková z trubic z pěnového polyetylenu, tloušťka stěny 13 mm, d 45 mm</t>
  </si>
  <si>
    <t>V položce je kalkulována dodávka izolační trubice, spon a lepicí pásky.</t>
  </si>
  <si>
    <t>998713102R00</t>
  </si>
  <si>
    <t>Přesun hmot pro izolace tepelné v objektech výšky do 12 m</t>
  </si>
  <si>
    <t>POL1_7</t>
  </si>
  <si>
    <t>721170955R00</t>
  </si>
  <si>
    <t>Opravy odpadního potrubí novodurového vsazení odbočky do potrubí hrdlového, D 110 mm</t>
  </si>
  <si>
    <t>Včetně pomocného lešení o výšce podlahy do 1900 mm a pro zatížení do 1,5 kPa.</t>
  </si>
  <si>
    <t>721170963R00</t>
  </si>
  <si>
    <t>Opravy odpadního potrubí novodurového propojení dosavadního potrubí PVC, D 75 mm</t>
  </si>
  <si>
    <t>721170965R00</t>
  </si>
  <si>
    <t>Opravy odpadního potrubí novodurového propojení dosavadního potrubí PVC, D 110 mm</t>
  </si>
  <si>
    <t>721176102R00</t>
  </si>
  <si>
    <t>Potrubí HT připojovací vnější průměr D 40 mm, tloušťka stěny 1,8 mm, DN 40</t>
  </si>
  <si>
    <t>Potrubí včetně tvarovek. Bez zednických výpomocí.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</si>
  <si>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</si>
  <si>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</si>
  <si>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</si>
  <si>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</si>
  <si>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721194104R00</t>
  </si>
  <si>
    <t>Zřízení přípojek na potrubí D 40 mm, materiál ve specifikaci</t>
  </si>
  <si>
    <t>721290111R00</t>
  </si>
  <si>
    <t>Zkouška těsnosti kanalizace v objektech vodou, DN 125</t>
  </si>
  <si>
    <t>10+22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</si>
  <si>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</si>
  <si>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</si>
  <si>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725980121R00</t>
  </si>
  <si>
    <t>Dvířka z plastu, 150 x 150 mm, včetně dodávky materiálu</t>
  </si>
  <si>
    <t>28615422.AR</t>
  </si>
  <si>
    <t>zátka hrdlová DN 70,0 mm; PP</t>
  </si>
  <si>
    <t>28615442.AR</t>
  </si>
  <si>
    <t>kus čisticí DN 70,0 mm; PP</t>
  </si>
  <si>
    <t>998721102R00</t>
  </si>
  <si>
    <t>Přesun hmot pro vnitřní kanalizaci v objektech výšky do 12 m</t>
  </si>
  <si>
    <t>767995101R00</t>
  </si>
  <si>
    <t>Výroba a montáž atypických kovovových doplňků staveb hmotnosti do 5 kg</t>
  </si>
  <si>
    <t>31179125R</t>
  </si>
  <si>
    <t>tyč závitová M8; l = 1 000 mm; mat. ocel 4,8 - DIN 975; povrch pozink</t>
  </si>
  <si>
    <t>55399999K</t>
  </si>
  <si>
    <t>Ocelové výrobky - kotvy a spojky-atypické prvky</t>
  </si>
  <si>
    <t>998767102R00</t>
  </si>
  <si>
    <t>Přesun hmot pro kovové stavební doplňk. konstrukce v objektech výšky do 12 m</t>
  </si>
  <si>
    <t>POL99_8</t>
  </si>
  <si>
    <t>ověření stávajícího místa napojení kanalizace : 1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</si>
  <si>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</si>
  <si>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</si>
  <si>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</si>
  <si>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</si>
  <si>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</si>
  <si>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</si>
  <si>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</si>
  <si>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</si>
  <si>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</si>
  <si>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1.01</t>
  </si>
  <si>
    <t>Venkovní kondenzační jednotka / tepelné čerpadlo miniVRV systému - invertorová, Qch=15,5kW, Qt=18kW,, P= 3,78kW/400V, R32</t>
  </si>
  <si>
    <t>ks</t>
  </si>
  <si>
    <t>POL1_1</t>
  </si>
  <si>
    <t>1.02</t>
  </si>
  <si>
    <t>Vnitřní jednotka nástěnná, Qch=2,8kW, Qt=3,2kW, P=0,034kW/230V, R32</t>
  </si>
  <si>
    <t>1.03</t>
  </si>
  <si>
    <t>Vnitřní jednotka nástěnná, Qch=3,6kW, Qt=4kW, P=0,035kW/230V, R32</t>
  </si>
  <si>
    <t>1.04</t>
  </si>
  <si>
    <t>Vnitřní jednotka nástěnná, Qch=4,5kW, Qt=5kW, P=0,03kW/230V, R32</t>
  </si>
  <si>
    <t>1.05</t>
  </si>
  <si>
    <t>Nástěnný ovladač kabelový</t>
  </si>
  <si>
    <t>1.06</t>
  </si>
  <si>
    <t>Refnet -výkonový index - do200</t>
  </si>
  <si>
    <t>1.10</t>
  </si>
  <si>
    <t>Propojovací izolované měděné potrubí 6,4mm</t>
  </si>
  <si>
    <t>bm</t>
  </si>
  <si>
    <t>POL3_0</t>
  </si>
  <si>
    <t>1.11</t>
  </si>
  <si>
    <t>Propojovací izolované měděné potrubí 9,5mm</t>
  </si>
  <si>
    <t>1.12</t>
  </si>
  <si>
    <t>Propojovací izolované měděné potrubí 12,7mm</t>
  </si>
  <si>
    <t>1.13</t>
  </si>
  <si>
    <t>Propojovací izolované měděné potrubí 15,9mm</t>
  </si>
  <si>
    <t>1.90</t>
  </si>
  <si>
    <t>Montážní, spojovací, těsnící a závěsný materiál, chladivo R32 - 1,6kg , propojovací kabeláž</t>
  </si>
  <si>
    <t>R001</t>
  </si>
  <si>
    <t>Náklady na dopravu</t>
  </si>
  <si>
    <t>kpl</t>
  </si>
  <si>
    <t>R002</t>
  </si>
  <si>
    <t>Zaškolení obsluhy</t>
  </si>
  <si>
    <t>Pol__0001</t>
  </si>
  <si>
    <t>předběžná obhlídka</t>
  </si>
  <si>
    <t>Pol__0002</t>
  </si>
  <si>
    <t>úprava stáv.rozvaděče</t>
  </si>
  <si>
    <t>Pol__0003</t>
  </si>
  <si>
    <t>Revize</t>
  </si>
  <si>
    <t>210112010</t>
  </si>
  <si>
    <t>Spinac v krytu IP54/3P/7,5kW BE 325 M/TPN  ABB</t>
  </si>
  <si>
    <t>Pol__0006</t>
  </si>
  <si>
    <t>Kabel s příložným termostatem PFP 2m/25W  32V2330152 Fenix</t>
  </si>
  <si>
    <t>Pol__0007</t>
  </si>
  <si>
    <t>Krabice   R  IP40 8107 72x72x42mm KO</t>
  </si>
  <si>
    <t>Pol__0008</t>
  </si>
  <si>
    <t>kabelová prichytka mala do 8x  CYKY 3x1.5  Fro</t>
  </si>
  <si>
    <t>1.41</t>
  </si>
  <si>
    <t>210120451</t>
  </si>
  <si>
    <t>Jistič instalační 10kA 3 P 16A/C LE</t>
  </si>
  <si>
    <t>6.20</t>
  </si>
  <si>
    <t>210120401</t>
  </si>
  <si>
    <t>Jistič instalační 10kA 1 P 10A/C LE</t>
  </si>
  <si>
    <t>Chranic FI/LS PFL7-6/1N/003/B  FG</t>
  </si>
  <si>
    <t>R-položka</t>
  </si>
  <si>
    <t>POL12_1</t>
  </si>
  <si>
    <t>6.10</t>
  </si>
  <si>
    <t>210192571</t>
  </si>
  <si>
    <t>Svorka radova RSA 2.5 BE</t>
  </si>
  <si>
    <t>6.121</t>
  </si>
  <si>
    <t>210800105</t>
  </si>
  <si>
    <t>Kabel CYKY-J 3x1,5   KL</t>
  </si>
  <si>
    <t>2.2</t>
  </si>
  <si>
    <t>210800106</t>
  </si>
  <si>
    <t>Kabel CYKY-J 3x2,5   KL</t>
  </si>
  <si>
    <t>210800116</t>
  </si>
  <si>
    <t>Kabel CYKY-J 5x2,5   KL</t>
  </si>
  <si>
    <t>210010063</t>
  </si>
  <si>
    <t>Trubka plastová Tuhá 1520 KO</t>
  </si>
  <si>
    <t>2.63</t>
  </si>
  <si>
    <t>210010003</t>
  </si>
  <si>
    <t>Trubka SuperMonoflex 1220 KO</t>
  </si>
  <si>
    <t>2.64</t>
  </si>
  <si>
    <t>210010106</t>
  </si>
  <si>
    <t>Lista vkladaci LV 18/13  KO</t>
  </si>
  <si>
    <t>A2008</t>
  </si>
  <si>
    <t>„Klimatizace pro výjezdovou základnu ZZS JmK Vyškov“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</si>
</sst>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formatRows="0"/>
  <mergeCells count="1">
    <mergeCell ref="A2:G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86"/>
  <sheetViews>
    <sheetView showGridLines="0" tabSelected="1" topLeftCell="B15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2" t="s">
        <v>22</v>
      </c>
      <c r="C2" s="73"/>
      <c r="D2" s="74" t="s">
        <v>449</v>
      </c>
      <c r="E2" s="203" t="s">
        <v>450</v>
      </c>
      <c r="F2" s="204"/>
      <c r="G2" s="204"/>
      <c r="H2" s="204"/>
      <c r="I2" s="204"/>
      <c r="J2" s="205"/>
      <c r="O2" s="1"/>
    </row>
    <row r="3" spans="1:15" ht="27" hidden="1" customHeight="1" x14ac:dyDescent="0.2">
      <c r="A3" s="2"/>
      <c r="B3" s="75"/>
      <c r="C3" s="73"/>
      <c r="D3" s="76"/>
      <c r="E3" s="206"/>
      <c r="F3" s="207"/>
      <c r="G3" s="207"/>
      <c r="H3" s="207"/>
      <c r="I3" s="207"/>
      <c r="J3" s="208"/>
    </row>
    <row r="4" spans="1:15" ht="23.25" customHeight="1" x14ac:dyDescent="0.2">
      <c r="A4" s="2"/>
      <c r="B4" s="77"/>
      <c r="C4" s="78"/>
      <c r="D4" s="79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0" t="s">
        <v>42</v>
      </c>
      <c r="D5" s="220" t="s">
        <v>43</v>
      </c>
      <c r="E5" s="221"/>
      <c r="F5" s="221"/>
      <c r="G5" s="221"/>
      <c r="H5" s="18" t="s">
        <v>40</v>
      </c>
      <c r="I5" s="81" t="s">
        <v>47</v>
      </c>
      <c r="J5" s="8"/>
    </row>
    <row r="6" spans="1:15" ht="15.75" customHeight="1" x14ac:dyDescent="0.2">
      <c r="A6" s="2"/>
      <c r="B6" s="27"/>
      <c r="C6" s="52"/>
      <c r="D6" s="222" t="s">
        <v>44</v>
      </c>
      <c r="E6" s="223"/>
      <c r="F6" s="223"/>
      <c r="G6" s="223"/>
      <c r="H6" s="18" t="s">
        <v>34</v>
      </c>
      <c r="I6" s="81" t="s">
        <v>48</v>
      </c>
      <c r="J6" s="8"/>
    </row>
    <row r="7" spans="1:15" ht="15.75" customHeight="1" x14ac:dyDescent="0.2">
      <c r="A7" s="2"/>
      <c r="B7" s="28"/>
      <c r="C7" s="53"/>
      <c r="D7" s="80" t="s">
        <v>46</v>
      </c>
      <c r="E7" s="224" t="s">
        <v>45</v>
      </c>
      <c r="F7" s="225"/>
      <c r="G7" s="225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49</v>
      </c>
      <c r="H8" s="18" t="s">
        <v>40</v>
      </c>
      <c r="I8" s="81" t="s">
        <v>52</v>
      </c>
      <c r="J8" s="8"/>
    </row>
    <row r="9" spans="1:15" ht="15.75" hidden="1" customHeight="1" x14ac:dyDescent="0.2">
      <c r="A9" s="2"/>
      <c r="B9" s="2"/>
      <c r="D9" s="82" t="s">
        <v>50</v>
      </c>
      <c r="H9" s="18" t="s">
        <v>34</v>
      </c>
      <c r="I9" s="81" t="s">
        <v>53</v>
      </c>
      <c r="J9" s="8"/>
    </row>
    <row r="10" spans="1:15" ht="15.75" hidden="1" customHeight="1" x14ac:dyDescent="0.2">
      <c r="A10" s="2"/>
      <c r="B10" s="34"/>
      <c r="C10" s="53"/>
      <c r="D10" s="80" t="s">
        <v>46</v>
      </c>
      <c r="E10" s="83" t="s">
        <v>51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10"/>
      <c r="E11" s="210"/>
      <c r="F11" s="210"/>
      <c r="G11" s="210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15"/>
      <c r="E12" s="215"/>
      <c r="F12" s="215"/>
      <c r="G12" s="215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18"/>
      <c r="F13" s="219"/>
      <c r="G13" s="219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200"/>
      <c r="F16" s="201"/>
      <c r="G16" s="200"/>
      <c r="H16" s="201"/>
      <c r="I16" s="200">
        <f>SUMIF(F59:F82,A16,I59:I82)+SUMIF(F59:F82,"PSU",I59:I82)</f>
        <v>0</v>
      </c>
      <c r="J16" s="202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200"/>
      <c r="F17" s="201"/>
      <c r="G17" s="200"/>
      <c r="H17" s="201"/>
      <c r="I17" s="200">
        <f>SUMIF(F59:F82,A17,I59:I82)</f>
        <v>0</v>
      </c>
      <c r="J17" s="202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200"/>
      <c r="F18" s="201"/>
      <c r="G18" s="200"/>
      <c r="H18" s="201"/>
      <c r="I18" s="200">
        <f>SUMIF(F59:F82,A18,I59:I82)</f>
        <v>0</v>
      </c>
      <c r="J18" s="202"/>
    </row>
    <row r="19" spans="1:10" ht="23.25" customHeight="1" x14ac:dyDescent="0.2">
      <c r="A19" s="142" t="s">
        <v>123</v>
      </c>
      <c r="B19" s="37" t="s">
        <v>27</v>
      </c>
      <c r="C19" s="58"/>
      <c r="D19" s="59"/>
      <c r="E19" s="200"/>
      <c r="F19" s="201"/>
      <c r="G19" s="200"/>
      <c r="H19" s="201"/>
      <c r="I19" s="200">
        <f>SUMIF(F59:F82,A19,I59:I82)</f>
        <v>0</v>
      </c>
      <c r="J19" s="202"/>
    </row>
    <row r="20" spans="1:10" ht="23.25" customHeight="1" x14ac:dyDescent="0.2">
      <c r="A20" s="142" t="s">
        <v>124</v>
      </c>
      <c r="B20" s="37" t="s">
        <v>28</v>
      </c>
      <c r="C20" s="58"/>
      <c r="D20" s="59"/>
      <c r="E20" s="200"/>
      <c r="F20" s="201"/>
      <c r="G20" s="200"/>
      <c r="H20" s="201"/>
      <c r="I20" s="200">
        <f>SUMIF(F59:F82,A20,I59:I82)</f>
        <v>0</v>
      </c>
      <c r="J20" s="202"/>
    </row>
    <row r="21" spans="1:10" ht="23.25" customHeight="1" x14ac:dyDescent="0.2">
      <c r="A21" s="2"/>
      <c r="B21" s="47" t="s">
        <v>29</v>
      </c>
      <c r="C21" s="60"/>
      <c r="D21" s="61"/>
      <c r="E21" s="213"/>
      <c r="F21" s="214"/>
      <c r="G21" s="213"/>
      <c r="H21" s="214"/>
      <c r="I21" s="213">
        <f>SUM(I16:J20)</f>
        <v>0</v>
      </c>
      <c r="J21" s="231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29">
        <f>ZakladDPHSniVypocet</f>
        <v>0</v>
      </c>
      <c r="H23" s="230"/>
      <c r="I23" s="230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27">
        <f>I23*E23/100</f>
        <v>0</v>
      </c>
      <c r="H24" s="228"/>
      <c r="I24" s="228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29">
        <f>ZakladDPHZaklVypocet</f>
        <v>0</v>
      </c>
      <c r="H25" s="230"/>
      <c r="I25" s="230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197">
        <f>I25*E25/100</f>
        <v>0</v>
      </c>
      <c r="H26" s="198"/>
      <c r="I26" s="198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199">
        <f>CenaCelkemBezDPH-(ZakladDPHSni+ZakladDPHZakl)</f>
        <v>0</v>
      </c>
      <c r="H27" s="199"/>
      <c r="I27" s="199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33">
        <f>A27</f>
        <v>0</v>
      </c>
      <c r="H28" s="233"/>
      <c r="I28" s="233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32">
        <f>ZakladDPHSni+DPHSni+ZakladDPHZakl+DPHZakl+Zaokrouhleni</f>
        <v>0</v>
      </c>
      <c r="H29" s="232"/>
      <c r="I29" s="232"/>
      <c r="J29" s="122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4"/>
      <c r="E34" s="235"/>
      <c r="G34" s="236"/>
      <c r="H34" s="237"/>
      <c r="I34" s="237"/>
      <c r="J34" s="24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54</v>
      </c>
      <c r="C39" s="238"/>
      <c r="D39" s="238"/>
      <c r="E39" s="238"/>
      <c r="F39" s="99">
        <f>'SO00 D.1.1 Pol'!AE177+'SO00 D.1.4.1 Pol'!AE52+'SO00 D.1.4.3 Pol'!AE24+'SO00 D.1.4.7 Pol'!AE40</f>
        <v>0</v>
      </c>
      <c r="G39" s="100">
        <f>'SO00 D.1.1 Pol'!AF177+'SO00 D.1.4.1 Pol'!AF52+'SO00 D.1.4.3 Pol'!AF24+'SO00 D.1.4.7 Pol'!AF40</f>
        <v>0</v>
      </c>
      <c r="H39" s="101"/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4"/>
      <c r="C40" s="239" t="s">
        <v>55</v>
      </c>
      <c r="D40" s="239"/>
      <c r="E40" s="239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56</v>
      </c>
      <c r="C41" s="239" t="s">
        <v>57</v>
      </c>
      <c r="D41" s="239"/>
      <c r="E41" s="239"/>
      <c r="F41" s="105">
        <f>'SO00 D.1.1 Pol'!AE177+'SO00 D.1.4.1 Pol'!AE52+'SO00 D.1.4.3 Pol'!AE24+'SO00 D.1.4.7 Pol'!AE40</f>
        <v>0</v>
      </c>
      <c r="G41" s="106">
        <f>'SO00 D.1.1 Pol'!AF177+'SO00 D.1.4.1 Pol'!AF52+'SO00 D.1.4.3 Pol'!AF24+'SO00 D.1.4.7 Pol'!AF40</f>
        <v>0</v>
      </c>
      <c r="H41" s="106"/>
      <c r="I41" s="107">
        <f>F41+G41+H41</f>
        <v>0</v>
      </c>
      <c r="J41" s="108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9" t="s">
        <v>58</v>
      </c>
      <c r="C42" s="238" t="s">
        <v>59</v>
      </c>
      <c r="D42" s="238"/>
      <c r="E42" s="238"/>
      <c r="F42" s="110">
        <f>'SO00 D.1.1 Pol'!AE177</f>
        <v>0</v>
      </c>
      <c r="G42" s="101">
        <f>'SO00 D.1.1 Pol'!AF177</f>
        <v>0</v>
      </c>
      <c r="H42" s="101"/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9" t="s">
        <v>60</v>
      </c>
      <c r="C43" s="238" t="s">
        <v>61</v>
      </c>
      <c r="D43" s="238"/>
      <c r="E43" s="238"/>
      <c r="F43" s="110">
        <f>'SO00 D.1.4.1 Pol'!AE52</f>
        <v>0</v>
      </c>
      <c r="G43" s="101">
        <f>'SO00 D.1.4.1 Pol'!AF52</f>
        <v>0</v>
      </c>
      <c r="H43" s="101"/>
      <c r="I43" s="102">
        <f>F43+G43+H43</f>
        <v>0</v>
      </c>
      <c r="J43" s="103" t="str">
        <f>IF(_xlfn.SINGLE(CenaCelkemVypocet)=0,"",I43/_xlfn.SINGLE(CenaCelkemVypocet)*100)</f>
        <v/>
      </c>
    </row>
    <row r="44" spans="1:10" ht="25.5" customHeight="1" x14ac:dyDescent="0.2">
      <c r="A44" s="87">
        <v>3</v>
      </c>
      <c r="B44" s="109" t="s">
        <v>62</v>
      </c>
      <c r="C44" s="238" t="s">
        <v>63</v>
      </c>
      <c r="D44" s="238"/>
      <c r="E44" s="238"/>
      <c r="F44" s="110">
        <f>'SO00 D.1.4.3 Pol'!AE24</f>
        <v>0</v>
      </c>
      <c r="G44" s="101">
        <f>'SO00 D.1.4.3 Pol'!AF24</f>
        <v>0</v>
      </c>
      <c r="H44" s="101"/>
      <c r="I44" s="102">
        <f>F44+G44+H44</f>
        <v>0</v>
      </c>
      <c r="J44" s="103" t="str">
        <f>IF(_xlfn.SINGLE(CenaCelkemVypocet)=0,"",I44/_xlfn.SINGLE(CenaCelkemVypocet)*100)</f>
        <v/>
      </c>
    </row>
    <row r="45" spans="1:10" ht="25.5" customHeight="1" x14ac:dyDescent="0.2">
      <c r="A45" s="87">
        <v>3</v>
      </c>
      <c r="B45" s="109" t="s">
        <v>64</v>
      </c>
      <c r="C45" s="238" t="s">
        <v>65</v>
      </c>
      <c r="D45" s="238"/>
      <c r="E45" s="238"/>
      <c r="F45" s="110">
        <f>'SO00 D.1.4.7 Pol'!AE40</f>
        <v>0</v>
      </c>
      <c r="G45" s="101">
        <f>'SO00 D.1.4.7 Pol'!AF40</f>
        <v>0</v>
      </c>
      <c r="H45" s="101"/>
      <c r="I45" s="102">
        <f>F45+G45+H45</f>
        <v>0</v>
      </c>
      <c r="J45" s="103" t="str">
        <f>IF(_xlfn.SINGLE(CenaCelkemVypocet)=0,"",I45/_xlfn.SINGLE(CenaCelkemVypocet)*100)</f>
        <v/>
      </c>
    </row>
    <row r="46" spans="1:10" ht="25.5" customHeight="1" x14ac:dyDescent="0.2">
      <c r="A46" s="87"/>
      <c r="B46" s="240" t="s">
        <v>66</v>
      </c>
      <c r="C46" s="241"/>
      <c r="D46" s="241"/>
      <c r="E46" s="241"/>
      <c r="F46" s="111">
        <f>SUMIF(A39:A45,"=1",F39:F45)</f>
        <v>0</v>
      </c>
      <c r="G46" s="112">
        <f>SUMIF(A39:A45,"=1",G39:G45)</f>
        <v>0</v>
      </c>
      <c r="H46" s="112">
        <f>SUMIF(A39:A45,"=1",H39:H45)</f>
        <v>0</v>
      </c>
      <c r="I46" s="113">
        <f>SUMIF(A39:A45,"=1",I39:I45)</f>
        <v>0</v>
      </c>
      <c r="J46" s="114">
        <f>SUMIF(A39:A45,"=1",J39:J45)</f>
        <v>0</v>
      </c>
    </row>
    <row r="48" spans="1:10" x14ac:dyDescent="0.2">
      <c r="A48" t="s">
        <v>68</v>
      </c>
      <c r="B48" t="s">
        <v>69</v>
      </c>
    </row>
    <row r="49" spans="1:10" x14ac:dyDescent="0.2">
      <c r="A49" t="s">
        <v>70</v>
      </c>
      <c r="B49" t="s">
        <v>71</v>
      </c>
    </row>
    <row r="50" spans="1:10" x14ac:dyDescent="0.2">
      <c r="A50" t="s">
        <v>72</v>
      </c>
      <c r="B50" t="s">
        <v>73</v>
      </c>
    </row>
    <row r="51" spans="1:10" x14ac:dyDescent="0.2">
      <c r="A51" t="s">
        <v>72</v>
      </c>
      <c r="B51" t="s">
        <v>74</v>
      </c>
    </row>
    <row r="52" spans="1:10" x14ac:dyDescent="0.2">
      <c r="A52" t="s">
        <v>72</v>
      </c>
      <c r="B52" t="s">
        <v>75</v>
      </c>
    </row>
    <row r="53" spans="1:10" x14ac:dyDescent="0.2">
      <c r="A53" t="s">
        <v>72</v>
      </c>
      <c r="B53" t="s">
        <v>76</v>
      </c>
    </row>
    <row r="56" spans="1:10" ht="15.75" x14ac:dyDescent="0.25">
      <c r="B56" s="123" t="s">
        <v>77</v>
      </c>
    </row>
    <row r="58" spans="1:10" ht="25.5" customHeight="1" x14ac:dyDescent="0.2">
      <c r="A58" s="125"/>
      <c r="B58" s="128" t="s">
        <v>17</v>
      </c>
      <c r="C58" s="128" t="s">
        <v>5</v>
      </c>
      <c r="D58" s="129"/>
      <c r="E58" s="129"/>
      <c r="F58" s="130" t="s">
        <v>78</v>
      </c>
      <c r="G58" s="130"/>
      <c r="H58" s="130"/>
      <c r="I58" s="130" t="s">
        <v>29</v>
      </c>
      <c r="J58" s="130" t="s">
        <v>0</v>
      </c>
    </row>
    <row r="59" spans="1:10" ht="36.75" customHeight="1" x14ac:dyDescent="0.2">
      <c r="A59" s="126"/>
      <c r="B59" s="131" t="s">
        <v>79</v>
      </c>
      <c r="C59" s="242" t="s">
        <v>80</v>
      </c>
      <c r="D59" s="243"/>
      <c r="E59" s="243"/>
      <c r="F59" s="138" t="s">
        <v>24</v>
      </c>
      <c r="G59" s="139"/>
      <c r="H59" s="139"/>
      <c r="I59" s="139">
        <f>'SO00 D.1.4.3 Pol'!G8</f>
        <v>0</v>
      </c>
      <c r="J59" s="135" t="str">
        <f>IF(I83=0,"",I59/I83*100)</f>
        <v/>
      </c>
    </row>
    <row r="60" spans="1:10" ht="36.75" customHeight="1" x14ac:dyDescent="0.2">
      <c r="A60" s="126"/>
      <c r="B60" s="131" t="s">
        <v>81</v>
      </c>
      <c r="C60" s="242" t="s">
        <v>82</v>
      </c>
      <c r="D60" s="243"/>
      <c r="E60" s="243"/>
      <c r="F60" s="138" t="s">
        <v>24</v>
      </c>
      <c r="G60" s="139"/>
      <c r="H60" s="139"/>
      <c r="I60" s="139">
        <f>'SO00 D.1.4.7 Pol'!G8</f>
        <v>0</v>
      </c>
      <c r="J60" s="135" t="str">
        <f>IF(I83=0,"",I60/I83*100)</f>
        <v/>
      </c>
    </row>
    <row r="61" spans="1:10" ht="36.75" customHeight="1" x14ac:dyDescent="0.2">
      <c r="A61" s="126"/>
      <c r="B61" s="131" t="s">
        <v>83</v>
      </c>
      <c r="C61" s="242" t="s">
        <v>84</v>
      </c>
      <c r="D61" s="243"/>
      <c r="E61" s="243"/>
      <c r="F61" s="138" t="s">
        <v>24</v>
      </c>
      <c r="G61" s="139"/>
      <c r="H61" s="139"/>
      <c r="I61" s="139">
        <f>'SO00 D.1.4.7 Pol'!G11</f>
        <v>0</v>
      </c>
      <c r="J61" s="135" t="str">
        <f>IF(I83=0,"",I61/I83*100)</f>
        <v/>
      </c>
    </row>
    <row r="62" spans="1:10" ht="36.75" customHeight="1" x14ac:dyDescent="0.2">
      <c r="A62" s="126"/>
      <c r="B62" s="131" t="s">
        <v>85</v>
      </c>
      <c r="C62" s="242" t="s">
        <v>86</v>
      </c>
      <c r="D62" s="243"/>
      <c r="E62" s="243"/>
      <c r="F62" s="138" t="s">
        <v>24</v>
      </c>
      <c r="G62" s="139"/>
      <c r="H62" s="139"/>
      <c r="I62" s="139">
        <f>'SO00 D.1.4.7 Pol'!G13</f>
        <v>0</v>
      </c>
      <c r="J62" s="135" t="str">
        <f>IF(I83=0,"",I62/I83*100)</f>
        <v/>
      </c>
    </row>
    <row r="63" spans="1:10" ht="36.75" customHeight="1" x14ac:dyDescent="0.2">
      <c r="A63" s="126"/>
      <c r="B63" s="131" t="s">
        <v>87</v>
      </c>
      <c r="C63" s="242" t="s">
        <v>88</v>
      </c>
      <c r="D63" s="243"/>
      <c r="E63" s="243"/>
      <c r="F63" s="138" t="s">
        <v>24</v>
      </c>
      <c r="G63" s="139"/>
      <c r="H63" s="139"/>
      <c r="I63" s="139">
        <f>'SO00 D.1.4.7 Pol'!G27</f>
        <v>0</v>
      </c>
      <c r="J63" s="135" t="str">
        <f>IF(I83=0,"",I63/I83*100)</f>
        <v/>
      </c>
    </row>
    <row r="64" spans="1:10" ht="36.75" customHeight="1" x14ac:dyDescent="0.2">
      <c r="A64" s="126"/>
      <c r="B64" s="131" t="s">
        <v>89</v>
      </c>
      <c r="C64" s="242" t="s">
        <v>90</v>
      </c>
      <c r="D64" s="243"/>
      <c r="E64" s="243"/>
      <c r="F64" s="138" t="s">
        <v>24</v>
      </c>
      <c r="G64" s="139"/>
      <c r="H64" s="139"/>
      <c r="I64" s="139">
        <f>'SO00 D.1.1 Pol'!G8</f>
        <v>0</v>
      </c>
      <c r="J64" s="135" t="str">
        <f>IF(I83=0,"",I64/I83*100)</f>
        <v/>
      </c>
    </row>
    <row r="65" spans="1:10" ht="36.75" customHeight="1" x14ac:dyDescent="0.2">
      <c r="A65" s="126"/>
      <c r="B65" s="131" t="s">
        <v>91</v>
      </c>
      <c r="C65" s="242" t="s">
        <v>92</v>
      </c>
      <c r="D65" s="243"/>
      <c r="E65" s="243"/>
      <c r="F65" s="138" t="s">
        <v>24</v>
      </c>
      <c r="G65" s="139"/>
      <c r="H65" s="139"/>
      <c r="I65" s="139">
        <f>'SO00 D.1.1 Pol'!G22</f>
        <v>0</v>
      </c>
      <c r="J65" s="135" t="str">
        <f>IF(I83=0,"",I65/I83*100)</f>
        <v/>
      </c>
    </row>
    <row r="66" spans="1:10" ht="36.75" customHeight="1" x14ac:dyDescent="0.2">
      <c r="A66" s="126"/>
      <c r="B66" s="131" t="s">
        <v>93</v>
      </c>
      <c r="C66" s="242" t="s">
        <v>94</v>
      </c>
      <c r="D66" s="243"/>
      <c r="E66" s="243"/>
      <c r="F66" s="138" t="s">
        <v>24</v>
      </c>
      <c r="G66" s="139"/>
      <c r="H66" s="139"/>
      <c r="I66" s="139">
        <f>'SO00 D.1.1 Pol'!G29</f>
        <v>0</v>
      </c>
      <c r="J66" s="135" t="str">
        <f>IF(I83=0,"",I66/I83*100)</f>
        <v/>
      </c>
    </row>
    <row r="67" spans="1:10" ht="36.75" customHeight="1" x14ac:dyDescent="0.2">
      <c r="A67" s="126"/>
      <c r="B67" s="131" t="s">
        <v>95</v>
      </c>
      <c r="C67" s="242" t="s">
        <v>96</v>
      </c>
      <c r="D67" s="243"/>
      <c r="E67" s="243"/>
      <c r="F67" s="138" t="s">
        <v>24</v>
      </c>
      <c r="G67" s="139"/>
      <c r="H67" s="139"/>
      <c r="I67" s="139">
        <f>'SO00 D.1.1 Pol'!G32</f>
        <v>0</v>
      </c>
      <c r="J67" s="135" t="str">
        <f>IF(I83=0,"",I67/I83*100)</f>
        <v/>
      </c>
    </row>
    <row r="68" spans="1:10" ht="36.75" customHeight="1" x14ac:dyDescent="0.2">
      <c r="A68" s="126"/>
      <c r="B68" s="131" t="s">
        <v>97</v>
      </c>
      <c r="C68" s="242" t="s">
        <v>98</v>
      </c>
      <c r="D68" s="243"/>
      <c r="E68" s="243"/>
      <c r="F68" s="138" t="s">
        <v>24</v>
      </c>
      <c r="G68" s="139"/>
      <c r="H68" s="139"/>
      <c r="I68" s="139">
        <f>'SO00 D.1.1 Pol'!G62</f>
        <v>0</v>
      </c>
      <c r="J68" s="135" t="str">
        <f>IF(I83=0,"",I68/I83*100)</f>
        <v/>
      </c>
    </row>
    <row r="69" spans="1:10" ht="36.75" customHeight="1" x14ac:dyDescent="0.2">
      <c r="A69" s="126"/>
      <c r="B69" s="131" t="s">
        <v>99</v>
      </c>
      <c r="C69" s="242" t="s">
        <v>100</v>
      </c>
      <c r="D69" s="243"/>
      <c r="E69" s="243"/>
      <c r="F69" s="138" t="s">
        <v>24</v>
      </c>
      <c r="G69" s="139"/>
      <c r="H69" s="139"/>
      <c r="I69" s="139">
        <f>'SO00 D.1.4.1 Pol'!G8</f>
        <v>0</v>
      </c>
      <c r="J69" s="135" t="str">
        <f>IF(I83=0,"",I69/I83*100)</f>
        <v/>
      </c>
    </row>
    <row r="70" spans="1:10" ht="36.75" customHeight="1" x14ac:dyDescent="0.2">
      <c r="A70" s="126"/>
      <c r="B70" s="131" t="s">
        <v>101</v>
      </c>
      <c r="C70" s="242" t="s">
        <v>102</v>
      </c>
      <c r="D70" s="243"/>
      <c r="E70" s="243"/>
      <c r="F70" s="138" t="s">
        <v>24</v>
      </c>
      <c r="G70" s="139"/>
      <c r="H70" s="139"/>
      <c r="I70" s="139">
        <f>'SO00 D.1.1 Pol'!G72</f>
        <v>0</v>
      </c>
      <c r="J70" s="135" t="str">
        <f>IF(I83=0,"",I70/I83*100)</f>
        <v/>
      </c>
    </row>
    <row r="71" spans="1:10" ht="36.75" customHeight="1" x14ac:dyDescent="0.2">
      <c r="A71" s="126"/>
      <c r="B71" s="131" t="s">
        <v>103</v>
      </c>
      <c r="C71" s="242" t="s">
        <v>104</v>
      </c>
      <c r="D71" s="243"/>
      <c r="E71" s="243"/>
      <c r="F71" s="138" t="s">
        <v>24</v>
      </c>
      <c r="G71" s="139"/>
      <c r="H71" s="139"/>
      <c r="I71" s="139">
        <f>'SO00 D.1.1 Pol'!G75</f>
        <v>0</v>
      </c>
      <c r="J71" s="135" t="str">
        <f>IF(I83=0,"",I71/I83*100)</f>
        <v/>
      </c>
    </row>
    <row r="72" spans="1:10" ht="36.75" customHeight="1" x14ac:dyDescent="0.2">
      <c r="A72" s="126"/>
      <c r="B72" s="131" t="s">
        <v>105</v>
      </c>
      <c r="C72" s="242" t="s">
        <v>106</v>
      </c>
      <c r="D72" s="243"/>
      <c r="E72" s="243"/>
      <c r="F72" s="138" t="s">
        <v>24</v>
      </c>
      <c r="G72" s="139"/>
      <c r="H72" s="139"/>
      <c r="I72" s="139">
        <f>'SO00 D.1.1 Pol'!G102</f>
        <v>0</v>
      </c>
      <c r="J72" s="135" t="str">
        <f>IF(I83=0,"",I72/I83*100)</f>
        <v/>
      </c>
    </row>
    <row r="73" spans="1:10" ht="36.75" customHeight="1" x14ac:dyDescent="0.2">
      <c r="A73" s="126"/>
      <c r="B73" s="131" t="s">
        <v>107</v>
      </c>
      <c r="C73" s="242" t="s">
        <v>108</v>
      </c>
      <c r="D73" s="243"/>
      <c r="E73" s="243"/>
      <c r="F73" s="138" t="s">
        <v>24</v>
      </c>
      <c r="G73" s="139"/>
      <c r="H73" s="139"/>
      <c r="I73" s="139">
        <f>'SO00 D.1.1 Pol'!G114</f>
        <v>0</v>
      </c>
      <c r="J73" s="135" t="str">
        <f>IF(I83=0,"",I73/I83*100)</f>
        <v/>
      </c>
    </row>
    <row r="74" spans="1:10" ht="36.75" customHeight="1" x14ac:dyDescent="0.2">
      <c r="A74" s="126"/>
      <c r="B74" s="131" t="s">
        <v>109</v>
      </c>
      <c r="C74" s="242" t="s">
        <v>110</v>
      </c>
      <c r="D74" s="243"/>
      <c r="E74" s="243"/>
      <c r="F74" s="138" t="s">
        <v>25</v>
      </c>
      <c r="G74" s="139"/>
      <c r="H74" s="139"/>
      <c r="I74" s="139">
        <f>'SO00 D.1.1 Pol'!G117+'SO00 D.1.4.1 Pol'!G10</f>
        <v>0</v>
      </c>
      <c r="J74" s="135" t="str">
        <f>IF(I83=0,"",I74/I83*100)</f>
        <v/>
      </c>
    </row>
    <row r="75" spans="1:10" ht="36.75" customHeight="1" x14ac:dyDescent="0.2">
      <c r="A75" s="126"/>
      <c r="B75" s="131" t="s">
        <v>111</v>
      </c>
      <c r="C75" s="242" t="s">
        <v>112</v>
      </c>
      <c r="D75" s="243"/>
      <c r="E75" s="243"/>
      <c r="F75" s="138" t="s">
        <v>25</v>
      </c>
      <c r="G75" s="139"/>
      <c r="H75" s="139"/>
      <c r="I75" s="139">
        <f>'SO00 D.1.4.1 Pol'!G16</f>
        <v>0</v>
      </c>
      <c r="J75" s="135" t="str">
        <f>IF(I83=0,"",I75/I83*100)</f>
        <v/>
      </c>
    </row>
    <row r="76" spans="1:10" ht="36.75" customHeight="1" x14ac:dyDescent="0.2">
      <c r="A76" s="126"/>
      <c r="B76" s="131" t="s">
        <v>113</v>
      </c>
      <c r="C76" s="242" t="s">
        <v>114</v>
      </c>
      <c r="D76" s="243"/>
      <c r="E76" s="243"/>
      <c r="F76" s="138" t="s">
        <v>25</v>
      </c>
      <c r="G76" s="139"/>
      <c r="H76" s="139"/>
      <c r="I76" s="139">
        <f>'SO00 D.1.1 Pol'!G130+'SO00 D.1.4.1 Pol'!G36</f>
        <v>0</v>
      </c>
      <c r="J76" s="135" t="str">
        <f>IF(I83=0,"",I76/I83*100)</f>
        <v/>
      </c>
    </row>
    <row r="77" spans="1:10" ht="36.75" customHeight="1" x14ac:dyDescent="0.2">
      <c r="A77" s="126"/>
      <c r="B77" s="131" t="s">
        <v>115</v>
      </c>
      <c r="C77" s="242" t="s">
        <v>116</v>
      </c>
      <c r="D77" s="243"/>
      <c r="E77" s="243"/>
      <c r="F77" s="138" t="s">
        <v>25</v>
      </c>
      <c r="G77" s="139"/>
      <c r="H77" s="139"/>
      <c r="I77" s="139">
        <f>'SO00 D.1.1 Pol'!G132</f>
        <v>0</v>
      </c>
      <c r="J77" s="135" t="str">
        <f>IF(I83=0,"",I77/I83*100)</f>
        <v/>
      </c>
    </row>
    <row r="78" spans="1:10" ht="36.75" customHeight="1" x14ac:dyDescent="0.2">
      <c r="A78" s="126"/>
      <c r="B78" s="131" t="s">
        <v>117</v>
      </c>
      <c r="C78" s="242" t="s">
        <v>118</v>
      </c>
      <c r="D78" s="243"/>
      <c r="E78" s="243"/>
      <c r="F78" s="138" t="s">
        <v>25</v>
      </c>
      <c r="G78" s="139"/>
      <c r="H78" s="139"/>
      <c r="I78" s="139">
        <f>'SO00 D.1.1 Pol'!G138</f>
        <v>0</v>
      </c>
      <c r="J78" s="135" t="str">
        <f>IF(I83=0,"",I78/I83*100)</f>
        <v/>
      </c>
    </row>
    <row r="79" spans="1:10" ht="36.75" customHeight="1" x14ac:dyDescent="0.2">
      <c r="A79" s="126"/>
      <c r="B79" s="131" t="s">
        <v>119</v>
      </c>
      <c r="C79" s="242" t="s">
        <v>120</v>
      </c>
      <c r="D79" s="243"/>
      <c r="E79" s="243"/>
      <c r="F79" s="138" t="s">
        <v>25</v>
      </c>
      <c r="G79" s="139"/>
      <c r="H79" s="139"/>
      <c r="I79" s="139">
        <f>'SO00 D.1.1 Pol'!G142</f>
        <v>0</v>
      </c>
      <c r="J79" s="135" t="str">
        <f>IF(I83=0,"",I79/I83*100)</f>
        <v/>
      </c>
    </row>
    <row r="80" spans="1:10" ht="36.75" customHeight="1" x14ac:dyDescent="0.2">
      <c r="A80" s="126"/>
      <c r="B80" s="131" t="s">
        <v>121</v>
      </c>
      <c r="C80" s="242" t="s">
        <v>106</v>
      </c>
      <c r="D80" s="243"/>
      <c r="E80" s="243"/>
      <c r="F80" s="138" t="s">
        <v>122</v>
      </c>
      <c r="G80" s="139"/>
      <c r="H80" s="139"/>
      <c r="I80" s="139">
        <f>'SO00 D.1.1 Pol'!G158</f>
        <v>0</v>
      </c>
      <c r="J80" s="135" t="str">
        <f>IF(I83=0,"",I80/I83*100)</f>
        <v/>
      </c>
    </row>
    <row r="81" spans="1:10" ht="36.75" customHeight="1" x14ac:dyDescent="0.2">
      <c r="A81" s="126"/>
      <c r="B81" s="131" t="s">
        <v>123</v>
      </c>
      <c r="C81" s="242" t="s">
        <v>27</v>
      </c>
      <c r="D81" s="243"/>
      <c r="E81" s="243"/>
      <c r="F81" s="138" t="s">
        <v>123</v>
      </c>
      <c r="G81" s="139"/>
      <c r="H81" s="139"/>
      <c r="I81" s="139">
        <f>'SO00 D.1.1 Pol'!G171+'SO00 D.1.4.1 Pol'!G41</f>
        <v>0</v>
      </c>
      <c r="J81" s="135" t="str">
        <f>IF(I83=0,"",I81/I83*100)</f>
        <v/>
      </c>
    </row>
    <row r="82" spans="1:10" ht="36.75" customHeight="1" x14ac:dyDescent="0.2">
      <c r="A82" s="126"/>
      <c r="B82" s="131" t="s">
        <v>124</v>
      </c>
      <c r="C82" s="242" t="s">
        <v>28</v>
      </c>
      <c r="D82" s="243"/>
      <c r="E82" s="243"/>
      <c r="F82" s="138" t="s">
        <v>124</v>
      </c>
      <c r="G82" s="139"/>
      <c r="H82" s="139"/>
      <c r="I82" s="139">
        <f>'SO00 D.1.4.3 Pol'!G20</f>
        <v>0</v>
      </c>
      <c r="J82" s="135" t="str">
        <f>IF(I83=0,"",I82/I83*100)</f>
        <v/>
      </c>
    </row>
    <row r="83" spans="1:10" ht="25.5" customHeight="1" x14ac:dyDescent="0.2">
      <c r="A83" s="127"/>
      <c r="B83" s="132" t="s">
        <v>1</v>
      </c>
      <c r="C83" s="133"/>
      <c r="D83" s="134"/>
      <c r="E83" s="134"/>
      <c r="F83" s="140"/>
      <c r="G83" s="141"/>
      <c r="H83" s="141"/>
      <c r="I83" s="141">
        <f>SUM(I59:I82)</f>
        <v>0</v>
      </c>
      <c r="J83" s="136">
        <f>SUM(J59:J82)</f>
        <v>0</v>
      </c>
    </row>
    <row r="84" spans="1:10" x14ac:dyDescent="0.2">
      <c r="F84" s="86"/>
      <c r="G84" s="86"/>
      <c r="H84" s="86"/>
      <c r="I84" s="86"/>
      <c r="J84" s="137"/>
    </row>
    <row r="85" spans="1:10" x14ac:dyDescent="0.2">
      <c r="F85" s="86"/>
      <c r="G85" s="86"/>
      <c r="H85" s="86"/>
      <c r="I85" s="86"/>
      <c r="J85" s="137"/>
    </row>
    <row r="86" spans="1:10" x14ac:dyDescent="0.2">
      <c r="F86" s="86"/>
      <c r="G86" s="86"/>
      <c r="H86" s="86"/>
      <c r="I86" s="86"/>
      <c r="J86" s="137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81:E81"/>
    <mergeCell ref="C82:E82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39" orientation="portrait" horizontalDpi="4294967294" verticalDpi="4294967294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49" t="s">
        <v>7</v>
      </c>
      <c r="B2" s="48"/>
      <c r="C2" s="246"/>
      <c r="D2" s="246"/>
      <c r="E2" s="246"/>
      <c r="F2" s="246"/>
      <c r="G2" s="247"/>
    </row>
    <row r="3" spans="1:7" ht="24.95" customHeight="1" x14ac:dyDescent="0.2">
      <c r="A3" s="49" t="s">
        <v>8</v>
      </c>
      <c r="B3" s="48"/>
      <c r="C3" s="246"/>
      <c r="D3" s="246"/>
      <c r="E3" s="246"/>
      <c r="F3" s="246"/>
      <c r="G3" s="247"/>
    </row>
    <row r="4" spans="1:7" ht="24.95" customHeight="1" x14ac:dyDescent="0.2">
      <c r="A4" s="49" t="s">
        <v>9</v>
      </c>
      <c r="B4" s="48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JzOejjGON4XDaAFOvI04E/SEBtXlAd4H8UVEA/I9A/WxeKLacGsNci6WRrjzST5ACmQ9bivRcOfSy/DbCUS1/w==" saltValue="yk8MQ0bFhcEtIcCAWexMu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125</v>
      </c>
      <c r="B1" s="250"/>
      <c r="C1" s="250"/>
      <c r="D1" s="250"/>
      <c r="E1" s="250"/>
      <c r="F1" s="250"/>
      <c r="G1" s="250"/>
      <c r="AG1" t="s">
        <v>126</v>
      </c>
    </row>
    <row r="2" spans="1:60" ht="25.15" customHeight="1" x14ac:dyDescent="0.2">
      <c r="A2" s="49" t="s">
        <v>7</v>
      </c>
      <c r="B2" s="48" t="s">
        <v>449</v>
      </c>
      <c r="C2" s="251" t="s">
        <v>450</v>
      </c>
      <c r="D2" s="252"/>
      <c r="E2" s="252"/>
      <c r="F2" s="252"/>
      <c r="G2" s="253"/>
      <c r="AG2" t="s">
        <v>127</v>
      </c>
    </row>
    <row r="3" spans="1:60" ht="25.15" customHeight="1" x14ac:dyDescent="0.2">
      <c r="A3" s="49" t="s">
        <v>8</v>
      </c>
      <c r="B3" s="48" t="s">
        <v>56</v>
      </c>
      <c r="C3" s="251" t="s">
        <v>57</v>
      </c>
      <c r="D3" s="252"/>
      <c r="E3" s="252"/>
      <c r="F3" s="252"/>
      <c r="G3" s="253"/>
      <c r="AC3" s="124" t="s">
        <v>127</v>
      </c>
      <c r="AG3" t="s">
        <v>128</v>
      </c>
    </row>
    <row r="4" spans="1:60" ht="25.15" customHeight="1" x14ac:dyDescent="0.2">
      <c r="A4" s="143" t="s">
        <v>9</v>
      </c>
      <c r="B4" s="144" t="s">
        <v>58</v>
      </c>
      <c r="C4" s="254" t="s">
        <v>59</v>
      </c>
      <c r="D4" s="255"/>
      <c r="E4" s="255"/>
      <c r="F4" s="255"/>
      <c r="G4" s="256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29</v>
      </c>
      <c r="H6" s="149" t="s">
        <v>30</v>
      </c>
      <c r="I6" s="149" t="s">
        <v>136</v>
      </c>
      <c r="J6" s="149" t="s">
        <v>31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152</v>
      </c>
      <c r="B8" s="165" t="s">
        <v>89</v>
      </c>
      <c r="C8" s="186" t="s">
        <v>90</v>
      </c>
      <c r="D8" s="166"/>
      <c r="E8" s="167"/>
      <c r="F8" s="168"/>
      <c r="G8" s="168">
        <f>SUMIF(AG9:AG21,"&lt;&gt;NOR",G9:G21)</f>
        <v>0</v>
      </c>
      <c r="H8" s="168"/>
      <c r="I8" s="168">
        <f>SUM(I9:I21)</f>
        <v>0</v>
      </c>
      <c r="J8" s="168"/>
      <c r="K8" s="168">
        <f>SUM(K9:K21)</f>
        <v>0</v>
      </c>
      <c r="L8" s="168"/>
      <c r="M8" s="168">
        <f>SUM(M9:M21)</f>
        <v>0</v>
      </c>
      <c r="N8" s="167"/>
      <c r="O8" s="167">
        <f>SUM(O9:O21)</f>
        <v>0.19</v>
      </c>
      <c r="P8" s="167"/>
      <c r="Q8" s="167">
        <f>SUM(Q9:Q21)</f>
        <v>0</v>
      </c>
      <c r="R8" s="168"/>
      <c r="S8" s="168"/>
      <c r="T8" s="169"/>
      <c r="U8" s="163"/>
      <c r="V8" s="163">
        <f>SUM(V9:V21)</f>
        <v>21.04</v>
      </c>
      <c r="W8" s="163"/>
      <c r="X8" s="163"/>
      <c r="Y8" s="163"/>
      <c r="AG8" t="s">
        <v>153</v>
      </c>
    </row>
    <row r="9" spans="1:60" outlineLevel="1" x14ac:dyDescent="0.2">
      <c r="A9" s="171">
        <v>1</v>
      </c>
      <c r="B9" s="172" t="s">
        <v>154</v>
      </c>
      <c r="C9" s="187" t="s">
        <v>155</v>
      </c>
      <c r="D9" s="173" t="s">
        <v>156</v>
      </c>
      <c r="E9" s="174">
        <v>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4.7699999999999999E-3</v>
      </c>
      <c r="O9" s="174">
        <f>ROUND(E9*N9,2)</f>
        <v>0.04</v>
      </c>
      <c r="P9" s="174">
        <v>0</v>
      </c>
      <c r="Q9" s="174">
        <f>ROUND(E9*P9,2)</f>
        <v>0</v>
      </c>
      <c r="R9" s="176" t="s">
        <v>157</v>
      </c>
      <c r="S9" s="176" t="s">
        <v>158</v>
      </c>
      <c r="T9" s="177" t="s">
        <v>158</v>
      </c>
      <c r="U9" s="160">
        <v>1.19</v>
      </c>
      <c r="V9" s="160">
        <f>ROUND(E9*U9,2)</f>
        <v>10.71</v>
      </c>
      <c r="W9" s="160"/>
      <c r="X9" s="160" t="s">
        <v>159</v>
      </c>
      <c r="Y9" s="160" t="s">
        <v>160</v>
      </c>
      <c r="Z9" s="150"/>
      <c r="AA9" s="150"/>
      <c r="AB9" s="150"/>
      <c r="AC9" s="150"/>
      <c r="AD9" s="150"/>
      <c r="AE9" s="150"/>
      <c r="AF9" s="150"/>
      <c r="AG9" s="150" t="s">
        <v>161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88" t="s">
        <v>162</v>
      </c>
      <c r="D10" s="161"/>
      <c r="E10" s="162">
        <v>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163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 x14ac:dyDescent="0.2">
      <c r="A11" s="157"/>
      <c r="B11" s="158"/>
      <c r="C11" s="188" t="s">
        <v>164</v>
      </c>
      <c r="D11" s="161"/>
      <c r="E11" s="162">
        <v>4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163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45" outlineLevel="1" x14ac:dyDescent="0.2">
      <c r="A12" s="171">
        <v>2</v>
      </c>
      <c r="B12" s="172" t="s">
        <v>165</v>
      </c>
      <c r="C12" s="187" t="s">
        <v>166</v>
      </c>
      <c r="D12" s="173" t="s">
        <v>167</v>
      </c>
      <c r="E12" s="174">
        <v>12.15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1.2279999999999999E-2</v>
      </c>
      <c r="O12" s="174">
        <f>ROUND(E12*N12,2)</f>
        <v>0.15</v>
      </c>
      <c r="P12" s="174">
        <v>0</v>
      </c>
      <c r="Q12" s="174">
        <f>ROUND(E12*P12,2)</f>
        <v>0</v>
      </c>
      <c r="R12" s="176" t="s">
        <v>157</v>
      </c>
      <c r="S12" s="176" t="s">
        <v>158</v>
      </c>
      <c r="T12" s="177" t="s">
        <v>158</v>
      </c>
      <c r="U12" s="160">
        <v>0.85</v>
      </c>
      <c r="V12" s="160">
        <f>ROUND(E12*U12,2)</f>
        <v>10.33</v>
      </c>
      <c r="W12" s="160"/>
      <c r="X12" s="160" t="s">
        <v>159</v>
      </c>
      <c r="Y12" s="160" t="s">
        <v>160</v>
      </c>
      <c r="Z12" s="150"/>
      <c r="AA12" s="150"/>
      <c r="AB12" s="150"/>
      <c r="AC12" s="150"/>
      <c r="AD12" s="150"/>
      <c r="AE12" s="150"/>
      <c r="AF12" s="150"/>
      <c r="AG12" s="150" t="s">
        <v>161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257" t="s">
        <v>315</v>
      </c>
      <c r="D13" s="258"/>
      <c r="E13" s="258"/>
      <c r="F13" s="258"/>
      <c r="G13" s="258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168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259" t="s">
        <v>169</v>
      </c>
      <c r="D14" s="260"/>
      <c r="E14" s="260"/>
      <c r="F14" s="260"/>
      <c r="G14" s="2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259" t="s">
        <v>170</v>
      </c>
      <c r="D15" s="260"/>
      <c r="E15" s="260"/>
      <c r="F15" s="260"/>
      <c r="G15" s="2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168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259" t="s">
        <v>171</v>
      </c>
      <c r="D16" s="260"/>
      <c r="E16" s="260"/>
      <c r="F16" s="260"/>
      <c r="G16" s="2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8" t="str">
        <f>C16</f>
        <v>- standardního tmelení Q2, to je: základní tmelení Q1+ dodatečné tmelení (tmelení najemno) a případné přebroušení.</v>
      </c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188" t="s">
        <v>172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163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88" t="s">
        <v>173</v>
      </c>
      <c r="D18" s="161"/>
      <c r="E18" s="162">
        <v>4.05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163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8" t="s">
        <v>174</v>
      </c>
      <c r="D19" s="161"/>
      <c r="E19" s="162">
        <v>4.05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163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88" t="s">
        <v>175</v>
      </c>
      <c r="D20" s="161"/>
      <c r="E20" s="162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163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88" t="s">
        <v>176</v>
      </c>
      <c r="D21" s="161"/>
      <c r="E21" s="162">
        <v>4.05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163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4" t="s">
        <v>152</v>
      </c>
      <c r="B22" s="165" t="s">
        <v>91</v>
      </c>
      <c r="C22" s="186" t="s">
        <v>92</v>
      </c>
      <c r="D22" s="166"/>
      <c r="E22" s="167"/>
      <c r="F22" s="168"/>
      <c r="G22" s="168">
        <f>SUMIF(AG23:AG28,"&lt;&gt;NOR",G23:G28)</f>
        <v>0</v>
      </c>
      <c r="H22" s="168"/>
      <c r="I22" s="168">
        <f>SUM(I23:I28)</f>
        <v>0</v>
      </c>
      <c r="J22" s="168"/>
      <c r="K22" s="168">
        <f>SUM(K23:K28)</f>
        <v>0</v>
      </c>
      <c r="L22" s="168"/>
      <c r="M22" s="168">
        <f>SUM(M23:M28)</f>
        <v>0</v>
      </c>
      <c r="N22" s="167"/>
      <c r="O22" s="167">
        <f>SUM(O23:O28)</f>
        <v>0.04</v>
      </c>
      <c r="P22" s="167"/>
      <c r="Q22" s="167">
        <f>SUM(Q23:Q28)</f>
        <v>0</v>
      </c>
      <c r="R22" s="168"/>
      <c r="S22" s="168"/>
      <c r="T22" s="169"/>
      <c r="U22" s="163"/>
      <c r="V22" s="163">
        <f>SUM(V23:V28)</f>
        <v>3.42</v>
      </c>
      <c r="W22" s="163"/>
      <c r="X22" s="163"/>
      <c r="Y22" s="163"/>
      <c r="AG22" t="s">
        <v>153</v>
      </c>
    </row>
    <row r="23" spans="1:60" ht="22.5" outlineLevel="1" x14ac:dyDescent="0.2">
      <c r="A23" s="171">
        <v>3</v>
      </c>
      <c r="B23" s="172" t="s">
        <v>177</v>
      </c>
      <c r="C23" s="187" t="s">
        <v>178</v>
      </c>
      <c r="D23" s="173" t="s">
        <v>167</v>
      </c>
      <c r="E23" s="174">
        <v>3.6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1.1900000000000001E-2</v>
      </c>
      <c r="O23" s="174">
        <f>ROUND(E23*N23,2)</f>
        <v>0.04</v>
      </c>
      <c r="P23" s="174">
        <v>0</v>
      </c>
      <c r="Q23" s="174">
        <f>ROUND(E23*P23,2)</f>
        <v>0</v>
      </c>
      <c r="R23" s="176" t="s">
        <v>157</v>
      </c>
      <c r="S23" s="176" t="s">
        <v>158</v>
      </c>
      <c r="T23" s="177" t="s">
        <v>158</v>
      </c>
      <c r="U23" s="160">
        <v>0.95</v>
      </c>
      <c r="V23" s="160">
        <f>ROUND(E23*U23,2)</f>
        <v>3.42</v>
      </c>
      <c r="W23" s="160"/>
      <c r="X23" s="160" t="s">
        <v>159</v>
      </c>
      <c r="Y23" s="160" t="s">
        <v>160</v>
      </c>
      <c r="Z23" s="150"/>
      <c r="AA23" s="150"/>
      <c r="AB23" s="150"/>
      <c r="AC23" s="150"/>
      <c r="AD23" s="150"/>
      <c r="AE23" s="150"/>
      <c r="AF23" s="150"/>
      <c r="AG23" s="150" t="s">
        <v>161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7" t="s">
        <v>179</v>
      </c>
      <c r="D24" s="258"/>
      <c r="E24" s="258"/>
      <c r="F24" s="258"/>
      <c r="G24" s="258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188" t="s">
        <v>172</v>
      </c>
      <c r="D25" s="161"/>
      <c r="E25" s="162"/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163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88" t="s">
        <v>180</v>
      </c>
      <c r="D26" s="161"/>
      <c r="E26" s="162">
        <v>1.8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163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88" t="s">
        <v>175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163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8" t="s">
        <v>181</v>
      </c>
      <c r="D28" s="161"/>
      <c r="E28" s="162">
        <v>1.8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163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4" t="s">
        <v>152</v>
      </c>
      <c r="B29" s="165" t="s">
        <v>93</v>
      </c>
      <c r="C29" s="186" t="s">
        <v>94</v>
      </c>
      <c r="D29" s="166"/>
      <c r="E29" s="167"/>
      <c r="F29" s="168"/>
      <c r="G29" s="168">
        <f>SUMIF(AG30:AG31,"&lt;&gt;NOR",G30:G31)</f>
        <v>0</v>
      </c>
      <c r="H29" s="168"/>
      <c r="I29" s="168">
        <f>SUM(I30:I31)</f>
        <v>0</v>
      </c>
      <c r="J29" s="168"/>
      <c r="K29" s="168">
        <f>SUM(K30:K31)</f>
        <v>0</v>
      </c>
      <c r="L29" s="168"/>
      <c r="M29" s="168">
        <f>SUM(M30:M31)</f>
        <v>0</v>
      </c>
      <c r="N29" s="167"/>
      <c r="O29" s="167">
        <f>SUM(O30:O31)</f>
        <v>0.02</v>
      </c>
      <c r="P29" s="167"/>
      <c r="Q29" s="167">
        <f>SUM(Q30:Q31)</f>
        <v>0</v>
      </c>
      <c r="R29" s="168"/>
      <c r="S29" s="168"/>
      <c r="T29" s="169"/>
      <c r="U29" s="163"/>
      <c r="V29" s="163">
        <f>SUM(V30:V31)</f>
        <v>1.47</v>
      </c>
      <c r="W29" s="163"/>
      <c r="X29" s="163"/>
      <c r="Y29" s="163"/>
      <c r="AG29" t="s">
        <v>153</v>
      </c>
    </row>
    <row r="30" spans="1:60" outlineLevel="1" x14ac:dyDescent="0.2">
      <c r="A30" s="171">
        <v>4</v>
      </c>
      <c r="B30" s="172" t="s">
        <v>182</v>
      </c>
      <c r="C30" s="187" t="s">
        <v>183</v>
      </c>
      <c r="D30" s="173" t="s">
        <v>167</v>
      </c>
      <c r="E30" s="174">
        <v>6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4.1000000000000003E-3</v>
      </c>
      <c r="O30" s="174">
        <f>ROUND(E30*N30,2)</f>
        <v>0.02</v>
      </c>
      <c r="P30" s="174">
        <v>0</v>
      </c>
      <c r="Q30" s="174">
        <f>ROUND(E30*P30,2)</f>
        <v>0</v>
      </c>
      <c r="R30" s="176" t="s">
        <v>157</v>
      </c>
      <c r="S30" s="176" t="s">
        <v>158</v>
      </c>
      <c r="T30" s="177" t="s">
        <v>158</v>
      </c>
      <c r="U30" s="160">
        <v>0.245</v>
      </c>
      <c r="V30" s="160">
        <f>ROUND(E30*U30,2)</f>
        <v>1.47</v>
      </c>
      <c r="W30" s="160"/>
      <c r="X30" s="160" t="s">
        <v>159</v>
      </c>
      <c r="Y30" s="160" t="s">
        <v>160</v>
      </c>
      <c r="Z30" s="150"/>
      <c r="AA30" s="150"/>
      <c r="AB30" s="150"/>
      <c r="AC30" s="150"/>
      <c r="AD30" s="150"/>
      <c r="AE30" s="150"/>
      <c r="AF30" s="150"/>
      <c r="AG30" s="150" t="s">
        <v>161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48" t="s">
        <v>184</v>
      </c>
      <c r="D31" s="249"/>
      <c r="E31" s="249"/>
      <c r="F31" s="249"/>
      <c r="G31" s="249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185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4" t="s">
        <v>152</v>
      </c>
      <c r="B32" s="165" t="s">
        <v>95</v>
      </c>
      <c r="C32" s="186" t="s">
        <v>96</v>
      </c>
      <c r="D32" s="166"/>
      <c r="E32" s="167"/>
      <c r="F32" s="168"/>
      <c r="G32" s="168">
        <f>SUMIF(AG33:AG61,"&lt;&gt;NOR",G33:G61)</f>
        <v>0</v>
      </c>
      <c r="H32" s="168"/>
      <c r="I32" s="168">
        <f>SUM(I33:I61)</f>
        <v>0</v>
      </c>
      <c r="J32" s="168"/>
      <c r="K32" s="168">
        <f>SUM(K33:K61)</f>
        <v>0</v>
      </c>
      <c r="L32" s="168"/>
      <c r="M32" s="168">
        <f>SUM(M33:M61)</f>
        <v>0</v>
      </c>
      <c r="N32" s="167"/>
      <c r="O32" s="167">
        <f>SUM(O33:O61)</f>
        <v>9.9999999999999992E-2</v>
      </c>
      <c r="P32" s="167"/>
      <c r="Q32" s="167">
        <f>SUM(Q33:Q61)</f>
        <v>0</v>
      </c>
      <c r="R32" s="168"/>
      <c r="S32" s="168"/>
      <c r="T32" s="169"/>
      <c r="U32" s="163"/>
      <c r="V32" s="163">
        <f>SUM(V33:V61)</f>
        <v>6.38</v>
      </c>
      <c r="W32" s="163"/>
      <c r="X32" s="163"/>
      <c r="Y32" s="163"/>
      <c r="AG32" t="s">
        <v>153</v>
      </c>
    </row>
    <row r="33" spans="1:60" outlineLevel="1" x14ac:dyDescent="0.2">
      <c r="A33" s="171">
        <v>5</v>
      </c>
      <c r="B33" s="172" t="s">
        <v>186</v>
      </c>
      <c r="C33" s="187" t="s">
        <v>187</v>
      </c>
      <c r="D33" s="173" t="s">
        <v>156</v>
      </c>
      <c r="E33" s="174">
        <v>18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3.2000000000000002E-3</v>
      </c>
      <c r="O33" s="174">
        <f>ROUND(E33*N33,2)</f>
        <v>0.06</v>
      </c>
      <c r="P33" s="174">
        <v>0</v>
      </c>
      <c r="Q33" s="174">
        <f>ROUND(E33*P33,2)</f>
        <v>0</v>
      </c>
      <c r="R33" s="176" t="s">
        <v>188</v>
      </c>
      <c r="S33" s="176" t="s">
        <v>158</v>
      </c>
      <c r="T33" s="177" t="s">
        <v>158</v>
      </c>
      <c r="U33" s="160">
        <v>0.22498000000000001</v>
      </c>
      <c r="V33" s="160">
        <f>ROUND(E33*U33,2)</f>
        <v>4.05</v>
      </c>
      <c r="W33" s="160"/>
      <c r="X33" s="160" t="s">
        <v>159</v>
      </c>
      <c r="Y33" s="160" t="s">
        <v>160</v>
      </c>
      <c r="Z33" s="150"/>
      <c r="AA33" s="150"/>
      <c r="AB33" s="150"/>
      <c r="AC33" s="150"/>
      <c r="AD33" s="150"/>
      <c r="AE33" s="150"/>
      <c r="AF33" s="150"/>
      <c r="AG33" s="150" t="s">
        <v>161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248" t="s">
        <v>189</v>
      </c>
      <c r="D34" s="249"/>
      <c r="E34" s="249"/>
      <c r="F34" s="249"/>
      <c r="G34" s="249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185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78" t="str">
        <f>C34</f>
        <v>jakoukoliv maltou, z pomocného pracovního lešení o výšce podlahy do 1900 mm a pro zatížení do 1,5 kPa,</v>
      </c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88" t="s">
        <v>190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163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88" t="s">
        <v>191</v>
      </c>
      <c r="D36" s="161"/>
      <c r="E36" s="162">
        <v>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163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">
      <c r="A37" s="157"/>
      <c r="B37" s="158"/>
      <c r="C37" s="188" t="s">
        <v>192</v>
      </c>
      <c r="D37" s="161"/>
      <c r="E37" s="162">
        <v>1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163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88" t="s">
        <v>193</v>
      </c>
      <c r="D38" s="161"/>
      <c r="E38" s="162">
        <v>1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163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88" t="s">
        <v>194</v>
      </c>
      <c r="D39" s="161"/>
      <c r="E39" s="162">
        <v>2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163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88" t="s">
        <v>172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163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8" t="s">
        <v>195</v>
      </c>
      <c r="D41" s="161"/>
      <c r="E41" s="162">
        <v>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163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88" t="s">
        <v>196</v>
      </c>
      <c r="D42" s="161"/>
      <c r="E42" s="162">
        <v>3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163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88" t="s">
        <v>197</v>
      </c>
      <c r="D43" s="161"/>
      <c r="E43" s="162">
        <v>3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163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88" t="s">
        <v>175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163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88" t="s">
        <v>198</v>
      </c>
      <c r="D45" s="161"/>
      <c r="E45" s="162">
        <v>1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163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88" t="s">
        <v>199</v>
      </c>
      <c r="D46" s="161"/>
      <c r="E46" s="162">
        <v>1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163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88" t="s">
        <v>200</v>
      </c>
      <c r="D47" s="161"/>
      <c r="E47" s="162">
        <v>2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163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88" t="s">
        <v>201</v>
      </c>
      <c r="D48" s="161"/>
      <c r="E48" s="162">
        <v>2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163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1">
        <v>6</v>
      </c>
      <c r="B49" s="172" t="s">
        <v>202</v>
      </c>
      <c r="C49" s="187" t="s">
        <v>203</v>
      </c>
      <c r="D49" s="173" t="s">
        <v>204</v>
      </c>
      <c r="E49" s="174">
        <v>7.2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1.5399999999999999E-3</v>
      </c>
      <c r="O49" s="174">
        <f>ROUND(E49*N49,2)</f>
        <v>0.01</v>
      </c>
      <c r="P49" s="174">
        <v>0</v>
      </c>
      <c r="Q49" s="174">
        <f>ROUND(E49*P49,2)</f>
        <v>0</v>
      </c>
      <c r="R49" s="176" t="s">
        <v>188</v>
      </c>
      <c r="S49" s="176" t="s">
        <v>158</v>
      </c>
      <c r="T49" s="177" t="s">
        <v>158</v>
      </c>
      <c r="U49" s="160">
        <v>0.152</v>
      </c>
      <c r="V49" s="160">
        <f>ROUND(E49*U49,2)</f>
        <v>1.0900000000000001</v>
      </c>
      <c r="W49" s="160"/>
      <c r="X49" s="160" t="s">
        <v>159</v>
      </c>
      <c r="Y49" s="160" t="s">
        <v>160</v>
      </c>
      <c r="Z49" s="150"/>
      <c r="AA49" s="150"/>
      <c r="AB49" s="150"/>
      <c r="AC49" s="150"/>
      <c r="AD49" s="150"/>
      <c r="AE49" s="150"/>
      <c r="AF49" s="150"/>
      <c r="AG49" s="150" t="s">
        <v>161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48" t="s">
        <v>205</v>
      </c>
      <c r="D50" s="249"/>
      <c r="E50" s="249"/>
      <c r="F50" s="249"/>
      <c r="G50" s="249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185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88" t="s">
        <v>190</v>
      </c>
      <c r="D51" s="161"/>
      <c r="E51" s="162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163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88" t="s">
        <v>206</v>
      </c>
      <c r="D52" s="161"/>
      <c r="E52" s="162">
        <v>1.2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163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88" t="s">
        <v>172</v>
      </c>
      <c r="D53" s="161"/>
      <c r="E53" s="162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163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88" t="s">
        <v>207</v>
      </c>
      <c r="D54" s="161"/>
      <c r="E54" s="162">
        <v>3.6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163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88" t="s">
        <v>175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163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88" t="s">
        <v>208</v>
      </c>
      <c r="D56" s="161"/>
      <c r="E56" s="162">
        <v>2.4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163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1">
        <v>7</v>
      </c>
      <c r="B57" s="172" t="s">
        <v>209</v>
      </c>
      <c r="C57" s="187" t="s">
        <v>210</v>
      </c>
      <c r="D57" s="173" t="s">
        <v>204</v>
      </c>
      <c r="E57" s="174">
        <v>4.9000000000000004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6.1799999999999997E-3</v>
      </c>
      <c r="O57" s="174">
        <f>ROUND(E57*N57,2)</f>
        <v>0.03</v>
      </c>
      <c r="P57" s="174">
        <v>0</v>
      </c>
      <c r="Q57" s="174">
        <f>ROUND(E57*P57,2)</f>
        <v>0</v>
      </c>
      <c r="R57" s="176" t="s">
        <v>188</v>
      </c>
      <c r="S57" s="176" t="s">
        <v>158</v>
      </c>
      <c r="T57" s="177" t="s">
        <v>158</v>
      </c>
      <c r="U57" s="160">
        <v>0.253</v>
      </c>
      <c r="V57" s="160">
        <f>ROUND(E57*U57,2)</f>
        <v>1.24</v>
      </c>
      <c r="W57" s="160"/>
      <c r="X57" s="160" t="s">
        <v>159</v>
      </c>
      <c r="Y57" s="160" t="s">
        <v>160</v>
      </c>
      <c r="Z57" s="150"/>
      <c r="AA57" s="150"/>
      <c r="AB57" s="150"/>
      <c r="AC57" s="150"/>
      <c r="AD57" s="150"/>
      <c r="AE57" s="150"/>
      <c r="AF57" s="150"/>
      <c r="AG57" s="150" t="s">
        <v>161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48" t="s">
        <v>205</v>
      </c>
      <c r="D58" s="249"/>
      <c r="E58" s="249"/>
      <c r="F58" s="249"/>
      <c r="G58" s="249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185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188" t="s">
        <v>190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163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88" t="s">
        <v>211</v>
      </c>
      <c r="D60" s="161"/>
      <c r="E60" s="162">
        <v>3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163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88" t="s">
        <v>212</v>
      </c>
      <c r="D61" s="161"/>
      <c r="E61" s="162">
        <v>1.9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163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4" t="s">
        <v>152</v>
      </c>
      <c r="B62" s="165" t="s">
        <v>97</v>
      </c>
      <c r="C62" s="186" t="s">
        <v>98</v>
      </c>
      <c r="D62" s="166"/>
      <c r="E62" s="167"/>
      <c r="F62" s="168"/>
      <c r="G62" s="168">
        <f>SUMIF(AG63:AG71,"&lt;&gt;NOR",G63:G71)</f>
        <v>0</v>
      </c>
      <c r="H62" s="168"/>
      <c r="I62" s="168">
        <f>SUM(I63:I71)</f>
        <v>0</v>
      </c>
      <c r="J62" s="168"/>
      <c r="K62" s="168">
        <f>SUM(K63:K71)</f>
        <v>0</v>
      </c>
      <c r="L62" s="168"/>
      <c r="M62" s="168">
        <f>SUM(M63:M71)</f>
        <v>0</v>
      </c>
      <c r="N62" s="167"/>
      <c r="O62" s="167">
        <f>SUM(O63:O71)</f>
        <v>0</v>
      </c>
      <c r="P62" s="167"/>
      <c r="Q62" s="167">
        <f>SUM(Q63:Q71)</f>
        <v>0</v>
      </c>
      <c r="R62" s="168"/>
      <c r="S62" s="168"/>
      <c r="T62" s="169"/>
      <c r="U62" s="163"/>
      <c r="V62" s="163">
        <f>SUM(V63:V71)</f>
        <v>4.78</v>
      </c>
      <c r="W62" s="163"/>
      <c r="X62" s="163"/>
      <c r="Y62" s="163"/>
      <c r="AG62" t="s">
        <v>153</v>
      </c>
    </row>
    <row r="63" spans="1:60" outlineLevel="1" x14ac:dyDescent="0.2">
      <c r="A63" s="171">
        <v>8</v>
      </c>
      <c r="B63" s="172" t="s">
        <v>213</v>
      </c>
      <c r="C63" s="187" t="s">
        <v>214</v>
      </c>
      <c r="D63" s="173" t="s">
        <v>204</v>
      </c>
      <c r="E63" s="174">
        <v>12.1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6.9999999999999994E-5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215</v>
      </c>
      <c r="T63" s="177" t="s">
        <v>158</v>
      </c>
      <c r="U63" s="160">
        <v>0.39467999999999998</v>
      </c>
      <c r="V63" s="160">
        <f>ROUND(E63*U63,2)</f>
        <v>4.78</v>
      </c>
      <c r="W63" s="160"/>
      <c r="X63" s="160" t="s">
        <v>159</v>
      </c>
      <c r="Y63" s="160" t="s">
        <v>160</v>
      </c>
      <c r="Z63" s="150"/>
      <c r="AA63" s="150"/>
      <c r="AB63" s="150"/>
      <c r="AC63" s="150"/>
      <c r="AD63" s="150"/>
      <c r="AE63" s="150"/>
      <c r="AF63" s="150"/>
      <c r="AG63" s="150" t="s">
        <v>161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188" t="s">
        <v>190</v>
      </c>
      <c r="D64" s="161"/>
      <c r="E64" s="162"/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163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88" t="s">
        <v>211</v>
      </c>
      <c r="D65" s="161"/>
      <c r="E65" s="162">
        <v>3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163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88" t="s">
        <v>212</v>
      </c>
      <c r="D66" s="161"/>
      <c r="E66" s="162">
        <v>1.9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163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88" t="s">
        <v>206</v>
      </c>
      <c r="D67" s="161"/>
      <c r="E67" s="162">
        <v>1.2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163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88" t="s">
        <v>172</v>
      </c>
      <c r="D68" s="161"/>
      <c r="E68" s="162"/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163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88" t="s">
        <v>207</v>
      </c>
      <c r="D69" s="161"/>
      <c r="E69" s="162">
        <v>3.6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163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88" t="s">
        <v>175</v>
      </c>
      <c r="D70" s="161"/>
      <c r="E70" s="162"/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163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88" t="s">
        <v>208</v>
      </c>
      <c r="D71" s="161"/>
      <c r="E71" s="162">
        <v>2.4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163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2">
      <c r="A72" s="164" t="s">
        <v>152</v>
      </c>
      <c r="B72" s="165" t="s">
        <v>101</v>
      </c>
      <c r="C72" s="186" t="s">
        <v>102</v>
      </c>
      <c r="D72" s="166"/>
      <c r="E72" s="167"/>
      <c r="F72" s="168"/>
      <c r="G72" s="168">
        <f>SUMIF(AG73:AG74,"&lt;&gt;NOR",G73:G74)</f>
        <v>0</v>
      </c>
      <c r="H72" s="168"/>
      <c r="I72" s="168">
        <f>SUM(I73:I74)</f>
        <v>0</v>
      </c>
      <c r="J72" s="168"/>
      <c r="K72" s="168">
        <f>SUM(K73:K74)</f>
        <v>0</v>
      </c>
      <c r="L72" s="168"/>
      <c r="M72" s="168">
        <f>SUM(M73:M74)</f>
        <v>0</v>
      </c>
      <c r="N72" s="167"/>
      <c r="O72" s="167">
        <f>SUM(O73:O74)</f>
        <v>0.54</v>
      </c>
      <c r="P72" s="167"/>
      <c r="Q72" s="167">
        <f>SUM(Q73:Q74)</f>
        <v>0</v>
      </c>
      <c r="R72" s="168"/>
      <c r="S72" s="168"/>
      <c r="T72" s="169"/>
      <c r="U72" s="163"/>
      <c r="V72" s="163">
        <f>SUM(V73:V74)</f>
        <v>2.1800000000000002</v>
      </c>
      <c r="W72" s="163"/>
      <c r="X72" s="163"/>
      <c r="Y72" s="163"/>
      <c r="AG72" t="s">
        <v>153</v>
      </c>
    </row>
    <row r="73" spans="1:60" outlineLevel="1" x14ac:dyDescent="0.2">
      <c r="A73" s="171">
        <v>9</v>
      </c>
      <c r="B73" s="172" t="s">
        <v>216</v>
      </c>
      <c r="C73" s="187" t="s">
        <v>217</v>
      </c>
      <c r="D73" s="173" t="s">
        <v>167</v>
      </c>
      <c r="E73" s="174">
        <v>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0.18084</v>
      </c>
      <c r="O73" s="174">
        <f>ROUND(E73*N73,2)</f>
        <v>0.54</v>
      </c>
      <c r="P73" s="174">
        <v>0</v>
      </c>
      <c r="Q73" s="174">
        <f>ROUND(E73*P73,2)</f>
        <v>0</v>
      </c>
      <c r="R73" s="176"/>
      <c r="S73" s="176" t="s">
        <v>215</v>
      </c>
      <c r="T73" s="177" t="s">
        <v>218</v>
      </c>
      <c r="U73" s="160">
        <v>0.72826000000000002</v>
      </c>
      <c r="V73" s="160">
        <f>ROUND(E73*U73,2)</f>
        <v>2.1800000000000002</v>
      </c>
      <c r="W73" s="160"/>
      <c r="X73" s="160" t="s">
        <v>219</v>
      </c>
      <c r="Y73" s="160" t="s">
        <v>160</v>
      </c>
      <c r="Z73" s="150"/>
      <c r="AA73" s="150"/>
      <c r="AB73" s="150"/>
      <c r="AC73" s="150"/>
      <c r="AD73" s="150"/>
      <c r="AE73" s="150"/>
      <c r="AF73" s="150"/>
      <c r="AG73" s="150" t="s">
        <v>220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2" x14ac:dyDescent="0.2">
      <c r="A74" s="157"/>
      <c r="B74" s="158"/>
      <c r="C74" s="257" t="s">
        <v>221</v>
      </c>
      <c r="D74" s="258"/>
      <c r="E74" s="258"/>
      <c r="F74" s="258"/>
      <c r="G74" s="258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78" t="str">
        <f>C74</f>
        <v>Dodávka a montáž penetrace podkladu, parozábrany z asfaltových modifikovaných pásů, tepelné izolace ze stabilizovaného polystyrenu EPS 150 S tl. 140 mm na PU lepidlo, podkladního samolepícího asfaltového pásu s vytažením na stěny, asfaltového hydroizolačního pásu s vytažením na stěny, betonové dlažby na distančí terče.</v>
      </c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4" t="s">
        <v>152</v>
      </c>
      <c r="B75" s="165" t="s">
        <v>103</v>
      </c>
      <c r="C75" s="186" t="s">
        <v>104</v>
      </c>
      <c r="D75" s="166"/>
      <c r="E75" s="167"/>
      <c r="F75" s="168"/>
      <c r="G75" s="168">
        <f>SUMIF(AG76:AG101,"&lt;&gt;NOR",G76:G101)</f>
        <v>0</v>
      </c>
      <c r="H75" s="168"/>
      <c r="I75" s="168">
        <f>SUM(I76:I101)</f>
        <v>0</v>
      </c>
      <c r="J75" s="168"/>
      <c r="K75" s="168">
        <f>SUM(K76:K101)</f>
        <v>0</v>
      </c>
      <c r="L75" s="168"/>
      <c r="M75" s="168">
        <f>SUM(M76:M101)</f>
        <v>0</v>
      </c>
      <c r="N75" s="167"/>
      <c r="O75" s="167">
        <f>SUM(O76:O101)</f>
        <v>0</v>
      </c>
      <c r="P75" s="167"/>
      <c r="Q75" s="167">
        <f>SUM(Q76:Q101)</f>
        <v>0.12</v>
      </c>
      <c r="R75" s="168"/>
      <c r="S75" s="168"/>
      <c r="T75" s="169"/>
      <c r="U75" s="163"/>
      <c r="V75" s="163">
        <f>SUM(V76:V101)</f>
        <v>7.95</v>
      </c>
      <c r="W75" s="163"/>
      <c r="X75" s="163"/>
      <c r="Y75" s="163"/>
      <c r="AG75" t="s">
        <v>153</v>
      </c>
    </row>
    <row r="76" spans="1:60" ht="22.5" outlineLevel="1" x14ac:dyDescent="0.2">
      <c r="A76" s="171">
        <v>10</v>
      </c>
      <c r="B76" s="172" t="s">
        <v>222</v>
      </c>
      <c r="C76" s="187" t="s">
        <v>223</v>
      </c>
      <c r="D76" s="173" t="s">
        <v>156</v>
      </c>
      <c r="E76" s="174">
        <v>13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4.0000000000000001E-3</v>
      </c>
      <c r="Q76" s="174">
        <f>ROUND(E76*P76,2)</f>
        <v>0.05</v>
      </c>
      <c r="R76" s="176" t="s">
        <v>224</v>
      </c>
      <c r="S76" s="176" t="s">
        <v>158</v>
      </c>
      <c r="T76" s="177" t="s">
        <v>158</v>
      </c>
      <c r="U76" s="160">
        <v>0.23100000000000001</v>
      </c>
      <c r="V76" s="160">
        <f>ROUND(E76*U76,2)</f>
        <v>3</v>
      </c>
      <c r="W76" s="160"/>
      <c r="X76" s="160" t="s">
        <v>159</v>
      </c>
      <c r="Y76" s="160" t="s">
        <v>160</v>
      </c>
      <c r="Z76" s="150"/>
      <c r="AA76" s="150"/>
      <c r="AB76" s="150"/>
      <c r="AC76" s="150"/>
      <c r="AD76" s="150"/>
      <c r="AE76" s="150"/>
      <c r="AF76" s="150"/>
      <c r="AG76" s="150" t="s">
        <v>161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48" t="s">
        <v>225</v>
      </c>
      <c r="D77" s="249"/>
      <c r="E77" s="249"/>
      <c r="F77" s="249"/>
      <c r="G77" s="249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185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188" t="s">
        <v>190</v>
      </c>
      <c r="D78" s="161"/>
      <c r="E78" s="162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163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88" t="s">
        <v>191</v>
      </c>
      <c r="D79" s="161"/>
      <c r="E79" s="162">
        <v>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163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8" t="s">
        <v>194</v>
      </c>
      <c r="D80" s="161"/>
      <c r="E80" s="162">
        <v>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163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88" t="s">
        <v>172</v>
      </c>
      <c r="D81" s="161"/>
      <c r="E81" s="162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163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88" t="s">
        <v>196</v>
      </c>
      <c r="D82" s="161"/>
      <c r="E82" s="162">
        <v>3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163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88" t="s">
        <v>197</v>
      </c>
      <c r="D83" s="161"/>
      <c r="E83" s="162">
        <v>3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163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88" t="s">
        <v>175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163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88" t="s">
        <v>200</v>
      </c>
      <c r="D85" s="161"/>
      <c r="E85" s="162">
        <v>2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163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88" t="s">
        <v>201</v>
      </c>
      <c r="D86" s="161"/>
      <c r="E86" s="162">
        <v>2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163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71">
        <v>11</v>
      </c>
      <c r="B87" s="172" t="s">
        <v>226</v>
      </c>
      <c r="C87" s="187" t="s">
        <v>227</v>
      </c>
      <c r="D87" s="173" t="s">
        <v>156</v>
      </c>
      <c r="E87" s="174">
        <v>3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6.7000000000000002E-4</v>
      </c>
      <c r="O87" s="174">
        <f>ROUND(E87*N87,2)</f>
        <v>0</v>
      </c>
      <c r="P87" s="174">
        <v>1.2E-2</v>
      </c>
      <c r="Q87" s="174">
        <f>ROUND(E87*P87,2)</f>
        <v>0.04</v>
      </c>
      <c r="R87" s="176" t="s">
        <v>224</v>
      </c>
      <c r="S87" s="176" t="s">
        <v>158</v>
      </c>
      <c r="T87" s="177" t="s">
        <v>158</v>
      </c>
      <c r="U87" s="160">
        <v>0.96499999999999997</v>
      </c>
      <c r="V87" s="160">
        <f>ROUND(E87*U87,2)</f>
        <v>2.9</v>
      </c>
      <c r="W87" s="160"/>
      <c r="X87" s="160" t="s">
        <v>159</v>
      </c>
      <c r="Y87" s="160" t="s">
        <v>160</v>
      </c>
      <c r="Z87" s="150"/>
      <c r="AA87" s="150"/>
      <c r="AB87" s="150"/>
      <c r="AC87" s="150"/>
      <c r="AD87" s="150"/>
      <c r="AE87" s="150"/>
      <c r="AF87" s="150"/>
      <c r="AG87" s="150" t="s">
        <v>161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48" t="s">
        <v>225</v>
      </c>
      <c r="D88" s="249"/>
      <c r="E88" s="249"/>
      <c r="F88" s="249"/>
      <c r="G88" s="249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185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59" t="s">
        <v>228</v>
      </c>
      <c r="D89" s="260"/>
      <c r="E89" s="260"/>
      <c r="F89" s="260"/>
      <c r="G89" s="2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88" t="s">
        <v>190</v>
      </c>
      <c r="D90" s="161"/>
      <c r="E90" s="162"/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163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88" t="s">
        <v>191</v>
      </c>
      <c r="D91" s="161"/>
      <c r="E91" s="162">
        <v>1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163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88" t="s">
        <v>192</v>
      </c>
      <c r="D92" s="161"/>
      <c r="E92" s="162">
        <v>1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163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88" t="s">
        <v>193</v>
      </c>
      <c r="D93" s="161"/>
      <c r="E93" s="162">
        <v>1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163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71">
        <v>12</v>
      </c>
      <c r="B94" s="172" t="s">
        <v>229</v>
      </c>
      <c r="C94" s="187" t="s">
        <v>230</v>
      </c>
      <c r="D94" s="173" t="s">
        <v>156</v>
      </c>
      <c r="E94" s="174">
        <v>4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8.0000000000000002E-3</v>
      </c>
      <c r="Q94" s="174">
        <f>ROUND(E94*P94,2)</f>
        <v>0.03</v>
      </c>
      <c r="R94" s="176" t="s">
        <v>224</v>
      </c>
      <c r="S94" s="176" t="s">
        <v>158</v>
      </c>
      <c r="T94" s="177" t="s">
        <v>158</v>
      </c>
      <c r="U94" s="160">
        <v>0.51200000000000001</v>
      </c>
      <c r="V94" s="160">
        <f>ROUND(E94*U94,2)</f>
        <v>2.0499999999999998</v>
      </c>
      <c r="W94" s="160"/>
      <c r="X94" s="160" t="s">
        <v>159</v>
      </c>
      <c r="Y94" s="160" t="s">
        <v>160</v>
      </c>
      <c r="Z94" s="150"/>
      <c r="AA94" s="150"/>
      <c r="AB94" s="150"/>
      <c r="AC94" s="150"/>
      <c r="AD94" s="150"/>
      <c r="AE94" s="150"/>
      <c r="AF94" s="150"/>
      <c r="AG94" s="150" t="s">
        <v>161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248" t="s">
        <v>231</v>
      </c>
      <c r="D95" s="249"/>
      <c r="E95" s="249"/>
      <c r="F95" s="249"/>
      <c r="G95" s="249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185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188" t="s">
        <v>172</v>
      </c>
      <c r="D96" s="161"/>
      <c r="E96" s="162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163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88" t="s">
        <v>195</v>
      </c>
      <c r="D97" s="161"/>
      <c r="E97" s="162">
        <v>1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163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88" t="s">
        <v>195</v>
      </c>
      <c r="D98" s="161"/>
      <c r="E98" s="162">
        <v>1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163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88" t="s">
        <v>175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163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88" t="s">
        <v>198</v>
      </c>
      <c r="D100" s="161"/>
      <c r="E100" s="162">
        <v>1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163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 x14ac:dyDescent="0.2">
      <c r="A101" s="157"/>
      <c r="B101" s="158"/>
      <c r="C101" s="188" t="s">
        <v>199</v>
      </c>
      <c r="D101" s="161"/>
      <c r="E101" s="162">
        <v>1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163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64" t="s">
        <v>152</v>
      </c>
      <c r="B102" s="165" t="s">
        <v>105</v>
      </c>
      <c r="C102" s="186" t="s">
        <v>106</v>
      </c>
      <c r="D102" s="166"/>
      <c r="E102" s="167"/>
      <c r="F102" s="168"/>
      <c r="G102" s="168">
        <f>SUMIF(AG103:AG113,"&lt;&gt;NOR",G103:G113)</f>
        <v>0</v>
      </c>
      <c r="H102" s="168"/>
      <c r="I102" s="168">
        <f>SUM(I103:I113)</f>
        <v>0</v>
      </c>
      <c r="J102" s="168"/>
      <c r="K102" s="168">
        <f>SUM(K103:K113)</f>
        <v>0</v>
      </c>
      <c r="L102" s="168"/>
      <c r="M102" s="168">
        <f>SUM(M103:M113)</f>
        <v>0</v>
      </c>
      <c r="N102" s="167"/>
      <c r="O102" s="167">
        <f>SUM(O103:O113)</f>
        <v>0</v>
      </c>
      <c r="P102" s="167"/>
      <c r="Q102" s="167">
        <f>SUM(Q103:Q113)</f>
        <v>0.05</v>
      </c>
      <c r="R102" s="168"/>
      <c r="S102" s="168"/>
      <c r="T102" s="169"/>
      <c r="U102" s="163"/>
      <c r="V102" s="163">
        <f>SUM(V103:V113)</f>
        <v>2.89</v>
      </c>
      <c r="W102" s="163"/>
      <c r="X102" s="163"/>
      <c r="Y102" s="163"/>
      <c r="AG102" t="s">
        <v>153</v>
      </c>
    </row>
    <row r="103" spans="1:60" ht="22.5" outlineLevel="1" x14ac:dyDescent="0.2">
      <c r="A103" s="171">
        <v>13</v>
      </c>
      <c r="B103" s="172" t="s">
        <v>232</v>
      </c>
      <c r="C103" s="187" t="s">
        <v>233</v>
      </c>
      <c r="D103" s="173" t="s">
        <v>204</v>
      </c>
      <c r="E103" s="174">
        <v>7.2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0</v>
      </c>
      <c r="O103" s="174">
        <f>ROUND(E103*N103,2)</f>
        <v>0</v>
      </c>
      <c r="P103" s="174">
        <v>2.9299999999999999E-3</v>
      </c>
      <c r="Q103" s="174">
        <f>ROUND(E103*P103,2)</f>
        <v>0.02</v>
      </c>
      <c r="R103" s="176" t="s">
        <v>224</v>
      </c>
      <c r="S103" s="176" t="s">
        <v>158</v>
      </c>
      <c r="T103" s="177" t="s">
        <v>158</v>
      </c>
      <c r="U103" s="160">
        <v>0.17660000000000001</v>
      </c>
      <c r="V103" s="160">
        <f>ROUND(E103*U103,2)</f>
        <v>1.27</v>
      </c>
      <c r="W103" s="160"/>
      <c r="X103" s="160" t="s">
        <v>159</v>
      </c>
      <c r="Y103" s="160" t="s">
        <v>160</v>
      </c>
      <c r="Z103" s="150"/>
      <c r="AA103" s="150"/>
      <c r="AB103" s="150"/>
      <c r="AC103" s="150"/>
      <c r="AD103" s="150"/>
      <c r="AE103" s="150"/>
      <c r="AF103" s="150"/>
      <c r="AG103" s="150" t="s">
        <v>161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188" t="s">
        <v>190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163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88" t="s">
        <v>206</v>
      </c>
      <c r="D105" s="161"/>
      <c r="E105" s="162">
        <v>1.2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163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188" t="s">
        <v>172</v>
      </c>
      <c r="D106" s="161"/>
      <c r="E106" s="162"/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163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">
      <c r="A107" s="157"/>
      <c r="B107" s="158"/>
      <c r="C107" s="188" t="s">
        <v>207</v>
      </c>
      <c r="D107" s="161"/>
      <c r="E107" s="162">
        <v>3.6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163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">
      <c r="A108" s="157"/>
      <c r="B108" s="158"/>
      <c r="C108" s="188" t="s">
        <v>175</v>
      </c>
      <c r="D108" s="161"/>
      <c r="E108" s="162"/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163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">
      <c r="A109" s="157"/>
      <c r="B109" s="158"/>
      <c r="C109" s="188" t="s">
        <v>208</v>
      </c>
      <c r="D109" s="161"/>
      <c r="E109" s="162">
        <v>2.4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163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1">
        <v>14</v>
      </c>
      <c r="B110" s="172" t="s">
        <v>234</v>
      </c>
      <c r="C110" s="187" t="s">
        <v>235</v>
      </c>
      <c r="D110" s="173" t="s">
        <v>204</v>
      </c>
      <c r="E110" s="174">
        <v>4.9000000000000004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6.0000000000000001E-3</v>
      </c>
      <c r="Q110" s="174">
        <f>ROUND(E110*P110,2)</f>
        <v>0.03</v>
      </c>
      <c r="R110" s="176"/>
      <c r="S110" s="176" t="s">
        <v>215</v>
      </c>
      <c r="T110" s="177" t="s">
        <v>158</v>
      </c>
      <c r="U110" s="160">
        <v>0.33</v>
      </c>
      <c r="V110" s="160">
        <f>ROUND(E110*U110,2)</f>
        <v>1.62</v>
      </c>
      <c r="W110" s="160"/>
      <c r="X110" s="160" t="s">
        <v>159</v>
      </c>
      <c r="Y110" s="160" t="s">
        <v>160</v>
      </c>
      <c r="Z110" s="150"/>
      <c r="AA110" s="150"/>
      <c r="AB110" s="150"/>
      <c r="AC110" s="150"/>
      <c r="AD110" s="150"/>
      <c r="AE110" s="150"/>
      <c r="AF110" s="150"/>
      <c r="AG110" s="150" t="s">
        <v>161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2" x14ac:dyDescent="0.2">
      <c r="A111" s="157"/>
      <c r="B111" s="158"/>
      <c r="C111" s="188" t="s">
        <v>190</v>
      </c>
      <c r="D111" s="161"/>
      <c r="E111" s="162"/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163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88" t="s">
        <v>211</v>
      </c>
      <c r="D112" s="161"/>
      <c r="E112" s="162">
        <v>3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163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88" t="s">
        <v>212</v>
      </c>
      <c r="D113" s="161"/>
      <c r="E113" s="162">
        <v>1.9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163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4" t="s">
        <v>152</v>
      </c>
      <c r="B114" s="165" t="s">
        <v>107</v>
      </c>
      <c r="C114" s="186" t="s">
        <v>108</v>
      </c>
      <c r="D114" s="166"/>
      <c r="E114" s="167"/>
      <c r="F114" s="168"/>
      <c r="G114" s="168">
        <f>SUMIF(AG115:AG116,"&lt;&gt;NOR",G115:G116)</f>
        <v>0</v>
      </c>
      <c r="H114" s="168"/>
      <c r="I114" s="168">
        <f>SUM(I115:I116)</f>
        <v>0</v>
      </c>
      <c r="J114" s="168"/>
      <c r="K114" s="168">
        <f>SUM(K115:K116)</f>
        <v>0</v>
      </c>
      <c r="L114" s="168"/>
      <c r="M114" s="168">
        <f>SUM(M115:M116)</f>
        <v>0</v>
      </c>
      <c r="N114" s="167"/>
      <c r="O114" s="167">
        <f>SUM(O115:O116)</f>
        <v>0</v>
      </c>
      <c r="P114" s="167"/>
      <c r="Q114" s="167">
        <f>SUM(Q115:Q116)</f>
        <v>0</v>
      </c>
      <c r="R114" s="168"/>
      <c r="S114" s="168"/>
      <c r="T114" s="169"/>
      <c r="U114" s="163"/>
      <c r="V114" s="163">
        <f>SUM(V115:V116)</f>
        <v>0.11</v>
      </c>
      <c r="W114" s="163"/>
      <c r="X114" s="163"/>
      <c r="Y114" s="163"/>
      <c r="AG114" t="s">
        <v>153</v>
      </c>
    </row>
    <row r="115" spans="1:60" outlineLevel="1" x14ac:dyDescent="0.2">
      <c r="A115" s="171">
        <v>15</v>
      </c>
      <c r="B115" s="172" t="s">
        <v>236</v>
      </c>
      <c r="C115" s="187" t="s">
        <v>237</v>
      </c>
      <c r="D115" s="173" t="s">
        <v>238</v>
      </c>
      <c r="E115" s="174">
        <v>0.3614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 t="s">
        <v>157</v>
      </c>
      <c r="S115" s="176" t="s">
        <v>158</v>
      </c>
      <c r="T115" s="177" t="s">
        <v>158</v>
      </c>
      <c r="U115" s="160">
        <v>0.307</v>
      </c>
      <c r="V115" s="160">
        <f>ROUND(E115*U115,2)</f>
        <v>0.11</v>
      </c>
      <c r="W115" s="160"/>
      <c r="X115" s="160" t="s">
        <v>239</v>
      </c>
      <c r="Y115" s="160" t="s">
        <v>160</v>
      </c>
      <c r="Z115" s="150"/>
      <c r="AA115" s="150"/>
      <c r="AB115" s="150"/>
      <c r="AC115" s="150"/>
      <c r="AD115" s="150"/>
      <c r="AE115" s="150"/>
      <c r="AF115" s="150"/>
      <c r="AG115" s="150" t="s">
        <v>240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2" x14ac:dyDescent="0.2">
      <c r="A116" s="157"/>
      <c r="B116" s="158"/>
      <c r="C116" s="248" t="s">
        <v>241</v>
      </c>
      <c r="D116" s="249"/>
      <c r="E116" s="249"/>
      <c r="F116" s="249"/>
      <c r="G116" s="249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185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78" t="str">
        <f>C116</f>
        <v>přesun hmot pro budovy občanské výstavby (JKSO 801), budovy pro bydlení (JKSO 803) budovy pro výrobu a služby (JKSO 812) s nosnou svislou konstrukcí zděnou z cihel nebo tvárnic nebo kovovou</v>
      </c>
      <c r="BB116" s="150"/>
      <c r="BC116" s="150"/>
      <c r="BD116" s="150"/>
      <c r="BE116" s="150"/>
      <c r="BF116" s="150"/>
      <c r="BG116" s="150"/>
      <c r="BH116" s="150"/>
    </row>
    <row r="117" spans="1:60" x14ac:dyDescent="0.2">
      <c r="A117" s="164" t="s">
        <v>152</v>
      </c>
      <c r="B117" s="165" t="s">
        <v>109</v>
      </c>
      <c r="C117" s="186" t="s">
        <v>110</v>
      </c>
      <c r="D117" s="166"/>
      <c r="E117" s="167"/>
      <c r="F117" s="168"/>
      <c r="G117" s="168">
        <f>SUMIF(AG118:AG129,"&lt;&gt;NOR",G118:G129)</f>
        <v>0</v>
      </c>
      <c r="H117" s="168"/>
      <c r="I117" s="168">
        <f>SUM(I118:I129)</f>
        <v>0</v>
      </c>
      <c r="J117" s="168"/>
      <c r="K117" s="168">
        <f>SUM(K118:K129)</f>
        <v>0</v>
      </c>
      <c r="L117" s="168"/>
      <c r="M117" s="168">
        <f>SUM(M118:M129)</f>
        <v>0</v>
      </c>
      <c r="N117" s="167"/>
      <c r="O117" s="167">
        <f>SUM(O118:O129)</f>
        <v>0.01</v>
      </c>
      <c r="P117" s="167"/>
      <c r="Q117" s="167">
        <f>SUM(Q118:Q129)</f>
        <v>0</v>
      </c>
      <c r="R117" s="168"/>
      <c r="S117" s="168"/>
      <c r="T117" s="169"/>
      <c r="U117" s="163"/>
      <c r="V117" s="163">
        <f>SUM(V118:V129)</f>
        <v>3.29</v>
      </c>
      <c r="W117" s="163"/>
      <c r="X117" s="163"/>
      <c r="Y117" s="163"/>
      <c r="AG117" t="s">
        <v>153</v>
      </c>
    </row>
    <row r="118" spans="1:60" outlineLevel="1" x14ac:dyDescent="0.2">
      <c r="A118" s="171">
        <v>16</v>
      </c>
      <c r="B118" s="172" t="s">
        <v>242</v>
      </c>
      <c r="C118" s="187" t="s">
        <v>243</v>
      </c>
      <c r="D118" s="173" t="s">
        <v>156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4.7699999999999999E-3</v>
      </c>
      <c r="O118" s="174">
        <f>ROUND(E118*N118,2)</f>
        <v>0</v>
      </c>
      <c r="P118" s="174">
        <v>0</v>
      </c>
      <c r="Q118" s="174">
        <f>ROUND(E118*P118,2)</f>
        <v>0</v>
      </c>
      <c r="R118" s="176"/>
      <c r="S118" s="176" t="s">
        <v>215</v>
      </c>
      <c r="T118" s="177" t="s">
        <v>244</v>
      </c>
      <c r="U118" s="160">
        <v>1.29</v>
      </c>
      <c r="V118" s="160">
        <f>ROUND(E118*U118,2)</f>
        <v>1.29</v>
      </c>
      <c r="W118" s="160"/>
      <c r="X118" s="160" t="s">
        <v>159</v>
      </c>
      <c r="Y118" s="160" t="s">
        <v>160</v>
      </c>
      <c r="Z118" s="150"/>
      <c r="AA118" s="150"/>
      <c r="AB118" s="150"/>
      <c r="AC118" s="150"/>
      <c r="AD118" s="150"/>
      <c r="AE118" s="150"/>
      <c r="AF118" s="150"/>
      <c r="AG118" s="150" t="s">
        <v>161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257" t="s">
        <v>245</v>
      </c>
      <c r="D119" s="258"/>
      <c r="E119" s="258"/>
      <c r="F119" s="258"/>
      <c r="G119" s="258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168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2" x14ac:dyDescent="0.2">
      <c r="A120" s="157"/>
      <c r="B120" s="158"/>
      <c r="C120" s="188" t="s">
        <v>190</v>
      </c>
      <c r="D120" s="161"/>
      <c r="E120" s="162"/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163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">
      <c r="A121" s="157"/>
      <c r="B121" s="158"/>
      <c r="C121" s="188" t="s">
        <v>246</v>
      </c>
      <c r="D121" s="161"/>
      <c r="E121" s="162">
        <v>1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163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 x14ac:dyDescent="0.2">
      <c r="A122" s="171">
        <v>17</v>
      </c>
      <c r="B122" s="172" t="s">
        <v>247</v>
      </c>
      <c r="C122" s="187" t="s">
        <v>248</v>
      </c>
      <c r="D122" s="173" t="s">
        <v>156</v>
      </c>
      <c r="E122" s="174">
        <v>4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5.0000000000000002E-5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215</v>
      </c>
      <c r="T122" s="177" t="s">
        <v>158</v>
      </c>
      <c r="U122" s="160">
        <v>0.5</v>
      </c>
      <c r="V122" s="160">
        <f>ROUND(E122*U122,2)</f>
        <v>2</v>
      </c>
      <c r="W122" s="160"/>
      <c r="X122" s="160" t="s">
        <v>159</v>
      </c>
      <c r="Y122" s="160" t="s">
        <v>160</v>
      </c>
      <c r="Z122" s="150"/>
      <c r="AA122" s="150"/>
      <c r="AB122" s="150"/>
      <c r="AC122" s="150"/>
      <c r="AD122" s="150"/>
      <c r="AE122" s="150"/>
      <c r="AF122" s="150"/>
      <c r="AG122" s="150" t="s">
        <v>161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2" x14ac:dyDescent="0.2">
      <c r="A123" s="157"/>
      <c r="B123" s="158"/>
      <c r="C123" s="257" t="s">
        <v>249</v>
      </c>
      <c r="D123" s="258"/>
      <c r="E123" s="258"/>
      <c r="F123" s="258"/>
      <c r="G123" s="258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168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78" t="str">
        <f>C123</f>
        <v>Montáž manžety ke stěně nebo stropu pomocí rozpěrné hmoždinky se šroubem. Cena obsahuje i dodávku manžety a spojovacích prostředků.</v>
      </c>
      <c r="BB123" s="150"/>
      <c r="BC123" s="150"/>
      <c r="BD123" s="150"/>
      <c r="BE123" s="150"/>
      <c r="BF123" s="150"/>
      <c r="BG123" s="150"/>
      <c r="BH123" s="150"/>
    </row>
    <row r="124" spans="1:60" outlineLevel="2" x14ac:dyDescent="0.2">
      <c r="A124" s="157"/>
      <c r="B124" s="158"/>
      <c r="C124" s="188" t="s">
        <v>172</v>
      </c>
      <c r="D124" s="161"/>
      <c r="E124" s="162"/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163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88" t="s">
        <v>250</v>
      </c>
      <c r="D125" s="161"/>
      <c r="E125" s="162">
        <v>2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163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88" t="s">
        <v>251</v>
      </c>
      <c r="D126" s="161"/>
      <c r="E126" s="162">
        <v>2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163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1">
        <v>18</v>
      </c>
      <c r="B127" s="172" t="s">
        <v>252</v>
      </c>
      <c r="C127" s="187" t="s">
        <v>253</v>
      </c>
      <c r="D127" s="173" t="s">
        <v>156</v>
      </c>
      <c r="E127" s="174">
        <v>9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8.0000000000000004E-4</v>
      </c>
      <c r="O127" s="174">
        <f>ROUND(E127*N127,2)</f>
        <v>0.01</v>
      </c>
      <c r="P127" s="174">
        <v>0</v>
      </c>
      <c r="Q127" s="174">
        <f>ROUND(E127*P127,2)</f>
        <v>0</v>
      </c>
      <c r="R127" s="176" t="s">
        <v>254</v>
      </c>
      <c r="S127" s="176" t="s">
        <v>158</v>
      </c>
      <c r="T127" s="177" t="s">
        <v>158</v>
      </c>
      <c r="U127" s="160">
        <v>0</v>
      </c>
      <c r="V127" s="160">
        <f>ROUND(E127*U127,2)</f>
        <v>0</v>
      </c>
      <c r="W127" s="160"/>
      <c r="X127" s="160" t="s">
        <v>255</v>
      </c>
      <c r="Y127" s="160" t="s">
        <v>160</v>
      </c>
      <c r="Z127" s="150"/>
      <c r="AA127" s="150"/>
      <c r="AB127" s="150"/>
      <c r="AC127" s="150"/>
      <c r="AD127" s="150"/>
      <c r="AE127" s="150"/>
      <c r="AF127" s="150"/>
      <c r="AG127" s="150" t="s">
        <v>256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2" x14ac:dyDescent="0.2">
      <c r="A128" s="157"/>
      <c r="B128" s="158"/>
      <c r="C128" s="188" t="s">
        <v>162</v>
      </c>
      <c r="D128" s="161"/>
      <c r="E128" s="162">
        <v>5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163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 x14ac:dyDescent="0.2">
      <c r="A129" s="157"/>
      <c r="B129" s="158"/>
      <c r="C129" s="188" t="s">
        <v>164</v>
      </c>
      <c r="D129" s="161"/>
      <c r="E129" s="162">
        <v>4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163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x14ac:dyDescent="0.2">
      <c r="A130" s="164" t="s">
        <v>152</v>
      </c>
      <c r="B130" s="165" t="s">
        <v>113</v>
      </c>
      <c r="C130" s="186" t="s">
        <v>114</v>
      </c>
      <c r="D130" s="166"/>
      <c r="E130" s="167"/>
      <c r="F130" s="168"/>
      <c r="G130" s="168">
        <f>SUMIF(AG131:AG131,"&lt;&gt;NOR",G131:G131)</f>
        <v>0</v>
      </c>
      <c r="H130" s="168"/>
      <c r="I130" s="168">
        <f>SUM(I131:I131)</f>
        <v>0</v>
      </c>
      <c r="J130" s="168"/>
      <c r="K130" s="168">
        <f>SUM(K131:K131)</f>
        <v>0</v>
      </c>
      <c r="L130" s="168"/>
      <c r="M130" s="168">
        <f>SUM(M131:M131)</f>
        <v>0</v>
      </c>
      <c r="N130" s="167"/>
      <c r="O130" s="167">
        <f>SUM(O131:O131)</f>
        <v>0.01</v>
      </c>
      <c r="P130" s="167"/>
      <c r="Q130" s="167">
        <f>SUM(Q131:Q131)</f>
        <v>0</v>
      </c>
      <c r="R130" s="168"/>
      <c r="S130" s="168"/>
      <c r="T130" s="169"/>
      <c r="U130" s="163"/>
      <c r="V130" s="163">
        <f>SUM(V131:V131)</f>
        <v>8.4</v>
      </c>
      <c r="W130" s="163"/>
      <c r="X130" s="163"/>
      <c r="Y130" s="163"/>
      <c r="AG130" t="s">
        <v>153</v>
      </c>
    </row>
    <row r="131" spans="1:60" outlineLevel="1" x14ac:dyDescent="0.2">
      <c r="A131" s="179">
        <v>19</v>
      </c>
      <c r="B131" s="180" t="s">
        <v>257</v>
      </c>
      <c r="C131" s="189" t="s">
        <v>258</v>
      </c>
      <c r="D131" s="181" t="s">
        <v>259</v>
      </c>
      <c r="E131" s="182">
        <v>100</v>
      </c>
      <c r="F131" s="183"/>
      <c r="G131" s="184">
        <f>ROUND(E131*F131,2)</f>
        <v>0</v>
      </c>
      <c r="H131" s="183"/>
      <c r="I131" s="184">
        <f>ROUND(E131*H131,2)</f>
        <v>0</v>
      </c>
      <c r="J131" s="183"/>
      <c r="K131" s="184">
        <f>ROUND(E131*J131,2)</f>
        <v>0</v>
      </c>
      <c r="L131" s="184">
        <v>21</v>
      </c>
      <c r="M131" s="184">
        <f>G131*(1+L131/100)</f>
        <v>0</v>
      </c>
      <c r="N131" s="182">
        <v>5.0000000000000002E-5</v>
      </c>
      <c r="O131" s="182">
        <f>ROUND(E131*N131,2)</f>
        <v>0.01</v>
      </c>
      <c r="P131" s="182">
        <v>0</v>
      </c>
      <c r="Q131" s="182">
        <f>ROUND(E131*P131,2)</f>
        <v>0</v>
      </c>
      <c r="R131" s="184" t="s">
        <v>260</v>
      </c>
      <c r="S131" s="184" t="s">
        <v>158</v>
      </c>
      <c r="T131" s="185" t="s">
        <v>158</v>
      </c>
      <c r="U131" s="160">
        <v>8.4000000000000005E-2</v>
      </c>
      <c r="V131" s="160">
        <f>ROUND(E131*U131,2)</f>
        <v>8.4</v>
      </c>
      <c r="W131" s="160"/>
      <c r="X131" s="160" t="s">
        <v>159</v>
      </c>
      <c r="Y131" s="160" t="s">
        <v>160</v>
      </c>
      <c r="Z131" s="150"/>
      <c r="AA131" s="150"/>
      <c r="AB131" s="150"/>
      <c r="AC131" s="150"/>
      <c r="AD131" s="150"/>
      <c r="AE131" s="150"/>
      <c r="AF131" s="150"/>
      <c r="AG131" s="150" t="s">
        <v>161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">
      <c r="A132" s="164" t="s">
        <v>152</v>
      </c>
      <c r="B132" s="165" t="s">
        <v>115</v>
      </c>
      <c r="C132" s="186" t="s">
        <v>116</v>
      </c>
      <c r="D132" s="166"/>
      <c r="E132" s="167"/>
      <c r="F132" s="168"/>
      <c r="G132" s="168">
        <f>SUMIF(AG133:AG137,"&lt;&gt;NOR",G133:G137)</f>
        <v>0</v>
      </c>
      <c r="H132" s="168"/>
      <c r="I132" s="168">
        <f>SUM(I133:I137)</f>
        <v>0</v>
      </c>
      <c r="J132" s="168"/>
      <c r="K132" s="168">
        <f>SUM(K133:K137)</f>
        <v>0</v>
      </c>
      <c r="L132" s="168"/>
      <c r="M132" s="168">
        <f>SUM(M133:M137)</f>
        <v>0</v>
      </c>
      <c r="N132" s="167"/>
      <c r="O132" s="167">
        <f>SUM(O133:O137)</f>
        <v>0</v>
      </c>
      <c r="P132" s="167"/>
      <c r="Q132" s="167">
        <f>SUM(Q133:Q137)</f>
        <v>0</v>
      </c>
      <c r="R132" s="168"/>
      <c r="S132" s="168"/>
      <c r="T132" s="169"/>
      <c r="U132" s="163"/>
      <c r="V132" s="163">
        <f>SUM(V133:V137)</f>
        <v>0.25</v>
      </c>
      <c r="W132" s="163"/>
      <c r="X132" s="163"/>
      <c r="Y132" s="163"/>
      <c r="AG132" t="s">
        <v>153</v>
      </c>
    </row>
    <row r="133" spans="1:60" ht="22.5" outlineLevel="1" x14ac:dyDescent="0.2">
      <c r="A133" s="171">
        <v>20</v>
      </c>
      <c r="B133" s="172" t="s">
        <v>261</v>
      </c>
      <c r="C133" s="187" t="s">
        <v>262</v>
      </c>
      <c r="D133" s="173" t="s">
        <v>204</v>
      </c>
      <c r="E133" s="174">
        <v>1.8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8.0000000000000007E-5</v>
      </c>
      <c r="O133" s="174">
        <f>ROUND(E133*N133,2)</f>
        <v>0</v>
      </c>
      <c r="P133" s="174">
        <v>0</v>
      </c>
      <c r="Q133" s="174">
        <f>ROUND(E133*P133,2)</f>
        <v>0</v>
      </c>
      <c r="R133" s="176" t="s">
        <v>263</v>
      </c>
      <c r="S133" s="176" t="s">
        <v>158</v>
      </c>
      <c r="T133" s="177" t="s">
        <v>158</v>
      </c>
      <c r="U133" s="160">
        <v>0.13719999999999999</v>
      </c>
      <c r="V133" s="160">
        <f>ROUND(E133*U133,2)</f>
        <v>0.25</v>
      </c>
      <c r="W133" s="160"/>
      <c r="X133" s="160" t="s">
        <v>159</v>
      </c>
      <c r="Y133" s="160" t="s">
        <v>160</v>
      </c>
      <c r="Z133" s="150"/>
      <c r="AA133" s="150"/>
      <c r="AB133" s="150"/>
      <c r="AC133" s="150"/>
      <c r="AD133" s="150"/>
      <c r="AE133" s="150"/>
      <c r="AF133" s="150"/>
      <c r="AG133" s="150" t="s">
        <v>161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2" x14ac:dyDescent="0.2">
      <c r="A134" s="157"/>
      <c r="B134" s="158"/>
      <c r="C134" s="188" t="s">
        <v>172</v>
      </c>
      <c r="D134" s="161"/>
      <c r="E134" s="162"/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163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88" t="s">
        <v>264</v>
      </c>
      <c r="D135" s="161"/>
      <c r="E135" s="162">
        <v>0.9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163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88" t="s">
        <v>175</v>
      </c>
      <c r="D136" s="161"/>
      <c r="E136" s="162"/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163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88" t="s">
        <v>265</v>
      </c>
      <c r="D137" s="161"/>
      <c r="E137" s="162">
        <v>0.9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163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x14ac:dyDescent="0.2">
      <c r="A138" s="164" t="s">
        <v>152</v>
      </c>
      <c r="B138" s="165" t="s">
        <v>117</v>
      </c>
      <c r="C138" s="186" t="s">
        <v>118</v>
      </c>
      <c r="D138" s="166"/>
      <c r="E138" s="167"/>
      <c r="F138" s="168"/>
      <c r="G138" s="168">
        <f>SUMIF(AG139:AG141,"&lt;&gt;NOR",G139:G141)</f>
        <v>0</v>
      </c>
      <c r="H138" s="168"/>
      <c r="I138" s="168">
        <f>SUM(I139:I141)</f>
        <v>0</v>
      </c>
      <c r="J138" s="168"/>
      <c r="K138" s="168">
        <f>SUM(K139:K141)</f>
        <v>0</v>
      </c>
      <c r="L138" s="168"/>
      <c r="M138" s="168">
        <f>SUM(M139:M141)</f>
        <v>0</v>
      </c>
      <c r="N138" s="167"/>
      <c r="O138" s="167">
        <f>SUM(O139:O141)</f>
        <v>0.03</v>
      </c>
      <c r="P138" s="167"/>
      <c r="Q138" s="167">
        <f>SUM(Q139:Q141)</f>
        <v>0</v>
      </c>
      <c r="R138" s="168"/>
      <c r="S138" s="168"/>
      <c r="T138" s="169"/>
      <c r="U138" s="163"/>
      <c r="V138" s="163">
        <f>SUM(V139:V141)</f>
        <v>1.3</v>
      </c>
      <c r="W138" s="163"/>
      <c r="X138" s="163"/>
      <c r="Y138" s="163"/>
      <c r="AG138" t="s">
        <v>153</v>
      </c>
    </row>
    <row r="139" spans="1:60" ht="22.5" outlineLevel="1" x14ac:dyDescent="0.2">
      <c r="A139" s="171">
        <v>21</v>
      </c>
      <c r="B139" s="172" t="s">
        <v>266</v>
      </c>
      <c r="C139" s="187" t="s">
        <v>267</v>
      </c>
      <c r="D139" s="173" t="s">
        <v>156</v>
      </c>
      <c r="E139" s="174">
        <v>5.4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5.3099999999999996E-3</v>
      </c>
      <c r="O139" s="174">
        <f>ROUND(E139*N139,2)</f>
        <v>0.03</v>
      </c>
      <c r="P139" s="174">
        <v>0</v>
      </c>
      <c r="Q139" s="174">
        <f>ROUND(E139*P139,2)</f>
        <v>0</v>
      </c>
      <c r="R139" s="176" t="s">
        <v>268</v>
      </c>
      <c r="S139" s="176" t="s">
        <v>158</v>
      </c>
      <c r="T139" s="177" t="s">
        <v>158</v>
      </c>
      <c r="U139" s="160">
        <v>0.24</v>
      </c>
      <c r="V139" s="160">
        <f>ROUND(E139*U139,2)</f>
        <v>1.3</v>
      </c>
      <c r="W139" s="160"/>
      <c r="X139" s="160" t="s">
        <v>159</v>
      </c>
      <c r="Y139" s="160" t="s">
        <v>160</v>
      </c>
      <c r="Z139" s="150"/>
      <c r="AA139" s="150"/>
      <c r="AB139" s="150"/>
      <c r="AC139" s="150"/>
      <c r="AD139" s="150"/>
      <c r="AE139" s="150"/>
      <c r="AF139" s="150"/>
      <c r="AG139" s="150" t="s">
        <v>161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">
      <c r="A140" s="157"/>
      <c r="B140" s="158"/>
      <c r="C140" s="188" t="s">
        <v>190</v>
      </c>
      <c r="D140" s="161"/>
      <c r="E140" s="162"/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163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">
      <c r="A141" s="157"/>
      <c r="B141" s="158"/>
      <c r="C141" s="188" t="s">
        <v>269</v>
      </c>
      <c r="D141" s="161"/>
      <c r="E141" s="162">
        <v>5.4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163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x14ac:dyDescent="0.2">
      <c r="A142" s="164" t="s">
        <v>152</v>
      </c>
      <c r="B142" s="165" t="s">
        <v>119</v>
      </c>
      <c r="C142" s="186" t="s">
        <v>120</v>
      </c>
      <c r="D142" s="166"/>
      <c r="E142" s="167"/>
      <c r="F142" s="168"/>
      <c r="G142" s="168">
        <f>SUMIF(AG143:AG157,"&lt;&gt;NOR",G143:G157)</f>
        <v>0</v>
      </c>
      <c r="H142" s="168"/>
      <c r="I142" s="168">
        <f>SUM(I143:I157)</f>
        <v>0</v>
      </c>
      <c r="J142" s="168"/>
      <c r="K142" s="168">
        <f>SUM(K143:K157)</f>
        <v>0</v>
      </c>
      <c r="L142" s="168"/>
      <c r="M142" s="168">
        <f>SUM(M143:M157)</f>
        <v>0</v>
      </c>
      <c r="N142" s="167"/>
      <c r="O142" s="167">
        <f>SUM(O143:O157)</f>
        <v>0.2</v>
      </c>
      <c r="P142" s="167"/>
      <c r="Q142" s="167">
        <f>SUM(Q143:Q157)</f>
        <v>0</v>
      </c>
      <c r="R142" s="168"/>
      <c r="S142" s="168"/>
      <c r="T142" s="169"/>
      <c r="U142" s="163"/>
      <c r="V142" s="163">
        <f>SUM(V143:V157)</f>
        <v>43.82</v>
      </c>
      <c r="W142" s="163"/>
      <c r="X142" s="163"/>
      <c r="Y142" s="163"/>
      <c r="AG142" t="s">
        <v>153</v>
      </c>
    </row>
    <row r="143" spans="1:60" outlineLevel="1" x14ac:dyDescent="0.2">
      <c r="A143" s="171">
        <v>22</v>
      </c>
      <c r="B143" s="172" t="s">
        <v>270</v>
      </c>
      <c r="C143" s="187" t="s">
        <v>271</v>
      </c>
      <c r="D143" s="173" t="s">
        <v>167</v>
      </c>
      <c r="E143" s="174">
        <v>430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4.6000000000000001E-4</v>
      </c>
      <c r="O143" s="174">
        <f>ROUND(E143*N143,2)</f>
        <v>0.2</v>
      </c>
      <c r="P143" s="174">
        <v>0</v>
      </c>
      <c r="Q143" s="174">
        <f>ROUND(E143*P143,2)</f>
        <v>0</v>
      </c>
      <c r="R143" s="176" t="s">
        <v>272</v>
      </c>
      <c r="S143" s="176" t="s">
        <v>158</v>
      </c>
      <c r="T143" s="177" t="s">
        <v>158</v>
      </c>
      <c r="U143" s="160">
        <v>0.10191</v>
      </c>
      <c r="V143" s="160">
        <f>ROUND(E143*U143,2)</f>
        <v>43.82</v>
      </c>
      <c r="W143" s="160"/>
      <c r="X143" s="160" t="s">
        <v>159</v>
      </c>
      <c r="Y143" s="160" t="s">
        <v>160</v>
      </c>
      <c r="Z143" s="150"/>
      <c r="AA143" s="150"/>
      <c r="AB143" s="150"/>
      <c r="AC143" s="150"/>
      <c r="AD143" s="150"/>
      <c r="AE143" s="150"/>
      <c r="AF143" s="150"/>
      <c r="AG143" s="150" t="s">
        <v>161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188" t="s">
        <v>190</v>
      </c>
      <c r="D144" s="161"/>
      <c r="E144" s="162"/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163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88" t="s">
        <v>273</v>
      </c>
      <c r="D145" s="161"/>
      <c r="E145" s="162">
        <v>24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163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88" t="s">
        <v>274</v>
      </c>
      <c r="D146" s="161"/>
      <c r="E146" s="162">
        <v>12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163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 x14ac:dyDescent="0.2">
      <c r="A147" s="157"/>
      <c r="B147" s="158"/>
      <c r="C147" s="188" t="s">
        <v>275</v>
      </c>
      <c r="D147" s="161"/>
      <c r="E147" s="162">
        <v>21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163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88" t="s">
        <v>276</v>
      </c>
      <c r="D148" s="161"/>
      <c r="E148" s="162">
        <v>60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163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88" t="s">
        <v>172</v>
      </c>
      <c r="D149" s="161"/>
      <c r="E149" s="162"/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163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188" t="s">
        <v>277</v>
      </c>
      <c r="D150" s="161"/>
      <c r="E150" s="162">
        <v>62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163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88" t="s">
        <v>278</v>
      </c>
      <c r="D151" s="161"/>
      <c r="E151" s="162">
        <v>35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163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188" t="s">
        <v>279</v>
      </c>
      <c r="D152" s="161"/>
      <c r="E152" s="162">
        <v>39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163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">
      <c r="A153" s="157"/>
      <c r="B153" s="158"/>
      <c r="C153" s="188" t="s">
        <v>280</v>
      </c>
      <c r="D153" s="161"/>
      <c r="E153" s="162">
        <v>22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163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188" t="s">
        <v>175</v>
      </c>
      <c r="D154" s="161"/>
      <c r="E154" s="162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163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88" t="s">
        <v>281</v>
      </c>
      <c r="D155" s="161"/>
      <c r="E155" s="162">
        <v>62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163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88" t="s">
        <v>282</v>
      </c>
      <c r="D156" s="161"/>
      <c r="E156" s="162">
        <v>45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163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88" t="s">
        <v>283</v>
      </c>
      <c r="D157" s="161"/>
      <c r="E157" s="162">
        <v>48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163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x14ac:dyDescent="0.2">
      <c r="A158" s="164" t="s">
        <v>152</v>
      </c>
      <c r="B158" s="165" t="s">
        <v>121</v>
      </c>
      <c r="C158" s="186" t="s">
        <v>106</v>
      </c>
      <c r="D158" s="166"/>
      <c r="E158" s="167"/>
      <c r="F158" s="168"/>
      <c r="G158" s="168">
        <f>SUMIF(AG159:AG170,"&lt;&gt;NOR",G159:G170)</f>
        <v>0</v>
      </c>
      <c r="H158" s="168"/>
      <c r="I158" s="168">
        <f>SUM(I159:I170)</f>
        <v>0</v>
      </c>
      <c r="J158" s="168"/>
      <c r="K158" s="168">
        <f>SUM(K159:K170)</f>
        <v>0</v>
      </c>
      <c r="L158" s="168"/>
      <c r="M158" s="168">
        <f>SUM(M159:M170)</f>
        <v>0</v>
      </c>
      <c r="N158" s="167"/>
      <c r="O158" s="167">
        <f>SUM(O159:O170)</f>
        <v>0</v>
      </c>
      <c r="P158" s="167"/>
      <c r="Q158" s="167">
        <f>SUM(Q159:Q170)</f>
        <v>0</v>
      </c>
      <c r="R158" s="168"/>
      <c r="S158" s="168"/>
      <c r="T158" s="169"/>
      <c r="U158" s="163"/>
      <c r="V158" s="163">
        <f>SUM(V159:V170)</f>
        <v>0.57000000000000006</v>
      </c>
      <c r="W158" s="163"/>
      <c r="X158" s="163"/>
      <c r="Y158" s="163"/>
      <c r="AG158" t="s">
        <v>153</v>
      </c>
    </row>
    <row r="159" spans="1:60" ht="22.5" outlineLevel="1" x14ac:dyDescent="0.2">
      <c r="A159" s="171">
        <v>23</v>
      </c>
      <c r="B159" s="172" t="s">
        <v>284</v>
      </c>
      <c r="C159" s="187" t="s">
        <v>285</v>
      </c>
      <c r="D159" s="173" t="s">
        <v>238</v>
      </c>
      <c r="E159" s="174">
        <v>0.17050000000000001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0</v>
      </c>
      <c r="O159" s="174">
        <f>ROUND(E159*N159,2)</f>
        <v>0</v>
      </c>
      <c r="P159" s="174">
        <v>0</v>
      </c>
      <c r="Q159" s="174">
        <f>ROUND(E159*P159,2)</f>
        <v>0</v>
      </c>
      <c r="R159" s="176" t="s">
        <v>286</v>
      </c>
      <c r="S159" s="176" t="s">
        <v>158</v>
      </c>
      <c r="T159" s="177" t="s">
        <v>158</v>
      </c>
      <c r="U159" s="160">
        <v>1.8160000000000001</v>
      </c>
      <c r="V159" s="160">
        <f>ROUND(E159*U159,2)</f>
        <v>0.31</v>
      </c>
      <c r="W159" s="160"/>
      <c r="X159" s="160" t="s">
        <v>287</v>
      </c>
      <c r="Y159" s="160" t="s">
        <v>160</v>
      </c>
      <c r="Z159" s="150"/>
      <c r="AA159" s="150"/>
      <c r="AB159" s="150"/>
      <c r="AC159" s="150"/>
      <c r="AD159" s="150"/>
      <c r="AE159" s="150"/>
      <c r="AF159" s="150"/>
      <c r="AG159" s="150" t="s">
        <v>288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2" x14ac:dyDescent="0.2">
      <c r="A160" s="157"/>
      <c r="B160" s="158"/>
      <c r="C160" s="248" t="s">
        <v>289</v>
      </c>
      <c r="D160" s="249"/>
      <c r="E160" s="249"/>
      <c r="F160" s="249"/>
      <c r="G160" s="249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185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78" t="str">
        <f>C160</f>
        <v>nebo vybouraných hmot nošením nebo přehazováním k místu nakládky přístupnému normálním dopravním prostředkům,</v>
      </c>
      <c r="BB160" s="150"/>
      <c r="BC160" s="150"/>
      <c r="BD160" s="150"/>
      <c r="BE160" s="150"/>
      <c r="BF160" s="150"/>
      <c r="BG160" s="150"/>
      <c r="BH160" s="150"/>
    </row>
    <row r="161" spans="1:60" ht="22.5" outlineLevel="2" x14ac:dyDescent="0.2">
      <c r="A161" s="157"/>
      <c r="B161" s="158"/>
      <c r="C161" s="259" t="s">
        <v>290</v>
      </c>
      <c r="D161" s="260"/>
      <c r="E161" s="260"/>
      <c r="F161" s="260"/>
      <c r="G161" s="2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168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78" t="str">
        <f>C161</f>
        <v>S naložením suti nebo vybouraných hmot do dopravního prostředku a na jejich vyložením, popřípadě přeložením na normální dopravní prostředek.</v>
      </c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71">
        <v>24</v>
      </c>
      <c r="B162" s="172" t="s">
        <v>291</v>
      </c>
      <c r="C162" s="187" t="s">
        <v>292</v>
      </c>
      <c r="D162" s="173" t="s">
        <v>238</v>
      </c>
      <c r="E162" s="174">
        <v>0.17050000000000001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</v>
      </c>
      <c r="O162" s="174">
        <f>ROUND(E162*N162,2)</f>
        <v>0</v>
      </c>
      <c r="P162" s="174">
        <v>0</v>
      </c>
      <c r="Q162" s="174">
        <f>ROUND(E162*P162,2)</f>
        <v>0</v>
      </c>
      <c r="R162" s="176" t="s">
        <v>286</v>
      </c>
      <c r="S162" s="176" t="s">
        <v>158</v>
      </c>
      <c r="T162" s="177" t="s">
        <v>158</v>
      </c>
      <c r="U162" s="160">
        <v>0.72199999999999998</v>
      </c>
      <c r="V162" s="160">
        <f>ROUND(E162*U162,2)</f>
        <v>0.12</v>
      </c>
      <c r="W162" s="160"/>
      <c r="X162" s="160" t="s">
        <v>287</v>
      </c>
      <c r="Y162" s="160" t="s">
        <v>160</v>
      </c>
      <c r="Z162" s="150"/>
      <c r="AA162" s="150"/>
      <c r="AB162" s="150"/>
      <c r="AC162" s="150"/>
      <c r="AD162" s="150"/>
      <c r="AE162" s="150"/>
      <c r="AF162" s="150"/>
      <c r="AG162" s="150" t="s">
        <v>288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2" x14ac:dyDescent="0.2">
      <c r="A163" s="157"/>
      <c r="B163" s="158"/>
      <c r="C163" s="248" t="s">
        <v>289</v>
      </c>
      <c r="D163" s="249"/>
      <c r="E163" s="249"/>
      <c r="F163" s="249"/>
      <c r="G163" s="249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185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78" t="str">
        <f>C163</f>
        <v>nebo vybouraných hmot nošením nebo přehazováním k místu nakládky přístupnému normálním dopravním prostředkům,</v>
      </c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9">
        <v>25</v>
      </c>
      <c r="B164" s="180" t="s">
        <v>293</v>
      </c>
      <c r="C164" s="189" t="s">
        <v>294</v>
      </c>
      <c r="D164" s="181" t="s">
        <v>238</v>
      </c>
      <c r="E164" s="182">
        <v>0.17050000000000001</v>
      </c>
      <c r="F164" s="183"/>
      <c r="G164" s="184">
        <f>ROUND(E164*F164,2)</f>
        <v>0</v>
      </c>
      <c r="H164" s="183"/>
      <c r="I164" s="184">
        <f>ROUND(E164*H164,2)</f>
        <v>0</v>
      </c>
      <c r="J164" s="183"/>
      <c r="K164" s="184">
        <f>ROUND(E164*J164,2)</f>
        <v>0</v>
      </c>
      <c r="L164" s="184">
        <v>21</v>
      </c>
      <c r="M164" s="184">
        <f>G164*(1+L164/100)</f>
        <v>0</v>
      </c>
      <c r="N164" s="182">
        <v>0</v>
      </c>
      <c r="O164" s="182">
        <f>ROUND(E164*N164,2)</f>
        <v>0</v>
      </c>
      <c r="P164" s="182">
        <v>0</v>
      </c>
      <c r="Q164" s="182">
        <f>ROUND(E164*P164,2)</f>
        <v>0</v>
      </c>
      <c r="R164" s="184" t="s">
        <v>224</v>
      </c>
      <c r="S164" s="184" t="s">
        <v>158</v>
      </c>
      <c r="T164" s="185" t="s">
        <v>158</v>
      </c>
      <c r="U164" s="160">
        <v>0</v>
      </c>
      <c r="V164" s="160">
        <f>ROUND(E164*U164,2)</f>
        <v>0</v>
      </c>
      <c r="W164" s="160"/>
      <c r="X164" s="160" t="s">
        <v>287</v>
      </c>
      <c r="Y164" s="160" t="s">
        <v>160</v>
      </c>
      <c r="Z164" s="150"/>
      <c r="AA164" s="150"/>
      <c r="AB164" s="150"/>
      <c r="AC164" s="150"/>
      <c r="AD164" s="150"/>
      <c r="AE164" s="150"/>
      <c r="AF164" s="150"/>
      <c r="AG164" s="150" t="s">
        <v>288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1">
        <v>26</v>
      </c>
      <c r="B165" s="172" t="s">
        <v>295</v>
      </c>
      <c r="C165" s="187" t="s">
        <v>296</v>
      </c>
      <c r="D165" s="173" t="s">
        <v>238</v>
      </c>
      <c r="E165" s="174">
        <v>0.17050000000000001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 t="s">
        <v>297</v>
      </c>
      <c r="S165" s="176" t="s">
        <v>158</v>
      </c>
      <c r="T165" s="177" t="s">
        <v>158</v>
      </c>
      <c r="U165" s="160">
        <v>4.2000000000000003E-2</v>
      </c>
      <c r="V165" s="160">
        <f>ROUND(E165*U165,2)</f>
        <v>0.01</v>
      </c>
      <c r="W165" s="160"/>
      <c r="X165" s="160" t="s">
        <v>287</v>
      </c>
      <c r="Y165" s="160" t="s">
        <v>160</v>
      </c>
      <c r="Z165" s="150"/>
      <c r="AA165" s="150"/>
      <c r="AB165" s="150"/>
      <c r="AC165" s="150"/>
      <c r="AD165" s="150"/>
      <c r="AE165" s="150"/>
      <c r="AF165" s="150"/>
      <c r="AG165" s="150" t="s">
        <v>288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248" t="s">
        <v>298</v>
      </c>
      <c r="D166" s="249"/>
      <c r="E166" s="249"/>
      <c r="F166" s="249"/>
      <c r="G166" s="249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185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9">
        <v>27</v>
      </c>
      <c r="B167" s="180" t="s">
        <v>299</v>
      </c>
      <c r="C167" s="189" t="s">
        <v>300</v>
      </c>
      <c r="D167" s="181" t="s">
        <v>238</v>
      </c>
      <c r="E167" s="182">
        <v>0.17050000000000001</v>
      </c>
      <c r="F167" s="183"/>
      <c r="G167" s="184">
        <f>ROUND(E167*F167,2)</f>
        <v>0</v>
      </c>
      <c r="H167" s="183"/>
      <c r="I167" s="184">
        <f>ROUND(E167*H167,2)</f>
        <v>0</v>
      </c>
      <c r="J167" s="183"/>
      <c r="K167" s="184">
        <f>ROUND(E167*J167,2)</f>
        <v>0</v>
      </c>
      <c r="L167" s="184">
        <v>21</v>
      </c>
      <c r="M167" s="184">
        <f>G167*(1+L167/100)</f>
        <v>0</v>
      </c>
      <c r="N167" s="182">
        <v>0</v>
      </c>
      <c r="O167" s="182">
        <f>ROUND(E167*N167,2)</f>
        <v>0</v>
      </c>
      <c r="P167" s="182">
        <v>0</v>
      </c>
      <c r="Q167" s="182">
        <f>ROUND(E167*P167,2)</f>
        <v>0</v>
      </c>
      <c r="R167" s="184" t="s">
        <v>224</v>
      </c>
      <c r="S167" s="184" t="s">
        <v>158</v>
      </c>
      <c r="T167" s="185" t="s">
        <v>158</v>
      </c>
      <c r="U167" s="160">
        <v>0</v>
      </c>
      <c r="V167" s="160">
        <f>ROUND(E167*U167,2)</f>
        <v>0</v>
      </c>
      <c r="W167" s="160"/>
      <c r="X167" s="160" t="s">
        <v>287</v>
      </c>
      <c r="Y167" s="160" t="s">
        <v>160</v>
      </c>
      <c r="Z167" s="150"/>
      <c r="AA167" s="150"/>
      <c r="AB167" s="150"/>
      <c r="AC167" s="150"/>
      <c r="AD167" s="150"/>
      <c r="AE167" s="150"/>
      <c r="AF167" s="150"/>
      <c r="AG167" s="150" t="s">
        <v>288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71">
        <v>28</v>
      </c>
      <c r="B168" s="172" t="s">
        <v>301</v>
      </c>
      <c r="C168" s="187" t="s">
        <v>302</v>
      </c>
      <c r="D168" s="173" t="s">
        <v>238</v>
      </c>
      <c r="E168" s="174">
        <v>0.17050000000000001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4">
        <v>0</v>
      </c>
      <c r="O168" s="174">
        <f>ROUND(E168*N168,2)</f>
        <v>0</v>
      </c>
      <c r="P168" s="174">
        <v>0</v>
      </c>
      <c r="Q168" s="174">
        <f>ROUND(E168*P168,2)</f>
        <v>0</v>
      </c>
      <c r="R168" s="176" t="s">
        <v>286</v>
      </c>
      <c r="S168" s="176" t="s">
        <v>158</v>
      </c>
      <c r="T168" s="177" t="s">
        <v>158</v>
      </c>
      <c r="U168" s="160">
        <v>0.752</v>
      </c>
      <c r="V168" s="160">
        <f>ROUND(E168*U168,2)</f>
        <v>0.13</v>
      </c>
      <c r="W168" s="160"/>
      <c r="X168" s="160" t="s">
        <v>287</v>
      </c>
      <c r="Y168" s="160" t="s">
        <v>160</v>
      </c>
      <c r="Z168" s="150"/>
      <c r="AA168" s="150"/>
      <c r="AB168" s="150"/>
      <c r="AC168" s="150"/>
      <c r="AD168" s="150"/>
      <c r="AE168" s="150"/>
      <c r="AF168" s="150"/>
      <c r="AG168" s="150" t="s">
        <v>288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2" x14ac:dyDescent="0.2">
      <c r="A169" s="157"/>
      <c r="B169" s="158"/>
      <c r="C169" s="248" t="s">
        <v>303</v>
      </c>
      <c r="D169" s="249"/>
      <c r="E169" s="249"/>
      <c r="F169" s="249"/>
      <c r="G169" s="249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185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78" t="str">
        <f>C169</f>
        <v>nebo vybouraných hmot nošením nebo přehazováním k místu nakládky přístupnému normálním dopravním prostředkům do 10 m,</v>
      </c>
      <c r="BB169" s="150"/>
      <c r="BC169" s="150"/>
      <c r="BD169" s="150"/>
      <c r="BE169" s="150"/>
      <c r="BF169" s="150"/>
      <c r="BG169" s="150"/>
      <c r="BH169" s="150"/>
    </row>
    <row r="170" spans="1:60" ht="22.5" outlineLevel="2" x14ac:dyDescent="0.2">
      <c r="A170" s="157"/>
      <c r="B170" s="158"/>
      <c r="C170" s="259" t="s">
        <v>290</v>
      </c>
      <c r="D170" s="260"/>
      <c r="E170" s="260"/>
      <c r="F170" s="260"/>
      <c r="G170" s="2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168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78" t="str">
        <f>C170</f>
        <v>S naložením suti nebo vybouraných hmot do dopravního prostředku a na jejich vyložením, popřípadě přeložením na normální dopravní prostředek.</v>
      </c>
      <c r="BB170" s="150"/>
      <c r="BC170" s="150"/>
      <c r="BD170" s="150"/>
      <c r="BE170" s="150"/>
      <c r="BF170" s="150"/>
      <c r="BG170" s="150"/>
      <c r="BH170" s="150"/>
    </row>
    <row r="171" spans="1:60" x14ac:dyDescent="0.2">
      <c r="A171" s="164" t="s">
        <v>152</v>
      </c>
      <c r="B171" s="165" t="s">
        <v>123</v>
      </c>
      <c r="C171" s="186" t="s">
        <v>27</v>
      </c>
      <c r="D171" s="166"/>
      <c r="E171" s="167"/>
      <c r="F171" s="168"/>
      <c r="G171" s="168">
        <f>SUMIF(AG172:AG175,"&lt;&gt;NOR",G172:G175)</f>
        <v>0</v>
      </c>
      <c r="H171" s="168"/>
      <c r="I171" s="168">
        <f>SUM(I172:I175)</f>
        <v>0</v>
      </c>
      <c r="J171" s="168"/>
      <c r="K171" s="168">
        <f>SUM(K172:K175)</f>
        <v>0</v>
      </c>
      <c r="L171" s="168"/>
      <c r="M171" s="168">
        <f>SUM(M172:M175)</f>
        <v>0</v>
      </c>
      <c r="N171" s="167"/>
      <c r="O171" s="167">
        <f>SUM(O172:O175)</f>
        <v>0</v>
      </c>
      <c r="P171" s="167"/>
      <c r="Q171" s="167">
        <f>SUM(Q172:Q175)</f>
        <v>0</v>
      </c>
      <c r="R171" s="168"/>
      <c r="S171" s="168"/>
      <c r="T171" s="169"/>
      <c r="U171" s="163"/>
      <c r="V171" s="163">
        <f>SUM(V172:V175)</f>
        <v>0</v>
      </c>
      <c r="W171" s="163"/>
      <c r="X171" s="163"/>
      <c r="Y171" s="163"/>
      <c r="AG171" t="s">
        <v>153</v>
      </c>
    </row>
    <row r="172" spans="1:60" outlineLevel="1" x14ac:dyDescent="0.2">
      <c r="A172" s="171">
        <v>29</v>
      </c>
      <c r="B172" s="172" t="s">
        <v>304</v>
      </c>
      <c r="C172" s="187" t="s">
        <v>305</v>
      </c>
      <c r="D172" s="173" t="s">
        <v>306</v>
      </c>
      <c r="E172" s="174">
        <v>1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4">
        <v>0</v>
      </c>
      <c r="O172" s="174">
        <f>ROUND(E172*N172,2)</f>
        <v>0</v>
      </c>
      <c r="P172" s="174">
        <v>0</v>
      </c>
      <c r="Q172" s="174">
        <f>ROUND(E172*P172,2)</f>
        <v>0</v>
      </c>
      <c r="R172" s="176"/>
      <c r="S172" s="176" t="s">
        <v>158</v>
      </c>
      <c r="T172" s="177" t="s">
        <v>244</v>
      </c>
      <c r="U172" s="160">
        <v>0</v>
      </c>
      <c r="V172" s="160">
        <f>ROUND(E172*U172,2)</f>
        <v>0</v>
      </c>
      <c r="W172" s="160"/>
      <c r="X172" s="160" t="s">
        <v>307</v>
      </c>
      <c r="Y172" s="160" t="s">
        <v>160</v>
      </c>
      <c r="Z172" s="150"/>
      <c r="AA172" s="150"/>
      <c r="AB172" s="150"/>
      <c r="AC172" s="150"/>
      <c r="AD172" s="150"/>
      <c r="AE172" s="150"/>
      <c r="AF172" s="150"/>
      <c r="AG172" s="150" t="s">
        <v>308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2" x14ac:dyDescent="0.2">
      <c r="A173" s="157"/>
      <c r="B173" s="158"/>
      <c r="C173" s="257" t="s">
        <v>309</v>
      </c>
      <c r="D173" s="258"/>
      <c r="E173" s="258"/>
      <c r="F173" s="258"/>
      <c r="G173" s="258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168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78" t="str">
        <f>C173</f>
        <v>Náklady dodavatele vyplývající z povinností dodavatele stanovených obchodními podmínkami před zahájením stavebních prací. Tato skupina zahrnuje zejména náklady na přípravné činnosti.</v>
      </c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1">
        <v>30</v>
      </c>
      <c r="B174" s="172" t="s">
        <v>310</v>
      </c>
      <c r="C174" s="187" t="s">
        <v>311</v>
      </c>
      <c r="D174" s="173" t="s">
        <v>306</v>
      </c>
      <c r="E174" s="174">
        <v>1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0</v>
      </c>
      <c r="O174" s="174">
        <f>ROUND(E174*N174,2)</f>
        <v>0</v>
      </c>
      <c r="P174" s="174">
        <v>0</v>
      </c>
      <c r="Q174" s="174">
        <f>ROUND(E174*P174,2)</f>
        <v>0</v>
      </c>
      <c r="R174" s="176"/>
      <c r="S174" s="176" t="s">
        <v>158</v>
      </c>
      <c r="T174" s="177" t="s">
        <v>244</v>
      </c>
      <c r="U174" s="160">
        <v>0</v>
      </c>
      <c r="V174" s="160">
        <f>ROUND(E174*U174,2)</f>
        <v>0</v>
      </c>
      <c r="W174" s="160"/>
      <c r="X174" s="160" t="s">
        <v>307</v>
      </c>
      <c r="Y174" s="160" t="s">
        <v>160</v>
      </c>
      <c r="Z174" s="150"/>
      <c r="AA174" s="150"/>
      <c r="AB174" s="150"/>
      <c r="AC174" s="150"/>
      <c r="AD174" s="150"/>
      <c r="AE174" s="150"/>
      <c r="AF174" s="150"/>
      <c r="AG174" s="150" t="s">
        <v>312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.5" outlineLevel="2" x14ac:dyDescent="0.2">
      <c r="A175" s="157"/>
      <c r="B175" s="158"/>
      <c r="C175" s="257" t="s">
        <v>313</v>
      </c>
      <c r="D175" s="258"/>
      <c r="E175" s="258"/>
      <c r="F175" s="258"/>
      <c r="G175" s="258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168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78" t="str">
        <f>C175</f>
        <v>Náklady na ztížené provádění stavebních prací v důsledku nepřerušeného provozu na staveništi nebo v případech nepřerušeného provozu v objektech v nichž se stavební práce provádí.</v>
      </c>
      <c r="BB175" s="150"/>
      <c r="BC175" s="150"/>
      <c r="BD175" s="150"/>
      <c r="BE175" s="150"/>
      <c r="BF175" s="150"/>
      <c r="BG175" s="150"/>
      <c r="BH175" s="150"/>
    </row>
    <row r="176" spans="1:60" x14ac:dyDescent="0.2">
      <c r="A176" s="3"/>
      <c r="B176" s="4"/>
      <c r="C176" s="190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v>15</v>
      </c>
      <c r="AF176">
        <v>21</v>
      </c>
      <c r="AG176" t="s">
        <v>138</v>
      </c>
    </row>
    <row r="177" spans="1:33" x14ac:dyDescent="0.2">
      <c r="A177" s="153"/>
      <c r="B177" s="154" t="s">
        <v>29</v>
      </c>
      <c r="C177" s="191"/>
      <c r="D177" s="155"/>
      <c r="E177" s="156"/>
      <c r="F177" s="156"/>
      <c r="G177" s="170">
        <f>G8+G22+G29+G32+G62+G72+G75+G102+G114+G117+G130+G132+G138+G142+G158+G171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f>SUMIF(L7:L175,AE176,G7:G175)</f>
        <v>0</v>
      </c>
      <c r="AF177">
        <f>SUMIF(L7:L175,AF176,G7:G175)</f>
        <v>0</v>
      </c>
      <c r="AG177" t="s">
        <v>314</v>
      </c>
    </row>
    <row r="178" spans="1:33" x14ac:dyDescent="0.2">
      <c r="C178" s="192"/>
      <c r="D178" s="10"/>
      <c r="AG178" t="s">
        <v>316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VAQxmN4KY/lYyYRQ1t//XDwZbLiX0sJDPAEbxU6nzy11ZcgP0529Vnd18WbOksxwV66KhhMyLg2fXISBDg07w==" saltValue="iZysVZz4e0KNj/fp5tLEQA==" spinCount="100000" sheet="1" objects="1" scenarios="1" formatRows="0"/>
  <mergeCells count="29">
    <mergeCell ref="C166:G166"/>
    <mergeCell ref="C169:G169"/>
    <mergeCell ref="C170:G170"/>
    <mergeCell ref="C173:G173"/>
    <mergeCell ref="C175:G175"/>
    <mergeCell ref="C163:G163"/>
    <mergeCell ref="C58:G58"/>
    <mergeCell ref="C74:G74"/>
    <mergeCell ref="C77:G77"/>
    <mergeCell ref="C88:G88"/>
    <mergeCell ref="C89:G89"/>
    <mergeCell ref="C95:G95"/>
    <mergeCell ref="C116:G116"/>
    <mergeCell ref="C119:G119"/>
    <mergeCell ref="C123:G123"/>
    <mergeCell ref="C160:G160"/>
    <mergeCell ref="C161:G161"/>
    <mergeCell ref="C50:G50"/>
    <mergeCell ref="A1:G1"/>
    <mergeCell ref="C2:G2"/>
    <mergeCell ref="C3:G3"/>
    <mergeCell ref="C4:G4"/>
    <mergeCell ref="C13:G13"/>
    <mergeCell ref="C14:G14"/>
    <mergeCell ref="C15:G15"/>
    <mergeCell ref="C16:G16"/>
    <mergeCell ref="C24:G24"/>
    <mergeCell ref="C31:G31"/>
    <mergeCell ref="C34:G34"/>
  </mergeCells>
  <pageMargins left="0.59055118110236204" right="0.196850393700787" top="0.78740157499999996" bottom="0.78740157499999996" header="0.3" footer="0.3"/>
  <pageSetup paperSize="9" scale="27" orientation="portrait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3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125</v>
      </c>
      <c r="B1" s="250"/>
      <c r="C1" s="250"/>
      <c r="D1" s="250"/>
      <c r="E1" s="250"/>
      <c r="F1" s="250"/>
      <c r="G1" s="250"/>
      <c r="AG1" t="s">
        <v>126</v>
      </c>
    </row>
    <row r="2" spans="1:60" ht="25.15" customHeight="1" x14ac:dyDescent="0.2">
      <c r="A2" s="49" t="s">
        <v>7</v>
      </c>
      <c r="B2" s="48" t="s">
        <v>449</v>
      </c>
      <c r="C2" s="251" t="s">
        <v>450</v>
      </c>
      <c r="D2" s="252"/>
      <c r="E2" s="252"/>
      <c r="F2" s="252"/>
      <c r="G2" s="253"/>
      <c r="AG2" t="s">
        <v>127</v>
      </c>
    </row>
    <row r="3" spans="1:60" ht="25.15" customHeight="1" x14ac:dyDescent="0.2">
      <c r="A3" s="49" t="s">
        <v>8</v>
      </c>
      <c r="B3" s="48" t="s">
        <v>56</v>
      </c>
      <c r="C3" s="251" t="s">
        <v>57</v>
      </c>
      <c r="D3" s="252"/>
      <c r="E3" s="252"/>
      <c r="F3" s="252"/>
      <c r="G3" s="253"/>
      <c r="AC3" s="124" t="s">
        <v>127</v>
      </c>
      <c r="AG3" t="s">
        <v>128</v>
      </c>
    </row>
    <row r="4" spans="1:60" ht="25.15" customHeight="1" x14ac:dyDescent="0.2">
      <c r="A4" s="143" t="s">
        <v>9</v>
      </c>
      <c r="B4" s="144" t="s">
        <v>60</v>
      </c>
      <c r="C4" s="254" t="s">
        <v>61</v>
      </c>
      <c r="D4" s="255"/>
      <c r="E4" s="255"/>
      <c r="F4" s="255"/>
      <c r="G4" s="256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29</v>
      </c>
      <c r="H6" s="149" t="s">
        <v>30</v>
      </c>
      <c r="I6" s="149" t="s">
        <v>136</v>
      </c>
      <c r="J6" s="149" t="s">
        <v>31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152</v>
      </c>
      <c r="B8" s="165" t="s">
        <v>99</v>
      </c>
      <c r="C8" s="186" t="s">
        <v>100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8</v>
      </c>
      <c r="W8" s="163"/>
      <c r="X8" s="163"/>
      <c r="Y8" s="163"/>
      <c r="AG8" t="s">
        <v>153</v>
      </c>
    </row>
    <row r="9" spans="1:60" outlineLevel="1" x14ac:dyDescent="0.2">
      <c r="A9" s="179">
        <v>1</v>
      </c>
      <c r="B9" s="180" t="s">
        <v>317</v>
      </c>
      <c r="C9" s="189" t="s">
        <v>318</v>
      </c>
      <c r="D9" s="181" t="s">
        <v>319</v>
      </c>
      <c r="E9" s="182">
        <v>8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215</v>
      </c>
      <c r="T9" s="185" t="s">
        <v>244</v>
      </c>
      <c r="U9" s="160">
        <v>1</v>
      </c>
      <c r="V9" s="160">
        <f>ROUND(E9*U9,2)</f>
        <v>8</v>
      </c>
      <c r="W9" s="160"/>
      <c r="X9" s="160" t="s">
        <v>159</v>
      </c>
      <c r="Y9" s="160" t="s">
        <v>160</v>
      </c>
      <c r="Z9" s="150"/>
      <c r="AA9" s="150"/>
      <c r="AB9" s="150"/>
      <c r="AC9" s="150"/>
      <c r="AD9" s="150"/>
      <c r="AE9" s="150"/>
      <c r="AF9" s="150"/>
      <c r="AG9" s="150" t="s">
        <v>161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164" t="s">
        <v>152</v>
      </c>
      <c r="B10" s="165" t="s">
        <v>109</v>
      </c>
      <c r="C10" s="186" t="s">
        <v>110</v>
      </c>
      <c r="D10" s="166"/>
      <c r="E10" s="167"/>
      <c r="F10" s="168"/>
      <c r="G10" s="168">
        <f>SUMIF(AG11:AG15,"&lt;&gt;NOR",G11:G15)</f>
        <v>0</v>
      </c>
      <c r="H10" s="168"/>
      <c r="I10" s="168">
        <f>SUM(I11:I15)</f>
        <v>0</v>
      </c>
      <c r="J10" s="168"/>
      <c r="K10" s="168">
        <f>SUM(K11:K15)</f>
        <v>0</v>
      </c>
      <c r="L10" s="168"/>
      <c r="M10" s="168">
        <f>SUM(M11:M15)</f>
        <v>0</v>
      </c>
      <c r="N10" s="167"/>
      <c r="O10" s="167">
        <f>SUM(O11:O15)</f>
        <v>0</v>
      </c>
      <c r="P10" s="167"/>
      <c r="Q10" s="167">
        <f>SUM(Q11:Q15)</f>
        <v>0</v>
      </c>
      <c r="R10" s="168"/>
      <c r="S10" s="168"/>
      <c r="T10" s="169"/>
      <c r="U10" s="163"/>
      <c r="V10" s="163">
        <f>SUM(V11:V15)</f>
        <v>1.84</v>
      </c>
      <c r="W10" s="163"/>
      <c r="X10" s="163"/>
      <c r="Y10" s="163"/>
      <c r="AG10" t="s">
        <v>153</v>
      </c>
    </row>
    <row r="11" spans="1:60" outlineLevel="1" x14ac:dyDescent="0.2">
      <c r="A11" s="171">
        <v>2</v>
      </c>
      <c r="B11" s="172" t="s">
        <v>320</v>
      </c>
      <c r="C11" s="187" t="s">
        <v>321</v>
      </c>
      <c r="D11" s="173" t="s">
        <v>156</v>
      </c>
      <c r="E11" s="174">
        <v>3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5.0000000000000002E-5</v>
      </c>
      <c r="O11" s="174">
        <f>ROUND(E11*N11,2)</f>
        <v>0</v>
      </c>
      <c r="P11" s="174">
        <v>0</v>
      </c>
      <c r="Q11" s="174">
        <f>ROUND(E11*P11,2)</f>
        <v>0</v>
      </c>
      <c r="R11" s="176"/>
      <c r="S11" s="176" t="s">
        <v>215</v>
      </c>
      <c r="T11" s="177" t="s">
        <v>244</v>
      </c>
      <c r="U11" s="160">
        <v>0.5</v>
      </c>
      <c r="V11" s="160">
        <f>ROUND(E11*U11,2)</f>
        <v>1.5</v>
      </c>
      <c r="W11" s="160"/>
      <c r="X11" s="160" t="s">
        <v>159</v>
      </c>
      <c r="Y11" s="160" t="s">
        <v>160</v>
      </c>
      <c r="Z11" s="150"/>
      <c r="AA11" s="150"/>
      <c r="AB11" s="150"/>
      <c r="AC11" s="150"/>
      <c r="AD11" s="150"/>
      <c r="AE11" s="150"/>
      <c r="AF11" s="150"/>
      <c r="AG11" s="150" t="s">
        <v>161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2" x14ac:dyDescent="0.2">
      <c r="A12" s="157"/>
      <c r="B12" s="158"/>
      <c r="C12" s="257" t="s">
        <v>249</v>
      </c>
      <c r="D12" s="258"/>
      <c r="E12" s="258"/>
      <c r="F12" s="258"/>
      <c r="G12" s="258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8" t="str">
        <f>C12</f>
        <v>Montáž manžety ke stěně nebo stropu pomocí rozpěrné hmoždinky se šroubem. Cena obsahuje i dodávku manžety a spojovacích prostředků.</v>
      </c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1">
        <v>3</v>
      </c>
      <c r="B13" s="172" t="s">
        <v>322</v>
      </c>
      <c r="C13" s="187" t="s">
        <v>323</v>
      </c>
      <c r="D13" s="173" t="s">
        <v>204</v>
      </c>
      <c r="E13" s="174">
        <v>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1.2999999999999999E-4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215</v>
      </c>
      <c r="T13" s="177" t="s">
        <v>244</v>
      </c>
      <c r="U13" s="160">
        <v>0.17</v>
      </c>
      <c r="V13" s="160">
        <f>ROUND(E13*U13,2)</f>
        <v>0.34</v>
      </c>
      <c r="W13" s="160"/>
      <c r="X13" s="160" t="s">
        <v>159</v>
      </c>
      <c r="Y13" s="160" t="s">
        <v>160</v>
      </c>
      <c r="Z13" s="150"/>
      <c r="AA13" s="150"/>
      <c r="AB13" s="150"/>
      <c r="AC13" s="150"/>
      <c r="AD13" s="150"/>
      <c r="AE13" s="150"/>
      <c r="AF13" s="150"/>
      <c r="AG13" s="150" t="s">
        <v>161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7" t="s">
        <v>324</v>
      </c>
      <c r="D14" s="258"/>
      <c r="E14" s="258"/>
      <c r="F14" s="258"/>
      <c r="G14" s="258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9">
        <v>4</v>
      </c>
      <c r="B15" s="180" t="s">
        <v>325</v>
      </c>
      <c r="C15" s="189" t="s">
        <v>326</v>
      </c>
      <c r="D15" s="181" t="s">
        <v>238</v>
      </c>
      <c r="E15" s="182">
        <v>4.0999999999999999E-4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2">
        <v>0</v>
      </c>
      <c r="O15" s="182">
        <f>ROUND(E15*N15,2)</f>
        <v>0</v>
      </c>
      <c r="P15" s="182">
        <v>0</v>
      </c>
      <c r="Q15" s="182">
        <f>ROUND(E15*P15,2)</f>
        <v>0</v>
      </c>
      <c r="R15" s="184"/>
      <c r="S15" s="184" t="s">
        <v>215</v>
      </c>
      <c r="T15" s="185" t="s">
        <v>244</v>
      </c>
      <c r="U15" s="160">
        <v>1.831</v>
      </c>
      <c r="V15" s="160">
        <f>ROUND(E15*U15,2)</f>
        <v>0</v>
      </c>
      <c r="W15" s="160"/>
      <c r="X15" s="160" t="s">
        <v>159</v>
      </c>
      <c r="Y15" s="160" t="s">
        <v>160</v>
      </c>
      <c r="Z15" s="150"/>
      <c r="AA15" s="150"/>
      <c r="AB15" s="150"/>
      <c r="AC15" s="150"/>
      <c r="AD15" s="150"/>
      <c r="AE15" s="150"/>
      <c r="AF15" s="150"/>
      <c r="AG15" s="150" t="s">
        <v>327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4" t="s">
        <v>152</v>
      </c>
      <c r="B16" s="165" t="s">
        <v>111</v>
      </c>
      <c r="C16" s="186" t="s">
        <v>112</v>
      </c>
      <c r="D16" s="166"/>
      <c r="E16" s="167"/>
      <c r="F16" s="168"/>
      <c r="G16" s="168">
        <f>SUMIF(AG17:AG35,"&lt;&gt;NOR",G17:G35)</f>
        <v>0</v>
      </c>
      <c r="H16" s="168"/>
      <c r="I16" s="168">
        <f>SUM(I17:I35)</f>
        <v>0</v>
      </c>
      <c r="J16" s="168"/>
      <c r="K16" s="168">
        <f>SUM(K17:K35)</f>
        <v>0</v>
      </c>
      <c r="L16" s="168"/>
      <c r="M16" s="168">
        <f>SUM(M17:M35)</f>
        <v>0</v>
      </c>
      <c r="N16" s="167"/>
      <c r="O16" s="167">
        <f>SUM(O17:O35)</f>
        <v>0.05</v>
      </c>
      <c r="P16" s="167"/>
      <c r="Q16" s="167">
        <f>SUM(Q17:Q35)</f>
        <v>0</v>
      </c>
      <c r="R16" s="168"/>
      <c r="S16" s="168"/>
      <c r="T16" s="169"/>
      <c r="U16" s="163"/>
      <c r="V16" s="163">
        <f>SUM(V17:V35)</f>
        <v>21.740000000000002</v>
      </c>
      <c r="W16" s="163"/>
      <c r="X16" s="163"/>
      <c r="Y16" s="163"/>
      <c r="AG16" t="s">
        <v>153</v>
      </c>
    </row>
    <row r="17" spans="1:60" ht="22.5" outlineLevel="1" x14ac:dyDescent="0.2">
      <c r="A17" s="171">
        <v>5</v>
      </c>
      <c r="B17" s="172" t="s">
        <v>328</v>
      </c>
      <c r="C17" s="187" t="s">
        <v>329</v>
      </c>
      <c r="D17" s="173" t="s">
        <v>156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8.94E-3</v>
      </c>
      <c r="O17" s="174">
        <f>ROUND(E17*N17,2)</f>
        <v>0.01</v>
      </c>
      <c r="P17" s="174">
        <v>0</v>
      </c>
      <c r="Q17" s="174">
        <f>ROUND(E17*P17,2)</f>
        <v>0</v>
      </c>
      <c r="R17" s="176"/>
      <c r="S17" s="176" t="s">
        <v>215</v>
      </c>
      <c r="T17" s="177" t="s">
        <v>244</v>
      </c>
      <c r="U17" s="160">
        <v>1.1279999999999999</v>
      </c>
      <c r="V17" s="160">
        <f>ROUND(E17*U17,2)</f>
        <v>1.1299999999999999</v>
      </c>
      <c r="W17" s="160"/>
      <c r="X17" s="160" t="s">
        <v>159</v>
      </c>
      <c r="Y17" s="160" t="s">
        <v>160</v>
      </c>
      <c r="Z17" s="150"/>
      <c r="AA17" s="150"/>
      <c r="AB17" s="150"/>
      <c r="AC17" s="150"/>
      <c r="AD17" s="150"/>
      <c r="AE17" s="150"/>
      <c r="AF17" s="150"/>
      <c r="AG17" s="150" t="s">
        <v>161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7" t="s">
        <v>330</v>
      </c>
      <c r="D18" s="258"/>
      <c r="E18" s="258"/>
      <c r="F18" s="258"/>
      <c r="G18" s="258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1">
        <v>6</v>
      </c>
      <c r="B19" s="172" t="s">
        <v>331</v>
      </c>
      <c r="C19" s="187" t="s">
        <v>332</v>
      </c>
      <c r="D19" s="173" t="s">
        <v>156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6.6299999999999996E-3</v>
      </c>
      <c r="O19" s="174">
        <f>ROUND(E19*N19,2)</f>
        <v>0.01</v>
      </c>
      <c r="P19" s="174">
        <v>0</v>
      </c>
      <c r="Q19" s="174">
        <f>ROUND(E19*P19,2)</f>
        <v>0</v>
      </c>
      <c r="R19" s="176"/>
      <c r="S19" s="176" t="s">
        <v>215</v>
      </c>
      <c r="T19" s="177" t="s">
        <v>244</v>
      </c>
      <c r="U19" s="160">
        <v>0.57299999999999995</v>
      </c>
      <c r="V19" s="160">
        <f>ROUND(E19*U19,2)</f>
        <v>0.56999999999999995</v>
      </c>
      <c r="W19" s="160"/>
      <c r="X19" s="160" t="s">
        <v>159</v>
      </c>
      <c r="Y19" s="160" t="s">
        <v>160</v>
      </c>
      <c r="Z19" s="150"/>
      <c r="AA19" s="150"/>
      <c r="AB19" s="150"/>
      <c r="AC19" s="150"/>
      <c r="AD19" s="150"/>
      <c r="AE19" s="150"/>
      <c r="AF19" s="150"/>
      <c r="AG19" s="150" t="s">
        <v>161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7" t="s">
        <v>330</v>
      </c>
      <c r="D20" s="258"/>
      <c r="E20" s="258"/>
      <c r="F20" s="258"/>
      <c r="G20" s="258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1">
        <v>7</v>
      </c>
      <c r="B21" s="172" t="s">
        <v>333</v>
      </c>
      <c r="C21" s="187" t="s">
        <v>334</v>
      </c>
      <c r="D21" s="173" t="s">
        <v>156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6.7499999999999999E-3</v>
      </c>
      <c r="O21" s="174">
        <f>ROUND(E21*N21,2)</f>
        <v>0.01</v>
      </c>
      <c r="P21" s="174">
        <v>0</v>
      </c>
      <c r="Q21" s="174">
        <f>ROUND(E21*P21,2)</f>
        <v>0</v>
      </c>
      <c r="R21" s="176"/>
      <c r="S21" s="176" t="s">
        <v>215</v>
      </c>
      <c r="T21" s="177" t="s">
        <v>244</v>
      </c>
      <c r="U21" s="160">
        <v>0.70899999999999996</v>
      </c>
      <c r="V21" s="160">
        <f>ROUND(E21*U21,2)</f>
        <v>0.71</v>
      </c>
      <c r="W21" s="160"/>
      <c r="X21" s="160" t="s">
        <v>159</v>
      </c>
      <c r="Y21" s="160" t="s">
        <v>160</v>
      </c>
      <c r="Z21" s="150"/>
      <c r="AA21" s="150"/>
      <c r="AB21" s="150"/>
      <c r="AC21" s="150"/>
      <c r="AD21" s="150"/>
      <c r="AE21" s="150"/>
      <c r="AF21" s="150"/>
      <c r="AG21" s="150" t="s">
        <v>161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57" t="s">
        <v>330</v>
      </c>
      <c r="D22" s="258"/>
      <c r="E22" s="258"/>
      <c r="F22" s="258"/>
      <c r="G22" s="258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1">
        <v>8</v>
      </c>
      <c r="B23" s="172" t="s">
        <v>335</v>
      </c>
      <c r="C23" s="187" t="s">
        <v>336</v>
      </c>
      <c r="D23" s="173" t="s">
        <v>204</v>
      </c>
      <c r="E23" s="174">
        <v>22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3.8000000000000002E-4</v>
      </c>
      <c r="O23" s="174">
        <f>ROUND(E23*N23,2)</f>
        <v>0.01</v>
      </c>
      <c r="P23" s="174">
        <v>0</v>
      </c>
      <c r="Q23" s="174">
        <f>ROUND(E23*P23,2)</f>
        <v>0</v>
      </c>
      <c r="R23" s="176"/>
      <c r="S23" s="176" t="s">
        <v>215</v>
      </c>
      <c r="T23" s="177" t="s">
        <v>244</v>
      </c>
      <c r="U23" s="160">
        <v>0.32</v>
      </c>
      <c r="V23" s="160">
        <f>ROUND(E23*U23,2)</f>
        <v>7.04</v>
      </c>
      <c r="W23" s="160"/>
      <c r="X23" s="160" t="s">
        <v>159</v>
      </c>
      <c r="Y23" s="160" t="s">
        <v>160</v>
      </c>
      <c r="Z23" s="150"/>
      <c r="AA23" s="150"/>
      <c r="AB23" s="150"/>
      <c r="AC23" s="150"/>
      <c r="AD23" s="150"/>
      <c r="AE23" s="150"/>
      <c r="AF23" s="150"/>
      <c r="AG23" s="150" t="s">
        <v>161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7" t="s">
        <v>337</v>
      </c>
      <c r="D24" s="258"/>
      <c r="E24" s="258"/>
      <c r="F24" s="258"/>
      <c r="G24" s="258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1">
        <v>9</v>
      </c>
      <c r="B25" s="172" t="s">
        <v>338</v>
      </c>
      <c r="C25" s="187" t="s">
        <v>339</v>
      </c>
      <c r="D25" s="173" t="s">
        <v>204</v>
      </c>
      <c r="E25" s="174">
        <v>10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7.7999999999999999E-4</v>
      </c>
      <c r="O25" s="174">
        <f>ROUND(E25*N25,2)</f>
        <v>0.01</v>
      </c>
      <c r="P25" s="174">
        <v>0</v>
      </c>
      <c r="Q25" s="174">
        <f>ROUND(E25*P25,2)</f>
        <v>0</v>
      </c>
      <c r="R25" s="176"/>
      <c r="S25" s="176" t="s">
        <v>215</v>
      </c>
      <c r="T25" s="177" t="s">
        <v>244</v>
      </c>
      <c r="U25" s="160">
        <v>0.81899999999999995</v>
      </c>
      <c r="V25" s="160">
        <f>ROUND(E25*U25,2)</f>
        <v>8.19</v>
      </c>
      <c r="W25" s="160"/>
      <c r="X25" s="160" t="s">
        <v>159</v>
      </c>
      <c r="Y25" s="160" t="s">
        <v>160</v>
      </c>
      <c r="Z25" s="150"/>
      <c r="AA25" s="150"/>
      <c r="AB25" s="150"/>
      <c r="AC25" s="150"/>
      <c r="AD25" s="150"/>
      <c r="AE25" s="150"/>
      <c r="AF25" s="150"/>
      <c r="AG25" s="150" t="s">
        <v>161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257" t="s">
        <v>340</v>
      </c>
      <c r="D26" s="258"/>
      <c r="E26" s="258"/>
      <c r="F26" s="258"/>
      <c r="G26" s="258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259" t="s">
        <v>341</v>
      </c>
      <c r="D27" s="260"/>
      <c r="E27" s="260"/>
      <c r="F27" s="260"/>
      <c r="G27" s="2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>
        <v>10</v>
      </c>
      <c r="B28" s="180" t="s">
        <v>342</v>
      </c>
      <c r="C28" s="189" t="s">
        <v>343</v>
      </c>
      <c r="D28" s="181" t="s">
        <v>156</v>
      </c>
      <c r="E28" s="182">
        <v>6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4"/>
      <c r="S28" s="184" t="s">
        <v>215</v>
      </c>
      <c r="T28" s="185" t="s">
        <v>244</v>
      </c>
      <c r="U28" s="160">
        <v>0.157</v>
      </c>
      <c r="V28" s="160">
        <f>ROUND(E28*U28,2)</f>
        <v>0.94</v>
      </c>
      <c r="W28" s="160"/>
      <c r="X28" s="160" t="s">
        <v>159</v>
      </c>
      <c r="Y28" s="160" t="s">
        <v>160</v>
      </c>
      <c r="Z28" s="150"/>
      <c r="AA28" s="150"/>
      <c r="AB28" s="150"/>
      <c r="AC28" s="150"/>
      <c r="AD28" s="150"/>
      <c r="AE28" s="150"/>
      <c r="AF28" s="150"/>
      <c r="AG28" s="150" t="s">
        <v>161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1">
        <v>11</v>
      </c>
      <c r="B29" s="172" t="s">
        <v>344</v>
      </c>
      <c r="C29" s="187" t="s">
        <v>345</v>
      </c>
      <c r="D29" s="173" t="s">
        <v>204</v>
      </c>
      <c r="E29" s="174">
        <v>32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215</v>
      </c>
      <c r="T29" s="177" t="s">
        <v>244</v>
      </c>
      <c r="U29" s="160">
        <v>4.8000000000000001E-2</v>
      </c>
      <c r="V29" s="160">
        <f>ROUND(E29*U29,2)</f>
        <v>1.54</v>
      </c>
      <c r="W29" s="160"/>
      <c r="X29" s="160" t="s">
        <v>159</v>
      </c>
      <c r="Y29" s="160" t="s">
        <v>160</v>
      </c>
      <c r="Z29" s="150"/>
      <c r="AA29" s="150"/>
      <c r="AB29" s="150"/>
      <c r="AC29" s="150"/>
      <c r="AD29" s="150"/>
      <c r="AE29" s="150"/>
      <c r="AF29" s="150"/>
      <c r="AG29" s="150" t="s">
        <v>161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188" t="s">
        <v>346</v>
      </c>
      <c r="D30" s="161"/>
      <c r="E30" s="162">
        <v>32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163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33.75" outlineLevel="1" x14ac:dyDescent="0.2">
      <c r="A31" s="179">
        <v>12</v>
      </c>
      <c r="B31" s="180" t="s">
        <v>347</v>
      </c>
      <c r="C31" s="189" t="s">
        <v>348</v>
      </c>
      <c r="D31" s="181" t="s">
        <v>156</v>
      </c>
      <c r="E31" s="182">
        <v>5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2">
        <v>2.3000000000000001E-4</v>
      </c>
      <c r="O31" s="182">
        <f>ROUND(E31*N31,2)</f>
        <v>0</v>
      </c>
      <c r="P31" s="182">
        <v>0</v>
      </c>
      <c r="Q31" s="182">
        <f>ROUND(E31*P31,2)</f>
        <v>0</v>
      </c>
      <c r="R31" s="184"/>
      <c r="S31" s="184" t="s">
        <v>215</v>
      </c>
      <c r="T31" s="185" t="s">
        <v>244</v>
      </c>
      <c r="U31" s="160">
        <v>0.23699999999999999</v>
      </c>
      <c r="V31" s="160">
        <f>ROUND(E31*U31,2)</f>
        <v>1.19</v>
      </c>
      <c r="W31" s="160"/>
      <c r="X31" s="160" t="s">
        <v>159</v>
      </c>
      <c r="Y31" s="160" t="s">
        <v>160</v>
      </c>
      <c r="Z31" s="150"/>
      <c r="AA31" s="150"/>
      <c r="AB31" s="150"/>
      <c r="AC31" s="150"/>
      <c r="AD31" s="150"/>
      <c r="AE31" s="150"/>
      <c r="AF31" s="150"/>
      <c r="AG31" s="150" t="s">
        <v>161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>
        <v>13</v>
      </c>
      <c r="B32" s="180" t="s">
        <v>349</v>
      </c>
      <c r="C32" s="189" t="s">
        <v>350</v>
      </c>
      <c r="D32" s="181" t="s">
        <v>156</v>
      </c>
      <c r="E32" s="182">
        <v>1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5.0000000000000001E-4</v>
      </c>
      <c r="O32" s="182">
        <f>ROUND(E32*N32,2)</f>
        <v>0</v>
      </c>
      <c r="P32" s="182">
        <v>0</v>
      </c>
      <c r="Q32" s="182">
        <f>ROUND(E32*P32,2)</f>
        <v>0</v>
      </c>
      <c r="R32" s="184"/>
      <c r="S32" s="184" t="s">
        <v>215</v>
      </c>
      <c r="T32" s="185" t="s">
        <v>244</v>
      </c>
      <c r="U32" s="160">
        <v>0.37</v>
      </c>
      <c r="V32" s="160">
        <f>ROUND(E32*U32,2)</f>
        <v>0.37</v>
      </c>
      <c r="W32" s="160"/>
      <c r="X32" s="160" t="s">
        <v>159</v>
      </c>
      <c r="Y32" s="160" t="s">
        <v>160</v>
      </c>
      <c r="Z32" s="150"/>
      <c r="AA32" s="150"/>
      <c r="AB32" s="150"/>
      <c r="AC32" s="150"/>
      <c r="AD32" s="150"/>
      <c r="AE32" s="150"/>
      <c r="AF32" s="150"/>
      <c r="AG32" s="150" t="s">
        <v>161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9">
        <v>14</v>
      </c>
      <c r="B33" s="180" t="s">
        <v>351</v>
      </c>
      <c r="C33" s="189" t="s">
        <v>352</v>
      </c>
      <c r="D33" s="181" t="s">
        <v>156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2">
        <v>3.0000000000000001E-5</v>
      </c>
      <c r="O33" s="182">
        <f>ROUND(E33*N33,2)</f>
        <v>0</v>
      </c>
      <c r="P33" s="182">
        <v>0</v>
      </c>
      <c r="Q33" s="182">
        <f>ROUND(E33*P33,2)</f>
        <v>0</v>
      </c>
      <c r="R33" s="184"/>
      <c r="S33" s="184" t="s">
        <v>215</v>
      </c>
      <c r="T33" s="185" t="s">
        <v>244</v>
      </c>
      <c r="U33" s="160">
        <v>0</v>
      </c>
      <c r="V33" s="160">
        <f>ROUND(E33*U33,2)</f>
        <v>0</v>
      </c>
      <c r="W33" s="160"/>
      <c r="X33" s="160" t="s">
        <v>255</v>
      </c>
      <c r="Y33" s="160" t="s">
        <v>160</v>
      </c>
      <c r="Z33" s="150"/>
      <c r="AA33" s="150"/>
      <c r="AB33" s="150"/>
      <c r="AC33" s="150"/>
      <c r="AD33" s="150"/>
      <c r="AE33" s="150"/>
      <c r="AF33" s="150"/>
      <c r="AG33" s="150" t="s">
        <v>256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9">
        <v>15</v>
      </c>
      <c r="B34" s="180" t="s">
        <v>353</v>
      </c>
      <c r="C34" s="189" t="s">
        <v>354</v>
      </c>
      <c r="D34" s="181" t="s">
        <v>156</v>
      </c>
      <c r="E34" s="182">
        <v>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2">
        <v>2.0000000000000001E-4</v>
      </c>
      <c r="O34" s="182">
        <f>ROUND(E34*N34,2)</f>
        <v>0</v>
      </c>
      <c r="P34" s="182">
        <v>0</v>
      </c>
      <c r="Q34" s="182">
        <f>ROUND(E34*P34,2)</f>
        <v>0</v>
      </c>
      <c r="R34" s="184"/>
      <c r="S34" s="184" t="s">
        <v>215</v>
      </c>
      <c r="T34" s="185" t="s">
        <v>244</v>
      </c>
      <c r="U34" s="160">
        <v>0</v>
      </c>
      <c r="V34" s="160">
        <f>ROUND(E34*U34,2)</f>
        <v>0</v>
      </c>
      <c r="W34" s="160"/>
      <c r="X34" s="160" t="s">
        <v>255</v>
      </c>
      <c r="Y34" s="160" t="s">
        <v>160</v>
      </c>
      <c r="Z34" s="150"/>
      <c r="AA34" s="150"/>
      <c r="AB34" s="150"/>
      <c r="AC34" s="150"/>
      <c r="AD34" s="150"/>
      <c r="AE34" s="150"/>
      <c r="AF34" s="150"/>
      <c r="AG34" s="150" t="s">
        <v>256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9">
        <v>16</v>
      </c>
      <c r="B35" s="180" t="s">
        <v>355</v>
      </c>
      <c r="C35" s="189" t="s">
        <v>356</v>
      </c>
      <c r="D35" s="181" t="s">
        <v>238</v>
      </c>
      <c r="E35" s="182">
        <v>4.036E-2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0</v>
      </c>
      <c r="O35" s="182">
        <f>ROUND(E35*N35,2)</f>
        <v>0</v>
      </c>
      <c r="P35" s="182">
        <v>0</v>
      </c>
      <c r="Q35" s="182">
        <f>ROUND(E35*P35,2)</f>
        <v>0</v>
      </c>
      <c r="R35" s="184"/>
      <c r="S35" s="184" t="s">
        <v>215</v>
      </c>
      <c r="T35" s="185" t="s">
        <v>244</v>
      </c>
      <c r="U35" s="160">
        <v>1.5229999999999999</v>
      </c>
      <c r="V35" s="160">
        <f>ROUND(E35*U35,2)</f>
        <v>0.06</v>
      </c>
      <c r="W35" s="160"/>
      <c r="X35" s="160" t="s">
        <v>159</v>
      </c>
      <c r="Y35" s="160" t="s">
        <v>160</v>
      </c>
      <c r="Z35" s="150"/>
      <c r="AA35" s="150"/>
      <c r="AB35" s="150"/>
      <c r="AC35" s="150"/>
      <c r="AD35" s="150"/>
      <c r="AE35" s="150"/>
      <c r="AF35" s="150"/>
      <c r="AG35" s="150" t="s">
        <v>327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4" t="s">
        <v>152</v>
      </c>
      <c r="B36" s="165" t="s">
        <v>113</v>
      </c>
      <c r="C36" s="186" t="s">
        <v>114</v>
      </c>
      <c r="D36" s="166"/>
      <c r="E36" s="167"/>
      <c r="F36" s="168"/>
      <c r="G36" s="168">
        <f>SUMIF(AG37:AG40,"&lt;&gt;NOR",G37:G40)</f>
        <v>0</v>
      </c>
      <c r="H36" s="168"/>
      <c r="I36" s="168">
        <f>SUM(I37:I40)</f>
        <v>0</v>
      </c>
      <c r="J36" s="168"/>
      <c r="K36" s="168">
        <f>SUM(K37:K40)</f>
        <v>0</v>
      </c>
      <c r="L36" s="168"/>
      <c r="M36" s="168">
        <f>SUM(M37:M40)</f>
        <v>0</v>
      </c>
      <c r="N36" s="167"/>
      <c r="O36" s="167">
        <f>SUM(O37:O40)</f>
        <v>0.01</v>
      </c>
      <c r="P36" s="167"/>
      <c r="Q36" s="167">
        <f>SUM(Q37:Q40)</f>
        <v>0</v>
      </c>
      <c r="R36" s="168"/>
      <c r="S36" s="168"/>
      <c r="T36" s="169"/>
      <c r="U36" s="163"/>
      <c r="V36" s="163">
        <f>SUM(V37:V40)</f>
        <v>2.15</v>
      </c>
      <c r="W36" s="163"/>
      <c r="X36" s="163"/>
      <c r="Y36" s="163"/>
      <c r="AG36" t="s">
        <v>153</v>
      </c>
    </row>
    <row r="37" spans="1:60" outlineLevel="1" x14ac:dyDescent="0.2">
      <c r="A37" s="179">
        <v>17</v>
      </c>
      <c r="B37" s="180" t="s">
        <v>357</v>
      </c>
      <c r="C37" s="189" t="s">
        <v>358</v>
      </c>
      <c r="D37" s="181" t="s">
        <v>259</v>
      </c>
      <c r="E37" s="182">
        <v>5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2">
        <v>6.0000000000000002E-5</v>
      </c>
      <c r="O37" s="182">
        <f>ROUND(E37*N37,2)</f>
        <v>0</v>
      </c>
      <c r="P37" s="182">
        <v>0</v>
      </c>
      <c r="Q37" s="182">
        <f>ROUND(E37*P37,2)</f>
        <v>0</v>
      </c>
      <c r="R37" s="184"/>
      <c r="S37" s="184" t="s">
        <v>215</v>
      </c>
      <c r="T37" s="185" t="s">
        <v>244</v>
      </c>
      <c r="U37" s="160">
        <v>0.42599999999999999</v>
      </c>
      <c r="V37" s="160">
        <f>ROUND(E37*U37,2)</f>
        <v>2.13</v>
      </c>
      <c r="W37" s="160"/>
      <c r="X37" s="160" t="s">
        <v>159</v>
      </c>
      <c r="Y37" s="160" t="s">
        <v>160</v>
      </c>
      <c r="Z37" s="150"/>
      <c r="AA37" s="150"/>
      <c r="AB37" s="150"/>
      <c r="AC37" s="150"/>
      <c r="AD37" s="150"/>
      <c r="AE37" s="150"/>
      <c r="AF37" s="150"/>
      <c r="AG37" s="150" t="s">
        <v>161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9">
        <v>18</v>
      </c>
      <c r="B38" s="180" t="s">
        <v>359</v>
      </c>
      <c r="C38" s="189" t="s">
        <v>360</v>
      </c>
      <c r="D38" s="181" t="s">
        <v>204</v>
      </c>
      <c r="E38" s="182">
        <v>5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2">
        <v>3.2000000000000003E-4</v>
      </c>
      <c r="O38" s="182">
        <f>ROUND(E38*N38,2)</f>
        <v>0</v>
      </c>
      <c r="P38" s="182">
        <v>0</v>
      </c>
      <c r="Q38" s="182">
        <f>ROUND(E38*P38,2)</f>
        <v>0</v>
      </c>
      <c r="R38" s="184"/>
      <c r="S38" s="184" t="s">
        <v>215</v>
      </c>
      <c r="T38" s="185" t="s">
        <v>244</v>
      </c>
      <c r="U38" s="160">
        <v>0</v>
      </c>
      <c r="V38" s="160">
        <f>ROUND(E38*U38,2)</f>
        <v>0</v>
      </c>
      <c r="W38" s="160"/>
      <c r="X38" s="160" t="s">
        <v>255</v>
      </c>
      <c r="Y38" s="160" t="s">
        <v>160</v>
      </c>
      <c r="Z38" s="150"/>
      <c r="AA38" s="150"/>
      <c r="AB38" s="150"/>
      <c r="AC38" s="150"/>
      <c r="AD38" s="150"/>
      <c r="AE38" s="150"/>
      <c r="AF38" s="150"/>
      <c r="AG38" s="150" t="s">
        <v>256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9">
        <v>19</v>
      </c>
      <c r="B39" s="180" t="s">
        <v>361</v>
      </c>
      <c r="C39" s="189" t="s">
        <v>362</v>
      </c>
      <c r="D39" s="181" t="s">
        <v>259</v>
      </c>
      <c r="E39" s="182">
        <v>5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2">
        <v>1E-3</v>
      </c>
      <c r="O39" s="182">
        <f>ROUND(E39*N39,2)</f>
        <v>0.01</v>
      </c>
      <c r="P39" s="182">
        <v>0</v>
      </c>
      <c r="Q39" s="182">
        <f>ROUND(E39*P39,2)</f>
        <v>0</v>
      </c>
      <c r="R39" s="184"/>
      <c r="S39" s="184" t="s">
        <v>215</v>
      </c>
      <c r="T39" s="185" t="s">
        <v>244</v>
      </c>
      <c r="U39" s="160">
        <v>0</v>
      </c>
      <c r="V39" s="160">
        <f>ROUND(E39*U39,2)</f>
        <v>0</v>
      </c>
      <c r="W39" s="160"/>
      <c r="X39" s="160" t="s">
        <v>255</v>
      </c>
      <c r="Y39" s="160" t="s">
        <v>160</v>
      </c>
      <c r="Z39" s="150"/>
      <c r="AA39" s="150"/>
      <c r="AB39" s="150"/>
      <c r="AC39" s="150"/>
      <c r="AD39" s="150"/>
      <c r="AE39" s="150"/>
      <c r="AF39" s="150"/>
      <c r="AG39" s="150" t="s">
        <v>256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9">
        <v>20</v>
      </c>
      <c r="B40" s="180" t="s">
        <v>363</v>
      </c>
      <c r="C40" s="189" t="s">
        <v>364</v>
      </c>
      <c r="D40" s="181" t="s">
        <v>238</v>
      </c>
      <c r="E40" s="182">
        <v>6.8999999999999999E-3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2">
        <v>0</v>
      </c>
      <c r="O40" s="182">
        <f>ROUND(E40*N40,2)</f>
        <v>0</v>
      </c>
      <c r="P40" s="182">
        <v>0</v>
      </c>
      <c r="Q40" s="182">
        <f>ROUND(E40*P40,2)</f>
        <v>0</v>
      </c>
      <c r="R40" s="184"/>
      <c r="S40" s="184" t="s">
        <v>215</v>
      </c>
      <c r="T40" s="185" t="s">
        <v>244</v>
      </c>
      <c r="U40" s="160">
        <v>3.0059999999999998</v>
      </c>
      <c r="V40" s="160">
        <f>ROUND(E40*U40,2)</f>
        <v>0.02</v>
      </c>
      <c r="W40" s="160"/>
      <c r="X40" s="160" t="s">
        <v>159</v>
      </c>
      <c r="Y40" s="160" t="s">
        <v>160</v>
      </c>
      <c r="Z40" s="150"/>
      <c r="AA40" s="150"/>
      <c r="AB40" s="150"/>
      <c r="AC40" s="150"/>
      <c r="AD40" s="150"/>
      <c r="AE40" s="150"/>
      <c r="AF40" s="150"/>
      <c r="AG40" s="150" t="s">
        <v>327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64" t="s">
        <v>152</v>
      </c>
      <c r="B41" s="165" t="s">
        <v>123</v>
      </c>
      <c r="C41" s="186" t="s">
        <v>27</v>
      </c>
      <c r="D41" s="166"/>
      <c r="E41" s="167"/>
      <c r="F41" s="168"/>
      <c r="G41" s="168">
        <f>SUMIF(AG42:AG50,"&lt;&gt;NOR",G42:G50)</f>
        <v>0</v>
      </c>
      <c r="H41" s="168"/>
      <c r="I41" s="168">
        <f>SUM(I42:I50)</f>
        <v>0</v>
      </c>
      <c r="J41" s="168"/>
      <c r="K41" s="168">
        <f>SUM(K42:K50)</f>
        <v>0</v>
      </c>
      <c r="L41" s="168"/>
      <c r="M41" s="168">
        <f>SUM(M42:M50)</f>
        <v>0</v>
      </c>
      <c r="N41" s="167"/>
      <c r="O41" s="167">
        <f>SUM(O42:O50)</f>
        <v>0</v>
      </c>
      <c r="P41" s="167"/>
      <c r="Q41" s="167">
        <f>SUM(Q42:Q50)</f>
        <v>0</v>
      </c>
      <c r="R41" s="168"/>
      <c r="S41" s="168"/>
      <c r="T41" s="169"/>
      <c r="U41" s="163"/>
      <c r="V41" s="163">
        <f>SUM(V42:V50)</f>
        <v>0</v>
      </c>
      <c r="W41" s="163"/>
      <c r="X41" s="163"/>
      <c r="Y41" s="163"/>
      <c r="AG41" t="s">
        <v>153</v>
      </c>
    </row>
    <row r="42" spans="1:60" outlineLevel="1" x14ac:dyDescent="0.2">
      <c r="A42" s="171">
        <v>21</v>
      </c>
      <c r="B42" s="172" t="s">
        <v>304</v>
      </c>
      <c r="C42" s="187" t="s">
        <v>305</v>
      </c>
      <c r="D42" s="173" t="s">
        <v>306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215</v>
      </c>
      <c r="T42" s="177" t="s">
        <v>244</v>
      </c>
      <c r="U42" s="160">
        <v>0</v>
      </c>
      <c r="V42" s="160">
        <f>ROUND(E42*U42,2)</f>
        <v>0</v>
      </c>
      <c r="W42" s="160"/>
      <c r="X42" s="160" t="s">
        <v>307</v>
      </c>
      <c r="Y42" s="160" t="s">
        <v>160</v>
      </c>
      <c r="Z42" s="150"/>
      <c r="AA42" s="150"/>
      <c r="AB42" s="150"/>
      <c r="AC42" s="150"/>
      <c r="AD42" s="150"/>
      <c r="AE42" s="150"/>
      <c r="AF42" s="150"/>
      <c r="AG42" s="150" t="s">
        <v>365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2" x14ac:dyDescent="0.2">
      <c r="A43" s="157"/>
      <c r="B43" s="158"/>
      <c r="C43" s="257" t="s">
        <v>309</v>
      </c>
      <c r="D43" s="258"/>
      <c r="E43" s="258"/>
      <c r="F43" s="258"/>
      <c r="G43" s="258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78" t="str">
        <f>C43</f>
        <v>Náklady dodavatele vyplývající z povinností dodavatele stanovených obchodními podmínkami před zahájením stavebních prací. Tato skupina zahrnuje zejména náklady na přípravné činnosti.</v>
      </c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88" t="s">
        <v>366</v>
      </c>
      <c r="D44" s="161"/>
      <c r="E44" s="162">
        <v>1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163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1">
        <v>22</v>
      </c>
      <c r="B45" s="172" t="s">
        <v>367</v>
      </c>
      <c r="C45" s="187" t="s">
        <v>368</v>
      </c>
      <c r="D45" s="173" t="s">
        <v>306</v>
      </c>
      <c r="E45" s="174">
        <v>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215</v>
      </c>
      <c r="T45" s="177" t="s">
        <v>244</v>
      </c>
      <c r="U45" s="160">
        <v>0</v>
      </c>
      <c r="V45" s="160">
        <f>ROUND(E45*U45,2)</f>
        <v>0</v>
      </c>
      <c r="W45" s="160"/>
      <c r="X45" s="160" t="s">
        <v>307</v>
      </c>
      <c r="Y45" s="160" t="s">
        <v>160</v>
      </c>
      <c r="Z45" s="150"/>
      <c r="AA45" s="150"/>
      <c r="AB45" s="150"/>
      <c r="AC45" s="150"/>
      <c r="AD45" s="150"/>
      <c r="AE45" s="150"/>
      <c r="AF45" s="150"/>
      <c r="AG45" s="150" t="s">
        <v>365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57" t="s">
        <v>369</v>
      </c>
      <c r="D46" s="258"/>
      <c r="E46" s="258"/>
      <c r="F46" s="258"/>
      <c r="G46" s="258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1">
        <v>23</v>
      </c>
      <c r="B47" s="172" t="s">
        <v>370</v>
      </c>
      <c r="C47" s="187" t="s">
        <v>371</v>
      </c>
      <c r="D47" s="173" t="s">
        <v>306</v>
      </c>
      <c r="E47" s="174">
        <v>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215</v>
      </c>
      <c r="T47" s="177" t="s">
        <v>244</v>
      </c>
      <c r="U47" s="160">
        <v>0</v>
      </c>
      <c r="V47" s="160">
        <f>ROUND(E47*U47,2)</f>
        <v>0</v>
      </c>
      <c r="W47" s="160"/>
      <c r="X47" s="160" t="s">
        <v>307</v>
      </c>
      <c r="Y47" s="160" t="s">
        <v>160</v>
      </c>
      <c r="Z47" s="150"/>
      <c r="AA47" s="150"/>
      <c r="AB47" s="150"/>
      <c r="AC47" s="150"/>
      <c r="AD47" s="150"/>
      <c r="AE47" s="150"/>
      <c r="AF47" s="150"/>
      <c r="AG47" s="150" t="s">
        <v>365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33.75" outlineLevel="2" x14ac:dyDescent="0.2">
      <c r="A48" s="157"/>
      <c r="B48" s="158"/>
      <c r="C48" s="257" t="s">
        <v>372</v>
      </c>
      <c r="D48" s="258"/>
      <c r="E48" s="258"/>
      <c r="F48" s="258"/>
      <c r="G48" s="258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78" t="str">
        <f>C48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1">
        <v>24</v>
      </c>
      <c r="B49" s="172" t="s">
        <v>373</v>
      </c>
      <c r="C49" s="187" t="s">
        <v>374</v>
      </c>
      <c r="D49" s="173" t="s">
        <v>306</v>
      </c>
      <c r="E49" s="174">
        <v>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215</v>
      </c>
      <c r="T49" s="177" t="s">
        <v>244</v>
      </c>
      <c r="U49" s="160">
        <v>0</v>
      </c>
      <c r="V49" s="160">
        <f>ROUND(E49*U49,2)</f>
        <v>0</v>
      </c>
      <c r="W49" s="160"/>
      <c r="X49" s="160" t="s">
        <v>307</v>
      </c>
      <c r="Y49" s="160" t="s">
        <v>160</v>
      </c>
      <c r="Z49" s="150"/>
      <c r="AA49" s="150"/>
      <c r="AB49" s="150"/>
      <c r="AC49" s="150"/>
      <c r="AD49" s="150"/>
      <c r="AE49" s="150"/>
      <c r="AF49" s="150"/>
      <c r="AG49" s="150" t="s">
        <v>365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7" t="s">
        <v>375</v>
      </c>
      <c r="D50" s="258"/>
      <c r="E50" s="258"/>
      <c r="F50" s="258"/>
      <c r="G50" s="258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138</v>
      </c>
    </row>
    <row r="52" spans="1:60" x14ac:dyDescent="0.2">
      <c r="A52" s="153"/>
      <c r="B52" s="154" t="s">
        <v>29</v>
      </c>
      <c r="C52" s="191"/>
      <c r="D52" s="155"/>
      <c r="E52" s="156"/>
      <c r="F52" s="156"/>
      <c r="G52" s="170">
        <f>G8+G10+G16+G36+G41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314</v>
      </c>
    </row>
    <row r="53" spans="1:60" x14ac:dyDescent="0.2">
      <c r="C53" s="192"/>
      <c r="D53" s="10"/>
      <c r="AG53" t="s">
        <v>316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LxZ4kofNE+gaWwnpQYqxnEZoPTRmkUnMZc3AxoTxNx4OwMLcnwYJhPLIca46AXE4tJmojoMWCwFa6nXszxG1g==" saltValue="5STnqW+75G9c/rgWzGrfbg==" spinCount="100000" sheet="1" objects="1" scenarios="1" formatRows="0"/>
  <mergeCells count="16">
    <mergeCell ref="C43:G43"/>
    <mergeCell ref="C46:G46"/>
    <mergeCell ref="C48:G48"/>
    <mergeCell ref="C50:G50"/>
    <mergeCell ref="C18:G18"/>
    <mergeCell ref="C20:G20"/>
    <mergeCell ref="C22:G22"/>
    <mergeCell ref="C24:G24"/>
    <mergeCell ref="C26:G26"/>
    <mergeCell ref="C27:G27"/>
    <mergeCell ref="C14:G14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scale="57" orientation="portrait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125</v>
      </c>
      <c r="B1" s="250"/>
      <c r="C1" s="250"/>
      <c r="D1" s="250"/>
      <c r="E1" s="250"/>
      <c r="F1" s="250"/>
      <c r="G1" s="250"/>
      <c r="AG1" t="s">
        <v>126</v>
      </c>
    </row>
    <row r="2" spans="1:60" ht="25.15" customHeight="1" x14ac:dyDescent="0.2">
      <c r="A2" s="49" t="s">
        <v>7</v>
      </c>
      <c r="B2" s="48" t="s">
        <v>449</v>
      </c>
      <c r="C2" s="251" t="s">
        <v>450</v>
      </c>
      <c r="D2" s="252"/>
      <c r="E2" s="252"/>
      <c r="F2" s="252"/>
      <c r="G2" s="253"/>
      <c r="AG2" t="s">
        <v>127</v>
      </c>
    </row>
    <row r="3" spans="1:60" ht="25.15" customHeight="1" x14ac:dyDescent="0.2">
      <c r="A3" s="49" t="s">
        <v>8</v>
      </c>
      <c r="B3" s="48" t="s">
        <v>56</v>
      </c>
      <c r="C3" s="251" t="s">
        <v>57</v>
      </c>
      <c r="D3" s="252"/>
      <c r="E3" s="252"/>
      <c r="F3" s="252"/>
      <c r="G3" s="253"/>
      <c r="AC3" s="124" t="s">
        <v>127</v>
      </c>
      <c r="AG3" t="s">
        <v>128</v>
      </c>
    </row>
    <row r="4" spans="1:60" ht="25.15" customHeight="1" x14ac:dyDescent="0.2">
      <c r="A4" s="143" t="s">
        <v>9</v>
      </c>
      <c r="B4" s="144" t="s">
        <v>62</v>
      </c>
      <c r="C4" s="254" t="s">
        <v>63</v>
      </c>
      <c r="D4" s="255"/>
      <c r="E4" s="255"/>
      <c r="F4" s="255"/>
      <c r="G4" s="256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29</v>
      </c>
      <c r="H6" s="149" t="s">
        <v>30</v>
      </c>
      <c r="I6" s="149" t="s">
        <v>136</v>
      </c>
      <c r="J6" s="149" t="s">
        <v>31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152</v>
      </c>
      <c r="B8" s="165" t="s">
        <v>79</v>
      </c>
      <c r="C8" s="186" t="s">
        <v>80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7"/>
      <c r="O8" s="167">
        <f>SUM(O9:O19)</f>
        <v>0</v>
      </c>
      <c r="P8" s="167"/>
      <c r="Q8" s="167">
        <f>SUM(Q9:Q19)</f>
        <v>0</v>
      </c>
      <c r="R8" s="168"/>
      <c r="S8" s="168"/>
      <c r="T8" s="169"/>
      <c r="U8" s="163"/>
      <c r="V8" s="163">
        <f>SUM(V9:V19)</f>
        <v>0</v>
      </c>
      <c r="W8" s="163"/>
      <c r="X8" s="163"/>
      <c r="Y8" s="163"/>
      <c r="AG8" t="s">
        <v>153</v>
      </c>
    </row>
    <row r="9" spans="1:60" ht="22.5" outlineLevel="1" x14ac:dyDescent="0.2">
      <c r="A9" s="179">
        <v>1</v>
      </c>
      <c r="B9" s="180" t="s">
        <v>376</v>
      </c>
      <c r="C9" s="189" t="s">
        <v>377</v>
      </c>
      <c r="D9" s="181" t="s">
        <v>378</v>
      </c>
      <c r="E9" s="182">
        <v>1</v>
      </c>
      <c r="F9" s="183"/>
      <c r="G9" s="184">
        <f t="shared" ref="G9:G19" si="0">ROUND(E9*F9,2)</f>
        <v>0</v>
      </c>
      <c r="H9" s="183"/>
      <c r="I9" s="184">
        <f t="shared" ref="I9:I19" si="1">ROUND(E9*H9,2)</f>
        <v>0</v>
      </c>
      <c r="J9" s="183"/>
      <c r="K9" s="184">
        <f t="shared" ref="K9:K19" si="2">ROUND(E9*J9,2)</f>
        <v>0</v>
      </c>
      <c r="L9" s="184">
        <v>21</v>
      </c>
      <c r="M9" s="184">
        <f t="shared" ref="M9:M19" si="3">G9*(1+L9/100)</f>
        <v>0</v>
      </c>
      <c r="N9" s="182">
        <v>0</v>
      </c>
      <c r="O9" s="182">
        <f t="shared" ref="O9:O19" si="4">ROUND(E9*N9,2)</f>
        <v>0</v>
      </c>
      <c r="P9" s="182">
        <v>0</v>
      </c>
      <c r="Q9" s="182">
        <f t="shared" ref="Q9:Q19" si="5">ROUND(E9*P9,2)</f>
        <v>0</v>
      </c>
      <c r="R9" s="184"/>
      <c r="S9" s="184" t="s">
        <v>215</v>
      </c>
      <c r="T9" s="185" t="s">
        <v>244</v>
      </c>
      <c r="U9" s="160">
        <v>0</v>
      </c>
      <c r="V9" s="160">
        <f t="shared" ref="V9:V19" si="6">ROUND(E9*U9,2)</f>
        <v>0</v>
      </c>
      <c r="W9" s="160"/>
      <c r="X9" s="160" t="s">
        <v>159</v>
      </c>
      <c r="Y9" s="160" t="s">
        <v>160</v>
      </c>
      <c r="Z9" s="150"/>
      <c r="AA9" s="150"/>
      <c r="AB9" s="150"/>
      <c r="AC9" s="150"/>
      <c r="AD9" s="150"/>
      <c r="AE9" s="150"/>
      <c r="AF9" s="150"/>
      <c r="AG9" s="150" t="s">
        <v>379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>
        <v>2</v>
      </c>
      <c r="B10" s="180" t="s">
        <v>380</v>
      </c>
      <c r="C10" s="189" t="s">
        <v>381</v>
      </c>
      <c r="D10" s="181" t="s">
        <v>378</v>
      </c>
      <c r="E10" s="182">
        <v>3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4"/>
      <c r="S10" s="184" t="s">
        <v>215</v>
      </c>
      <c r="T10" s="185" t="s">
        <v>244</v>
      </c>
      <c r="U10" s="160">
        <v>0</v>
      </c>
      <c r="V10" s="160">
        <f t="shared" si="6"/>
        <v>0</v>
      </c>
      <c r="W10" s="160"/>
      <c r="X10" s="160" t="s">
        <v>159</v>
      </c>
      <c r="Y10" s="160" t="s">
        <v>160</v>
      </c>
      <c r="Z10" s="150"/>
      <c r="AA10" s="150"/>
      <c r="AB10" s="150"/>
      <c r="AC10" s="150"/>
      <c r="AD10" s="150"/>
      <c r="AE10" s="150"/>
      <c r="AF10" s="150"/>
      <c r="AG10" s="150" t="s">
        <v>379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>
        <v>3</v>
      </c>
      <c r="B11" s="180" t="s">
        <v>382</v>
      </c>
      <c r="C11" s="189" t="s">
        <v>383</v>
      </c>
      <c r="D11" s="181" t="s">
        <v>378</v>
      </c>
      <c r="E11" s="182">
        <v>2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4"/>
      <c r="S11" s="184" t="s">
        <v>215</v>
      </c>
      <c r="T11" s="185" t="s">
        <v>244</v>
      </c>
      <c r="U11" s="160">
        <v>0</v>
      </c>
      <c r="V11" s="160">
        <f t="shared" si="6"/>
        <v>0</v>
      </c>
      <c r="W11" s="160"/>
      <c r="X11" s="160" t="s">
        <v>159</v>
      </c>
      <c r="Y11" s="160" t="s">
        <v>160</v>
      </c>
      <c r="Z11" s="150"/>
      <c r="AA11" s="150"/>
      <c r="AB11" s="150"/>
      <c r="AC11" s="150"/>
      <c r="AD11" s="150"/>
      <c r="AE11" s="150"/>
      <c r="AF11" s="150"/>
      <c r="AG11" s="150" t="s">
        <v>379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9">
        <v>4</v>
      </c>
      <c r="B12" s="180" t="s">
        <v>384</v>
      </c>
      <c r="C12" s="189" t="s">
        <v>385</v>
      </c>
      <c r="D12" s="181" t="s">
        <v>378</v>
      </c>
      <c r="E12" s="182">
        <v>1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4"/>
      <c r="S12" s="184" t="s">
        <v>215</v>
      </c>
      <c r="T12" s="185" t="s">
        <v>244</v>
      </c>
      <c r="U12" s="160">
        <v>0</v>
      </c>
      <c r="V12" s="160">
        <f t="shared" si="6"/>
        <v>0</v>
      </c>
      <c r="W12" s="160"/>
      <c r="X12" s="160" t="s">
        <v>159</v>
      </c>
      <c r="Y12" s="160" t="s">
        <v>160</v>
      </c>
      <c r="Z12" s="150"/>
      <c r="AA12" s="150"/>
      <c r="AB12" s="150"/>
      <c r="AC12" s="150"/>
      <c r="AD12" s="150"/>
      <c r="AE12" s="150"/>
      <c r="AF12" s="150"/>
      <c r="AG12" s="150" t="s">
        <v>379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>
        <v>5</v>
      </c>
      <c r="B13" s="180" t="s">
        <v>386</v>
      </c>
      <c r="C13" s="189" t="s">
        <v>387</v>
      </c>
      <c r="D13" s="181" t="s">
        <v>378</v>
      </c>
      <c r="E13" s="182">
        <v>6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4"/>
      <c r="S13" s="184" t="s">
        <v>215</v>
      </c>
      <c r="T13" s="185" t="s">
        <v>244</v>
      </c>
      <c r="U13" s="160">
        <v>0</v>
      </c>
      <c r="V13" s="160">
        <f t="shared" si="6"/>
        <v>0</v>
      </c>
      <c r="W13" s="160"/>
      <c r="X13" s="160" t="s">
        <v>159</v>
      </c>
      <c r="Y13" s="160" t="s">
        <v>160</v>
      </c>
      <c r="Z13" s="150"/>
      <c r="AA13" s="150"/>
      <c r="AB13" s="150"/>
      <c r="AC13" s="150"/>
      <c r="AD13" s="150"/>
      <c r="AE13" s="150"/>
      <c r="AF13" s="150"/>
      <c r="AG13" s="150" t="s">
        <v>379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>
        <v>6</v>
      </c>
      <c r="B14" s="180" t="s">
        <v>388</v>
      </c>
      <c r="C14" s="189" t="s">
        <v>389</v>
      </c>
      <c r="D14" s="181" t="s">
        <v>378</v>
      </c>
      <c r="E14" s="182">
        <v>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4"/>
      <c r="S14" s="184" t="s">
        <v>215</v>
      </c>
      <c r="T14" s="185" t="s">
        <v>244</v>
      </c>
      <c r="U14" s="160">
        <v>0</v>
      </c>
      <c r="V14" s="160">
        <f t="shared" si="6"/>
        <v>0</v>
      </c>
      <c r="W14" s="160"/>
      <c r="X14" s="160" t="s">
        <v>159</v>
      </c>
      <c r="Y14" s="160" t="s">
        <v>160</v>
      </c>
      <c r="Z14" s="150"/>
      <c r="AA14" s="150"/>
      <c r="AB14" s="150"/>
      <c r="AC14" s="150"/>
      <c r="AD14" s="150"/>
      <c r="AE14" s="150"/>
      <c r="AF14" s="150"/>
      <c r="AG14" s="150" t="s">
        <v>379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9">
        <v>7</v>
      </c>
      <c r="B15" s="180" t="s">
        <v>390</v>
      </c>
      <c r="C15" s="189" t="s">
        <v>391</v>
      </c>
      <c r="D15" s="181" t="s">
        <v>392</v>
      </c>
      <c r="E15" s="182">
        <v>22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215</v>
      </c>
      <c r="T15" s="185" t="s">
        <v>244</v>
      </c>
      <c r="U15" s="160">
        <v>0</v>
      </c>
      <c r="V15" s="160">
        <f t="shared" si="6"/>
        <v>0</v>
      </c>
      <c r="W15" s="160"/>
      <c r="X15" s="160" t="s">
        <v>255</v>
      </c>
      <c r="Y15" s="160" t="s">
        <v>160</v>
      </c>
      <c r="Z15" s="150"/>
      <c r="AA15" s="150"/>
      <c r="AB15" s="150"/>
      <c r="AC15" s="150"/>
      <c r="AD15" s="150"/>
      <c r="AE15" s="150"/>
      <c r="AF15" s="150"/>
      <c r="AG15" s="150" t="s">
        <v>393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>
        <v>8</v>
      </c>
      <c r="B16" s="180" t="s">
        <v>394</v>
      </c>
      <c r="C16" s="189" t="s">
        <v>395</v>
      </c>
      <c r="D16" s="181" t="s">
        <v>392</v>
      </c>
      <c r="E16" s="182">
        <v>40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215</v>
      </c>
      <c r="T16" s="185" t="s">
        <v>244</v>
      </c>
      <c r="U16" s="160">
        <v>0</v>
      </c>
      <c r="V16" s="160">
        <f t="shared" si="6"/>
        <v>0</v>
      </c>
      <c r="W16" s="160"/>
      <c r="X16" s="160" t="s">
        <v>255</v>
      </c>
      <c r="Y16" s="160" t="s">
        <v>160</v>
      </c>
      <c r="Z16" s="150"/>
      <c r="AA16" s="150"/>
      <c r="AB16" s="150"/>
      <c r="AC16" s="150"/>
      <c r="AD16" s="150"/>
      <c r="AE16" s="150"/>
      <c r="AF16" s="150"/>
      <c r="AG16" s="150" t="s">
        <v>393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9">
        <v>9</v>
      </c>
      <c r="B17" s="180" t="s">
        <v>396</v>
      </c>
      <c r="C17" s="189" t="s">
        <v>397</v>
      </c>
      <c r="D17" s="181" t="s">
        <v>392</v>
      </c>
      <c r="E17" s="182">
        <v>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4"/>
      <c r="S17" s="184" t="s">
        <v>215</v>
      </c>
      <c r="T17" s="185" t="s">
        <v>244</v>
      </c>
      <c r="U17" s="160">
        <v>0</v>
      </c>
      <c r="V17" s="160">
        <f t="shared" si="6"/>
        <v>0</v>
      </c>
      <c r="W17" s="160"/>
      <c r="X17" s="160" t="s">
        <v>255</v>
      </c>
      <c r="Y17" s="160" t="s">
        <v>160</v>
      </c>
      <c r="Z17" s="150"/>
      <c r="AA17" s="150"/>
      <c r="AB17" s="150"/>
      <c r="AC17" s="150"/>
      <c r="AD17" s="150"/>
      <c r="AE17" s="150"/>
      <c r="AF17" s="150"/>
      <c r="AG17" s="150" t="s">
        <v>393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>
        <v>10</v>
      </c>
      <c r="B18" s="180" t="s">
        <v>398</v>
      </c>
      <c r="C18" s="189" t="s">
        <v>399</v>
      </c>
      <c r="D18" s="181" t="s">
        <v>392</v>
      </c>
      <c r="E18" s="182">
        <v>22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4"/>
      <c r="S18" s="184" t="s">
        <v>215</v>
      </c>
      <c r="T18" s="185" t="s">
        <v>244</v>
      </c>
      <c r="U18" s="160">
        <v>0</v>
      </c>
      <c r="V18" s="160">
        <f t="shared" si="6"/>
        <v>0</v>
      </c>
      <c r="W18" s="160"/>
      <c r="X18" s="160" t="s">
        <v>255</v>
      </c>
      <c r="Y18" s="160" t="s">
        <v>160</v>
      </c>
      <c r="Z18" s="150"/>
      <c r="AA18" s="150"/>
      <c r="AB18" s="150"/>
      <c r="AC18" s="150"/>
      <c r="AD18" s="150"/>
      <c r="AE18" s="150"/>
      <c r="AF18" s="150"/>
      <c r="AG18" s="150" t="s">
        <v>393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9">
        <v>11</v>
      </c>
      <c r="B19" s="180" t="s">
        <v>400</v>
      </c>
      <c r="C19" s="189" t="s">
        <v>401</v>
      </c>
      <c r="D19" s="181" t="s">
        <v>259</v>
      </c>
      <c r="E19" s="182">
        <v>50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4"/>
      <c r="S19" s="184" t="s">
        <v>215</v>
      </c>
      <c r="T19" s="185" t="s">
        <v>244</v>
      </c>
      <c r="U19" s="160">
        <v>0</v>
      </c>
      <c r="V19" s="160">
        <f t="shared" si="6"/>
        <v>0</v>
      </c>
      <c r="W19" s="160"/>
      <c r="X19" s="160" t="s">
        <v>255</v>
      </c>
      <c r="Y19" s="160" t="s">
        <v>160</v>
      </c>
      <c r="Z19" s="150"/>
      <c r="AA19" s="150"/>
      <c r="AB19" s="150"/>
      <c r="AC19" s="150"/>
      <c r="AD19" s="150"/>
      <c r="AE19" s="150"/>
      <c r="AF19" s="150"/>
      <c r="AG19" s="150" t="s">
        <v>393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4" t="s">
        <v>152</v>
      </c>
      <c r="B20" s="165" t="s">
        <v>124</v>
      </c>
      <c r="C20" s="186" t="s">
        <v>28</v>
      </c>
      <c r="D20" s="166"/>
      <c r="E20" s="167"/>
      <c r="F20" s="168"/>
      <c r="G20" s="168">
        <f>SUMIF(AG21:AG22,"&lt;&gt;NOR",G21:G22)</f>
        <v>0</v>
      </c>
      <c r="H20" s="168"/>
      <c r="I20" s="168">
        <f>SUM(I21:I22)</f>
        <v>0</v>
      </c>
      <c r="J20" s="168"/>
      <c r="K20" s="168">
        <f>SUM(K21:K22)</f>
        <v>0</v>
      </c>
      <c r="L20" s="168"/>
      <c r="M20" s="168">
        <f>SUM(M21:M22)</f>
        <v>0</v>
      </c>
      <c r="N20" s="167"/>
      <c r="O20" s="167">
        <f>SUM(O21:O22)</f>
        <v>0</v>
      </c>
      <c r="P20" s="167"/>
      <c r="Q20" s="167">
        <f>SUM(Q21:Q22)</f>
        <v>0</v>
      </c>
      <c r="R20" s="168"/>
      <c r="S20" s="168"/>
      <c r="T20" s="169"/>
      <c r="U20" s="163"/>
      <c r="V20" s="163">
        <f>SUM(V21:V22)</f>
        <v>0</v>
      </c>
      <c r="W20" s="163"/>
      <c r="X20" s="163"/>
      <c r="Y20" s="163"/>
      <c r="AG20" t="s">
        <v>153</v>
      </c>
    </row>
    <row r="21" spans="1:60" outlineLevel="1" x14ac:dyDescent="0.2">
      <c r="A21" s="179">
        <v>12</v>
      </c>
      <c r="B21" s="180" t="s">
        <v>402</v>
      </c>
      <c r="C21" s="189" t="s">
        <v>403</v>
      </c>
      <c r="D21" s="181" t="s">
        <v>404</v>
      </c>
      <c r="E21" s="182">
        <v>1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2">
        <v>0</v>
      </c>
      <c r="O21" s="182">
        <f>ROUND(E21*N21,2)</f>
        <v>0</v>
      </c>
      <c r="P21" s="182">
        <v>0</v>
      </c>
      <c r="Q21" s="182">
        <f>ROUND(E21*P21,2)</f>
        <v>0</v>
      </c>
      <c r="R21" s="184"/>
      <c r="S21" s="184" t="s">
        <v>215</v>
      </c>
      <c r="T21" s="185" t="s">
        <v>244</v>
      </c>
      <c r="U21" s="160">
        <v>0</v>
      </c>
      <c r="V21" s="160">
        <f>ROUND(E21*U21,2)</f>
        <v>0</v>
      </c>
      <c r="W21" s="160"/>
      <c r="X21" s="160" t="s">
        <v>307</v>
      </c>
      <c r="Y21" s="160" t="s">
        <v>160</v>
      </c>
      <c r="Z21" s="150"/>
      <c r="AA21" s="150"/>
      <c r="AB21" s="150"/>
      <c r="AC21" s="150"/>
      <c r="AD21" s="150"/>
      <c r="AE21" s="150"/>
      <c r="AF21" s="150"/>
      <c r="AG21" s="150" t="s">
        <v>365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1">
        <v>13</v>
      </c>
      <c r="B22" s="172" t="s">
        <v>405</v>
      </c>
      <c r="C22" s="187" t="s">
        <v>406</v>
      </c>
      <c r="D22" s="173" t="s">
        <v>404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/>
      <c r="S22" s="176" t="s">
        <v>215</v>
      </c>
      <c r="T22" s="177" t="s">
        <v>244</v>
      </c>
      <c r="U22" s="160">
        <v>0</v>
      </c>
      <c r="V22" s="160">
        <f>ROUND(E22*U22,2)</f>
        <v>0</v>
      </c>
      <c r="W22" s="160"/>
      <c r="X22" s="160" t="s">
        <v>307</v>
      </c>
      <c r="Y22" s="160" t="s">
        <v>160</v>
      </c>
      <c r="Z22" s="150"/>
      <c r="AA22" s="150"/>
      <c r="AB22" s="150"/>
      <c r="AC22" s="150"/>
      <c r="AD22" s="150"/>
      <c r="AE22" s="150"/>
      <c r="AF22" s="150"/>
      <c r="AG22" s="150" t="s">
        <v>365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3"/>
      <c r="B23" s="4"/>
      <c r="C23" s="19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15</v>
      </c>
      <c r="AF23">
        <v>21</v>
      </c>
      <c r="AG23" t="s">
        <v>138</v>
      </c>
    </row>
    <row r="24" spans="1:60" x14ac:dyDescent="0.2">
      <c r="A24" s="153"/>
      <c r="B24" s="154" t="s">
        <v>29</v>
      </c>
      <c r="C24" s="191"/>
      <c r="D24" s="155"/>
      <c r="E24" s="156"/>
      <c r="F24" s="156"/>
      <c r="G24" s="170">
        <f>G8+G20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314</v>
      </c>
    </row>
    <row r="25" spans="1:60" x14ac:dyDescent="0.2">
      <c r="C25" s="192"/>
      <c r="D25" s="10"/>
      <c r="AG25" t="s">
        <v>316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TNXLtaea5GjY3HSuVQb2SORbhphv0eR/zSqi2uNCcIBYMnZBg+lMN5pboJ7jA0jDOaWloHVYqVD6AkzojONRw==" saltValue="jneejpsiXbIzFMdDlmBX/A==" spinCount="100000" sheet="1" objects="1" scenarios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scale="57" orientation="portrait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2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125</v>
      </c>
      <c r="B1" s="250"/>
      <c r="C1" s="250"/>
      <c r="D1" s="250"/>
      <c r="E1" s="250"/>
      <c r="F1" s="250"/>
      <c r="G1" s="250"/>
      <c r="AG1" t="s">
        <v>126</v>
      </c>
    </row>
    <row r="2" spans="1:60" ht="25.15" customHeight="1" x14ac:dyDescent="0.2">
      <c r="A2" s="49" t="s">
        <v>7</v>
      </c>
      <c r="B2" s="48" t="s">
        <v>449</v>
      </c>
      <c r="C2" s="251" t="s">
        <v>450</v>
      </c>
      <c r="D2" s="252"/>
      <c r="E2" s="252"/>
      <c r="F2" s="252"/>
      <c r="G2" s="253"/>
      <c r="AG2" t="s">
        <v>127</v>
      </c>
    </row>
    <row r="3" spans="1:60" ht="25.15" customHeight="1" x14ac:dyDescent="0.2">
      <c r="A3" s="49" t="s">
        <v>8</v>
      </c>
      <c r="B3" s="48" t="s">
        <v>56</v>
      </c>
      <c r="C3" s="251" t="s">
        <v>57</v>
      </c>
      <c r="D3" s="252"/>
      <c r="E3" s="252"/>
      <c r="F3" s="252"/>
      <c r="G3" s="253"/>
      <c r="AC3" s="124" t="s">
        <v>127</v>
      </c>
      <c r="AG3" t="s">
        <v>128</v>
      </c>
    </row>
    <row r="4" spans="1:60" ht="25.15" customHeight="1" x14ac:dyDescent="0.2">
      <c r="A4" s="143" t="s">
        <v>9</v>
      </c>
      <c r="B4" s="144" t="s">
        <v>64</v>
      </c>
      <c r="C4" s="254" t="s">
        <v>65</v>
      </c>
      <c r="D4" s="255"/>
      <c r="E4" s="255"/>
      <c r="F4" s="255"/>
      <c r="G4" s="256"/>
      <c r="AG4" t="s">
        <v>129</v>
      </c>
    </row>
    <row r="5" spans="1:60" x14ac:dyDescent="0.2">
      <c r="D5" s="10"/>
    </row>
    <row r="6" spans="1:60" ht="38.25" x14ac:dyDescent="0.2">
      <c r="A6" s="146" t="s">
        <v>130</v>
      </c>
      <c r="B6" s="148" t="s">
        <v>131</v>
      </c>
      <c r="C6" s="148" t="s">
        <v>132</v>
      </c>
      <c r="D6" s="147" t="s">
        <v>133</v>
      </c>
      <c r="E6" s="146" t="s">
        <v>134</v>
      </c>
      <c r="F6" s="145" t="s">
        <v>135</v>
      </c>
      <c r="G6" s="146" t="s">
        <v>29</v>
      </c>
      <c r="H6" s="149" t="s">
        <v>30</v>
      </c>
      <c r="I6" s="149" t="s">
        <v>136</v>
      </c>
      <c r="J6" s="149" t="s">
        <v>31</v>
      </c>
      <c r="K6" s="149" t="s">
        <v>137</v>
      </c>
      <c r="L6" s="149" t="s">
        <v>138</v>
      </c>
      <c r="M6" s="149" t="s">
        <v>139</v>
      </c>
      <c r="N6" s="149" t="s">
        <v>140</v>
      </c>
      <c r="O6" s="149" t="s">
        <v>141</v>
      </c>
      <c r="P6" s="149" t="s">
        <v>142</v>
      </c>
      <c r="Q6" s="149" t="s">
        <v>143</v>
      </c>
      <c r="R6" s="149" t="s">
        <v>144</v>
      </c>
      <c r="S6" s="149" t="s">
        <v>145</v>
      </c>
      <c r="T6" s="149" t="s">
        <v>146</v>
      </c>
      <c r="U6" s="149" t="s">
        <v>147</v>
      </c>
      <c r="V6" s="149" t="s">
        <v>148</v>
      </c>
      <c r="W6" s="149" t="s">
        <v>149</v>
      </c>
      <c r="X6" s="149" t="s">
        <v>150</v>
      </c>
      <c r="Y6" s="149" t="s">
        <v>151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152</v>
      </c>
      <c r="B8" s="165" t="s">
        <v>81</v>
      </c>
      <c r="C8" s="186" t="s">
        <v>82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8"/>
      <c r="S8" s="168"/>
      <c r="T8" s="169"/>
      <c r="U8" s="163"/>
      <c r="V8" s="163">
        <f>SUM(V9:V10)</f>
        <v>0</v>
      </c>
      <c r="W8" s="163"/>
      <c r="X8" s="163"/>
      <c r="Y8" s="163"/>
      <c r="AG8" t="s">
        <v>153</v>
      </c>
    </row>
    <row r="9" spans="1:60" outlineLevel="1" x14ac:dyDescent="0.2">
      <c r="A9" s="179">
        <v>1</v>
      </c>
      <c r="B9" s="180" t="s">
        <v>407</v>
      </c>
      <c r="C9" s="189" t="s">
        <v>408</v>
      </c>
      <c r="D9" s="181" t="s">
        <v>319</v>
      </c>
      <c r="E9" s="182">
        <v>2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215</v>
      </c>
      <c r="T9" s="185" t="s">
        <v>244</v>
      </c>
      <c r="U9" s="160">
        <v>0</v>
      </c>
      <c r="V9" s="160">
        <f>ROUND(E9*U9,2)</f>
        <v>0</v>
      </c>
      <c r="W9" s="160"/>
      <c r="X9" s="160" t="s">
        <v>159</v>
      </c>
      <c r="Y9" s="160" t="s">
        <v>160</v>
      </c>
      <c r="Z9" s="150"/>
      <c r="AA9" s="150"/>
      <c r="AB9" s="150"/>
      <c r="AC9" s="150"/>
      <c r="AD9" s="150"/>
      <c r="AE9" s="150"/>
      <c r="AF9" s="150"/>
      <c r="AG9" s="150" t="s">
        <v>379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>
        <v>2</v>
      </c>
      <c r="B10" s="180" t="s">
        <v>409</v>
      </c>
      <c r="C10" s="189" t="s">
        <v>410</v>
      </c>
      <c r="D10" s="181" t="s">
        <v>319</v>
      </c>
      <c r="E10" s="182">
        <v>2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2">
        <v>0</v>
      </c>
      <c r="O10" s="182">
        <f>ROUND(E10*N10,2)</f>
        <v>0</v>
      </c>
      <c r="P10" s="182">
        <v>0</v>
      </c>
      <c r="Q10" s="182">
        <f>ROUND(E10*P10,2)</f>
        <v>0</v>
      </c>
      <c r="R10" s="184"/>
      <c r="S10" s="184" t="s">
        <v>215</v>
      </c>
      <c r="T10" s="185" t="s">
        <v>244</v>
      </c>
      <c r="U10" s="160">
        <v>0</v>
      </c>
      <c r="V10" s="160">
        <f>ROUND(E10*U10,2)</f>
        <v>0</v>
      </c>
      <c r="W10" s="160"/>
      <c r="X10" s="160" t="s">
        <v>159</v>
      </c>
      <c r="Y10" s="160" t="s">
        <v>160</v>
      </c>
      <c r="Z10" s="150"/>
      <c r="AA10" s="150"/>
      <c r="AB10" s="150"/>
      <c r="AC10" s="150"/>
      <c r="AD10" s="150"/>
      <c r="AE10" s="150"/>
      <c r="AF10" s="150"/>
      <c r="AG10" s="150" t="s">
        <v>379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4" t="s">
        <v>152</v>
      </c>
      <c r="B11" s="165" t="s">
        <v>83</v>
      </c>
      <c r="C11" s="186" t="s">
        <v>84</v>
      </c>
      <c r="D11" s="166"/>
      <c r="E11" s="167"/>
      <c r="F11" s="168"/>
      <c r="G11" s="168">
        <f>SUMIF(AG12:AG12,"&lt;&gt;NOR",G12:G12)</f>
        <v>0</v>
      </c>
      <c r="H11" s="168"/>
      <c r="I11" s="168">
        <f>SUM(I12:I12)</f>
        <v>0</v>
      </c>
      <c r="J11" s="168"/>
      <c r="K11" s="168">
        <f>SUM(K12:K12)</f>
        <v>0</v>
      </c>
      <c r="L11" s="168"/>
      <c r="M11" s="168">
        <f>SUM(M12:M12)</f>
        <v>0</v>
      </c>
      <c r="N11" s="167"/>
      <c r="O11" s="167">
        <f>SUM(O12:O12)</f>
        <v>0</v>
      </c>
      <c r="P11" s="167"/>
      <c r="Q11" s="167">
        <f>SUM(Q12:Q12)</f>
        <v>0</v>
      </c>
      <c r="R11" s="168"/>
      <c r="S11" s="168"/>
      <c r="T11" s="169"/>
      <c r="U11" s="163"/>
      <c r="V11" s="163">
        <f>SUM(V12:V12)</f>
        <v>0</v>
      </c>
      <c r="W11" s="163"/>
      <c r="X11" s="163"/>
      <c r="Y11" s="163"/>
      <c r="AG11" t="s">
        <v>153</v>
      </c>
    </row>
    <row r="12" spans="1:60" outlineLevel="1" x14ac:dyDescent="0.2">
      <c r="A12" s="179">
        <v>3</v>
      </c>
      <c r="B12" s="180" t="s">
        <v>411</v>
      </c>
      <c r="C12" s="189" t="s">
        <v>412</v>
      </c>
      <c r="D12" s="181" t="s">
        <v>319</v>
      </c>
      <c r="E12" s="182">
        <v>5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2">
        <v>0</v>
      </c>
      <c r="O12" s="182">
        <f>ROUND(E12*N12,2)</f>
        <v>0</v>
      </c>
      <c r="P12" s="182">
        <v>0</v>
      </c>
      <c r="Q12" s="182">
        <f>ROUND(E12*P12,2)</f>
        <v>0</v>
      </c>
      <c r="R12" s="184"/>
      <c r="S12" s="184" t="s">
        <v>215</v>
      </c>
      <c r="T12" s="185" t="s">
        <v>244</v>
      </c>
      <c r="U12" s="160">
        <v>0</v>
      </c>
      <c r="V12" s="160">
        <f>ROUND(E12*U12,2)</f>
        <v>0</v>
      </c>
      <c r="W12" s="160"/>
      <c r="X12" s="160" t="s">
        <v>159</v>
      </c>
      <c r="Y12" s="160" t="s">
        <v>160</v>
      </c>
      <c r="Z12" s="150"/>
      <c r="AA12" s="150"/>
      <c r="AB12" s="150"/>
      <c r="AC12" s="150"/>
      <c r="AD12" s="150"/>
      <c r="AE12" s="150"/>
      <c r="AF12" s="150"/>
      <c r="AG12" s="150" t="s">
        <v>379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4" t="s">
        <v>152</v>
      </c>
      <c r="B13" s="165" t="s">
        <v>85</v>
      </c>
      <c r="C13" s="186" t="s">
        <v>86</v>
      </c>
      <c r="D13" s="166"/>
      <c r="E13" s="167"/>
      <c r="F13" s="168"/>
      <c r="G13" s="168">
        <f>SUMIF(AG14:AG26,"&lt;&gt;NOR",G14:G26)</f>
        <v>0</v>
      </c>
      <c r="H13" s="168"/>
      <c r="I13" s="168">
        <f>SUM(I14:I26)</f>
        <v>0</v>
      </c>
      <c r="J13" s="168"/>
      <c r="K13" s="168">
        <f>SUM(K14:K26)</f>
        <v>0</v>
      </c>
      <c r="L13" s="168"/>
      <c r="M13" s="168">
        <f>SUM(M14:M26)</f>
        <v>0</v>
      </c>
      <c r="N13" s="167"/>
      <c r="O13" s="167">
        <f>SUM(O14:O26)</f>
        <v>0</v>
      </c>
      <c r="P13" s="167"/>
      <c r="Q13" s="167">
        <f>SUM(Q14:Q26)</f>
        <v>0</v>
      </c>
      <c r="R13" s="168"/>
      <c r="S13" s="168"/>
      <c r="T13" s="169"/>
      <c r="U13" s="163"/>
      <c r="V13" s="163">
        <f>SUM(V14:V26)</f>
        <v>0</v>
      </c>
      <c r="W13" s="163"/>
      <c r="X13" s="163"/>
      <c r="Y13" s="163"/>
      <c r="AG13" t="s">
        <v>153</v>
      </c>
    </row>
    <row r="14" spans="1:60" outlineLevel="1" x14ac:dyDescent="0.2">
      <c r="A14" s="179">
        <v>4</v>
      </c>
      <c r="B14" s="180" t="s">
        <v>413</v>
      </c>
      <c r="C14" s="189" t="s">
        <v>414</v>
      </c>
      <c r="D14" s="181" t="s">
        <v>378</v>
      </c>
      <c r="E14" s="182">
        <v>1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0</v>
      </c>
      <c r="O14" s="182">
        <f>ROUND(E14*N14,2)</f>
        <v>0</v>
      </c>
      <c r="P14" s="182">
        <v>0</v>
      </c>
      <c r="Q14" s="182">
        <f>ROUND(E14*P14,2)</f>
        <v>0</v>
      </c>
      <c r="R14" s="184"/>
      <c r="S14" s="184" t="s">
        <v>215</v>
      </c>
      <c r="T14" s="185" t="s">
        <v>244</v>
      </c>
      <c r="U14" s="160">
        <v>0</v>
      </c>
      <c r="V14" s="160">
        <f>ROUND(E14*U14,2)</f>
        <v>0</v>
      </c>
      <c r="W14" s="160"/>
      <c r="X14" s="160" t="s">
        <v>159</v>
      </c>
      <c r="Y14" s="160" t="s">
        <v>160</v>
      </c>
      <c r="Z14" s="150"/>
      <c r="AA14" s="150"/>
      <c r="AB14" s="150"/>
      <c r="AC14" s="150"/>
      <c r="AD14" s="150"/>
      <c r="AE14" s="150"/>
      <c r="AF14" s="150"/>
      <c r="AG14" s="150" t="s">
        <v>379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9">
        <v>5</v>
      </c>
      <c r="B15" s="180" t="s">
        <v>415</v>
      </c>
      <c r="C15" s="189" t="s">
        <v>416</v>
      </c>
      <c r="D15" s="181" t="s">
        <v>378</v>
      </c>
      <c r="E15" s="182">
        <v>1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2">
        <v>0</v>
      </c>
      <c r="O15" s="182">
        <f>ROUND(E15*N15,2)</f>
        <v>0</v>
      </c>
      <c r="P15" s="182">
        <v>0</v>
      </c>
      <c r="Q15" s="182">
        <f>ROUND(E15*P15,2)</f>
        <v>0</v>
      </c>
      <c r="R15" s="184"/>
      <c r="S15" s="184" t="s">
        <v>215</v>
      </c>
      <c r="T15" s="185" t="s">
        <v>244</v>
      </c>
      <c r="U15" s="160">
        <v>0</v>
      </c>
      <c r="V15" s="160">
        <f>ROUND(E15*U15,2)</f>
        <v>0</v>
      </c>
      <c r="W15" s="160"/>
      <c r="X15" s="160" t="s">
        <v>159</v>
      </c>
      <c r="Y15" s="160" t="s">
        <v>160</v>
      </c>
      <c r="Z15" s="150"/>
      <c r="AA15" s="150"/>
      <c r="AB15" s="150"/>
      <c r="AC15" s="150"/>
      <c r="AD15" s="150"/>
      <c r="AE15" s="150"/>
      <c r="AF15" s="150"/>
      <c r="AG15" s="150" t="s">
        <v>379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>
        <v>6</v>
      </c>
      <c r="B16" s="180" t="s">
        <v>417</v>
      </c>
      <c r="C16" s="189" t="s">
        <v>418</v>
      </c>
      <c r="D16" s="181" t="s">
        <v>378</v>
      </c>
      <c r="E16" s="182">
        <v>5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2">
        <v>0</v>
      </c>
      <c r="O16" s="182">
        <f>ROUND(E16*N16,2)</f>
        <v>0</v>
      </c>
      <c r="P16" s="182">
        <v>0</v>
      </c>
      <c r="Q16" s="182">
        <f>ROUND(E16*P16,2)</f>
        <v>0</v>
      </c>
      <c r="R16" s="184"/>
      <c r="S16" s="184" t="s">
        <v>215</v>
      </c>
      <c r="T16" s="185" t="s">
        <v>244</v>
      </c>
      <c r="U16" s="160">
        <v>0</v>
      </c>
      <c r="V16" s="160">
        <f>ROUND(E16*U16,2)</f>
        <v>0</v>
      </c>
      <c r="W16" s="160"/>
      <c r="X16" s="160" t="s">
        <v>159</v>
      </c>
      <c r="Y16" s="160" t="s">
        <v>160</v>
      </c>
      <c r="Z16" s="150"/>
      <c r="AA16" s="150"/>
      <c r="AB16" s="150"/>
      <c r="AC16" s="150"/>
      <c r="AD16" s="150"/>
      <c r="AE16" s="150"/>
      <c r="AF16" s="150"/>
      <c r="AG16" s="150" t="s">
        <v>379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1">
        <v>7</v>
      </c>
      <c r="B17" s="172" t="s">
        <v>419</v>
      </c>
      <c r="C17" s="187" t="s">
        <v>420</v>
      </c>
      <c r="D17" s="173" t="s">
        <v>378</v>
      </c>
      <c r="E17" s="174">
        <v>50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215</v>
      </c>
      <c r="T17" s="177" t="s">
        <v>244</v>
      </c>
      <c r="U17" s="160">
        <v>0</v>
      </c>
      <c r="V17" s="160">
        <f>ROUND(E17*U17,2)</f>
        <v>0</v>
      </c>
      <c r="W17" s="160"/>
      <c r="X17" s="160" t="s">
        <v>159</v>
      </c>
      <c r="Y17" s="160" t="s">
        <v>160</v>
      </c>
      <c r="Z17" s="150"/>
      <c r="AA17" s="150"/>
      <c r="AB17" s="150"/>
      <c r="AC17" s="150"/>
      <c r="AD17" s="150"/>
      <c r="AE17" s="150"/>
      <c r="AF17" s="150"/>
      <c r="AG17" s="150" t="s">
        <v>379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7" t="s">
        <v>421</v>
      </c>
      <c r="D18" s="258"/>
      <c r="E18" s="258"/>
      <c r="F18" s="258"/>
      <c r="G18" s="258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1">
        <v>8</v>
      </c>
      <c r="B19" s="172" t="s">
        <v>422</v>
      </c>
      <c r="C19" s="187" t="s">
        <v>423</v>
      </c>
      <c r="D19" s="173" t="s">
        <v>378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/>
      <c r="S19" s="176" t="s">
        <v>215</v>
      </c>
      <c r="T19" s="177" t="s">
        <v>244</v>
      </c>
      <c r="U19" s="160">
        <v>0</v>
      </c>
      <c r="V19" s="160">
        <f>ROUND(E19*U19,2)</f>
        <v>0</v>
      </c>
      <c r="W19" s="160"/>
      <c r="X19" s="160" t="s">
        <v>159</v>
      </c>
      <c r="Y19" s="160" t="s">
        <v>160</v>
      </c>
      <c r="Z19" s="150"/>
      <c r="AA19" s="150"/>
      <c r="AB19" s="150"/>
      <c r="AC19" s="150"/>
      <c r="AD19" s="150"/>
      <c r="AE19" s="150"/>
      <c r="AF19" s="150"/>
      <c r="AG19" s="150" t="s">
        <v>379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7" t="s">
        <v>424</v>
      </c>
      <c r="D20" s="258"/>
      <c r="E20" s="258"/>
      <c r="F20" s="258"/>
      <c r="G20" s="258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1">
        <v>9</v>
      </c>
      <c r="B21" s="172" t="s">
        <v>425</v>
      </c>
      <c r="C21" s="187" t="s">
        <v>426</v>
      </c>
      <c r="D21" s="173" t="s">
        <v>378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215</v>
      </c>
      <c r="T21" s="177" t="s">
        <v>244</v>
      </c>
      <c r="U21" s="160">
        <v>0</v>
      </c>
      <c r="V21" s="160">
        <f>ROUND(E21*U21,2)</f>
        <v>0</v>
      </c>
      <c r="W21" s="160"/>
      <c r="X21" s="160" t="s">
        <v>159</v>
      </c>
      <c r="Y21" s="160" t="s">
        <v>160</v>
      </c>
      <c r="Z21" s="150"/>
      <c r="AA21" s="150"/>
      <c r="AB21" s="150"/>
      <c r="AC21" s="150"/>
      <c r="AD21" s="150"/>
      <c r="AE21" s="150"/>
      <c r="AF21" s="150"/>
      <c r="AG21" s="150" t="s">
        <v>379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57" t="s">
        <v>424</v>
      </c>
      <c r="D22" s="258"/>
      <c r="E22" s="258"/>
      <c r="F22" s="258"/>
      <c r="G22" s="258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1">
        <v>10</v>
      </c>
      <c r="B23" s="172" t="s">
        <v>425</v>
      </c>
      <c r="C23" s="187" t="s">
        <v>427</v>
      </c>
      <c r="D23" s="173" t="s">
        <v>378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215</v>
      </c>
      <c r="T23" s="177" t="s">
        <v>244</v>
      </c>
      <c r="U23" s="160">
        <v>0</v>
      </c>
      <c r="V23" s="160">
        <f>ROUND(E23*U23,2)</f>
        <v>0</v>
      </c>
      <c r="W23" s="160"/>
      <c r="X23" s="160" t="s">
        <v>428</v>
      </c>
      <c r="Y23" s="160" t="s">
        <v>160</v>
      </c>
      <c r="Z23" s="150"/>
      <c r="AA23" s="150"/>
      <c r="AB23" s="150"/>
      <c r="AC23" s="150"/>
      <c r="AD23" s="150"/>
      <c r="AE23" s="150"/>
      <c r="AF23" s="150"/>
      <c r="AG23" s="150" t="s">
        <v>429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7" t="s">
        <v>430</v>
      </c>
      <c r="D24" s="258"/>
      <c r="E24" s="258"/>
      <c r="F24" s="258"/>
      <c r="G24" s="258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1">
        <v>11</v>
      </c>
      <c r="B25" s="172" t="s">
        <v>431</v>
      </c>
      <c r="C25" s="187" t="s">
        <v>432</v>
      </c>
      <c r="D25" s="173" t="s">
        <v>378</v>
      </c>
      <c r="E25" s="174">
        <v>6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215</v>
      </c>
      <c r="T25" s="177" t="s">
        <v>244</v>
      </c>
      <c r="U25" s="160">
        <v>0</v>
      </c>
      <c r="V25" s="160">
        <f>ROUND(E25*U25,2)</f>
        <v>0</v>
      </c>
      <c r="W25" s="160"/>
      <c r="X25" s="160" t="s">
        <v>159</v>
      </c>
      <c r="Y25" s="160" t="s">
        <v>160</v>
      </c>
      <c r="Z25" s="150"/>
      <c r="AA25" s="150"/>
      <c r="AB25" s="150"/>
      <c r="AC25" s="150"/>
      <c r="AD25" s="150"/>
      <c r="AE25" s="150"/>
      <c r="AF25" s="150"/>
      <c r="AG25" s="150" t="s">
        <v>379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257" t="s">
        <v>433</v>
      </c>
      <c r="D26" s="258"/>
      <c r="E26" s="258"/>
      <c r="F26" s="258"/>
      <c r="G26" s="258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4" t="s">
        <v>152</v>
      </c>
      <c r="B27" s="165" t="s">
        <v>87</v>
      </c>
      <c r="C27" s="186" t="s">
        <v>88</v>
      </c>
      <c r="D27" s="166"/>
      <c r="E27" s="167"/>
      <c r="F27" s="168"/>
      <c r="G27" s="168">
        <f>SUMIF(AG28:AG38,"&lt;&gt;NOR",G28:G38)</f>
        <v>0</v>
      </c>
      <c r="H27" s="168"/>
      <c r="I27" s="168">
        <f>SUM(I28:I38)</f>
        <v>0</v>
      </c>
      <c r="J27" s="168"/>
      <c r="K27" s="168">
        <f>SUM(K28:K38)</f>
        <v>0</v>
      </c>
      <c r="L27" s="168"/>
      <c r="M27" s="168">
        <f>SUM(M28:M38)</f>
        <v>0</v>
      </c>
      <c r="N27" s="167"/>
      <c r="O27" s="167">
        <f>SUM(O28:O38)</f>
        <v>0</v>
      </c>
      <c r="P27" s="167"/>
      <c r="Q27" s="167">
        <f>SUM(Q28:Q38)</f>
        <v>0</v>
      </c>
      <c r="R27" s="168"/>
      <c r="S27" s="168"/>
      <c r="T27" s="169"/>
      <c r="U27" s="163"/>
      <c r="V27" s="163">
        <f>SUM(V28:V38)</f>
        <v>0</v>
      </c>
      <c r="W27" s="163"/>
      <c r="X27" s="163"/>
      <c r="Y27" s="163"/>
      <c r="AG27" t="s">
        <v>153</v>
      </c>
    </row>
    <row r="28" spans="1:60" outlineLevel="1" x14ac:dyDescent="0.2">
      <c r="A28" s="171">
        <v>12</v>
      </c>
      <c r="B28" s="172" t="s">
        <v>434</v>
      </c>
      <c r="C28" s="187" t="s">
        <v>435</v>
      </c>
      <c r="D28" s="173" t="s">
        <v>204</v>
      </c>
      <c r="E28" s="174">
        <v>70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215</v>
      </c>
      <c r="T28" s="177" t="s">
        <v>244</v>
      </c>
      <c r="U28" s="160">
        <v>0</v>
      </c>
      <c r="V28" s="160">
        <f>ROUND(E28*U28,2)</f>
        <v>0</v>
      </c>
      <c r="W28" s="160"/>
      <c r="X28" s="160" t="s">
        <v>159</v>
      </c>
      <c r="Y28" s="160" t="s">
        <v>160</v>
      </c>
      <c r="Z28" s="150"/>
      <c r="AA28" s="150"/>
      <c r="AB28" s="150"/>
      <c r="AC28" s="150"/>
      <c r="AD28" s="150"/>
      <c r="AE28" s="150"/>
      <c r="AF28" s="150"/>
      <c r="AG28" s="150" t="s">
        <v>379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7" t="s">
        <v>436</v>
      </c>
      <c r="D29" s="258"/>
      <c r="E29" s="258"/>
      <c r="F29" s="258"/>
      <c r="G29" s="258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1">
        <v>13</v>
      </c>
      <c r="B30" s="172" t="s">
        <v>437</v>
      </c>
      <c r="C30" s="187" t="s">
        <v>438</v>
      </c>
      <c r="D30" s="173" t="s">
        <v>204</v>
      </c>
      <c r="E30" s="174">
        <v>20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215</v>
      </c>
      <c r="T30" s="177" t="s">
        <v>244</v>
      </c>
      <c r="U30" s="160">
        <v>0</v>
      </c>
      <c r="V30" s="160">
        <f>ROUND(E30*U30,2)</f>
        <v>0</v>
      </c>
      <c r="W30" s="160"/>
      <c r="X30" s="160" t="s">
        <v>159</v>
      </c>
      <c r="Y30" s="160" t="s">
        <v>160</v>
      </c>
      <c r="Z30" s="150"/>
      <c r="AA30" s="150"/>
      <c r="AB30" s="150"/>
      <c r="AC30" s="150"/>
      <c r="AD30" s="150"/>
      <c r="AE30" s="150"/>
      <c r="AF30" s="150"/>
      <c r="AG30" s="150" t="s">
        <v>379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7" t="s">
        <v>436</v>
      </c>
      <c r="D31" s="258"/>
      <c r="E31" s="258"/>
      <c r="F31" s="258"/>
      <c r="G31" s="258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1">
        <v>14</v>
      </c>
      <c r="B32" s="172" t="s">
        <v>439</v>
      </c>
      <c r="C32" s="187" t="s">
        <v>440</v>
      </c>
      <c r="D32" s="173" t="s">
        <v>204</v>
      </c>
      <c r="E32" s="174">
        <v>20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215</v>
      </c>
      <c r="T32" s="177" t="s">
        <v>244</v>
      </c>
      <c r="U32" s="160">
        <v>0</v>
      </c>
      <c r="V32" s="160">
        <f>ROUND(E32*U32,2)</f>
        <v>0</v>
      </c>
      <c r="W32" s="160"/>
      <c r="X32" s="160" t="s">
        <v>159</v>
      </c>
      <c r="Y32" s="160" t="s">
        <v>160</v>
      </c>
      <c r="Z32" s="150"/>
      <c r="AA32" s="150"/>
      <c r="AB32" s="150"/>
      <c r="AC32" s="150"/>
      <c r="AD32" s="150"/>
      <c r="AE32" s="150"/>
      <c r="AF32" s="150"/>
      <c r="AG32" s="150" t="s">
        <v>379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57" t="s">
        <v>436</v>
      </c>
      <c r="D33" s="258"/>
      <c r="E33" s="258"/>
      <c r="F33" s="258"/>
      <c r="G33" s="258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1">
        <v>15</v>
      </c>
      <c r="B34" s="172" t="s">
        <v>441</v>
      </c>
      <c r="C34" s="187" t="s">
        <v>442</v>
      </c>
      <c r="D34" s="173" t="s">
        <v>204</v>
      </c>
      <c r="E34" s="174">
        <v>14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6"/>
      <c r="S34" s="176" t="s">
        <v>215</v>
      </c>
      <c r="T34" s="177" t="s">
        <v>244</v>
      </c>
      <c r="U34" s="160">
        <v>0</v>
      </c>
      <c r="V34" s="160">
        <f>ROUND(E34*U34,2)</f>
        <v>0</v>
      </c>
      <c r="W34" s="160"/>
      <c r="X34" s="160" t="s">
        <v>159</v>
      </c>
      <c r="Y34" s="160" t="s">
        <v>160</v>
      </c>
      <c r="Z34" s="150"/>
      <c r="AA34" s="150"/>
      <c r="AB34" s="150"/>
      <c r="AC34" s="150"/>
      <c r="AD34" s="150"/>
      <c r="AE34" s="150"/>
      <c r="AF34" s="150"/>
      <c r="AG34" s="150" t="s">
        <v>379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257" t="s">
        <v>443</v>
      </c>
      <c r="D35" s="258"/>
      <c r="E35" s="258"/>
      <c r="F35" s="258"/>
      <c r="G35" s="258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168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1">
        <v>16</v>
      </c>
      <c r="B36" s="172" t="s">
        <v>444</v>
      </c>
      <c r="C36" s="187" t="s">
        <v>445</v>
      </c>
      <c r="D36" s="173" t="s">
        <v>204</v>
      </c>
      <c r="E36" s="174">
        <v>4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215</v>
      </c>
      <c r="T36" s="177" t="s">
        <v>244</v>
      </c>
      <c r="U36" s="160">
        <v>0</v>
      </c>
      <c r="V36" s="160">
        <f>ROUND(E36*U36,2)</f>
        <v>0</v>
      </c>
      <c r="W36" s="160"/>
      <c r="X36" s="160" t="s">
        <v>159</v>
      </c>
      <c r="Y36" s="160" t="s">
        <v>160</v>
      </c>
      <c r="Z36" s="150"/>
      <c r="AA36" s="150"/>
      <c r="AB36" s="150"/>
      <c r="AC36" s="150"/>
      <c r="AD36" s="150"/>
      <c r="AE36" s="150"/>
      <c r="AF36" s="150"/>
      <c r="AG36" s="150" t="s">
        <v>379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257" t="s">
        <v>446</v>
      </c>
      <c r="D37" s="258"/>
      <c r="E37" s="258"/>
      <c r="F37" s="258"/>
      <c r="G37" s="258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1">
        <v>17</v>
      </c>
      <c r="B38" s="172" t="s">
        <v>447</v>
      </c>
      <c r="C38" s="187" t="s">
        <v>448</v>
      </c>
      <c r="D38" s="173" t="s">
        <v>204</v>
      </c>
      <c r="E38" s="174">
        <v>20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215</v>
      </c>
      <c r="T38" s="177" t="s">
        <v>244</v>
      </c>
      <c r="U38" s="160">
        <v>0</v>
      </c>
      <c r="V38" s="160">
        <f>ROUND(E38*U38,2)</f>
        <v>0</v>
      </c>
      <c r="W38" s="160"/>
      <c r="X38" s="160" t="s">
        <v>159</v>
      </c>
      <c r="Y38" s="160" t="s">
        <v>160</v>
      </c>
      <c r="Z38" s="150"/>
      <c r="AA38" s="150"/>
      <c r="AB38" s="150"/>
      <c r="AC38" s="150"/>
      <c r="AD38" s="150"/>
      <c r="AE38" s="150"/>
      <c r="AF38" s="150"/>
      <c r="AG38" s="150" t="s">
        <v>379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3"/>
      <c r="B39" s="4"/>
      <c r="C39" s="19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138</v>
      </c>
    </row>
    <row r="40" spans="1:60" x14ac:dyDescent="0.2">
      <c r="A40" s="153"/>
      <c r="B40" s="154" t="s">
        <v>29</v>
      </c>
      <c r="C40" s="191"/>
      <c r="D40" s="155"/>
      <c r="E40" s="156"/>
      <c r="F40" s="156"/>
      <c r="G40" s="170">
        <f>G8+G11+G13+G27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314</v>
      </c>
    </row>
    <row r="41" spans="1:60" x14ac:dyDescent="0.2">
      <c r="C41" s="192"/>
      <c r="D41" s="10"/>
      <c r="AG41" t="s">
        <v>316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g3vNBs5T/azZoBX34/TzPEkCI4Dc9z+IDxGfS5RTdVdazOUARkztniyFyEw7fx6ZgNA541l2OaFDSPxdN4STg==" saltValue="bXt6TJcqVdss76CLbi3cYg==" spinCount="100000" sheet="1" objects="1" scenarios="1" formatRows="0"/>
  <mergeCells count="14">
    <mergeCell ref="C35:G35"/>
    <mergeCell ref="C37:G37"/>
    <mergeCell ref="C22:G22"/>
    <mergeCell ref="C24:G24"/>
    <mergeCell ref="C26:G26"/>
    <mergeCell ref="C29:G29"/>
    <mergeCell ref="C31:G31"/>
    <mergeCell ref="C33:G33"/>
    <mergeCell ref="C20:G20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scale="57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SO00 D.1.1 Pol</vt:lpstr>
      <vt:lpstr>SO00 D.1.4.1 Pol</vt:lpstr>
      <vt:lpstr>SO00 D.1.4.3 Pol</vt:lpstr>
      <vt:lpstr>SO00 D.1.4.7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'SO00 D.1.1 Pol'!Názvy_tisku</vt:lpstr>
      <vt:lpstr>'SO00 D.1.4.1 Pol'!Názvy_tisku</vt:lpstr>
      <vt:lpstr>'SO00 D.1.4.3 Pol'!Názvy_tisku</vt:lpstr>
      <vt:lpstr>'SO00 D.1.4.7 Pol'!Názvy_tisku</vt:lpstr>
      <vt:lpstr>oadresa</vt:lpstr>
      <vt:lpstr>Stavba!Objednatel</vt:lpstr>
      <vt:lpstr>Stavba!Objekt</vt:lpstr>
      <vt:lpstr>'SO00 D.1.1 Pol'!Oblast_tisku</vt:lpstr>
      <vt:lpstr>'SO00 D.1.4.1 Pol'!Oblast_tisku</vt:lpstr>
      <vt:lpstr>'SO00 D.1.4.3 Pol'!Oblast_tisku</vt:lpstr>
      <vt:lpstr>'SO00 D.1.4.7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stavi</dc:creator>
  <cp:lastModifiedBy>Ohnoutková Dita</cp:lastModifiedBy>
  <cp:lastPrinted>2023-01-18T10:44:18Z</cp:lastPrinted>
  <dcterms:created xsi:type="dcterms:W3CDTF">2009-04-08T07:15:50Z</dcterms:created>
  <dcterms:modified xsi:type="dcterms:W3CDTF">2023-01-27T10:27:24Z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2023-01-27T10:27:14Z</vt:lpwstr>
  </property>
  <property fmtid="{D5CDD505-2E9C-101B-9397-08002B2CF9AE}" pid="4" name="MSIP_Label_690ebb53-23a2-471a-9c6e-17bd0d11311e_Method">
    <vt:lpwstr>Privileged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8c10f29c-1488-4a94-852f-c330621b5ac2</vt:lpwstr>
  </property>
  <property fmtid="{D5CDD505-2E9C-101B-9397-08002B2CF9AE}" pid="8" name="MSIP_Label_690ebb53-23a2-471a-9c6e-17bd0d11311e_ContentBits">
    <vt:lpwstr>0</vt:lpwstr>
  </property>
</Properties>
</file>