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3\1 ZMR\03 Dubňany křižovatka\01 ke zveřejnění\"/>
    </mc:Choice>
  </mc:AlternateContent>
  <bookViews>
    <workbookView xWindow="47880" yWindow="11928" windowWidth="17280" windowHeight="8976" activeTab="1"/>
  </bookViews>
  <sheets>
    <sheet name="Rekapitulace" sheetId="5" r:id="rId1"/>
    <sheet name="II_424" sheetId="20" r:id="rId2"/>
    <sheet name="VaON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20" l="1"/>
  <c r="I20" i="20"/>
  <c r="I22" i="20" s="1"/>
  <c r="I9" i="20"/>
  <c r="I16" i="20"/>
  <c r="I14" i="20"/>
  <c r="I13" i="20"/>
  <c r="L23" i="20" l="1"/>
  <c r="L20" i="20"/>
  <c r="A1" i="5"/>
  <c r="L28" i="20"/>
  <c r="C5" i="8" l="1"/>
  <c r="L19" i="20" l="1"/>
  <c r="A6" i="5"/>
  <c r="L22" i="20" l="1"/>
  <c r="L14" i="20" l="1"/>
  <c r="I15" i="20" l="1"/>
  <c r="I27" i="20" l="1"/>
  <c r="I24" i="20"/>
  <c r="I25" i="20" s="1"/>
  <c r="I26" i="20" l="1"/>
  <c r="L29" i="20"/>
  <c r="L16" i="20"/>
  <c r="L13" i="20" l="1"/>
  <c r="L9" i="20"/>
  <c r="L11" i="20" s="1"/>
  <c r="L24" i="20" l="1"/>
  <c r="L25" i="20" l="1"/>
  <c r="L26" i="20"/>
  <c r="L27" i="20"/>
  <c r="L30" i="20" l="1"/>
  <c r="A7" i="5"/>
  <c r="L10" i="8"/>
  <c r="L9" i="8"/>
  <c r="L11" i="8" l="1"/>
  <c r="K14" i="8" s="1"/>
  <c r="B7" i="5" s="1"/>
  <c r="F16" i="8" l="1"/>
  <c r="K16" i="8" s="1"/>
  <c r="L15" i="20"/>
  <c r="L17" i="20" l="1"/>
  <c r="K33" i="20" s="1"/>
  <c r="F35" i="20" l="1"/>
  <c r="K35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<sst xmlns="http://schemas.openxmlformats.org/spreadsheetml/2006/main" count="106" uniqueCount="81">
  <si>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</si>
  <si>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</si>
  <si>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</si>
  <si>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</si>
  <si>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</si>
  <si>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</si>
  <si>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</si>
  <si>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</si>
  <si>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</si>
  <si>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</si>
  <si>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</si>
  <si>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</si>
  <si>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</si>
  <si>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</si>
  <si>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</si>
  <si>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</si>
  <si>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</si>
  <si>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</si>
  <si>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</si>
  <si>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</si>
  <si>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</si>
  <si>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</si>
  <si>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</si>
  <si>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</si>
  <si>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</si>
  <si>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</si>
  <si>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</si>
  <si>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</si>
  <si>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</si>
  <si>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</si>
  <si>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</si>
  <si>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</si>
  <si>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</si>
  <si>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</si>
  <si>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</si>
  <si>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</si>
  <si>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</si>
  <si>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</si>
  <si>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</si>
  <si>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</si>
  <si>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</si>
  <si>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</si>
  <si>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</si>
  <si>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</si>
  <si>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</si>
  <si>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</si>
  <si>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</si>
  <si>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</si>
  <si>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</si>
  <si>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</si>
  <si>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</si>
  <si>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</si>
  <si>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</si>
  <si>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915211112</t>
  </si>
  <si>
    <t xml:space="preserve">Vodorovné dopravní značení dělící čáry souvislé š 125 mm retroreflexní bílý plast  </t>
  </si>
  <si>
    <t>915611111</t>
  </si>
  <si>
    <t xml:space="preserve">Předznačení vodorovného liniového značení  </t>
  </si>
  <si>
    <t>SUS JMK, p.o.k.</t>
  </si>
  <si>
    <t xml:space="preserve">Asfaltový beton vrstva obrusná ACO 11 (ABS) tř. I tl 40 mm š do 3 m z nemodifikovaného asfaltu      </t>
  </si>
  <si>
    <t>572141111</t>
  </si>
  <si>
    <t>577134111</t>
  </si>
  <si>
    <t>Vyrovnání povrchu dosavadních krytů asfaltovým betonem ACO (AB) tl prům 30 mm</t>
  </si>
  <si>
    <t>ks</t>
  </si>
  <si>
    <t>915211122</t>
  </si>
  <si>
    <t>Vodorovné dopravní značení dělící čáry přerušované š 125 mm retroreflexní bílý plast</t>
  </si>
  <si>
    <t>915231112</t>
  </si>
  <si>
    <t xml:space="preserve">Vodorovné dopravní značení přechody pro chodce, šipky, symboly retroreflexní bílý plast             </t>
  </si>
  <si>
    <t>915621111</t>
  </si>
  <si>
    <t xml:space="preserve">Předznačení vodorovného plošného značení </t>
  </si>
  <si>
    <t>M</t>
  </si>
  <si>
    <t>M2</t>
  </si>
  <si>
    <t xml:space="preserve"> II/431 Dubňany  x s III/4254 - benzinka</t>
  </si>
  <si>
    <t>113154324</t>
  </si>
  <si>
    <t>599141111</t>
  </si>
  <si>
    <t xml:space="preserve">Vyplnění spár mezi silničními dílci živičnou zálivkou                                                                     </t>
  </si>
  <si>
    <t>938909331</t>
  </si>
  <si>
    <t>899331111</t>
  </si>
  <si>
    <r>
      <t>Frézování živičného krytu</t>
    </r>
    <r>
      <rPr>
        <sz val="10"/>
        <color rgb="FFFF0000"/>
        <rFont val="Times New Roman"/>
        <family val="1"/>
        <charset val="238"/>
      </rPr>
      <t xml:space="preserve"> tl. do 100 mm pruh š přes 0,5 do  1 m pl </t>
    </r>
    <r>
      <rPr>
        <sz val="10"/>
        <color theme="1"/>
        <rFont val="Times New Roman"/>
        <family val="1"/>
        <charset val="238"/>
      </rPr>
      <t xml:space="preserve"> přes 1000 do 10 000 m2 </t>
    </r>
    <r>
      <rPr>
        <sz val="10"/>
        <color rgb="FFFF0000"/>
        <rFont val="Times New Roman"/>
        <family val="1"/>
        <charset val="238"/>
      </rPr>
      <t xml:space="preserve">bez 
překážek v trase     </t>
    </r>
    <r>
      <rPr>
        <sz val="10"/>
        <color theme="1"/>
        <rFont val="Times New Roman"/>
        <family val="1"/>
        <charset val="238"/>
      </rPr>
      <t xml:space="preserve">         </t>
    </r>
  </si>
  <si>
    <r>
      <t>Výšková úprava uličního</t>
    </r>
    <r>
      <rPr>
        <sz val="10"/>
        <color rgb="FFFF0000"/>
        <rFont val="Times New Roman"/>
        <family val="1"/>
        <charset val="238"/>
      </rPr>
      <t xml:space="preserve"> vstupu</t>
    </r>
    <r>
      <rPr>
        <sz val="10"/>
        <color theme="1"/>
        <rFont val="Times New Roman"/>
        <family val="1"/>
        <charset val="238"/>
      </rPr>
      <t xml:space="preserve"> nebo vpusti 200 mm zvýšením poklopu</t>
    </r>
  </si>
  <si>
    <r>
      <t xml:space="preserve">Přechodné dopravní značení
</t>
    </r>
    <r>
      <rPr>
        <i/>
        <sz val="10"/>
        <color rgb="FFFF0000"/>
        <rFont val="Times New Roman"/>
        <family val="1"/>
        <charset val="238"/>
      </rPr>
  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nutných povolení k uzavírce.
Vše v režii zhotovitele.</t>
    </r>
  </si>
  <si>
    <r>
      <rPr>
        <i/>
        <sz val="10"/>
        <color rgb="FFFF0000"/>
        <rFont val="Times New Roman"/>
        <family val="1"/>
        <charset val="238"/>
      </rPr>
      <t xml:space="preserve">odvoz a likvidace v režii zhotovitle </t>
    </r>
    <r>
      <rPr>
        <i/>
        <sz val="10"/>
        <color rgb="FF0070C0"/>
        <rFont val="Times New Roman"/>
        <family val="1"/>
        <charset val="238"/>
      </rPr>
      <t xml:space="preserve">
silnice II/431 - 3.486 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</si>
</sst>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0" fontId="13" fillId="0" borderId="3" xfId="0" applyFont="1" applyBorder="1"/>
    <xf numFmtId="0" fontId="13" fillId="0" borderId="5" xfId="0" applyFont="1" applyBorder="1"/>
    <xf numFmtId="0" fontId="13" fillId="0" borderId="7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" fontId="16" fillId="0" borderId="0" xfId="0" applyNumberFormat="1" applyFont="1"/>
    <xf numFmtId="4" fontId="2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 vertical="top"/>
    </xf>
    <xf numFmtId="4" fontId="16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13" fillId="0" borderId="4" xfId="0" applyNumberFormat="1" applyFont="1" applyBorder="1"/>
    <xf numFmtId="4" fontId="13" fillId="0" borderId="6" xfId="0" applyNumberFormat="1" applyFont="1" applyBorder="1"/>
    <xf numFmtId="4" fontId="13" fillId="0" borderId="8" xfId="0" applyNumberFormat="1" applyFont="1" applyBorder="1"/>
    <xf numFmtId="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36</xdr:row>
      <xdr:rowOff>110490</xdr:rowOff>
    </xdr:from>
    <xdr:to>
      <xdr:col>10</xdr:col>
      <xdr:colOff>552451</xdr:colOff>
      <xdr:row>75</xdr:row>
      <xdr:rowOff>18148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99FB31C-5C84-432F-BB3B-BBE04FB88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6863715"/>
          <a:ext cx="7284720" cy="6965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E15" sqref="E15"/>
    </sheetView>
  </sheetViews>
  <sheetFormatPr defaultRowHeight="14.4" x14ac:dyDescent="0.3"/>
  <cols>
    <col min="1" max="1" width="92.88671875" customWidth="1"/>
    <col min="2" max="2" width="33" customWidth="1"/>
    <col min="3" max="272" width="8.88671875" style="29"/>
  </cols>
  <sheetData>
    <row r="1" spans="1:272" ht="23.4" x14ac:dyDescent="0.45">
      <c r="A1" s="13" t="str">
        <f>II_424!A1</f>
        <v xml:space="preserve"> II/431 Dubňany  x s III/4254 - benzinka</v>
      </c>
    </row>
    <row r="2" spans="1:272" ht="23.4" x14ac:dyDescent="0.45">
      <c r="A2" s="13" t="s">
        <v>39</v>
      </c>
    </row>
    <row r="4" spans="1:272" ht="18" x14ac:dyDescent="0.35">
      <c r="A4" s="12" t="s">
        <v>40</v>
      </c>
      <c r="B4" s="14" t="s">
        <v>44</v>
      </c>
    </row>
    <row r="5" spans="1:272" ht="18" x14ac:dyDescent="0.35">
      <c r="A5" s="12"/>
      <c r="B5" s="14"/>
    </row>
    <row r="6" spans="1:272" s="26" customFormat="1" ht="18" x14ac:dyDescent="0.35">
      <c r="A6" s="30" t="str">
        <f>A1</f>
        <v xml:space="preserve"> II/431 Dubňany  x s III/4254 - benzinka</v>
      </c>
      <c r="B6" s="45">
        <f>II_424!K33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" x14ac:dyDescent="0.35">
      <c r="A7" s="31" t="str">
        <f>VaON!A1</f>
        <v>Vedlejší a ostatní náklady</v>
      </c>
      <c r="B7" s="45">
        <f>VaON!K14</f>
        <v>0</v>
      </c>
    </row>
    <row r="8" spans="1:272" ht="18" x14ac:dyDescent="0.35">
      <c r="A8" s="32"/>
      <c r="B8" s="46"/>
    </row>
    <row r="9" spans="1:272" ht="18" x14ac:dyDescent="0.35">
      <c r="A9" s="31" t="s">
        <v>42</v>
      </c>
      <c r="B9" s="45">
        <f>SUM(B6:B7)</f>
        <v>0</v>
      </c>
    </row>
    <row r="10" spans="1:272" ht="18" x14ac:dyDescent="0.35">
      <c r="A10" s="31" t="s">
        <v>41</v>
      </c>
      <c r="B10" s="45">
        <f>B9*0.21</f>
        <v>0</v>
      </c>
    </row>
    <row r="11" spans="1:272" ht="18.600000000000001" thickBot="1" x14ac:dyDescent="0.4">
      <c r="A11" s="33" t="s">
        <v>43</v>
      </c>
      <c r="B11" s="47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K29" sqref="K29"/>
    </sheetView>
  </sheetViews>
  <sheetFormatPr defaultColWidth="9.109375" defaultRowHeight="14.4" x14ac:dyDescent="0.3"/>
  <cols>
    <col min="1" max="1" width="5.5546875" style="25" customWidth="1"/>
    <col min="2" max="2" width="10.109375" style="25" customWidth="1"/>
    <col min="3" max="4" width="9.6640625" style="25" customWidth="1"/>
    <col min="5" max="7" width="9.109375" style="25"/>
    <col min="8" max="8" width="29.6640625" style="25" customWidth="1"/>
    <col min="9" max="9" width="11.6640625" style="25" customWidth="1"/>
    <col min="10" max="10" width="6.33203125" style="25" customWidth="1"/>
    <col min="11" max="11" width="12.6640625" style="25" customWidth="1"/>
    <col min="12" max="12" width="13.6640625" style="25" customWidth="1"/>
    <col min="13" max="13" width="16.6640625" style="26" hidden="1" customWidth="1"/>
    <col min="14" max="16384" width="9.109375" style="26"/>
  </cols>
  <sheetData>
    <row r="1" spans="1:13" ht="15" customHeight="1" x14ac:dyDescent="0.3">
      <c r="A1" s="56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ht="15" customHeight="1" x14ac:dyDescent="0.3">
      <c r="A2" s="5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ht="1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ht="15" customHeight="1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3" x14ac:dyDescent="0.3">
      <c r="A5" s="25" t="s">
        <v>0</v>
      </c>
      <c r="B5" s="26"/>
      <c r="C5" s="25" t="s">
        <v>57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" thickBo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" thickBot="1" x14ac:dyDescent="0.35">
      <c r="A7" s="59" t="s">
        <v>1</v>
      </c>
      <c r="B7" s="60"/>
      <c r="C7" s="61" t="s">
        <v>2</v>
      </c>
      <c r="D7" s="62"/>
      <c r="E7" s="62"/>
      <c r="F7" s="62"/>
      <c r="G7" s="62"/>
      <c r="H7" s="62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3">
      <c r="A8" s="17">
        <v>1</v>
      </c>
      <c r="B8" s="63" t="s">
        <v>7</v>
      </c>
      <c r="C8" s="64"/>
      <c r="D8" s="64"/>
      <c r="E8" s="64"/>
      <c r="F8" s="64"/>
      <c r="G8" s="65"/>
      <c r="H8" s="66"/>
      <c r="I8" s="66"/>
      <c r="J8" s="66"/>
      <c r="K8" s="66"/>
      <c r="L8" s="66"/>
    </row>
    <row r="9" spans="1:13" ht="27" customHeight="1" x14ac:dyDescent="0.3">
      <c r="A9" s="38">
        <v>1</v>
      </c>
      <c r="B9" s="39" t="s">
        <v>72</v>
      </c>
      <c r="C9" s="67" t="s">
        <v>77</v>
      </c>
      <c r="D9" s="68"/>
      <c r="E9" s="68"/>
      <c r="F9" s="68"/>
      <c r="G9" s="68"/>
      <c r="H9" s="68"/>
      <c r="I9" s="41">
        <f>418*7+90*4+50*4</f>
        <v>3486</v>
      </c>
      <c r="J9" s="42" t="s">
        <v>8</v>
      </c>
      <c r="K9" s="43"/>
      <c r="L9" s="44">
        <f>ROUND(I9*K9,2)</f>
        <v>0</v>
      </c>
      <c r="M9" s="26" t="s">
        <v>9</v>
      </c>
    </row>
    <row r="10" spans="1:13" s="28" customFormat="1" ht="30" customHeight="1" x14ac:dyDescent="0.3">
      <c r="A10" s="15"/>
      <c r="B10" s="18"/>
      <c r="C10" s="69" t="s">
        <v>80</v>
      </c>
      <c r="D10" s="70"/>
      <c r="E10" s="70"/>
      <c r="F10" s="70"/>
      <c r="G10" s="70"/>
      <c r="H10" s="70"/>
      <c r="I10" s="22"/>
      <c r="J10" s="35"/>
      <c r="K10" s="19"/>
      <c r="L10" s="20"/>
    </row>
    <row r="11" spans="1:13" x14ac:dyDescent="0.3">
      <c r="A11" s="50"/>
      <c r="B11" s="51"/>
      <c r="C11" s="51"/>
      <c r="D11" s="51"/>
      <c r="E11" s="51"/>
      <c r="F11" s="51"/>
      <c r="G11" s="52" t="s">
        <v>10</v>
      </c>
      <c r="H11" s="53"/>
      <c r="I11" s="53"/>
      <c r="J11" s="53"/>
      <c r="K11" s="53"/>
      <c r="L11" s="21">
        <f>SUM(L9:L9)</f>
        <v>0</v>
      </c>
    </row>
    <row r="12" spans="1:13" x14ac:dyDescent="0.3">
      <c r="A12" s="17">
        <v>5</v>
      </c>
      <c r="B12" s="54" t="s">
        <v>11</v>
      </c>
      <c r="C12" s="55"/>
      <c r="D12" s="55"/>
      <c r="E12" s="55"/>
      <c r="F12" s="55"/>
      <c r="G12" s="50"/>
      <c r="H12" s="51"/>
      <c r="I12" s="51"/>
      <c r="J12" s="51"/>
      <c r="K12" s="51"/>
      <c r="L12" s="51"/>
    </row>
    <row r="13" spans="1:13" x14ac:dyDescent="0.3">
      <c r="A13" s="15">
        <v>2</v>
      </c>
      <c r="B13" s="18" t="s">
        <v>12</v>
      </c>
      <c r="C13" s="71" t="s">
        <v>13</v>
      </c>
      <c r="D13" s="70"/>
      <c r="E13" s="70"/>
      <c r="F13" s="70"/>
      <c r="G13" s="70"/>
      <c r="H13" s="70"/>
      <c r="I13" s="22">
        <f>I9*2</f>
        <v>6972</v>
      </c>
      <c r="J13" s="23" t="s">
        <v>8</v>
      </c>
      <c r="K13" s="19"/>
      <c r="L13" s="20">
        <f>ROUND(I13*K13,2)</f>
        <v>0</v>
      </c>
      <c r="M13" s="26" t="s">
        <v>14</v>
      </c>
    </row>
    <row r="14" spans="1:13" s="28" customFormat="1" x14ac:dyDescent="0.3">
      <c r="A14" s="15">
        <v>3</v>
      </c>
      <c r="B14" s="18" t="s">
        <v>59</v>
      </c>
      <c r="C14" s="71" t="s">
        <v>61</v>
      </c>
      <c r="D14" s="70"/>
      <c r="E14" s="70"/>
      <c r="F14" s="70"/>
      <c r="G14" s="70"/>
      <c r="H14" s="70"/>
      <c r="I14" s="22">
        <f>I9</f>
        <v>3486</v>
      </c>
      <c r="J14" s="34" t="s">
        <v>8</v>
      </c>
      <c r="K14" s="19"/>
      <c r="L14" s="20">
        <f t="shared" ref="L14" si="0">ROUND(I14*K14,2)</f>
        <v>0</v>
      </c>
      <c r="M14" s="28" t="s">
        <v>15</v>
      </c>
    </row>
    <row r="15" spans="1:13" x14ac:dyDescent="0.3">
      <c r="A15" s="15">
        <v>4</v>
      </c>
      <c r="B15" s="18" t="s">
        <v>60</v>
      </c>
      <c r="C15" s="71" t="s">
        <v>58</v>
      </c>
      <c r="D15" s="70"/>
      <c r="E15" s="70"/>
      <c r="F15" s="70"/>
      <c r="G15" s="70"/>
      <c r="H15" s="70"/>
      <c r="I15" s="22">
        <f>I9</f>
        <v>3486</v>
      </c>
      <c r="J15" s="23" t="s">
        <v>8</v>
      </c>
      <c r="K15" s="19"/>
      <c r="L15" s="20">
        <f t="shared" ref="L15:L16" si="1">ROUND(I15*K15,2)</f>
        <v>0</v>
      </c>
      <c r="M15" s="26" t="s">
        <v>15</v>
      </c>
    </row>
    <row r="16" spans="1:13" x14ac:dyDescent="0.3">
      <c r="A16" s="15">
        <v>5</v>
      </c>
      <c r="B16" s="18" t="s">
        <v>73</v>
      </c>
      <c r="C16" s="71" t="s">
        <v>74</v>
      </c>
      <c r="D16" s="70"/>
      <c r="E16" s="70"/>
      <c r="F16" s="70"/>
      <c r="G16" s="70"/>
      <c r="H16" s="70"/>
      <c r="I16" s="22">
        <f>418+90+7+7+12+12+60</f>
        <v>606</v>
      </c>
      <c r="J16" s="23" t="s">
        <v>19</v>
      </c>
      <c r="K16" s="19"/>
      <c r="L16" s="20">
        <f t="shared" si="1"/>
        <v>0</v>
      </c>
      <c r="M16" s="26" t="s">
        <v>20</v>
      </c>
    </row>
    <row r="17" spans="1:13" x14ac:dyDescent="0.3">
      <c r="A17" s="50"/>
      <c r="B17" s="51"/>
      <c r="C17" s="51"/>
      <c r="D17" s="51"/>
      <c r="E17" s="51"/>
      <c r="F17" s="51"/>
      <c r="G17" s="52" t="s">
        <v>16</v>
      </c>
      <c r="H17" s="53"/>
      <c r="I17" s="53"/>
      <c r="J17" s="53"/>
      <c r="K17" s="53"/>
      <c r="L17" s="21">
        <f>SUM(L13:M16)</f>
        <v>0</v>
      </c>
    </row>
    <row r="18" spans="1:13" x14ac:dyDescent="0.3">
      <c r="A18" s="17">
        <v>9</v>
      </c>
      <c r="B18" s="54" t="s">
        <v>17</v>
      </c>
      <c r="C18" s="55"/>
      <c r="D18" s="55"/>
      <c r="E18" s="55"/>
      <c r="F18" s="55"/>
      <c r="G18" s="50"/>
      <c r="H18" s="51"/>
      <c r="I18" s="51"/>
      <c r="J18" s="51"/>
      <c r="K18" s="51"/>
      <c r="L18" s="51"/>
    </row>
    <row r="19" spans="1:13" s="28" customFormat="1" x14ac:dyDescent="0.3">
      <c r="A19" s="15">
        <v>6</v>
      </c>
      <c r="B19" s="18" t="s">
        <v>53</v>
      </c>
      <c r="C19" s="72" t="s">
        <v>54</v>
      </c>
      <c r="D19" s="73"/>
      <c r="E19" s="73"/>
      <c r="F19" s="73"/>
      <c r="G19" s="73"/>
      <c r="H19" s="73"/>
      <c r="I19" s="19">
        <v>164</v>
      </c>
      <c r="J19" s="35" t="s">
        <v>69</v>
      </c>
      <c r="K19" s="40"/>
      <c r="L19" s="20">
        <f t="shared" ref="L19:L23" si="2">ROUND(I19*K19,2)</f>
        <v>0</v>
      </c>
    </row>
    <row r="20" spans="1:13" s="28" customFormat="1" x14ac:dyDescent="0.3">
      <c r="A20" s="15">
        <v>7</v>
      </c>
      <c r="B20" s="18" t="s">
        <v>63</v>
      </c>
      <c r="C20" s="72" t="s">
        <v>64</v>
      </c>
      <c r="D20" s="73"/>
      <c r="E20" s="73"/>
      <c r="F20" s="73"/>
      <c r="G20" s="73"/>
      <c r="H20" s="73"/>
      <c r="I20" s="19">
        <f>418-80+55+15</f>
        <v>408</v>
      </c>
      <c r="J20" s="36" t="s">
        <v>69</v>
      </c>
      <c r="K20" s="19"/>
      <c r="L20" s="20">
        <f t="shared" si="2"/>
        <v>0</v>
      </c>
    </row>
    <row r="21" spans="1:13" s="28" customFormat="1" x14ac:dyDescent="0.3">
      <c r="A21" s="15">
        <v>8</v>
      </c>
      <c r="B21" s="18" t="s">
        <v>65</v>
      </c>
      <c r="C21" s="72" t="s">
        <v>66</v>
      </c>
      <c r="D21" s="73"/>
      <c r="E21" s="73"/>
      <c r="F21" s="73"/>
      <c r="G21" s="73"/>
      <c r="H21" s="73"/>
      <c r="I21" s="19">
        <v>21</v>
      </c>
      <c r="J21" s="37" t="s">
        <v>70</v>
      </c>
      <c r="K21" s="19"/>
      <c r="L21" s="20">
        <f t="shared" si="2"/>
        <v>0</v>
      </c>
    </row>
    <row r="22" spans="1:13" s="28" customFormat="1" x14ac:dyDescent="0.3">
      <c r="A22" s="15">
        <v>9</v>
      </c>
      <c r="B22" s="18" t="s">
        <v>55</v>
      </c>
      <c r="C22" s="71" t="s">
        <v>56</v>
      </c>
      <c r="D22" s="70"/>
      <c r="E22" s="70"/>
      <c r="F22" s="70"/>
      <c r="G22" s="70"/>
      <c r="H22" s="70"/>
      <c r="I22" s="19">
        <f>I19+I20</f>
        <v>572</v>
      </c>
      <c r="J22" s="35" t="s">
        <v>69</v>
      </c>
      <c r="K22" s="19"/>
      <c r="L22" s="20">
        <f t="shared" si="2"/>
        <v>0</v>
      </c>
    </row>
    <row r="23" spans="1:13" s="28" customFormat="1" x14ac:dyDescent="0.3">
      <c r="A23" s="15">
        <v>10</v>
      </c>
      <c r="B23" s="18" t="s">
        <v>67</v>
      </c>
      <c r="C23" s="71" t="s">
        <v>68</v>
      </c>
      <c r="D23" s="70"/>
      <c r="E23" s="70"/>
      <c r="F23" s="70"/>
      <c r="G23" s="70"/>
      <c r="H23" s="70"/>
      <c r="I23" s="19">
        <v>21</v>
      </c>
      <c r="J23" s="37" t="s">
        <v>70</v>
      </c>
      <c r="K23" s="19"/>
      <c r="L23" s="20">
        <f t="shared" si="2"/>
        <v>0</v>
      </c>
    </row>
    <row r="24" spans="1:13" x14ac:dyDescent="0.3">
      <c r="A24" s="15">
        <v>11</v>
      </c>
      <c r="B24" s="18" t="s">
        <v>52</v>
      </c>
      <c r="C24" s="71" t="s">
        <v>51</v>
      </c>
      <c r="D24" s="70"/>
      <c r="E24" s="70"/>
      <c r="F24" s="70"/>
      <c r="G24" s="70"/>
      <c r="H24" s="70"/>
      <c r="I24" s="19">
        <f>I16</f>
        <v>606</v>
      </c>
      <c r="J24" s="23" t="s">
        <v>19</v>
      </c>
      <c r="K24" s="19"/>
      <c r="L24" s="20">
        <f t="shared" ref="L24:L28" si="3">ROUND(I24*K24,2)</f>
        <v>0</v>
      </c>
      <c r="M24" s="26" t="s">
        <v>23</v>
      </c>
    </row>
    <row r="25" spans="1:13" x14ac:dyDescent="0.3">
      <c r="A25" s="15">
        <v>12</v>
      </c>
      <c r="B25" s="18" t="s">
        <v>35</v>
      </c>
      <c r="C25" s="71" t="s">
        <v>34</v>
      </c>
      <c r="D25" s="70"/>
      <c r="E25" s="70"/>
      <c r="F25" s="70"/>
      <c r="G25" s="70"/>
      <c r="H25" s="70"/>
      <c r="I25" s="22">
        <f>I24-418</f>
        <v>188</v>
      </c>
      <c r="J25" s="23" t="s">
        <v>19</v>
      </c>
      <c r="K25" s="19"/>
      <c r="L25" s="20">
        <f t="shared" si="3"/>
        <v>0</v>
      </c>
      <c r="M25" s="26" t="s">
        <v>23</v>
      </c>
    </row>
    <row r="26" spans="1:13" x14ac:dyDescent="0.3">
      <c r="A26" s="15">
        <v>13</v>
      </c>
      <c r="B26" s="18" t="s">
        <v>37</v>
      </c>
      <c r="C26" s="71" t="s">
        <v>36</v>
      </c>
      <c r="D26" s="70"/>
      <c r="E26" s="70"/>
      <c r="F26" s="70"/>
      <c r="G26" s="70"/>
      <c r="H26" s="70"/>
      <c r="I26" s="22">
        <f>I25</f>
        <v>188</v>
      </c>
      <c r="J26" s="23" t="s">
        <v>19</v>
      </c>
      <c r="K26" s="19"/>
      <c r="L26" s="20">
        <f t="shared" si="3"/>
        <v>0</v>
      </c>
      <c r="M26" s="26" t="s">
        <v>24</v>
      </c>
    </row>
    <row r="27" spans="1:13" x14ac:dyDescent="0.3">
      <c r="A27" s="15">
        <v>14</v>
      </c>
      <c r="B27" s="18" t="s">
        <v>75</v>
      </c>
      <c r="C27" s="71" t="s">
        <v>38</v>
      </c>
      <c r="D27" s="70"/>
      <c r="E27" s="70"/>
      <c r="F27" s="70"/>
      <c r="G27" s="70"/>
      <c r="H27" s="70"/>
      <c r="I27" s="22">
        <f>I9</f>
        <v>3486</v>
      </c>
      <c r="J27" s="23" t="s">
        <v>8</v>
      </c>
      <c r="K27" s="19"/>
      <c r="L27" s="20">
        <f t="shared" si="3"/>
        <v>0</v>
      </c>
      <c r="M27" s="26" t="s">
        <v>25</v>
      </c>
    </row>
    <row r="28" spans="1:13" s="28" customFormat="1" x14ac:dyDescent="0.3">
      <c r="A28" s="15">
        <v>19</v>
      </c>
      <c r="B28" s="18" t="s">
        <v>76</v>
      </c>
      <c r="C28" s="71" t="s">
        <v>78</v>
      </c>
      <c r="D28" s="71"/>
      <c r="E28" s="71"/>
      <c r="F28" s="71"/>
      <c r="G28" s="71"/>
      <c r="H28" s="71"/>
      <c r="I28" s="19">
        <v>25</v>
      </c>
      <c r="J28" s="36" t="s">
        <v>62</v>
      </c>
      <c r="K28" s="19"/>
      <c r="L28" s="20">
        <f t="shared" si="3"/>
        <v>0</v>
      </c>
    </row>
    <row r="29" spans="1:13" s="49" customFormat="1" ht="119.4" customHeight="1" x14ac:dyDescent="0.3">
      <c r="A29" s="38">
        <v>20</v>
      </c>
      <c r="B29" s="39" t="s">
        <v>32</v>
      </c>
      <c r="C29" s="67" t="s">
        <v>79</v>
      </c>
      <c r="D29" s="68"/>
      <c r="E29" s="68"/>
      <c r="F29" s="68"/>
      <c r="G29" s="68"/>
      <c r="H29" s="68"/>
      <c r="I29" s="41">
        <v>1</v>
      </c>
      <c r="J29" s="42" t="s">
        <v>33</v>
      </c>
      <c r="K29" s="48"/>
      <c r="L29" s="44">
        <f>ROUND(I29*K29,2)</f>
        <v>0</v>
      </c>
      <c r="M29" s="49" t="s">
        <v>26</v>
      </c>
    </row>
    <row r="30" spans="1:13" x14ac:dyDescent="0.3">
      <c r="A30" s="50"/>
      <c r="B30" s="51"/>
      <c r="C30" s="51"/>
      <c r="D30" s="51"/>
      <c r="E30" s="51"/>
      <c r="F30" s="51"/>
      <c r="G30" s="52" t="s">
        <v>18</v>
      </c>
      <c r="H30" s="53"/>
      <c r="I30" s="53"/>
      <c r="J30" s="53"/>
      <c r="K30" s="53"/>
      <c r="L30" s="21">
        <f>SUM(L19:M29)</f>
        <v>0</v>
      </c>
    </row>
    <row r="31" spans="1:13" x14ac:dyDescent="0.3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x14ac:dyDescent="0.3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88" t="s">
        <v>27</v>
      </c>
      <c r="B33" s="89"/>
      <c r="C33" s="89"/>
      <c r="D33" s="91" t="s">
        <v>28</v>
      </c>
      <c r="E33" s="77"/>
      <c r="F33" s="91" t="s">
        <v>29</v>
      </c>
      <c r="G33" s="77"/>
      <c r="H33" s="84" t="s">
        <v>30</v>
      </c>
      <c r="I33" s="85"/>
      <c r="J33" s="27"/>
      <c r="K33" s="86">
        <f>L30+L17+L11</f>
        <v>0</v>
      </c>
      <c r="L33" s="87"/>
    </row>
    <row r="34" spans="1:12" x14ac:dyDescent="0.3">
      <c r="A34" s="90"/>
      <c r="B34" s="90"/>
      <c r="C34" s="90"/>
      <c r="D34" s="74"/>
      <c r="E34" s="75"/>
      <c r="F34" s="74"/>
      <c r="G34" s="75"/>
      <c r="H34" s="74"/>
      <c r="I34" s="75"/>
      <c r="J34" s="75"/>
      <c r="K34" s="75"/>
      <c r="L34" s="75"/>
    </row>
    <row r="35" spans="1:12" x14ac:dyDescent="0.3">
      <c r="A35" s="90"/>
      <c r="B35" s="90"/>
      <c r="C35" s="90"/>
      <c r="D35" s="76">
        <v>21</v>
      </c>
      <c r="E35" s="77"/>
      <c r="F35" s="78">
        <f>ROUNDUP(K33*0.21,2)</f>
        <v>0</v>
      </c>
      <c r="G35" s="79"/>
      <c r="H35" s="84" t="s">
        <v>31</v>
      </c>
      <c r="I35" s="85"/>
      <c r="J35" s="27"/>
      <c r="K35" s="86">
        <f>K33+F35+F34</f>
        <v>0</v>
      </c>
      <c r="L35" s="87"/>
    </row>
    <row r="36" spans="1:12" x14ac:dyDescent="0.3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3">
      <c r="A38" s="82"/>
      <c r="B38" s="83"/>
      <c r="C38" s="82"/>
      <c r="D38" s="83"/>
      <c r="E38" s="83"/>
      <c r="F38" s="50"/>
      <c r="G38" s="51"/>
      <c r="H38" s="51"/>
      <c r="I38" s="51"/>
      <c r="J38" s="51"/>
      <c r="K38" s="51"/>
      <c r="L38" s="51"/>
    </row>
    <row r="39" spans="1:12" x14ac:dyDescent="0.3">
      <c r="A39" s="82"/>
      <c r="B39" s="83"/>
      <c r="C39" s="82"/>
      <c r="D39" s="83"/>
      <c r="E39" s="83"/>
      <c r="F39" s="50"/>
      <c r="G39" s="51"/>
      <c r="H39" s="51"/>
      <c r="I39" s="51"/>
      <c r="J39" s="51"/>
      <c r="K39" s="51"/>
      <c r="L39" s="51"/>
    </row>
  </sheetData>
  <mergeCells count="54">
    <mergeCell ref="C28:H28"/>
    <mergeCell ref="A39:B39"/>
    <mergeCell ref="C39:E39"/>
    <mergeCell ref="F39:L39"/>
    <mergeCell ref="H35:I35"/>
    <mergeCell ref="K35:L35"/>
    <mergeCell ref="A36:L36"/>
    <mergeCell ref="A37:L37"/>
    <mergeCell ref="A38:B38"/>
    <mergeCell ref="C38:E38"/>
    <mergeCell ref="F38:L38"/>
    <mergeCell ref="A33:C35"/>
    <mergeCell ref="D33:E33"/>
    <mergeCell ref="F33:G33"/>
    <mergeCell ref="H33:I33"/>
    <mergeCell ref="K33:L33"/>
    <mergeCell ref="F34:G34"/>
    <mergeCell ref="H34:L34"/>
    <mergeCell ref="D35:E35"/>
    <mergeCell ref="F35:G35"/>
    <mergeCell ref="C29:H29"/>
    <mergeCell ref="A30:F30"/>
    <mergeCell ref="G30:K30"/>
    <mergeCell ref="A31:L31"/>
    <mergeCell ref="A32:L32"/>
    <mergeCell ref="D34:E34"/>
    <mergeCell ref="C27:H27"/>
    <mergeCell ref="C19:H19"/>
    <mergeCell ref="C22:H22"/>
    <mergeCell ref="C20:H20"/>
    <mergeCell ref="C21:H21"/>
    <mergeCell ref="C23:H23"/>
    <mergeCell ref="B18:F18"/>
    <mergeCell ref="G18:L18"/>
    <mergeCell ref="C24:H24"/>
    <mergeCell ref="C25:H25"/>
    <mergeCell ref="C26:H26"/>
    <mergeCell ref="C13:H13"/>
    <mergeCell ref="C15:H15"/>
    <mergeCell ref="C16:H16"/>
    <mergeCell ref="A17:F17"/>
    <mergeCell ref="G17:K17"/>
    <mergeCell ref="C14:H14"/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</mergeCells>
  <pageMargins left="0.19685039375000002" right="0.19685039375000002" top="0.78740157499999996" bottom="0.78740157499999996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90" zoomScaleNormal="100" zoomScaleSheetLayoutView="90" workbookViewId="0">
      <selection activeCell="I26" sqref="I26"/>
    </sheetView>
  </sheetViews>
  <sheetFormatPr defaultRowHeight="14.4" x14ac:dyDescent="0.3"/>
  <cols>
    <col min="1" max="1" width="5.5546875" style="1" customWidth="1"/>
    <col min="2" max="2" width="10.109375" style="1" customWidth="1"/>
    <col min="3" max="4" width="9.6640625" style="1" customWidth="1"/>
    <col min="5" max="7" width="9.109375" style="1"/>
    <col min="8" max="8" width="29.6640625" style="1" customWidth="1"/>
    <col min="9" max="9" width="11.6640625" style="1" customWidth="1"/>
    <col min="10" max="10" width="6.33203125" style="1" customWidth="1"/>
    <col min="11" max="11" width="12.6640625" style="1" customWidth="1"/>
    <col min="12" max="12" width="13.6640625" style="1" customWidth="1"/>
    <col min="13" max="13" width="16.6640625" hidden="1" customWidth="1"/>
  </cols>
  <sheetData>
    <row r="1" spans="1:13" x14ac:dyDescent="0.3">
      <c r="A1" s="92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x14ac:dyDescent="0.3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3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x14ac:dyDescent="0.3">
      <c r="A5" s="1" t="s">
        <v>0</v>
      </c>
      <c r="C5" s="1" t="str">
        <f>II_424!C5</f>
        <v>SUS JMK, p.o.k.</v>
      </c>
    </row>
    <row r="6" spans="1:13" ht="15" thickBot="1" x14ac:dyDescent="0.35"/>
    <row r="7" spans="1:13" ht="15" thickBot="1" x14ac:dyDescent="0.35">
      <c r="A7" s="59" t="s">
        <v>1</v>
      </c>
      <c r="B7" s="60"/>
      <c r="C7" s="61" t="s">
        <v>2</v>
      </c>
      <c r="D7" s="62"/>
      <c r="E7" s="62"/>
      <c r="F7" s="62"/>
      <c r="G7" s="62"/>
      <c r="H7" s="62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3">
      <c r="A8" s="4"/>
      <c r="B8" s="54" t="s">
        <v>46</v>
      </c>
      <c r="C8" s="55"/>
      <c r="D8" s="55"/>
      <c r="E8" s="55"/>
      <c r="F8" s="55"/>
      <c r="G8" s="50"/>
      <c r="H8" s="51"/>
      <c r="I8" s="51"/>
      <c r="J8" s="51"/>
      <c r="K8" s="51"/>
      <c r="L8" s="51"/>
    </row>
    <row r="9" spans="1:13" x14ac:dyDescent="0.3">
      <c r="A9" s="2">
        <v>1</v>
      </c>
      <c r="B9" s="5"/>
      <c r="C9" s="71" t="s">
        <v>45</v>
      </c>
      <c r="D9" s="70"/>
      <c r="E9" s="70"/>
      <c r="F9" s="70"/>
      <c r="G9" s="70"/>
      <c r="H9" s="70"/>
      <c r="I9" s="6">
        <v>1</v>
      </c>
      <c r="J9" s="10" t="s">
        <v>48</v>
      </c>
      <c r="K9" s="6">
        <v>0</v>
      </c>
      <c r="L9" s="7">
        <f t="shared" ref="L9:L10" si="0">ROUND(I9*K9,2)</f>
        <v>0</v>
      </c>
      <c r="M9" t="s">
        <v>21</v>
      </c>
    </row>
    <row r="10" spans="1:13" x14ac:dyDescent="0.3">
      <c r="A10" s="15">
        <v>2</v>
      </c>
      <c r="B10" s="5"/>
      <c r="C10" s="71" t="s">
        <v>50</v>
      </c>
      <c r="D10" s="70"/>
      <c r="E10" s="70"/>
      <c r="F10" s="70"/>
      <c r="G10" s="70"/>
      <c r="H10" s="70"/>
      <c r="I10" s="6">
        <v>1</v>
      </c>
      <c r="J10" s="10" t="s">
        <v>48</v>
      </c>
      <c r="K10" s="6">
        <v>0</v>
      </c>
      <c r="L10" s="7">
        <f t="shared" si="0"/>
        <v>0</v>
      </c>
      <c r="M10" t="s">
        <v>22</v>
      </c>
    </row>
    <row r="11" spans="1:13" x14ac:dyDescent="0.3">
      <c r="A11" s="50"/>
      <c r="B11" s="51"/>
      <c r="C11" s="51"/>
      <c r="D11" s="51"/>
      <c r="E11" s="51"/>
      <c r="F11" s="51"/>
      <c r="G11" s="52" t="s">
        <v>49</v>
      </c>
      <c r="H11" s="53"/>
      <c r="I11" s="53"/>
      <c r="J11" s="53"/>
      <c r="K11" s="53"/>
      <c r="L11" s="8">
        <f>SUM(L9:M10)</f>
        <v>0</v>
      </c>
    </row>
    <row r="12" spans="1:13" x14ac:dyDescent="0.3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 x14ac:dyDescent="0.3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3" x14ac:dyDescent="0.3">
      <c r="A14" s="88" t="s">
        <v>27</v>
      </c>
      <c r="B14" s="89"/>
      <c r="C14" s="89"/>
      <c r="D14" s="91" t="s">
        <v>28</v>
      </c>
      <c r="E14" s="77"/>
      <c r="F14" s="91" t="s">
        <v>29</v>
      </c>
      <c r="G14" s="77"/>
      <c r="H14" s="84" t="s">
        <v>30</v>
      </c>
      <c r="I14" s="85"/>
      <c r="J14" s="9"/>
      <c r="K14" s="78">
        <f>L11</f>
        <v>0</v>
      </c>
      <c r="L14" s="79"/>
    </row>
    <row r="15" spans="1:13" x14ac:dyDescent="0.3">
      <c r="A15" s="90"/>
      <c r="B15" s="90"/>
      <c r="C15" s="90"/>
      <c r="D15" s="74"/>
      <c r="E15" s="75"/>
      <c r="F15" s="74"/>
      <c r="G15" s="75"/>
      <c r="H15" s="74"/>
      <c r="I15" s="75"/>
      <c r="J15" s="75"/>
      <c r="K15" s="75"/>
      <c r="L15" s="75"/>
    </row>
    <row r="16" spans="1:13" x14ac:dyDescent="0.3">
      <c r="A16" s="90"/>
      <c r="B16" s="90"/>
      <c r="C16" s="90"/>
      <c r="D16" s="76">
        <v>21</v>
      </c>
      <c r="E16" s="77"/>
      <c r="F16" s="78">
        <f>ROUNDUP(K14*0.21,2)</f>
        <v>0</v>
      </c>
      <c r="G16" s="79"/>
      <c r="H16" s="84" t="s">
        <v>31</v>
      </c>
      <c r="I16" s="85"/>
      <c r="J16" s="9"/>
      <c r="K16" s="78">
        <f>K14+F16+F15</f>
        <v>0</v>
      </c>
      <c r="L16" s="79"/>
    </row>
    <row r="17" spans="1:12" x14ac:dyDescent="0.3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3">
      <c r="A19" s="82"/>
      <c r="B19" s="83"/>
      <c r="C19" s="82"/>
      <c r="D19" s="83"/>
      <c r="E19" s="83"/>
      <c r="F19" s="50"/>
      <c r="G19" s="51"/>
      <c r="H19" s="51"/>
      <c r="I19" s="51"/>
      <c r="J19" s="51"/>
      <c r="K19" s="51"/>
      <c r="L19" s="51"/>
    </row>
    <row r="20" spans="1:12" x14ac:dyDescent="0.3">
      <c r="A20" s="82"/>
      <c r="B20" s="83"/>
      <c r="C20" s="82"/>
      <c r="D20" s="83"/>
      <c r="E20" s="83"/>
      <c r="F20" s="50"/>
      <c r="G20" s="51"/>
      <c r="H20" s="51"/>
      <c r="I20" s="51"/>
      <c r="J20" s="51"/>
      <c r="K20" s="51"/>
      <c r="L20" s="51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II_424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Nováková Eva</cp:lastModifiedBy>
  <cp:lastPrinted>2022-02-03T13:52:51Z</cp:lastPrinted>
  <dcterms:created xsi:type="dcterms:W3CDTF">2016-03-02T12:32:43Z</dcterms:created>
  <dcterms:modified xsi:type="dcterms:W3CDTF">2023-03-01T12:37:28Z</dcterms:modified>
</cp:coreProperties>
</file>