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Rekapitulace stavby" sheetId="1" r:id="rId1"/>
    <sheet name="Technika pros - ÚT" sheetId="2" r:id="rId2"/>
    <sheet name="Technika pros - ZTI" sheetId="3" r:id="rId3"/>
    <sheet name="Architektonic..." sheetId="4" r:id="rId4"/>
  </sheets>
  <definedNames>
    <definedName name="_xlnm._FilterDatabase" localSheetId="3" hidden="1">'Architektonic...'!$C$123:$K$152</definedName>
    <definedName name="_xlnm._FilterDatabase" localSheetId="1" hidden="1">'Technika pros - ÚT'!$C$121:$K$201</definedName>
    <definedName name="_xlnm._FilterDatabase" localSheetId="2" hidden="1">'Technika pros - ZTI'!$C$119:$K$183</definedName>
    <definedName name="_xlnm.Print_Area" localSheetId="3">'Architektonic...'!$C$4:$J$76,'Architektonic...'!$C$111:$J$152</definedName>
    <definedName name="_xlnm.Print_Area" localSheetId="0">'Rekapitulace stavby'!$D$4:$AO$76,'Rekapitulace stavby'!$C$82:$AQ$98</definedName>
    <definedName name="_xlnm.Print_Area" localSheetId="1">'Technika pros - ÚT'!$C$4:$J$76,'Technika pros - ÚT'!$C$109:$J$201</definedName>
    <definedName name="_xlnm.Print_Area" localSheetId="2">'Technika pros - ZTI'!$C$4:$J$76,'Technika pros - ZTI'!$C$107:$J$183</definedName>
    <definedName name="_xlnm.Print_Titles" localSheetId="0">'Rekapitulace stavby'!$92:$92</definedName>
    <definedName name="_xlnm.Print_Titles" localSheetId="1">'Technika pros - ÚT'!$121:$121</definedName>
    <definedName name="_xlnm.Print_Titles" localSheetId="2">'Technika pros - ZTI'!$119:$119</definedName>
    <definedName name="_xlnm.Print_Titles" localSheetId="3">'Architektonic...'!$123:$123</definedName>
  </definedNames>
  <calcPr calcId="152511"/>
  <extLst/>
</workbook>
</file>

<file path=xl/sharedStrings.xml><?xml version="1.0" encoding="utf-8"?>
<sst xmlns="http://schemas.openxmlformats.org/spreadsheetml/2006/main" count="2685" uniqueCount="656">
  <si>
    <t>Export Komplet</t>
  </si>
  <si>
    <t/>
  </si>
  <si>
    <t>2.0</t>
  </si>
  <si>
    <t>False</t>
  </si>
  <si>
    <t>{62035593-c4f0-4949-a864-8402279ce278}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</si>
  <si>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</si>
  <si>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</si>
  <si>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</si>
  <si>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</si>
  <si>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</si>
  <si>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</si>
  <si>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</si>
  <si>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</si>
  <si>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</si>
  <si>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</si>
  <si>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</si>
  <si>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Poliklinika Nemocnice Vyškov-rekonstrukce vytápění</t>
  </si>
  <si>
    <t>KSO:</t>
  </si>
  <si>
    <t>CC-CZ:</t>
  </si>
  <si>
    <t>Místo:</t>
  </si>
  <si>
    <t xml:space="preserve"> </t>
  </si>
  <si>
    <t>Datum:</t>
  </si>
  <si>
    <t>29. 9. 2022</t>
  </si>
  <si>
    <t>Zadavatel:</t>
  </si>
  <si>
    <t>IČ:</t>
  </si>
  <si>
    <t>DIČ:</t>
  </si>
  <si>
    <t>Uchazeč:</t>
  </si>
  <si>
    <t>Vyplň údaj</t>
  </si>
  <si>
    <t>Projektant:</t>
  </si>
  <si>
    <t>0,01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</si>
  <si>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</si>
  <si>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</si>
  <si>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</si>
  <si>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</si>
  <si>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</si>
  <si>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</si>
  <si>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</si>
  <si>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</si>
  <si>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</si>
  <si>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</si>
  <si>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</si>
  <si>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</si>
  <si>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</si>
  <si>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</si>
  <si>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</si>
  <si>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</si>
  <si>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</si>
  <si>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</si>
  <si>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</si>
  <si>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</si>
  <si>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</si>
  <si>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</si>
  <si>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</si>
  <si>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</si>
  <si>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</si>
  <si>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</si>
  <si>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</si>
  <si>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</si>
  <si>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</si>
  <si>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</si>
  <si>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</si>
  <si>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</si>
  <si>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</si>
  <si>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</si>
  <si>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</si>
  <si>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</si>
  <si>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</si>
  <si>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</si>
  <si>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</si>
  <si>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</si>
  <si>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</si>
  <si>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</si>
  <si>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</si>
  <si>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</si>
  <si>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</si>
  <si>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</si>
  <si>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</si>
  <si>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</si>
  <si>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Technika prostředí staveb - Vytápění</t>
  </si>
  <si>
    <t>STA</t>
  </si>
  <si>
    <t>1</t>
  </si>
  <si>
    <t>{4ab8b9c3-4892-4d86-b8bb-89f5bc3656a0}</t>
  </si>
  <si>
    <t>2</t>
  </si>
  <si>
    <t>Technika prostředí staveb-ZTI</t>
  </si>
  <si>
    <t>{5df6153a-9722-4731-ad61-017e57def2ea}</t>
  </si>
  <si>
    <t>Architektonicko-stavební řešení</t>
  </si>
  <si>
    <t>{74484a00-57de-4434-879a-c8fd6a4a3f9e}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</si>
  <si>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</si>
  <si>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</si>
  <si>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</si>
  <si>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</si>
  <si>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</si>
  <si>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</si>
  <si>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</si>
  <si>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</si>
  <si>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</si>
  <si>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</si>
  <si>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</si>
  <si>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783 - Dokončovací práce - nátěry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</si>
  <si>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</si>
  <si>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</si>
  <si>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</si>
  <si>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</si>
  <si>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</si>
  <si>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</si>
  <si>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</si>
  <si>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</si>
  <si>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</si>
  <si>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</si>
  <si>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</si>
  <si>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</si>
  <si>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</si>
  <si>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</si>
  <si>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</si>
  <si>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</si>
  <si>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</si>
  <si>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</si>
  <si>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</si>
  <si>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</si>
  <si>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713410831</t>
  </si>
  <si>
    <t>Odstranění izolace tepelné potrubí pásy nebo rohožemi s AL fólií staženými drátem tl do 50 mm</t>
  </si>
  <si>
    <t>m</t>
  </si>
  <si>
    <t>16</t>
  </si>
  <si>
    <t>1554029773</t>
  </si>
  <si>
    <t>M</t>
  </si>
  <si>
    <t>713001001</t>
  </si>
  <si>
    <t>Tepelná izolace z minerální vlny s Al. fólií tl. 30 mm, DN 10, lmb = 0,033 W/m2K</t>
  </si>
  <si>
    <t>32</t>
  </si>
  <si>
    <t>312658206</t>
  </si>
  <si>
    <t>3</t>
  </si>
  <si>
    <t>713001002</t>
  </si>
  <si>
    <t>Tepelná izolace z minerální vlny s Al. fólií tl. 30 mm, DN 15, lmb = 0,033 W/m2K</t>
  </si>
  <si>
    <t>-1479874841</t>
  </si>
  <si>
    <t>4</t>
  </si>
  <si>
    <t>713001003</t>
  </si>
  <si>
    <t>Tepelná izolace z minerální vlny s Al. fólií tl. 30 mm, DN 20, lmb = 0,033 W/m2K</t>
  </si>
  <si>
    <t>996126258</t>
  </si>
  <si>
    <t>5</t>
  </si>
  <si>
    <t>713001004</t>
  </si>
  <si>
    <t>Tepelná izolace z minerální vlny s Al. fólií tl. 40 mm, DN 25, lmb = 0,033 W/m2K</t>
  </si>
  <si>
    <t>1346517481</t>
  </si>
  <si>
    <t>6</t>
  </si>
  <si>
    <t>713001005</t>
  </si>
  <si>
    <t>Tepelná izolace z minerální vlny s Al. fólií tl. 40 mm, DN 32, lmb = 0,033 W/m2K</t>
  </si>
  <si>
    <t>2088929287</t>
  </si>
  <si>
    <t>7</t>
  </si>
  <si>
    <t>713001006</t>
  </si>
  <si>
    <t>Tepelná izolace z minerální vlny s Al. fólií tl. 40 mm, DN 40, lmb = 0,033 W/m2K</t>
  </si>
  <si>
    <t>933328927</t>
  </si>
  <si>
    <t>8</t>
  </si>
  <si>
    <t>713001007</t>
  </si>
  <si>
    <t>Tepelná izolace z minerální vlny s Al. fólií tl. 40 mm, DN 50, lmb = 0,033 W/m2K</t>
  </si>
  <si>
    <t>426510876</t>
  </si>
  <si>
    <t>9</t>
  </si>
  <si>
    <t>713001008</t>
  </si>
  <si>
    <t>Tepelná izolace z minerální vlny s Al. fólií tl. 50 mm, DN 65, lmb = 0,033 W/m2K</t>
  </si>
  <si>
    <t>169384021</t>
  </si>
  <si>
    <t>10</t>
  </si>
  <si>
    <t>713001009</t>
  </si>
  <si>
    <t>Tepelná izolace z minerální vlny s Al. fólií tl. 50 mm, DN 80, lmb = 0,033 W/m2K</t>
  </si>
  <si>
    <t>627406735</t>
  </si>
  <si>
    <t>11</t>
  </si>
  <si>
    <t>713001010</t>
  </si>
  <si>
    <t>Tepelná izolace z minerální vlny s Al. fólií tl. 50 mm, DN 100, lmb = 0,033 W/m2K</t>
  </si>
  <si>
    <t>-1549239628</t>
  </si>
  <si>
    <t>12</t>
  </si>
  <si>
    <t>713909001</t>
  </si>
  <si>
    <t>Montáž izolace z minerální vlny s Al. fólií vč. Al. pásky</t>
  </si>
  <si>
    <t>-344491927</t>
  </si>
  <si>
    <t>13</t>
  </si>
  <si>
    <t>998713201</t>
  </si>
  <si>
    <t>Přesun hmot procentní pro izolace tepelné v objektech v do 6 m</t>
  </si>
  <si>
    <t>%</t>
  </si>
  <si>
    <t>581018464</t>
  </si>
  <si>
    <t>733</t>
  </si>
  <si>
    <t>Ústřední vytápění - rozvodné potrubí</t>
  </si>
  <si>
    <t>14</t>
  </si>
  <si>
    <t>734845601</t>
  </si>
  <si>
    <t>Úprava potrubí pro vsazení nových armatur k otopným tělesům, potrubí DN 10-20</t>
  </si>
  <si>
    <t>kus</t>
  </si>
  <si>
    <t>1538314714</t>
  </si>
  <si>
    <t>734</t>
  </si>
  <si>
    <t>Ústřední vytápění - armatury</t>
  </si>
  <si>
    <t>734200811</t>
  </si>
  <si>
    <t>Demontáž armatury závitové s jedním závitem přes G 1/2 do G 1/2</t>
  </si>
  <si>
    <t>-109743023</t>
  </si>
  <si>
    <t>734200821</t>
  </si>
  <si>
    <t>Demontáž armatury závitové se dvěma závity přes G 1/2 do G 1/2</t>
  </si>
  <si>
    <t>1797318766</t>
  </si>
  <si>
    <t>17</t>
  </si>
  <si>
    <t>734200822</t>
  </si>
  <si>
    <t>Demontáž armatury závitové se dvěma závity přes G 1/2 do G 1</t>
  </si>
  <si>
    <t>-240643268</t>
  </si>
  <si>
    <t>18</t>
  </si>
  <si>
    <t>734200823</t>
  </si>
  <si>
    <t>Demontáž armatury závitové se dvěma závity přes G 1 přes G 1 do G 6/4</t>
  </si>
  <si>
    <t>921149201</t>
  </si>
  <si>
    <t>19</t>
  </si>
  <si>
    <t>734200824</t>
  </si>
  <si>
    <t>Demontáž armatury závitové se dvěma závitypřes G 6/4 do G 2</t>
  </si>
  <si>
    <t>1273835659</t>
  </si>
  <si>
    <t>20</t>
  </si>
  <si>
    <t>734001001</t>
  </si>
  <si>
    <t>Termostatický ventil k otopnému tělesu DN 10, Kvs - 0,86 přímý</t>
  </si>
  <si>
    <t>1522428367</t>
  </si>
  <si>
    <t>734001002</t>
  </si>
  <si>
    <t>Termostatický ventil k otopnému tělesu DN 15, Kvs - 0,86 přímý</t>
  </si>
  <si>
    <t>-318395735</t>
  </si>
  <si>
    <t>22</t>
  </si>
  <si>
    <t>734001003</t>
  </si>
  <si>
    <t>Termostatický ventil k otopnému tělesu DN 20, Kvs - 0,86 přímý</t>
  </si>
  <si>
    <t>-258146547</t>
  </si>
  <si>
    <t>23</t>
  </si>
  <si>
    <t>734001004</t>
  </si>
  <si>
    <t>Termostatický ventil k otopnému tělesu DN 15, Kvs - 0,86 axiální</t>
  </si>
  <si>
    <t>2097121082</t>
  </si>
  <si>
    <t>24</t>
  </si>
  <si>
    <t>734001005</t>
  </si>
  <si>
    <t>Termostatický ventil k otopnému tělesu DN 20, Kvs - 0,86 axiální</t>
  </si>
  <si>
    <t>849412878</t>
  </si>
  <si>
    <t>25</t>
  </si>
  <si>
    <t>734001006</t>
  </si>
  <si>
    <t>Uzavírací šroubení k otopnému tělesu DN 10 přímé/rohové s možností vypouštění, šroubení maximálně otevřeno</t>
  </si>
  <si>
    <t>-1486836046</t>
  </si>
  <si>
    <t>26</t>
  </si>
  <si>
    <t>734001007</t>
  </si>
  <si>
    <t>Uzavírací šroubení k otopnému tělesu DN 15 přímé/rohové s možností vypouštění, šroubení maximálně otevřeno</t>
  </si>
  <si>
    <t>1895005138</t>
  </si>
  <si>
    <t>27</t>
  </si>
  <si>
    <t>734001008</t>
  </si>
  <si>
    <t>Uzavírací šroubení k otopnému tělesu DN 20 přímé/rohové s možností vypouštění, šroubení maximálně otevřeno</t>
  </si>
  <si>
    <t>-256000983</t>
  </si>
  <si>
    <t>28</t>
  </si>
  <si>
    <t>734001009</t>
  </si>
  <si>
    <t>Termostatická hlavice s pojistkou proti odcizení</t>
  </si>
  <si>
    <t>-833186051</t>
  </si>
  <si>
    <t>29</t>
  </si>
  <si>
    <t>734002001</t>
  </si>
  <si>
    <t>Vypouštěcí ventil DN 15</t>
  </si>
  <si>
    <t>391375402</t>
  </si>
  <si>
    <t>30</t>
  </si>
  <si>
    <t>734002002</t>
  </si>
  <si>
    <t>Kulový kohout DN 10</t>
  </si>
  <si>
    <t>-2071592566</t>
  </si>
  <si>
    <t>31</t>
  </si>
  <si>
    <t>734002003</t>
  </si>
  <si>
    <t>Kulový kohout DN 15</t>
  </si>
  <si>
    <t>292747228</t>
  </si>
  <si>
    <t>734002004</t>
  </si>
  <si>
    <t>Kulový kohout DN 20</t>
  </si>
  <si>
    <t>-1801556238</t>
  </si>
  <si>
    <t>33</t>
  </si>
  <si>
    <t>734002005</t>
  </si>
  <si>
    <t>Kulový kohout DN 25</t>
  </si>
  <si>
    <t>-453994956</t>
  </si>
  <si>
    <t>34</t>
  </si>
  <si>
    <t>734002006</t>
  </si>
  <si>
    <t>Kulový kohout DN 32</t>
  </si>
  <si>
    <t>-517116165</t>
  </si>
  <si>
    <t>35</t>
  </si>
  <si>
    <t>734002008</t>
  </si>
  <si>
    <t>Kulový kohout DN 50</t>
  </si>
  <si>
    <t>-937707366</t>
  </si>
  <si>
    <t>36</t>
  </si>
  <si>
    <t>734003001</t>
  </si>
  <si>
    <t>Regulační ventil s odlehčenou kuželkou s měřením průtoku, tlaku a teploty média DN 10</t>
  </si>
  <si>
    <t>-1138621673</t>
  </si>
  <si>
    <t>37</t>
  </si>
  <si>
    <t>734003002</t>
  </si>
  <si>
    <t>Regulační ventil s odlehčenou kuželkou s měřením průtoku, tlaku a teploty média DN 15</t>
  </si>
  <si>
    <t>1295392954</t>
  </si>
  <si>
    <t>38</t>
  </si>
  <si>
    <t>734003003</t>
  </si>
  <si>
    <t>Regulační ventil s odlehčenou kuželkou s měřením průtoku, tlaku a teploty média DN 20</t>
  </si>
  <si>
    <t>1397308380</t>
  </si>
  <si>
    <t>39</t>
  </si>
  <si>
    <t>734003004</t>
  </si>
  <si>
    <t>Regulační ventil s odlehčenou kuželkou s měřením průtoku, tlaku a teploty média DN 25</t>
  </si>
  <si>
    <t>-197282647</t>
  </si>
  <si>
    <t>40</t>
  </si>
  <si>
    <t>734003006</t>
  </si>
  <si>
    <t>Regulační ventil s odlehčenou kuželkou s měřením průtoku, tlaku a teploty média DN 40</t>
  </si>
  <si>
    <t>8593817</t>
  </si>
  <si>
    <t>41</t>
  </si>
  <si>
    <t>734004001</t>
  </si>
  <si>
    <t>Kompaktní ultrazvukový měřič tepla DN 40, qn 10 000l/hod při max. tlakové ztrátě 3,5 kPa - bateriové napájení</t>
  </si>
  <si>
    <t>-1285237680</t>
  </si>
  <si>
    <t>42</t>
  </si>
  <si>
    <t>734004002</t>
  </si>
  <si>
    <t>Kompaktní ultrazvukový měřič tepla DN 40, qn 10 000l/hod při max. tlakové ztrátě 3,2 kPa - bateriové napájení</t>
  </si>
  <si>
    <t>-681386987</t>
  </si>
  <si>
    <t>43</t>
  </si>
  <si>
    <t>734005001</t>
  </si>
  <si>
    <t>-1805801559</t>
  </si>
  <si>
    <t>44</t>
  </si>
  <si>
    <t>734209103</t>
  </si>
  <si>
    <t>Montáž armatury závitové s jedním závitem G 1/2</t>
  </si>
  <si>
    <t>595460637</t>
  </si>
  <si>
    <t>45</t>
  </si>
  <si>
    <t>734209112</t>
  </si>
  <si>
    <t>Montáž armatury závitové s dvěma závity G 3/8</t>
  </si>
  <si>
    <t>1772183511</t>
  </si>
  <si>
    <t>46</t>
  </si>
  <si>
    <t>734209113</t>
  </si>
  <si>
    <t>Montáž armatury závitové s dvěma závity G 1/2</t>
  </si>
  <si>
    <t>1714630299</t>
  </si>
  <si>
    <t>47</t>
  </si>
  <si>
    <t>734209114</t>
  </si>
  <si>
    <t>Montáž armatury závitové s dvěma závity G 3/4</t>
  </si>
  <si>
    <t>-504417007</t>
  </si>
  <si>
    <t>48</t>
  </si>
  <si>
    <t>734209115</t>
  </si>
  <si>
    <t>Montáž armatury závitové s dvěma závity G 1</t>
  </si>
  <si>
    <t>2069025560</t>
  </si>
  <si>
    <t>49</t>
  </si>
  <si>
    <t>734209116</t>
  </si>
  <si>
    <t>Montáž armatury závitové s dvěma závity G 5/4</t>
  </si>
  <si>
    <t>1389315571</t>
  </si>
  <si>
    <t>50</t>
  </si>
  <si>
    <t>734209117</t>
  </si>
  <si>
    <t>Montáž armatury závitové s dvěma závity G 6/4</t>
  </si>
  <si>
    <t>-145165162</t>
  </si>
  <si>
    <t>51</t>
  </si>
  <si>
    <t>734209118</t>
  </si>
  <si>
    <t>Montáž armatury závitové s dvěma závity G 2</t>
  </si>
  <si>
    <t>-193374469</t>
  </si>
  <si>
    <t>52</t>
  </si>
  <si>
    <t>734291951</t>
  </si>
  <si>
    <t>Montáž hlavice ručního a termostatického ovládání</t>
  </si>
  <si>
    <t>1087352528</t>
  </si>
  <si>
    <t>53</t>
  </si>
  <si>
    <t>734398501</t>
  </si>
  <si>
    <t>Montáž měřiče tepla</t>
  </si>
  <si>
    <t>1246337745</t>
  </si>
  <si>
    <t>54</t>
  </si>
  <si>
    <t>734398502</t>
  </si>
  <si>
    <t>Montáž indikátoru topných nákladů</t>
  </si>
  <si>
    <t>115726742</t>
  </si>
  <si>
    <t>55</t>
  </si>
  <si>
    <t>998734203</t>
  </si>
  <si>
    <t>Přesun hmot procentní pro armatury v objektech v přes 12 do 24 m</t>
  </si>
  <si>
    <t>-871659583</t>
  </si>
  <si>
    <t>783</t>
  </si>
  <si>
    <t>Dokončovací práce - nátěry</t>
  </si>
  <si>
    <t>56</t>
  </si>
  <si>
    <t>783601711</t>
  </si>
  <si>
    <t>Bezoplachové odrezivění potrubí DN do 50 mm</t>
  </si>
  <si>
    <t>-701480129</t>
  </si>
  <si>
    <t>57</t>
  </si>
  <si>
    <t>783601713</t>
  </si>
  <si>
    <t>Odmaštění vodou ředitelným odmašťovačem potrubí DN do 50 mm</t>
  </si>
  <si>
    <t>1897212314</t>
  </si>
  <si>
    <t>58</t>
  </si>
  <si>
    <t>783601729</t>
  </si>
  <si>
    <t>Bezoplachové odrezivění potrubí přes DN 50 do DN 100 mm</t>
  </si>
  <si>
    <t>-477838956</t>
  </si>
  <si>
    <t>59</t>
  </si>
  <si>
    <t>783601731</t>
  </si>
  <si>
    <t>Odmaštění vodou ředitelným odmašťovačem potrubí přes DN 50 do DN 100 mm</t>
  </si>
  <si>
    <t>-341178350</t>
  </si>
  <si>
    <t>60</t>
  </si>
  <si>
    <t>783614551</t>
  </si>
  <si>
    <t>Základní jednonásobný syntetický nátěr potrubí DN do 50 mm</t>
  </si>
  <si>
    <t>1396549625</t>
  </si>
  <si>
    <t>61</t>
  </si>
  <si>
    <t>783614561</t>
  </si>
  <si>
    <t>Základní jednonásobný syntetický nátěr potrubí přes DN 50 do DN 100 mm</t>
  </si>
  <si>
    <t>-1117295171</t>
  </si>
  <si>
    <t>62</t>
  </si>
  <si>
    <t>783614651</t>
  </si>
  <si>
    <t>Základní antikorozní jednonásobný syntetický potrubí DN do 50 mm</t>
  </si>
  <si>
    <t>532872248</t>
  </si>
  <si>
    <t>63</t>
  </si>
  <si>
    <t>783614661</t>
  </si>
  <si>
    <t>Základní antikorozní jednonásobný syntetický potrubí přes DN 50 do DN 100 mm</t>
  </si>
  <si>
    <t>-2087264480</t>
  </si>
  <si>
    <t>64</t>
  </si>
  <si>
    <t>783617611</t>
  </si>
  <si>
    <t>Krycí dvojnásobný syntetický nátěr potrubí DN do 50 mm</t>
  </si>
  <si>
    <t>-142961978</t>
  </si>
  <si>
    <t>OST</t>
  </si>
  <si>
    <t>Ostatní</t>
  </si>
  <si>
    <t>65</t>
  </si>
  <si>
    <t>OST001001</t>
  </si>
  <si>
    <t>Vypuštění, napuštění a odzvdušnění systému</t>
  </si>
  <si>
    <t>hod</t>
  </si>
  <si>
    <t>1372258964</t>
  </si>
  <si>
    <t>66</t>
  </si>
  <si>
    <t>OST001002</t>
  </si>
  <si>
    <t>Tlaková a provozní zkouška</t>
  </si>
  <si>
    <t>1342684745</t>
  </si>
  <si>
    <t>67</t>
  </si>
  <si>
    <t>OST001003</t>
  </si>
  <si>
    <t>Mechanizace - lešení, žebříky</t>
  </si>
  <si>
    <t>den</t>
  </si>
  <si>
    <t>-1911545283</t>
  </si>
  <si>
    <t>68</t>
  </si>
  <si>
    <t>OST001004</t>
  </si>
  <si>
    <t>Hydraulické zaregulování otopné soustavy vč. protokolu</t>
  </si>
  <si>
    <t>soubor</t>
  </si>
  <si>
    <t>-1973470960</t>
  </si>
  <si>
    <t>69</t>
  </si>
  <si>
    <t>OST001005</t>
  </si>
  <si>
    <t>Projekt skutečného provedení</t>
  </si>
  <si>
    <t>-690587816</t>
  </si>
  <si>
    <t>70</t>
  </si>
  <si>
    <t>OST001006</t>
  </si>
  <si>
    <t>Změna provozního bodu čerpadla - servisní technik</t>
  </si>
  <si>
    <t>1597085220</t>
  </si>
  <si>
    <t>71</t>
  </si>
  <si>
    <t>OST001007</t>
  </si>
  <si>
    <t>Odvoz a likvidace demontovaného materiálu</t>
  </si>
  <si>
    <t>-857574659</t>
  </si>
  <si>
    <t>72</t>
  </si>
  <si>
    <t>OST001008</t>
  </si>
  <si>
    <t>Příplatek za ztíženou montáž za provozu</t>
  </si>
  <si>
    <t>933856927</t>
  </si>
  <si>
    <t>73</t>
  </si>
  <si>
    <t>OST001009</t>
  </si>
  <si>
    <t>Dopojení nových měřičů tepla do stávajícího systému měření a regulace</t>
  </si>
  <si>
    <t>kpl</t>
  </si>
  <si>
    <t>-1645149595</t>
  </si>
  <si>
    <t xml:space="preserve">    722 - Zdravotechnika - vnitřní vodovod</t>
  </si>
  <si>
    <t xml:space="preserve">    OST - Ostatní</t>
  </si>
  <si>
    <t>713451205</t>
  </si>
  <si>
    <t>Izolace z polyethylenu tl. 20 mm pro potrubí d 22</t>
  </si>
  <si>
    <t>1514556596</t>
  </si>
  <si>
    <t>713451207</t>
  </si>
  <si>
    <t>Izolace z polyethylenu tl. 20 mm pro potrubí d 35</t>
  </si>
  <si>
    <t>-86356115</t>
  </si>
  <si>
    <t>713451208</t>
  </si>
  <si>
    <t>Izolace z polyethylenu tl. 20 mm pro potrubí d 42</t>
  </si>
  <si>
    <t>307829788</t>
  </si>
  <si>
    <t>713512209</t>
  </si>
  <si>
    <t>Izolace z polyethylenu tl. 20 mm pro potrubí d 54</t>
  </si>
  <si>
    <t>-1578604593</t>
  </si>
  <si>
    <t>713512210</t>
  </si>
  <si>
    <t>Izolace z polyethylenu tl. 20 mm pro potrubí d 76</t>
  </si>
  <si>
    <t>-804123932</t>
  </si>
  <si>
    <t>713512211</t>
  </si>
  <si>
    <t>Izolace z polyethylenu tl. 20 mm pro potrubí d 88</t>
  </si>
  <si>
    <t>1132907534</t>
  </si>
  <si>
    <t>713001001.1</t>
  </si>
  <si>
    <t>Tepelná izolace z minerální vlny s Al. fólií tl. 30 mm, d 22 lmb = 0,033 W/m2K</t>
  </si>
  <si>
    <t>1562205650</t>
  </si>
  <si>
    <t>713001002.1</t>
  </si>
  <si>
    <t>Tepelná izolace z minerální vlny s Al. fólií tl. 30 mm, d 28 lmb = 0,033 W/m2K</t>
  </si>
  <si>
    <t>-1432351314</t>
  </si>
  <si>
    <t>713001003.1</t>
  </si>
  <si>
    <t>Tepelná izolace z minerální vlny s Al. fólií tl. 40 mm, d 35 lmb = 0,033 W/m2K</t>
  </si>
  <si>
    <t>99577991</t>
  </si>
  <si>
    <t>713001004.1</t>
  </si>
  <si>
    <t>Tepelná izolace z minerální vlny s Al. fólií tl. 40 mm, d 42 lmb = 0,033 W/m2K</t>
  </si>
  <si>
    <t>-489816790</t>
  </si>
  <si>
    <t>713001005.1</t>
  </si>
  <si>
    <t>Tepelná izolace z minerální vlny s Al. fólií tl. 50 mm, d 54 lmb = 0,033 W/m2K</t>
  </si>
  <si>
    <t>523719375</t>
  </si>
  <si>
    <t>713001006.1</t>
  </si>
  <si>
    <t>Tepelná izolace z minerální vlny s Al. fólií tl. 60 mm, d 76 lmb = 0,033 W/m2K</t>
  </si>
  <si>
    <t>489089307</t>
  </si>
  <si>
    <t>713001007.1</t>
  </si>
  <si>
    <t>Tepelná izolace z minerální vlny s Al. fólií tl. 60 mm, d 89 lmb = 0,033 W/m2K</t>
  </si>
  <si>
    <t>1747001861</t>
  </si>
  <si>
    <t>713410811</t>
  </si>
  <si>
    <t>Odstranění izolace tepelné potrubí pásy nebo rohožemi bez úpravy staženými drátem tl do 50 mm</t>
  </si>
  <si>
    <t>-2100710708</t>
  </si>
  <si>
    <t>713909003</t>
  </si>
  <si>
    <t xml:space="preserve">Montáž izolace z PE </t>
  </si>
  <si>
    <t>1057056533</t>
  </si>
  <si>
    <t>34576236</t>
  </si>
  <si>
    <t>1653106407</t>
  </si>
  <si>
    <t>722</t>
  </si>
  <si>
    <t>Zdravotechnika - vnitřní vodovod</t>
  </si>
  <si>
    <t>722140113</t>
  </si>
  <si>
    <t>Potrubí vodovodní ocelové z ušlechtilé oceli spojované lisováním D 22x1,2 mm</t>
  </si>
  <si>
    <t>272003893</t>
  </si>
  <si>
    <t>722140114</t>
  </si>
  <si>
    <t>Potrubí vodovodní ocelové z ušlechtilé oceli spojované lisováním D 28x1,2 mm</t>
  </si>
  <si>
    <t>960106601</t>
  </si>
  <si>
    <t>722140115</t>
  </si>
  <si>
    <t>Potrubí vodovodní ocelové z ušlechtilé oceli spojované lisováním D 35x 1,5 mm</t>
  </si>
  <si>
    <t>1943820908</t>
  </si>
  <si>
    <t>722140116</t>
  </si>
  <si>
    <t>Potrubí vodovodní ocelové z ušlechtilé oceli spojované lisováním D 42x1,5 mm</t>
  </si>
  <si>
    <t>-691844673</t>
  </si>
  <si>
    <t>722140117</t>
  </si>
  <si>
    <t>Potrubí vodovodní ocelové z ušlechtilé oceli spojované lisováním D 54x1,5 mm</t>
  </si>
  <si>
    <t>534477861</t>
  </si>
  <si>
    <t>722140119</t>
  </si>
  <si>
    <t>Potrubí vodovodní ocelové z ušlechtilé oceli spojované lisováním D 76,1x2 mm</t>
  </si>
  <si>
    <t>-790071131</t>
  </si>
  <si>
    <t>722140121</t>
  </si>
  <si>
    <t>Potrubí vodovodní ocelové z ušlechtilé oceli spojované lisováním D 88,9x2 mm</t>
  </si>
  <si>
    <t>-671571662</t>
  </si>
  <si>
    <t>722130801</t>
  </si>
  <si>
    <t>Demontáž potrubí ocelové pozinkované závitové DN do 25</t>
  </si>
  <si>
    <t>-1454590469</t>
  </si>
  <si>
    <t>722130802</t>
  </si>
  <si>
    <t>Demontáž potrubí ocelové pozinkované závitové DN přes 25 do 40</t>
  </si>
  <si>
    <t>-793367724</t>
  </si>
  <si>
    <t>722130803</t>
  </si>
  <si>
    <t>Demontáž potrubí ocelové pozinkované závitové DN přes 40 do 50</t>
  </si>
  <si>
    <t>119523947</t>
  </si>
  <si>
    <t>722130804</t>
  </si>
  <si>
    <t>Demontáž potrubí ocelové pozinkované závitové DN do 65</t>
  </si>
  <si>
    <t>706308858</t>
  </si>
  <si>
    <t>722130805</t>
  </si>
  <si>
    <t>Demontáž potrubí ocelové pozinkované závitové DN do 80</t>
  </si>
  <si>
    <t>-377701131</t>
  </si>
  <si>
    <t>722220851</t>
  </si>
  <si>
    <t>Demontáž armatur závitových s jedním závitem G do 3/4</t>
  </si>
  <si>
    <t>-705697038</t>
  </si>
  <si>
    <t>722002001.1</t>
  </si>
  <si>
    <t>Vypouštěcí ventil DN15</t>
  </si>
  <si>
    <t>-154955405</t>
  </si>
  <si>
    <t>722001002</t>
  </si>
  <si>
    <t>1888486916</t>
  </si>
  <si>
    <t>722003001</t>
  </si>
  <si>
    <t>-1807870259</t>
  </si>
  <si>
    <t>722001004</t>
  </si>
  <si>
    <t>-865302777</t>
  </si>
  <si>
    <t>722003002</t>
  </si>
  <si>
    <t>Regulační ventil s odlehčenou kuželkou s měřením průtoku, tlaku a teploty média DN 32</t>
  </si>
  <si>
    <t>1418498728</t>
  </si>
  <si>
    <t>722001005</t>
  </si>
  <si>
    <t>Kulový kohout DN 40</t>
  </si>
  <si>
    <t>568976561</t>
  </si>
  <si>
    <t>722001006</t>
  </si>
  <si>
    <t>-1114455842</t>
  </si>
  <si>
    <t>722004001</t>
  </si>
  <si>
    <t>Zpětný ventil DN 50 (potrubní oddělovač)</t>
  </si>
  <si>
    <t>-806854633</t>
  </si>
  <si>
    <t>722001007</t>
  </si>
  <si>
    <t>Kulový kohout DN 80</t>
  </si>
  <si>
    <t>-1058260538</t>
  </si>
  <si>
    <t>722239101</t>
  </si>
  <si>
    <t>Montáž armatur vodovodních se dvěma závity G 1/2"</t>
  </si>
  <si>
    <t>-20828654</t>
  </si>
  <si>
    <t>722239102</t>
  </si>
  <si>
    <t>Montáž armatur vodovodních se dvěma závity G 3/4"</t>
  </si>
  <si>
    <t>1485807594</t>
  </si>
  <si>
    <t>722239103</t>
  </si>
  <si>
    <t>Montáž armatur vodovodních se dvěma závity G 1"</t>
  </si>
  <si>
    <t>-1612638419</t>
  </si>
  <si>
    <t>722239104</t>
  </si>
  <si>
    <t>Montáž armatur vodovodních se dvěma závity G 5/4"</t>
  </si>
  <si>
    <t>-926652286</t>
  </si>
  <si>
    <t>722239105</t>
  </si>
  <si>
    <t>Montáž armatur vodovodních se dvěma závity G 6/4"</t>
  </si>
  <si>
    <t>2100575148</t>
  </si>
  <si>
    <t>722239106</t>
  </si>
  <si>
    <t>Montáž armatur vodovodních se dvěma závity  G 2"</t>
  </si>
  <si>
    <t>428867856</t>
  </si>
  <si>
    <t>722239108</t>
  </si>
  <si>
    <t>Montáž armatur vodovodních se dvěma závity G 3"</t>
  </si>
  <si>
    <t>34248608</t>
  </si>
  <si>
    <t>722290226</t>
  </si>
  <si>
    <t>Zkouška těsnosti vodovodního potrubí závitového DN do 50</t>
  </si>
  <si>
    <t>1013804287</t>
  </si>
  <si>
    <t>722290229</t>
  </si>
  <si>
    <t>Zkouška těsnosti vodovodního potrubí závitového DN přes 50 do 100</t>
  </si>
  <si>
    <t>256655309</t>
  </si>
  <si>
    <t>722290234</t>
  </si>
  <si>
    <t>Proplach a dezinfekce vodovodního potrubí DN do 80</t>
  </si>
  <si>
    <t>-812273825</t>
  </si>
  <si>
    <t>998722201</t>
  </si>
  <si>
    <t>Přesun hmot procentní pro vnitřní vodovod v objektech v do 6 m</t>
  </si>
  <si>
    <t>-837417653</t>
  </si>
  <si>
    <t>OST001000</t>
  </si>
  <si>
    <t>Příplatek za nápojné body potrubí</t>
  </si>
  <si>
    <t>-1387030028</t>
  </si>
  <si>
    <t>Provozní a tlaková zkouška</t>
  </si>
  <si>
    <t>-240870457</t>
  </si>
  <si>
    <t>Vypuštění, napuštění a odvzdušnění systému</t>
  </si>
  <si>
    <t>-75087174</t>
  </si>
  <si>
    <t>Mechanizace - lešení, plošiny, žebříky, klatky apod</t>
  </si>
  <si>
    <t>150690695</t>
  </si>
  <si>
    <t>Hydraulické zaregulování soustavy vč. protokolu</t>
  </si>
  <si>
    <t>-1266072727</t>
  </si>
  <si>
    <t>624242784</t>
  </si>
  <si>
    <t>Drobné nepředvídatelné a pomocné práce</t>
  </si>
  <si>
    <t>-1496111195</t>
  </si>
  <si>
    <t>-601817662</t>
  </si>
  <si>
    <t>964311092</t>
  </si>
  <si>
    <t>HSV - Práce a dodávky HSV</t>
  </si>
  <si>
    <t xml:space="preserve">    997 - Přesun sutě</t>
  </si>
  <si>
    <t xml:space="preserve">    763 - Konstrukce suché výstavby</t>
  </si>
  <si>
    <t xml:space="preserve">    767 - Konstrukce zámečnické</t>
  </si>
  <si>
    <t xml:space="preserve">    784 - Dokončovací práce - malby</t>
  </si>
  <si>
    <t xml:space="preserve">    HZS - Hodinové zúčtovací sazby</t>
  </si>
  <si>
    <t xml:space="preserve">    vrn - Vedlejší rozpočtové náklady</t>
  </si>
  <si>
    <t>HSV</t>
  </si>
  <si>
    <t>Práce a dodávky HSV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</si>
  <si>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</si>
  <si>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</si>
  <si>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</si>
  <si>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</si>
  <si>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</si>
  <si>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-831344728</t>
  </si>
  <si>
    <t>997013501</t>
  </si>
  <si>
    <t>Odvoz suti a vybouraných hmot na skládku nebo meziskládku do 1 km se složením</t>
  </si>
  <si>
    <t>-85909980</t>
  </si>
  <si>
    <t>997013509</t>
  </si>
  <si>
    <t>Příplatek k odvozu suti a vybouraných hmot na skládku ZKD 1 km přes 1 km</t>
  </si>
  <si>
    <t>1827402509</t>
  </si>
  <si>
    <t>997013631</t>
  </si>
  <si>
    <t>Poplatek za uložení na skládce (skládkovné) stavebního odpadu směsného kód odpadu 17 09 04</t>
  </si>
  <si>
    <t>1284736901</t>
  </si>
  <si>
    <t>763</t>
  </si>
  <si>
    <t>Konstrukce suché výstavby</t>
  </si>
  <si>
    <t>763135102</t>
  </si>
  <si>
    <t>Montáž SDK kazetového podhledu z kazet 600x600 mm na zavěšenou polozapuštěnou nosnou konstrukci</t>
  </si>
  <si>
    <t>m2</t>
  </si>
  <si>
    <t>-744667823</t>
  </si>
  <si>
    <t>59030570R</t>
  </si>
  <si>
    <t>podhled kazetový děrovaný kruh (např. Ecophon nebo Armstrong Perla OP 0,95)</t>
  </si>
  <si>
    <t>-1406485107</t>
  </si>
  <si>
    <t>763164511</t>
  </si>
  <si>
    <t>SDK obklad kcí tvaru L š do 0,4 m desky 1xA 12,5</t>
  </si>
  <si>
    <t>-737070493</t>
  </si>
  <si>
    <t>998763200</t>
  </si>
  <si>
    <t>Přesun hmot procentní pro dřevostavby v objektech v do 6 m</t>
  </si>
  <si>
    <t>1819719402</t>
  </si>
  <si>
    <t>767</t>
  </si>
  <si>
    <t>Konstrukce zámečnické</t>
  </si>
  <si>
    <t>76758180R</t>
  </si>
  <si>
    <t>Demontáž podhledu tvarovaný plech (plechové lamely) do suti</t>
  </si>
  <si>
    <t>-306325738</t>
  </si>
  <si>
    <t>998767201</t>
  </si>
  <si>
    <t>Přesun hmot procentní pro zámečnické konstrukce v objektech v do 6 m</t>
  </si>
  <si>
    <t>851648830</t>
  </si>
  <si>
    <t>784</t>
  </si>
  <si>
    <t>Dokončovací práce - malby</t>
  </si>
  <si>
    <t>784221103</t>
  </si>
  <si>
    <t xml:space="preserve">Dvojnásobné bílé malby ze směsí za sucha dobře otěruvzdorných </t>
  </si>
  <si>
    <t>-1363010965</t>
  </si>
  <si>
    <t>HZS</t>
  </si>
  <si>
    <t>Hodinové zúčtovací sazby</t>
  </si>
  <si>
    <t>HZS1311</t>
  </si>
  <si>
    <t>Hodinová zúčtovací sazba omítkář</t>
  </si>
  <si>
    <t>512</t>
  </si>
  <si>
    <t>-1329703797</t>
  </si>
  <si>
    <t>1R</t>
  </si>
  <si>
    <t>Drobný materiál pro vysprávku omítek</t>
  </si>
  <si>
    <t>-1563215439</t>
  </si>
  <si>
    <t>vrn</t>
  </si>
  <si>
    <t>Vedlejší rozpočtové náklady</t>
  </si>
  <si>
    <t>100100101</t>
  </si>
  <si>
    <t>Opatření k omezení prašnosti do navazujících prostor a ochraně vybavení mobiliáře</t>
  </si>
  <si>
    <t>961569907</t>
  </si>
  <si>
    <t>817380421</t>
  </si>
  <si>
    <t>-1983905123</t>
  </si>
  <si>
    <t>Náklady na pojištění živlům,krádeži, stavebním rizikům, škody způsobené zhotovitelem dle SoD</t>
  </si>
  <si>
    <t xml:space="preserve">Vybudování a provoz provozního, sociálního a případně i výrobního zařízení staveniště </t>
  </si>
  <si>
    <t>Náklady za rozdělení (zatřídění) fakturovaných položek do kategorie TECHNICKÉ ZHODNOCENÍ (popř. OPRAVY), DLOUHODOBÝ HMOTNÝ MAJETEK a DLOUHODOBÝ DROBNÝ HMOTNÝ MAJETEK.</t>
  </si>
  <si>
    <r>
      <t>Indikátor topných nákladů s obousměrným</t>
    </r>
    <r>
      <rPr>
        <i/>
        <sz val="9"/>
        <color rgb="FFFF0000"/>
        <rFont val="Arial CE"/>
        <family val="2"/>
      </rPr>
      <t xml:space="preserve"> </t>
    </r>
    <r>
      <rPr>
        <i/>
        <sz val="9"/>
        <color rgb="FF0000FF"/>
        <rFont val="Arial CE"/>
        <family val="2"/>
      </rPr>
      <t>radiovým odečtem 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</si>
</sst>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1" fillId="0" borderId="19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3">
      <selection activeCell="D98" sqref="D9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" customHeight="1">
      <c r="AR2" s="175" t="s">
        <v>5</v>
      </c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s="1" customFormat="1" ht="12" customHeight="1">
      <c r="B5" s="17"/>
      <c r="D5" s="21" t="s">
        <v>13</v>
      </c>
      <c r="K5" s="20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R5" s="17"/>
      <c r="BE5" s="203" t="s">
        <v>14</v>
      </c>
      <c r="BS5" s="14" t="s">
        <v>6</v>
      </c>
    </row>
    <row r="6" spans="2:71" s="1" customFormat="1" ht="36.9" customHeight="1">
      <c r="B6" s="17"/>
      <c r="D6" s="23" t="s">
        <v>15</v>
      </c>
      <c r="K6" s="207" t="s">
        <v>16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R6" s="17"/>
      <c r="BE6" s="204"/>
      <c r="BS6" s="14" t="s">
        <v>6</v>
      </c>
    </row>
    <row r="7" spans="2:71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04"/>
      <c r="BS7" s="14" t="s">
        <v>6</v>
      </c>
    </row>
    <row r="8" spans="2:71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204"/>
      <c r="BS8" s="14" t="s">
        <v>6</v>
      </c>
    </row>
    <row r="9" spans="2:71" s="1" customFormat="1" ht="14.4" customHeight="1">
      <c r="B9" s="17"/>
      <c r="AR9" s="17"/>
      <c r="BE9" s="204"/>
      <c r="BS9" s="14" t="s">
        <v>6</v>
      </c>
    </row>
    <row r="10" spans="2:71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204"/>
      <c r="BS10" s="14" t="s">
        <v>6</v>
      </c>
    </row>
    <row r="11" spans="2:71" s="1" customFormat="1" ht="18.45" customHeight="1">
      <c r="B11" s="17"/>
      <c r="E11" s="22" t="s">
        <v>20</v>
      </c>
      <c r="AK11" s="24" t="s">
        <v>25</v>
      </c>
      <c r="AN11" s="22" t="s">
        <v>1</v>
      </c>
      <c r="AR11" s="17"/>
      <c r="BE11" s="204"/>
      <c r="BS11" s="14" t="s">
        <v>6</v>
      </c>
    </row>
    <row r="12" spans="2:71" s="1" customFormat="1" ht="6.9" customHeight="1">
      <c r="B12" s="17"/>
      <c r="AR12" s="17"/>
      <c r="BE12" s="204"/>
      <c r="BS12" s="14" t="s">
        <v>6</v>
      </c>
    </row>
    <row r="13" spans="2:71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204"/>
      <c r="BS13" s="14" t="s">
        <v>6</v>
      </c>
    </row>
    <row r="14" spans="2:71" ht="13.2">
      <c r="B14" s="17"/>
      <c r="E14" s="208" t="s">
        <v>27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4" t="s">
        <v>25</v>
      </c>
      <c r="AN14" s="26" t="s">
        <v>27</v>
      </c>
      <c r="AR14" s="17"/>
      <c r="BE14" s="204"/>
      <c r="BS14" s="14" t="s">
        <v>6</v>
      </c>
    </row>
    <row r="15" spans="2:71" s="1" customFormat="1" ht="6.9" customHeight="1">
      <c r="B15" s="17"/>
      <c r="AR15" s="17"/>
      <c r="BE15" s="204"/>
      <c r="BS15" s="14" t="s">
        <v>3</v>
      </c>
    </row>
    <row r="16" spans="2:71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204"/>
      <c r="BS16" s="14" t="s">
        <v>3</v>
      </c>
    </row>
    <row r="17" spans="2:71" s="1" customFormat="1" ht="18.45" customHeight="1">
      <c r="B17" s="17"/>
      <c r="E17" s="22" t="s">
        <v>20</v>
      </c>
      <c r="AK17" s="24" t="s">
        <v>25</v>
      </c>
      <c r="AN17" s="22" t="s">
        <v>1</v>
      </c>
      <c r="AR17" s="17"/>
      <c r="BE17" s="204"/>
      <c r="BS17" s="14" t="s">
        <v>3</v>
      </c>
    </row>
    <row r="18" spans="2:71" s="1" customFormat="1" ht="6.9" customHeight="1">
      <c r="B18" s="17"/>
      <c r="AR18" s="17"/>
      <c r="BE18" s="204"/>
      <c r="BS18" s="14" t="s">
        <v>29</v>
      </c>
    </row>
    <row r="19" spans="2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204"/>
      <c r="BS19" s="14" t="s">
        <v>29</v>
      </c>
    </row>
    <row r="20" spans="2:71" s="1" customFormat="1" ht="18.45" customHeight="1">
      <c r="B20" s="17"/>
      <c r="E20" s="22" t="s">
        <v>20</v>
      </c>
      <c r="AK20" s="24" t="s">
        <v>25</v>
      </c>
      <c r="AN20" s="22" t="s">
        <v>1</v>
      </c>
      <c r="AR20" s="17"/>
      <c r="BE20" s="204"/>
      <c r="BS20" s="14" t="s">
        <v>31</v>
      </c>
    </row>
    <row r="21" spans="2:57" s="1" customFormat="1" ht="6.9" customHeight="1">
      <c r="B21" s="17"/>
      <c r="AR21" s="17"/>
      <c r="BE21" s="204"/>
    </row>
    <row r="22" spans="2:57" s="1" customFormat="1" ht="12" customHeight="1">
      <c r="B22" s="17"/>
      <c r="D22" s="24" t="s">
        <v>32</v>
      </c>
      <c r="AR22" s="17"/>
      <c r="BE22" s="204"/>
    </row>
    <row r="23" spans="2:57" s="1" customFormat="1" ht="16.5" customHeight="1">
      <c r="B23" s="17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7"/>
      <c r="BE23" s="204"/>
    </row>
    <row r="24" spans="2:57" s="1" customFormat="1" ht="6.9" customHeight="1">
      <c r="B24" s="17"/>
      <c r="AR24" s="17"/>
      <c r="BE24" s="204"/>
    </row>
    <row r="25" spans="2:57" s="1" customFormat="1" ht="6.9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4"/>
    </row>
    <row r="26" spans="1:57" s="2" customFormat="1" ht="25.95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1">
        <f>ROUND(AG94,2)</f>
        <v>0</v>
      </c>
      <c r="AL26" s="212"/>
      <c r="AM26" s="212"/>
      <c r="AN26" s="212"/>
      <c r="AO26" s="212"/>
      <c r="AP26" s="29"/>
      <c r="AQ26" s="29"/>
      <c r="AR26" s="30"/>
      <c r="BE26" s="204"/>
    </row>
    <row r="27" spans="1:57" s="2" customFormat="1" ht="6.9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4"/>
    </row>
    <row r="28" spans="1:57" s="2" customFormat="1" ht="13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3" t="s">
        <v>34</v>
      </c>
      <c r="M28" s="213"/>
      <c r="N28" s="213"/>
      <c r="O28" s="213"/>
      <c r="P28" s="213"/>
      <c r="Q28" s="29"/>
      <c r="R28" s="29"/>
      <c r="S28" s="29"/>
      <c r="T28" s="29"/>
      <c r="U28" s="29"/>
      <c r="V28" s="29"/>
      <c r="W28" s="213" t="s">
        <v>35</v>
      </c>
      <c r="X28" s="213"/>
      <c r="Y28" s="213"/>
      <c r="Z28" s="213"/>
      <c r="AA28" s="213"/>
      <c r="AB28" s="213"/>
      <c r="AC28" s="213"/>
      <c r="AD28" s="213"/>
      <c r="AE28" s="213"/>
      <c r="AF28" s="29"/>
      <c r="AG28" s="29"/>
      <c r="AH28" s="29"/>
      <c r="AI28" s="29"/>
      <c r="AJ28" s="29"/>
      <c r="AK28" s="213" t="s">
        <v>36</v>
      </c>
      <c r="AL28" s="213"/>
      <c r="AM28" s="213"/>
      <c r="AN28" s="213"/>
      <c r="AO28" s="213"/>
      <c r="AP28" s="29"/>
      <c r="AQ28" s="29"/>
      <c r="AR28" s="30"/>
      <c r="BE28" s="204"/>
    </row>
    <row r="29" spans="2:57" s="3" customFormat="1" ht="14.4" customHeight="1">
      <c r="B29" s="34"/>
      <c r="D29" s="24" t="s">
        <v>37</v>
      </c>
      <c r="F29" s="24" t="s">
        <v>38</v>
      </c>
      <c r="L29" s="191">
        <v>0.21</v>
      </c>
      <c r="M29" s="190"/>
      <c r="N29" s="190"/>
      <c r="O29" s="190"/>
      <c r="P29" s="190"/>
      <c r="W29" s="189">
        <f>ROUND(AZ94,2)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ROUND(AV94,2)</f>
        <v>0</v>
      </c>
      <c r="AL29" s="190"/>
      <c r="AM29" s="190"/>
      <c r="AN29" s="190"/>
      <c r="AO29" s="190"/>
      <c r="AR29" s="34"/>
      <c r="BE29" s="205"/>
    </row>
    <row r="30" spans="2:57" s="3" customFormat="1" ht="14.4" customHeight="1">
      <c r="B30" s="34"/>
      <c r="F30" s="24" t="s">
        <v>39</v>
      </c>
      <c r="L30" s="191">
        <v>0.15</v>
      </c>
      <c r="M30" s="190"/>
      <c r="N30" s="190"/>
      <c r="O30" s="190"/>
      <c r="P30" s="190"/>
      <c r="W30" s="189">
        <f>ROUND(BA94,2)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ROUND(AW94,2)</f>
        <v>0</v>
      </c>
      <c r="AL30" s="190"/>
      <c r="AM30" s="190"/>
      <c r="AN30" s="190"/>
      <c r="AO30" s="190"/>
      <c r="AR30" s="34"/>
      <c r="BE30" s="205"/>
    </row>
    <row r="31" spans="2:57" s="3" customFormat="1" ht="14.4" customHeight="1" hidden="1">
      <c r="B31" s="34"/>
      <c r="F31" s="24" t="s">
        <v>40</v>
      </c>
      <c r="L31" s="191">
        <v>0.21</v>
      </c>
      <c r="M31" s="190"/>
      <c r="N31" s="190"/>
      <c r="O31" s="190"/>
      <c r="P31" s="190"/>
      <c r="W31" s="189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4"/>
      <c r="BE31" s="205"/>
    </row>
    <row r="32" spans="2:57" s="3" customFormat="1" ht="14.4" customHeight="1" hidden="1">
      <c r="B32" s="34"/>
      <c r="F32" s="24" t="s">
        <v>41</v>
      </c>
      <c r="L32" s="191">
        <v>0.15</v>
      </c>
      <c r="M32" s="190"/>
      <c r="N32" s="190"/>
      <c r="O32" s="190"/>
      <c r="P32" s="190"/>
      <c r="W32" s="189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4"/>
      <c r="BE32" s="205"/>
    </row>
    <row r="33" spans="2:57" s="3" customFormat="1" ht="14.4" customHeight="1" hidden="1">
      <c r="B33" s="34"/>
      <c r="F33" s="24" t="s">
        <v>42</v>
      </c>
      <c r="L33" s="191">
        <v>0</v>
      </c>
      <c r="M33" s="190"/>
      <c r="N33" s="190"/>
      <c r="O33" s="190"/>
      <c r="P33" s="190"/>
      <c r="W33" s="189">
        <f>ROUND(BD94,2)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4"/>
      <c r="BE33" s="205"/>
    </row>
    <row r="34" spans="1:57" s="2" customFormat="1" ht="6.9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04"/>
    </row>
    <row r="35" spans="1:57" s="2" customFormat="1" ht="25.95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92" t="s">
        <v>45</v>
      </c>
      <c r="Y35" s="193"/>
      <c r="Z35" s="193"/>
      <c r="AA35" s="193"/>
      <c r="AB35" s="193"/>
      <c r="AC35" s="37"/>
      <c r="AD35" s="37"/>
      <c r="AE35" s="37"/>
      <c r="AF35" s="37"/>
      <c r="AG35" s="37"/>
      <c r="AH35" s="37"/>
      <c r="AI35" s="37"/>
      <c r="AJ35" s="37"/>
      <c r="AK35" s="194">
        <f>SUM(AK26:AK33)</f>
        <v>0</v>
      </c>
      <c r="AL35" s="193"/>
      <c r="AM35" s="193"/>
      <c r="AN35" s="193"/>
      <c r="AO35" s="195"/>
      <c r="AP35" s="35"/>
      <c r="AQ35" s="35"/>
      <c r="AR35" s="30"/>
      <c r="BE35" s="29"/>
    </row>
    <row r="36" spans="1:57" s="2" customFormat="1" ht="6.9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" customHeight="1">
      <c r="B38" s="17"/>
      <c r="AR38" s="17"/>
    </row>
    <row r="39" spans="2:44" s="1" customFormat="1" ht="14.4" customHeight="1">
      <c r="B39" s="17"/>
      <c r="AR39" s="17"/>
    </row>
    <row r="40" spans="2:44" s="1" customFormat="1" ht="14.4" customHeight="1">
      <c r="B40" s="17"/>
      <c r="AR40" s="17"/>
    </row>
    <row r="41" spans="2:44" s="1" customFormat="1" ht="14.4" customHeight="1">
      <c r="B41" s="17"/>
      <c r="AR41" s="17"/>
    </row>
    <row r="42" spans="2:44" s="1" customFormat="1" ht="14.4" customHeight="1">
      <c r="B42" s="17"/>
      <c r="AR42" s="17"/>
    </row>
    <row r="43" spans="2:44" s="1" customFormat="1" ht="14.4" customHeight="1">
      <c r="B43" s="17"/>
      <c r="AR43" s="17"/>
    </row>
    <row r="44" spans="2:44" s="1" customFormat="1" ht="14.4" customHeight="1">
      <c r="B44" s="17"/>
      <c r="AR44" s="17"/>
    </row>
    <row r="45" spans="2:44" s="1" customFormat="1" ht="14.4" customHeight="1">
      <c r="B45" s="17"/>
      <c r="AR45" s="17"/>
    </row>
    <row r="46" spans="2:44" s="1" customFormat="1" ht="14.4" customHeight="1">
      <c r="B46" s="17"/>
      <c r="AR46" s="17"/>
    </row>
    <row r="47" spans="2:44" s="1" customFormat="1" ht="14.4" customHeight="1">
      <c r="B47" s="17"/>
      <c r="AR47" s="17"/>
    </row>
    <row r="48" spans="2:44" s="1" customFormat="1" ht="14.4" customHeight="1">
      <c r="B48" s="17"/>
      <c r="AR48" s="17"/>
    </row>
    <row r="49" spans="2:44" s="2" customFormat="1" ht="14.4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3.2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3.2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3.2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4" t="s">
        <v>13</v>
      </c>
      <c r="L84" s="4">
        <f>K5</f>
        <v>0</v>
      </c>
      <c r="AR84" s="48"/>
    </row>
    <row r="85" spans="2:44" s="5" customFormat="1" ht="36.9" customHeight="1">
      <c r="B85" s="49"/>
      <c r="C85" s="50" t="s">
        <v>15</v>
      </c>
      <c r="L85" s="180" t="str">
        <f>K6</f>
        <v>Poliklinika Nemocnice Vyškov-rekonstrukce vytápění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R85" s="49"/>
    </row>
    <row r="86" spans="1:57" s="2" customFormat="1" ht="6.9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2" t="str">
        <f>IF(AN8="","",AN8)</f>
        <v>29. 9. 2022</v>
      </c>
      <c r="AN87" s="182"/>
      <c r="AO87" s="29"/>
      <c r="AP87" s="29"/>
      <c r="AQ87" s="29"/>
      <c r="AR87" s="30"/>
      <c r="BE87" s="29"/>
    </row>
    <row r="88" spans="1:57" s="2" customFormat="1" ht="6.9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15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3" t="str">
        <f>IF(E17="","",E17)</f>
        <v xml:space="preserve"> </v>
      </c>
      <c r="AN89" s="184"/>
      <c r="AO89" s="184"/>
      <c r="AP89" s="184"/>
      <c r="AQ89" s="29"/>
      <c r="AR89" s="30"/>
      <c r="AS89" s="185" t="s">
        <v>53</v>
      </c>
      <c r="AT89" s="18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15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83" t="str">
        <f>IF(E20="","",E20)</f>
        <v xml:space="preserve"> </v>
      </c>
      <c r="AN90" s="184"/>
      <c r="AO90" s="184"/>
      <c r="AP90" s="184"/>
      <c r="AQ90" s="29"/>
      <c r="AR90" s="30"/>
      <c r="AS90" s="187"/>
      <c r="AT90" s="18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7"/>
      <c r="AT91" s="18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196" t="s">
        <v>54</v>
      </c>
      <c r="D92" s="197"/>
      <c r="E92" s="197"/>
      <c r="F92" s="197"/>
      <c r="G92" s="197"/>
      <c r="H92" s="57"/>
      <c r="I92" s="198" t="s">
        <v>55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56</v>
      </c>
      <c r="AH92" s="197"/>
      <c r="AI92" s="197"/>
      <c r="AJ92" s="197"/>
      <c r="AK92" s="197"/>
      <c r="AL92" s="197"/>
      <c r="AM92" s="197"/>
      <c r="AN92" s="198" t="s">
        <v>57</v>
      </c>
      <c r="AO92" s="197"/>
      <c r="AP92" s="200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57" s="2" customFormat="1" ht="10.9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1">
        <f>ROUND(SUM(AG95:AG97),2)</f>
        <v>0</v>
      </c>
      <c r="AH94" s="201"/>
      <c r="AI94" s="201"/>
      <c r="AJ94" s="201"/>
      <c r="AK94" s="201"/>
      <c r="AL94" s="201"/>
      <c r="AM94" s="201"/>
      <c r="AN94" s="202">
        <f>SUM(AG94,AT94)</f>
        <v>0</v>
      </c>
      <c r="AO94" s="202"/>
      <c r="AP94" s="202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24.75" customHeight="1">
      <c r="A95" s="76" t="s">
        <v>77</v>
      </c>
      <c r="B95" s="77"/>
      <c r="C95" s="78"/>
      <c r="D95" s="179"/>
      <c r="E95" s="179"/>
      <c r="F95" s="179"/>
      <c r="G95" s="179"/>
      <c r="H95" s="179"/>
      <c r="I95" s="79"/>
      <c r="J95" s="179" t="s">
        <v>78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7">
        <f>'Technika pros - ÚT'!J30</f>
        <v>0</v>
      </c>
      <c r="AH95" s="178"/>
      <c r="AI95" s="178"/>
      <c r="AJ95" s="178"/>
      <c r="AK95" s="178"/>
      <c r="AL95" s="178"/>
      <c r="AM95" s="178"/>
      <c r="AN95" s="177">
        <f>SUM(AG95,AT95)</f>
        <v>0</v>
      </c>
      <c r="AO95" s="178"/>
      <c r="AP95" s="178"/>
      <c r="AQ95" s="80" t="s">
        <v>79</v>
      </c>
      <c r="AR95" s="77"/>
      <c r="AS95" s="81">
        <v>0</v>
      </c>
      <c r="AT95" s="82">
        <f>ROUND(SUM(AV95:AW95),2)</f>
        <v>0</v>
      </c>
      <c r="AU95" s="83">
        <f>'Technika pros - ÚT'!P122</f>
        <v>0</v>
      </c>
      <c r="AV95" s="82">
        <f>'Technika pros - ÚT'!J33</f>
        <v>0</v>
      </c>
      <c r="AW95" s="82">
        <f>'Technika pros - ÚT'!J34</f>
        <v>0</v>
      </c>
      <c r="AX95" s="82">
        <f>'Technika pros - ÚT'!J35</f>
        <v>0</v>
      </c>
      <c r="AY95" s="82">
        <f>'Technika pros - ÚT'!J36</f>
        <v>0</v>
      </c>
      <c r="AZ95" s="82">
        <f>'Technika pros - ÚT'!F33</f>
        <v>0</v>
      </c>
      <c r="BA95" s="82">
        <f>'Technika pros - ÚT'!F34</f>
        <v>0</v>
      </c>
      <c r="BB95" s="82">
        <f>'Technika pros - ÚT'!F35</f>
        <v>0</v>
      </c>
      <c r="BC95" s="82">
        <f>'Technika pros - ÚT'!F36</f>
        <v>0</v>
      </c>
      <c r="BD95" s="84">
        <f>'Technika pros - ÚT'!F37</f>
        <v>0</v>
      </c>
      <c r="BT95" s="85" t="s">
        <v>80</v>
      </c>
      <c r="BV95" s="85" t="s">
        <v>75</v>
      </c>
      <c r="BW95" s="85" t="s">
        <v>81</v>
      </c>
      <c r="BX95" s="85" t="s">
        <v>4</v>
      </c>
      <c r="CL95" s="85" t="s">
        <v>1</v>
      </c>
      <c r="CM95" s="85" t="s">
        <v>82</v>
      </c>
    </row>
    <row r="96" spans="1:91" s="7" customFormat="1" ht="24.75" customHeight="1">
      <c r="A96" s="76" t="s">
        <v>77</v>
      </c>
      <c r="B96" s="77"/>
      <c r="C96" s="78"/>
      <c r="D96" s="179"/>
      <c r="E96" s="179"/>
      <c r="F96" s="179"/>
      <c r="G96" s="179"/>
      <c r="H96" s="179"/>
      <c r="I96" s="79"/>
      <c r="J96" s="179" t="s">
        <v>83</v>
      </c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7">
        <f>'Technika pros - ZTI'!J30</f>
        <v>0</v>
      </c>
      <c r="AH96" s="178"/>
      <c r="AI96" s="178"/>
      <c r="AJ96" s="178"/>
      <c r="AK96" s="178"/>
      <c r="AL96" s="178"/>
      <c r="AM96" s="178"/>
      <c r="AN96" s="177">
        <f>SUM(AG96,AT96)</f>
        <v>0</v>
      </c>
      <c r="AO96" s="178"/>
      <c r="AP96" s="178"/>
      <c r="AQ96" s="80" t="s">
        <v>79</v>
      </c>
      <c r="AR96" s="77"/>
      <c r="AS96" s="81">
        <v>0</v>
      </c>
      <c r="AT96" s="82">
        <f>ROUND(SUM(AV96:AW96),2)</f>
        <v>0</v>
      </c>
      <c r="AU96" s="83">
        <f>'Technika pros - ZTI'!P120</f>
        <v>0</v>
      </c>
      <c r="AV96" s="82">
        <f>'Technika pros - ZTI'!J33</f>
        <v>0</v>
      </c>
      <c r="AW96" s="82">
        <f>'Technika pros - ZTI'!J34</f>
        <v>0</v>
      </c>
      <c r="AX96" s="82">
        <f>'Technika pros - ZTI'!J35</f>
        <v>0</v>
      </c>
      <c r="AY96" s="82">
        <f>'Technika pros - ZTI'!J36</f>
        <v>0</v>
      </c>
      <c r="AZ96" s="82">
        <f>'Technika pros - ZTI'!F33</f>
        <v>0</v>
      </c>
      <c r="BA96" s="82">
        <f>'Technika pros - ZTI'!F34</f>
        <v>0</v>
      </c>
      <c r="BB96" s="82">
        <f>'Technika pros - ZTI'!F35</f>
        <v>0</v>
      </c>
      <c r="BC96" s="82">
        <f>'Technika pros - ZTI'!F36</f>
        <v>0</v>
      </c>
      <c r="BD96" s="84">
        <f>'Technika pros - ZTI'!F37</f>
        <v>0</v>
      </c>
      <c r="BT96" s="85" t="s">
        <v>80</v>
      </c>
      <c r="BV96" s="85" t="s">
        <v>75</v>
      </c>
      <c r="BW96" s="85" t="s">
        <v>84</v>
      </c>
      <c r="BX96" s="85" t="s">
        <v>4</v>
      </c>
      <c r="CL96" s="85" t="s">
        <v>1</v>
      </c>
      <c r="CM96" s="85" t="s">
        <v>82</v>
      </c>
    </row>
    <row r="97" spans="1:91" s="7" customFormat="1" ht="24.75" customHeight="1">
      <c r="A97" s="76" t="s">
        <v>77</v>
      </c>
      <c r="B97" s="77"/>
      <c r="C97" s="78"/>
      <c r="D97" s="179"/>
      <c r="E97" s="179"/>
      <c r="F97" s="179"/>
      <c r="G97" s="179"/>
      <c r="H97" s="179"/>
      <c r="I97" s="79"/>
      <c r="J97" s="179" t="s">
        <v>85</v>
      </c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7">
        <f>'Architektonic...'!J30</f>
        <v>0</v>
      </c>
      <c r="AH97" s="178"/>
      <c r="AI97" s="178"/>
      <c r="AJ97" s="178"/>
      <c r="AK97" s="178"/>
      <c r="AL97" s="178"/>
      <c r="AM97" s="178"/>
      <c r="AN97" s="177">
        <f>SUM(AG97,AT97)</f>
        <v>0</v>
      </c>
      <c r="AO97" s="178"/>
      <c r="AP97" s="178"/>
      <c r="AQ97" s="80" t="s">
        <v>79</v>
      </c>
      <c r="AR97" s="77"/>
      <c r="AS97" s="86">
        <v>0</v>
      </c>
      <c r="AT97" s="87">
        <f>ROUND(SUM(AV97:AW97),2)</f>
        <v>0</v>
      </c>
      <c r="AU97" s="88">
        <f>'Architektonic...'!P124</f>
        <v>0</v>
      </c>
      <c r="AV97" s="87">
        <f>'Architektonic...'!J33</f>
        <v>0</v>
      </c>
      <c r="AW97" s="87">
        <f>'Architektonic...'!J34</f>
        <v>0</v>
      </c>
      <c r="AX97" s="87">
        <f>'Architektonic...'!J35</f>
        <v>0</v>
      </c>
      <c r="AY97" s="87">
        <f>'Architektonic...'!J36</f>
        <v>0</v>
      </c>
      <c r="AZ97" s="87">
        <f>'Architektonic...'!F33</f>
        <v>0</v>
      </c>
      <c r="BA97" s="87">
        <f>'Architektonic...'!F34</f>
        <v>0</v>
      </c>
      <c r="BB97" s="87">
        <f>'Architektonic...'!F35</f>
        <v>0</v>
      </c>
      <c r="BC97" s="87">
        <f>'Architektonic...'!F36</f>
        <v>0</v>
      </c>
      <c r="BD97" s="89">
        <f>'Architektonic...'!F37</f>
        <v>0</v>
      </c>
      <c r="BT97" s="85" t="s">
        <v>80</v>
      </c>
      <c r="BV97" s="85" t="s">
        <v>75</v>
      </c>
      <c r="BW97" s="85" t="s">
        <v>86</v>
      </c>
      <c r="BX97" s="85" t="s">
        <v>4</v>
      </c>
      <c r="CL97" s="85" t="s">
        <v>1</v>
      </c>
      <c r="CM97" s="85" t="s">
        <v>82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2-344-01 - Technika pros...'!C2" display="/"/>
    <hyperlink ref="A96" location="'22-344-02 - Technika pros...'!C2" display="/"/>
    <hyperlink ref="A97" location="'22-344-03 - Architektoni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2"/>
  <sheetViews>
    <sheetView showGridLines="0" workbookViewId="0" topLeftCell="A1">
      <selection activeCell="F174" sqref="F17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175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4" t="s">
        <v>81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2:46" s="1" customFormat="1" ht="24.9" customHeight="1">
      <c r="B4" s="17"/>
      <c r="D4" s="18" t="s">
        <v>87</v>
      </c>
      <c r="L4" s="17"/>
      <c r="M4" s="90" t="s">
        <v>10</v>
      </c>
      <c r="AT4" s="14" t="s">
        <v>3</v>
      </c>
    </row>
    <row r="5" spans="2:12" s="1" customFormat="1" ht="6.9" customHeight="1">
      <c r="B5" s="17"/>
      <c r="L5" s="17"/>
    </row>
    <row r="6" spans="2:12" s="1" customFormat="1" ht="12" customHeight="1">
      <c r="B6" s="17"/>
      <c r="D6" s="24" t="s">
        <v>15</v>
      </c>
      <c r="L6" s="17"/>
    </row>
    <row r="7" spans="2:12" s="1" customFormat="1" ht="16.5" customHeight="1">
      <c r="B7" s="17"/>
      <c r="E7" s="215" t="str">
        <f>'Rekapitulace stavby'!K6</f>
        <v>Poliklinika Nemocnice Vyškov-rekonstrukce vytápění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80" t="s">
        <v>78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29. 9. 2022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206"/>
      <c r="G18" s="206"/>
      <c r="H18" s="206"/>
      <c r="I18" s="24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0" t="s">
        <v>1</v>
      </c>
      <c r="F27" s="210"/>
      <c r="G27" s="210"/>
      <c r="H27" s="21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ROUND(J122,2)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ROUND((SUM(BE122:BE201)),2)</f>
        <v>0</v>
      </c>
      <c r="G33" s="29"/>
      <c r="H33" s="29"/>
      <c r="I33" s="97">
        <v>0.21</v>
      </c>
      <c r="J33" s="96">
        <f>ROUND(((SUM(BE122:BE201))*I33),2)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ROUND((SUM(BF122:BF201)),2)</f>
        <v>0</v>
      </c>
      <c r="G34" s="29"/>
      <c r="H34" s="29"/>
      <c r="I34" s="97">
        <v>0.15</v>
      </c>
      <c r="J34" s="96">
        <f>ROUND(((SUM(BF122:BF201))*I34),2)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0"/>
      <c r="C35" s="29"/>
      <c r="D35" s="29"/>
      <c r="E35" s="24" t="s">
        <v>40</v>
      </c>
      <c r="F35" s="96">
        <f>ROUND((SUM(BG122:BG201)),2)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29"/>
      <c r="B36" s="30"/>
      <c r="C36" s="29"/>
      <c r="D36" s="29"/>
      <c r="E36" s="24" t="s">
        <v>41</v>
      </c>
      <c r="F36" s="96">
        <f>ROUND((SUM(BH122:BH201)),2)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29"/>
      <c r="B37" s="30"/>
      <c r="C37" s="29"/>
      <c r="D37" s="29"/>
      <c r="E37" s="24" t="s">
        <v>42</v>
      </c>
      <c r="F37" s="96">
        <f>ROUND((SUM(BI122:BI201)),2)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 hidden="1">
      <c r="A82" s="29"/>
      <c r="B82" s="30"/>
      <c r="C82" s="18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15" t="str">
        <f>E7</f>
        <v>Poliklinika Nemocnice Vyškov-rekonstrukce vytápění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4" t="s">
        <v>88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180" t="str">
        <f>E9</f>
        <v>Technika prostředí staveb - Vytápění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29. 9. 2022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15" customHeight="1" hidden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15" customHeight="1" hidden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6" t="s">
        <v>90</v>
      </c>
      <c r="D94" s="98"/>
      <c r="E94" s="98"/>
      <c r="F94" s="98"/>
      <c r="G94" s="98"/>
      <c r="H94" s="98"/>
      <c r="I94" s="98"/>
      <c r="J94" s="107" t="s">
        <v>91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hidden="1">
      <c r="A96" s="29"/>
      <c r="B96" s="30"/>
      <c r="C96" s="108" t="s">
        <v>92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2:12" s="9" customFormat="1" ht="24.9" customHeight="1" hidden="1">
      <c r="B97" s="109"/>
      <c r="D97" s="110" t="s">
        <v>94</v>
      </c>
      <c r="E97" s="111"/>
      <c r="F97" s="111"/>
      <c r="G97" s="111"/>
      <c r="H97" s="111"/>
      <c r="I97" s="111"/>
      <c r="J97" s="112">
        <f>J123</f>
        <v>0</v>
      </c>
      <c r="L97" s="109"/>
    </row>
    <row r="98" spans="2:12" s="10" customFormat="1" ht="19.95" customHeight="1" hidden="1">
      <c r="B98" s="113"/>
      <c r="D98" s="114" t="s">
        <v>95</v>
      </c>
      <c r="E98" s="115"/>
      <c r="F98" s="115"/>
      <c r="G98" s="115"/>
      <c r="H98" s="115"/>
      <c r="I98" s="115"/>
      <c r="J98" s="116">
        <f>J124</f>
        <v>0</v>
      </c>
      <c r="L98" s="113"/>
    </row>
    <row r="99" spans="2:12" s="10" customFormat="1" ht="19.95" customHeight="1" hidden="1">
      <c r="B99" s="113"/>
      <c r="D99" s="114" t="s">
        <v>96</v>
      </c>
      <c r="E99" s="115"/>
      <c r="F99" s="115"/>
      <c r="G99" s="115"/>
      <c r="H99" s="115"/>
      <c r="I99" s="115"/>
      <c r="J99" s="116">
        <f>J138</f>
        <v>0</v>
      </c>
      <c r="L99" s="113"/>
    </row>
    <row r="100" spans="2:12" s="10" customFormat="1" ht="19.95" customHeight="1" hidden="1">
      <c r="B100" s="113"/>
      <c r="D100" s="114" t="s">
        <v>97</v>
      </c>
      <c r="E100" s="115"/>
      <c r="F100" s="115"/>
      <c r="G100" s="115"/>
      <c r="H100" s="115"/>
      <c r="I100" s="115"/>
      <c r="J100" s="116">
        <f>J140</f>
        <v>0</v>
      </c>
      <c r="L100" s="113"/>
    </row>
    <row r="101" spans="2:12" s="10" customFormat="1" ht="19.95" customHeight="1" hidden="1">
      <c r="B101" s="113"/>
      <c r="D101" s="114" t="s">
        <v>98</v>
      </c>
      <c r="E101" s="115"/>
      <c r="F101" s="115"/>
      <c r="G101" s="115"/>
      <c r="H101" s="115"/>
      <c r="I101" s="115"/>
      <c r="J101" s="116">
        <f>J182</f>
        <v>0</v>
      </c>
      <c r="L101" s="113"/>
    </row>
    <row r="102" spans="2:12" s="9" customFormat="1" ht="24.9" customHeight="1" hidden="1">
      <c r="B102" s="109"/>
      <c r="D102" s="110" t="s">
        <v>99</v>
      </c>
      <c r="E102" s="111"/>
      <c r="F102" s="111"/>
      <c r="G102" s="111"/>
      <c r="H102" s="111"/>
      <c r="I102" s="111"/>
      <c r="J102" s="112">
        <f>J192</f>
        <v>0</v>
      </c>
      <c r="L102" s="109"/>
    </row>
    <row r="103" spans="1:31" s="2" customFormat="1" ht="21.75" customHeight="1" hidden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" customHeight="1" hidden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ht="12" hidden="1"/>
    <row r="106" ht="12" hidden="1"/>
    <row r="107" ht="12" hidden="1"/>
    <row r="108" spans="1:31" s="2" customFormat="1" ht="6.9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" customHeight="1">
      <c r="A109" s="29"/>
      <c r="B109" s="30"/>
      <c r="C109" s="18" t="s">
        <v>100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15" t="str">
        <f>E7</f>
        <v>Poliklinika Nemocnice Vyškov-rekonstrukce vytápění</v>
      </c>
      <c r="F112" s="216"/>
      <c r="G112" s="216"/>
      <c r="H112" s="216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88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180" t="str">
        <f>E9</f>
        <v>Technika prostředí staveb - Vytápění</v>
      </c>
      <c r="F114" s="214"/>
      <c r="G114" s="214"/>
      <c r="H114" s="214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4" t="s">
        <v>19</v>
      </c>
      <c r="D116" s="29"/>
      <c r="E116" s="29"/>
      <c r="F116" s="22" t="str">
        <f>F12</f>
        <v xml:space="preserve"> </v>
      </c>
      <c r="G116" s="29"/>
      <c r="H116" s="29"/>
      <c r="I116" s="24" t="s">
        <v>21</v>
      </c>
      <c r="J116" s="52" t="str">
        <f>IF(J12="","",J12)</f>
        <v>29. 9. 2022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15" customHeight="1">
      <c r="A118" s="29"/>
      <c r="B118" s="30"/>
      <c r="C118" s="24" t="s">
        <v>23</v>
      </c>
      <c r="D118" s="29"/>
      <c r="E118" s="29"/>
      <c r="F118" s="22" t="str">
        <f>E15</f>
        <v xml:space="preserve"> </v>
      </c>
      <c r="G118" s="29"/>
      <c r="H118" s="29"/>
      <c r="I118" s="24" t="s">
        <v>28</v>
      </c>
      <c r="J118" s="27" t="str">
        <f>E21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15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30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17"/>
      <c r="B121" s="118"/>
      <c r="C121" s="119" t="s">
        <v>101</v>
      </c>
      <c r="D121" s="120" t="s">
        <v>58</v>
      </c>
      <c r="E121" s="120" t="s">
        <v>54</v>
      </c>
      <c r="F121" s="120" t="s">
        <v>55</v>
      </c>
      <c r="G121" s="120" t="s">
        <v>102</v>
      </c>
      <c r="H121" s="120" t="s">
        <v>103</v>
      </c>
      <c r="I121" s="120" t="s">
        <v>104</v>
      </c>
      <c r="J121" s="121" t="s">
        <v>91</v>
      </c>
      <c r="K121" s="122" t="s">
        <v>105</v>
      </c>
      <c r="L121" s="123"/>
      <c r="M121" s="59" t="s">
        <v>1</v>
      </c>
      <c r="N121" s="60" t="s">
        <v>37</v>
      </c>
      <c r="O121" s="60" t="s">
        <v>106</v>
      </c>
      <c r="P121" s="60" t="s">
        <v>107</v>
      </c>
      <c r="Q121" s="60" t="s">
        <v>108</v>
      </c>
      <c r="R121" s="60" t="s">
        <v>109</v>
      </c>
      <c r="S121" s="60" t="s">
        <v>110</v>
      </c>
      <c r="T121" s="61" t="s">
        <v>111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2" customFormat="1" ht="22.95" customHeight="1">
      <c r="A122" s="29"/>
      <c r="B122" s="30"/>
      <c r="C122" s="66" t="s">
        <v>112</v>
      </c>
      <c r="D122" s="29"/>
      <c r="E122" s="29"/>
      <c r="F122" s="29"/>
      <c r="G122" s="29"/>
      <c r="H122" s="29"/>
      <c r="I122" s="29"/>
      <c r="J122" s="124">
        <f>BK122</f>
        <v>0</v>
      </c>
      <c r="K122" s="29"/>
      <c r="L122" s="30"/>
      <c r="M122" s="62"/>
      <c r="N122" s="53"/>
      <c r="O122" s="63"/>
      <c r="P122" s="125">
        <f>P123+P192</f>
        <v>0</v>
      </c>
      <c r="Q122" s="63"/>
      <c r="R122" s="125">
        <f>R123+R192</f>
        <v>0.18159000000000003</v>
      </c>
      <c r="S122" s="63"/>
      <c r="T122" s="126">
        <f>T123+T192</f>
        <v>4.46713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93</v>
      </c>
      <c r="BK122" s="127">
        <f>BK123+BK192</f>
        <v>0</v>
      </c>
    </row>
    <row r="123" spans="2:63" s="12" customFormat="1" ht="25.95" customHeight="1">
      <c r="B123" s="128"/>
      <c r="D123" s="129" t="s">
        <v>72</v>
      </c>
      <c r="E123" s="130" t="s">
        <v>113</v>
      </c>
      <c r="F123" s="130" t="s">
        <v>114</v>
      </c>
      <c r="I123" s="131"/>
      <c r="J123" s="132">
        <f>BK123</f>
        <v>0</v>
      </c>
      <c r="L123" s="128"/>
      <c r="M123" s="133"/>
      <c r="N123" s="134"/>
      <c r="O123" s="134"/>
      <c r="P123" s="135">
        <f>P124+P138+P140+P182</f>
        <v>0</v>
      </c>
      <c r="Q123" s="134"/>
      <c r="R123" s="135">
        <f>R124+R138+R140+R182</f>
        <v>0.18159000000000003</v>
      </c>
      <c r="S123" s="134"/>
      <c r="T123" s="136">
        <f>T124+T138+T140+T182</f>
        <v>4.46713</v>
      </c>
      <c r="AR123" s="129" t="s">
        <v>82</v>
      </c>
      <c r="AT123" s="137" t="s">
        <v>72</v>
      </c>
      <c r="AU123" s="137" t="s">
        <v>73</v>
      </c>
      <c r="AY123" s="129" t="s">
        <v>115</v>
      </c>
      <c r="BK123" s="138">
        <f>BK124+BK138+BK140+BK182</f>
        <v>0</v>
      </c>
    </row>
    <row r="124" spans="2:63" s="12" customFormat="1" ht="22.95" customHeight="1">
      <c r="B124" s="128"/>
      <c r="D124" s="129" t="s">
        <v>72</v>
      </c>
      <c r="E124" s="139" t="s">
        <v>116</v>
      </c>
      <c r="F124" s="139" t="s">
        <v>117</v>
      </c>
      <c r="I124" s="131"/>
      <c r="J124" s="140">
        <f>BK124</f>
        <v>0</v>
      </c>
      <c r="L124" s="128"/>
      <c r="M124" s="133"/>
      <c r="N124" s="134"/>
      <c r="O124" s="134"/>
      <c r="P124" s="135">
        <f>SUM(P125:P137)</f>
        <v>0</v>
      </c>
      <c r="Q124" s="134"/>
      <c r="R124" s="135">
        <f>SUM(R125:R137)</f>
        <v>0</v>
      </c>
      <c r="S124" s="134"/>
      <c r="T124" s="136">
        <f>SUM(T125:T137)</f>
        <v>4.14088</v>
      </c>
      <c r="AR124" s="129" t="s">
        <v>82</v>
      </c>
      <c r="AT124" s="137" t="s">
        <v>72</v>
      </c>
      <c r="AU124" s="137" t="s">
        <v>80</v>
      </c>
      <c r="AY124" s="129" t="s">
        <v>115</v>
      </c>
      <c r="BK124" s="138">
        <f>SUM(BK125:BK137)</f>
        <v>0</v>
      </c>
    </row>
    <row r="125" spans="1:65" s="2" customFormat="1" ht="33" customHeight="1">
      <c r="A125" s="29"/>
      <c r="B125" s="141"/>
      <c r="C125" s="142" t="s">
        <v>80</v>
      </c>
      <c r="D125" s="142" t="s">
        <v>118</v>
      </c>
      <c r="E125" s="143" t="s">
        <v>119</v>
      </c>
      <c r="F125" s="144" t="s">
        <v>120</v>
      </c>
      <c r="G125" s="145" t="s">
        <v>121</v>
      </c>
      <c r="H125" s="146">
        <v>764</v>
      </c>
      <c r="I125" s="147"/>
      <c r="J125" s="148">
        <f aca="true" t="shared" si="0" ref="J125:J137">ROUND(I125*H125,1)</f>
        <v>0</v>
      </c>
      <c r="K125" s="149"/>
      <c r="L125" s="30"/>
      <c r="M125" s="150" t="s">
        <v>1</v>
      </c>
      <c r="N125" s="151" t="s">
        <v>38</v>
      </c>
      <c r="O125" s="55"/>
      <c r="P125" s="152">
        <f aca="true" t="shared" si="1" ref="P125:P137">O125*H125</f>
        <v>0</v>
      </c>
      <c r="Q125" s="152">
        <v>0</v>
      </c>
      <c r="R125" s="152">
        <f aca="true" t="shared" si="2" ref="R125:R137">Q125*H125</f>
        <v>0</v>
      </c>
      <c r="S125" s="152">
        <v>0.00542</v>
      </c>
      <c r="T125" s="153">
        <f aca="true" t="shared" si="3" ref="T125:T137">S125*H125</f>
        <v>4.14088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122</v>
      </c>
      <c r="AT125" s="154" t="s">
        <v>118</v>
      </c>
      <c r="AU125" s="154" t="s">
        <v>82</v>
      </c>
      <c r="AY125" s="14" t="s">
        <v>115</v>
      </c>
      <c r="BE125" s="155">
        <f aca="true" t="shared" si="4" ref="BE125:BE137">IF(N125="základní",J125,0)</f>
        <v>0</v>
      </c>
      <c r="BF125" s="155">
        <f aca="true" t="shared" si="5" ref="BF125:BF137">IF(N125="snížená",J125,0)</f>
        <v>0</v>
      </c>
      <c r="BG125" s="155">
        <f aca="true" t="shared" si="6" ref="BG125:BG137">IF(N125="zákl. přenesená",J125,0)</f>
        <v>0</v>
      </c>
      <c r="BH125" s="155">
        <f aca="true" t="shared" si="7" ref="BH125:BH137">IF(N125="sníž. přenesená",J125,0)</f>
        <v>0</v>
      </c>
      <c r="BI125" s="155">
        <f aca="true" t="shared" si="8" ref="BI125:BI137">IF(N125="nulová",J125,0)</f>
        <v>0</v>
      </c>
      <c r="BJ125" s="14" t="s">
        <v>80</v>
      </c>
      <c r="BK125" s="155">
        <f aca="true" t="shared" si="9" ref="BK125:BK137">ROUND(I125*H125,1)</f>
        <v>0</v>
      </c>
      <c r="BL125" s="14" t="s">
        <v>122</v>
      </c>
      <c r="BM125" s="154" t="s">
        <v>123</v>
      </c>
    </row>
    <row r="126" spans="1:65" s="2" customFormat="1" ht="24.15" customHeight="1">
      <c r="A126" s="29"/>
      <c r="B126" s="141"/>
      <c r="C126" s="156" t="s">
        <v>82</v>
      </c>
      <c r="D126" s="156" t="s">
        <v>124</v>
      </c>
      <c r="E126" s="157" t="s">
        <v>125</v>
      </c>
      <c r="F126" s="158" t="s">
        <v>126</v>
      </c>
      <c r="G126" s="159" t="s">
        <v>121</v>
      </c>
      <c r="H126" s="160">
        <v>6</v>
      </c>
      <c r="I126" s="161"/>
      <c r="J126" s="162">
        <f t="shared" si="0"/>
        <v>0</v>
      </c>
      <c r="K126" s="163"/>
      <c r="L126" s="164"/>
      <c r="M126" s="165" t="s">
        <v>1</v>
      </c>
      <c r="N126" s="166" t="s">
        <v>38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127</v>
      </c>
      <c r="AT126" s="154" t="s">
        <v>124</v>
      </c>
      <c r="AU126" s="154" t="s">
        <v>82</v>
      </c>
      <c r="AY126" s="14" t="s">
        <v>115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80</v>
      </c>
      <c r="BK126" s="155">
        <f t="shared" si="9"/>
        <v>0</v>
      </c>
      <c r="BL126" s="14" t="s">
        <v>122</v>
      </c>
      <c r="BM126" s="154" t="s">
        <v>128</v>
      </c>
    </row>
    <row r="127" spans="1:65" s="2" customFormat="1" ht="24.15" customHeight="1">
      <c r="A127" s="29"/>
      <c r="B127" s="141"/>
      <c r="C127" s="156" t="s">
        <v>129</v>
      </c>
      <c r="D127" s="156" t="s">
        <v>124</v>
      </c>
      <c r="E127" s="157" t="s">
        <v>130</v>
      </c>
      <c r="F127" s="158" t="s">
        <v>131</v>
      </c>
      <c r="G127" s="159" t="s">
        <v>121</v>
      </c>
      <c r="H127" s="160">
        <v>6</v>
      </c>
      <c r="I127" s="161"/>
      <c r="J127" s="162">
        <f t="shared" si="0"/>
        <v>0</v>
      </c>
      <c r="K127" s="163"/>
      <c r="L127" s="164"/>
      <c r="M127" s="165" t="s">
        <v>1</v>
      </c>
      <c r="N127" s="166" t="s">
        <v>38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127</v>
      </c>
      <c r="AT127" s="154" t="s">
        <v>124</v>
      </c>
      <c r="AU127" s="154" t="s">
        <v>82</v>
      </c>
      <c r="AY127" s="14" t="s">
        <v>115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80</v>
      </c>
      <c r="BK127" s="155">
        <f t="shared" si="9"/>
        <v>0</v>
      </c>
      <c r="BL127" s="14" t="s">
        <v>122</v>
      </c>
      <c r="BM127" s="154" t="s">
        <v>132</v>
      </c>
    </row>
    <row r="128" spans="1:65" s="2" customFormat="1" ht="24.15" customHeight="1">
      <c r="A128" s="29"/>
      <c r="B128" s="141"/>
      <c r="C128" s="156" t="s">
        <v>133</v>
      </c>
      <c r="D128" s="156" t="s">
        <v>124</v>
      </c>
      <c r="E128" s="157" t="s">
        <v>134</v>
      </c>
      <c r="F128" s="158" t="s">
        <v>135</v>
      </c>
      <c r="G128" s="159" t="s">
        <v>121</v>
      </c>
      <c r="H128" s="160">
        <v>66</v>
      </c>
      <c r="I128" s="161"/>
      <c r="J128" s="162">
        <f t="shared" si="0"/>
        <v>0</v>
      </c>
      <c r="K128" s="163"/>
      <c r="L128" s="164"/>
      <c r="M128" s="165" t="s">
        <v>1</v>
      </c>
      <c r="N128" s="166" t="s">
        <v>38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127</v>
      </c>
      <c r="AT128" s="154" t="s">
        <v>124</v>
      </c>
      <c r="AU128" s="154" t="s">
        <v>82</v>
      </c>
      <c r="AY128" s="14" t="s">
        <v>115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80</v>
      </c>
      <c r="BK128" s="155">
        <f t="shared" si="9"/>
        <v>0</v>
      </c>
      <c r="BL128" s="14" t="s">
        <v>122</v>
      </c>
      <c r="BM128" s="154" t="s">
        <v>136</v>
      </c>
    </row>
    <row r="129" spans="1:65" s="2" customFormat="1" ht="24.15" customHeight="1">
      <c r="A129" s="29"/>
      <c r="B129" s="141"/>
      <c r="C129" s="156" t="s">
        <v>137</v>
      </c>
      <c r="D129" s="156" t="s">
        <v>124</v>
      </c>
      <c r="E129" s="157" t="s">
        <v>138</v>
      </c>
      <c r="F129" s="158" t="s">
        <v>139</v>
      </c>
      <c r="G129" s="159" t="s">
        <v>121</v>
      </c>
      <c r="H129" s="160">
        <v>330</v>
      </c>
      <c r="I129" s="161"/>
      <c r="J129" s="162">
        <f t="shared" si="0"/>
        <v>0</v>
      </c>
      <c r="K129" s="163"/>
      <c r="L129" s="164"/>
      <c r="M129" s="165" t="s">
        <v>1</v>
      </c>
      <c r="N129" s="166" t="s">
        <v>38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127</v>
      </c>
      <c r="AT129" s="154" t="s">
        <v>124</v>
      </c>
      <c r="AU129" s="154" t="s">
        <v>82</v>
      </c>
      <c r="AY129" s="14" t="s">
        <v>115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80</v>
      </c>
      <c r="BK129" s="155">
        <f t="shared" si="9"/>
        <v>0</v>
      </c>
      <c r="BL129" s="14" t="s">
        <v>122</v>
      </c>
      <c r="BM129" s="154" t="s">
        <v>140</v>
      </c>
    </row>
    <row r="130" spans="1:65" s="2" customFormat="1" ht="24.15" customHeight="1">
      <c r="A130" s="29"/>
      <c r="B130" s="141"/>
      <c r="C130" s="156" t="s">
        <v>141</v>
      </c>
      <c r="D130" s="156" t="s">
        <v>124</v>
      </c>
      <c r="E130" s="157" t="s">
        <v>142</v>
      </c>
      <c r="F130" s="158" t="s">
        <v>143</v>
      </c>
      <c r="G130" s="159" t="s">
        <v>121</v>
      </c>
      <c r="H130" s="160">
        <v>125</v>
      </c>
      <c r="I130" s="161"/>
      <c r="J130" s="162">
        <f t="shared" si="0"/>
        <v>0</v>
      </c>
      <c r="K130" s="163"/>
      <c r="L130" s="164"/>
      <c r="M130" s="165" t="s">
        <v>1</v>
      </c>
      <c r="N130" s="166" t="s">
        <v>38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127</v>
      </c>
      <c r="AT130" s="154" t="s">
        <v>124</v>
      </c>
      <c r="AU130" s="154" t="s">
        <v>82</v>
      </c>
      <c r="AY130" s="14" t="s">
        <v>115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80</v>
      </c>
      <c r="BK130" s="155">
        <f t="shared" si="9"/>
        <v>0</v>
      </c>
      <c r="BL130" s="14" t="s">
        <v>122</v>
      </c>
      <c r="BM130" s="154" t="s">
        <v>144</v>
      </c>
    </row>
    <row r="131" spans="1:65" s="2" customFormat="1" ht="24.15" customHeight="1">
      <c r="A131" s="29"/>
      <c r="B131" s="141"/>
      <c r="C131" s="156" t="s">
        <v>145</v>
      </c>
      <c r="D131" s="156" t="s">
        <v>124</v>
      </c>
      <c r="E131" s="157" t="s">
        <v>146</v>
      </c>
      <c r="F131" s="158" t="s">
        <v>147</v>
      </c>
      <c r="G131" s="159" t="s">
        <v>121</v>
      </c>
      <c r="H131" s="160">
        <v>17</v>
      </c>
      <c r="I131" s="161"/>
      <c r="J131" s="162">
        <f t="shared" si="0"/>
        <v>0</v>
      </c>
      <c r="K131" s="163"/>
      <c r="L131" s="164"/>
      <c r="M131" s="165" t="s">
        <v>1</v>
      </c>
      <c r="N131" s="166" t="s">
        <v>38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127</v>
      </c>
      <c r="AT131" s="154" t="s">
        <v>124</v>
      </c>
      <c r="AU131" s="154" t="s">
        <v>82</v>
      </c>
      <c r="AY131" s="14" t="s">
        <v>115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80</v>
      </c>
      <c r="BK131" s="155">
        <f t="shared" si="9"/>
        <v>0</v>
      </c>
      <c r="BL131" s="14" t="s">
        <v>122</v>
      </c>
      <c r="BM131" s="154" t="s">
        <v>148</v>
      </c>
    </row>
    <row r="132" spans="1:65" s="2" customFormat="1" ht="24.15" customHeight="1">
      <c r="A132" s="29"/>
      <c r="B132" s="141"/>
      <c r="C132" s="156" t="s">
        <v>149</v>
      </c>
      <c r="D132" s="156" t="s">
        <v>124</v>
      </c>
      <c r="E132" s="157" t="s">
        <v>150</v>
      </c>
      <c r="F132" s="158" t="s">
        <v>151</v>
      </c>
      <c r="G132" s="159" t="s">
        <v>121</v>
      </c>
      <c r="H132" s="160">
        <v>31</v>
      </c>
      <c r="I132" s="161"/>
      <c r="J132" s="162">
        <f t="shared" si="0"/>
        <v>0</v>
      </c>
      <c r="K132" s="163"/>
      <c r="L132" s="164"/>
      <c r="M132" s="165" t="s">
        <v>1</v>
      </c>
      <c r="N132" s="166" t="s">
        <v>38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127</v>
      </c>
      <c r="AT132" s="154" t="s">
        <v>124</v>
      </c>
      <c r="AU132" s="154" t="s">
        <v>82</v>
      </c>
      <c r="AY132" s="14" t="s">
        <v>115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80</v>
      </c>
      <c r="BK132" s="155">
        <f t="shared" si="9"/>
        <v>0</v>
      </c>
      <c r="BL132" s="14" t="s">
        <v>122</v>
      </c>
      <c r="BM132" s="154" t="s">
        <v>152</v>
      </c>
    </row>
    <row r="133" spans="1:65" s="2" customFormat="1" ht="24.15" customHeight="1">
      <c r="A133" s="29"/>
      <c r="B133" s="141"/>
      <c r="C133" s="156" t="s">
        <v>153</v>
      </c>
      <c r="D133" s="156" t="s">
        <v>124</v>
      </c>
      <c r="E133" s="157" t="s">
        <v>154</v>
      </c>
      <c r="F133" s="158" t="s">
        <v>155</v>
      </c>
      <c r="G133" s="159" t="s">
        <v>121</v>
      </c>
      <c r="H133" s="160">
        <v>50</v>
      </c>
      <c r="I133" s="161"/>
      <c r="J133" s="162">
        <f t="shared" si="0"/>
        <v>0</v>
      </c>
      <c r="K133" s="163"/>
      <c r="L133" s="164"/>
      <c r="M133" s="165" t="s">
        <v>1</v>
      </c>
      <c r="N133" s="166" t="s">
        <v>38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127</v>
      </c>
      <c r="AT133" s="154" t="s">
        <v>124</v>
      </c>
      <c r="AU133" s="154" t="s">
        <v>82</v>
      </c>
      <c r="AY133" s="14" t="s">
        <v>115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80</v>
      </c>
      <c r="BK133" s="155">
        <f t="shared" si="9"/>
        <v>0</v>
      </c>
      <c r="BL133" s="14" t="s">
        <v>122</v>
      </c>
      <c r="BM133" s="154" t="s">
        <v>156</v>
      </c>
    </row>
    <row r="134" spans="1:65" s="2" customFormat="1" ht="24.15" customHeight="1">
      <c r="A134" s="29"/>
      <c r="B134" s="141"/>
      <c r="C134" s="156" t="s">
        <v>157</v>
      </c>
      <c r="D134" s="156" t="s">
        <v>124</v>
      </c>
      <c r="E134" s="157" t="s">
        <v>158</v>
      </c>
      <c r="F134" s="158" t="s">
        <v>159</v>
      </c>
      <c r="G134" s="159" t="s">
        <v>121</v>
      </c>
      <c r="H134" s="160">
        <v>97</v>
      </c>
      <c r="I134" s="161"/>
      <c r="J134" s="162">
        <f t="shared" si="0"/>
        <v>0</v>
      </c>
      <c r="K134" s="163"/>
      <c r="L134" s="164"/>
      <c r="M134" s="165" t="s">
        <v>1</v>
      </c>
      <c r="N134" s="166" t="s">
        <v>38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127</v>
      </c>
      <c r="AT134" s="154" t="s">
        <v>124</v>
      </c>
      <c r="AU134" s="154" t="s">
        <v>82</v>
      </c>
      <c r="AY134" s="14" t="s">
        <v>115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80</v>
      </c>
      <c r="BK134" s="155">
        <f t="shared" si="9"/>
        <v>0</v>
      </c>
      <c r="BL134" s="14" t="s">
        <v>122</v>
      </c>
      <c r="BM134" s="154" t="s">
        <v>160</v>
      </c>
    </row>
    <row r="135" spans="1:65" s="2" customFormat="1" ht="24.15" customHeight="1">
      <c r="A135" s="29"/>
      <c r="B135" s="141"/>
      <c r="C135" s="156" t="s">
        <v>161</v>
      </c>
      <c r="D135" s="156" t="s">
        <v>124</v>
      </c>
      <c r="E135" s="157" t="s">
        <v>162</v>
      </c>
      <c r="F135" s="158" t="s">
        <v>163</v>
      </c>
      <c r="G135" s="159" t="s">
        <v>121</v>
      </c>
      <c r="H135" s="160">
        <v>36</v>
      </c>
      <c r="I135" s="161"/>
      <c r="J135" s="162">
        <f t="shared" si="0"/>
        <v>0</v>
      </c>
      <c r="K135" s="163"/>
      <c r="L135" s="164"/>
      <c r="M135" s="165" t="s">
        <v>1</v>
      </c>
      <c r="N135" s="166" t="s">
        <v>38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127</v>
      </c>
      <c r="AT135" s="154" t="s">
        <v>124</v>
      </c>
      <c r="AU135" s="154" t="s">
        <v>82</v>
      </c>
      <c r="AY135" s="14" t="s">
        <v>115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80</v>
      </c>
      <c r="BK135" s="155">
        <f t="shared" si="9"/>
        <v>0</v>
      </c>
      <c r="BL135" s="14" t="s">
        <v>122</v>
      </c>
      <c r="BM135" s="154" t="s">
        <v>164</v>
      </c>
    </row>
    <row r="136" spans="1:65" s="2" customFormat="1" ht="21.75" customHeight="1">
      <c r="A136" s="29"/>
      <c r="B136" s="141"/>
      <c r="C136" s="142" t="s">
        <v>165</v>
      </c>
      <c r="D136" s="142" t="s">
        <v>118</v>
      </c>
      <c r="E136" s="143" t="s">
        <v>166</v>
      </c>
      <c r="F136" s="144" t="s">
        <v>167</v>
      </c>
      <c r="G136" s="145" t="s">
        <v>121</v>
      </c>
      <c r="H136" s="146">
        <v>764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38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122</v>
      </c>
      <c r="AT136" s="154" t="s">
        <v>118</v>
      </c>
      <c r="AU136" s="154" t="s">
        <v>82</v>
      </c>
      <c r="AY136" s="14" t="s">
        <v>115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80</v>
      </c>
      <c r="BK136" s="155">
        <f t="shared" si="9"/>
        <v>0</v>
      </c>
      <c r="BL136" s="14" t="s">
        <v>122</v>
      </c>
      <c r="BM136" s="154" t="s">
        <v>168</v>
      </c>
    </row>
    <row r="137" spans="1:65" s="2" customFormat="1" ht="24.15" customHeight="1">
      <c r="A137" s="29"/>
      <c r="B137" s="141"/>
      <c r="C137" s="142" t="s">
        <v>169</v>
      </c>
      <c r="D137" s="142" t="s">
        <v>118</v>
      </c>
      <c r="E137" s="143" t="s">
        <v>170</v>
      </c>
      <c r="F137" s="144" t="s">
        <v>171</v>
      </c>
      <c r="G137" s="145" t="s">
        <v>172</v>
      </c>
      <c r="H137" s="167"/>
      <c r="I137" s="147"/>
      <c r="J137" s="148">
        <f t="shared" si="0"/>
        <v>0</v>
      </c>
      <c r="K137" s="149"/>
      <c r="L137" s="30"/>
      <c r="M137" s="150" t="s">
        <v>1</v>
      </c>
      <c r="N137" s="151" t="s">
        <v>38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122</v>
      </c>
      <c r="AT137" s="154" t="s">
        <v>118</v>
      </c>
      <c r="AU137" s="154" t="s">
        <v>82</v>
      </c>
      <c r="AY137" s="14" t="s">
        <v>115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80</v>
      </c>
      <c r="BK137" s="155">
        <f t="shared" si="9"/>
        <v>0</v>
      </c>
      <c r="BL137" s="14" t="s">
        <v>122</v>
      </c>
      <c r="BM137" s="154" t="s">
        <v>173</v>
      </c>
    </row>
    <row r="138" spans="2:63" s="12" customFormat="1" ht="22.95" customHeight="1">
      <c r="B138" s="128"/>
      <c r="D138" s="129" t="s">
        <v>72</v>
      </c>
      <c r="E138" s="139" t="s">
        <v>174</v>
      </c>
      <c r="F138" s="139" t="s">
        <v>175</v>
      </c>
      <c r="I138" s="131"/>
      <c r="J138" s="140">
        <f>BK138</f>
        <v>0</v>
      </c>
      <c r="L138" s="128"/>
      <c r="M138" s="133"/>
      <c r="N138" s="134"/>
      <c r="O138" s="134"/>
      <c r="P138" s="135">
        <f>P139</f>
        <v>0</v>
      </c>
      <c r="Q138" s="134"/>
      <c r="R138" s="135">
        <f>R139</f>
        <v>0</v>
      </c>
      <c r="S138" s="134"/>
      <c r="T138" s="136">
        <f>T139</f>
        <v>0</v>
      </c>
      <c r="AR138" s="129" t="s">
        <v>82</v>
      </c>
      <c r="AT138" s="137" t="s">
        <v>72</v>
      </c>
      <c r="AU138" s="137" t="s">
        <v>80</v>
      </c>
      <c r="AY138" s="129" t="s">
        <v>115</v>
      </c>
      <c r="BK138" s="138">
        <f>BK139</f>
        <v>0</v>
      </c>
    </row>
    <row r="139" spans="1:65" s="2" customFormat="1" ht="24.15" customHeight="1">
      <c r="A139" s="29"/>
      <c r="B139" s="141"/>
      <c r="C139" s="142" t="s">
        <v>176</v>
      </c>
      <c r="D139" s="142" t="s">
        <v>118</v>
      </c>
      <c r="E139" s="143" t="s">
        <v>177</v>
      </c>
      <c r="F139" s="144" t="s">
        <v>178</v>
      </c>
      <c r="G139" s="145" t="s">
        <v>179</v>
      </c>
      <c r="H139" s="146">
        <v>436</v>
      </c>
      <c r="I139" s="147"/>
      <c r="J139" s="148">
        <f>ROUND(I139*H139,1)</f>
        <v>0</v>
      </c>
      <c r="K139" s="149"/>
      <c r="L139" s="30"/>
      <c r="M139" s="150" t="s">
        <v>1</v>
      </c>
      <c r="N139" s="151" t="s">
        <v>38</v>
      </c>
      <c r="O139" s="55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122</v>
      </c>
      <c r="AT139" s="154" t="s">
        <v>118</v>
      </c>
      <c r="AU139" s="154" t="s">
        <v>82</v>
      </c>
      <c r="AY139" s="14" t="s">
        <v>115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4" t="s">
        <v>80</v>
      </c>
      <c r="BK139" s="155">
        <f>ROUND(I139*H139,1)</f>
        <v>0</v>
      </c>
      <c r="BL139" s="14" t="s">
        <v>122</v>
      </c>
      <c r="BM139" s="154" t="s">
        <v>180</v>
      </c>
    </row>
    <row r="140" spans="2:63" s="12" customFormat="1" ht="22.95" customHeight="1">
      <c r="B140" s="128"/>
      <c r="D140" s="129" t="s">
        <v>72</v>
      </c>
      <c r="E140" s="139" t="s">
        <v>181</v>
      </c>
      <c r="F140" s="139" t="s">
        <v>182</v>
      </c>
      <c r="I140" s="131"/>
      <c r="J140" s="140">
        <f>BK140</f>
        <v>0</v>
      </c>
      <c r="L140" s="128"/>
      <c r="M140" s="133"/>
      <c r="N140" s="134"/>
      <c r="O140" s="134"/>
      <c r="P140" s="135">
        <f>SUM(P141:P181)</f>
        <v>0</v>
      </c>
      <c r="Q140" s="134"/>
      <c r="R140" s="135">
        <f>SUM(R141:R181)</f>
        <v>0.09533000000000001</v>
      </c>
      <c r="S140" s="134"/>
      <c r="T140" s="136">
        <f>SUM(T141:T181)</f>
        <v>0.32625</v>
      </c>
      <c r="AR140" s="129" t="s">
        <v>82</v>
      </c>
      <c r="AT140" s="137" t="s">
        <v>72</v>
      </c>
      <c r="AU140" s="137" t="s">
        <v>80</v>
      </c>
      <c r="AY140" s="129" t="s">
        <v>115</v>
      </c>
      <c r="BK140" s="138">
        <f>SUM(BK141:BK181)</f>
        <v>0</v>
      </c>
    </row>
    <row r="141" spans="1:65" s="2" customFormat="1" ht="24.15" customHeight="1">
      <c r="A141" s="29"/>
      <c r="B141" s="141"/>
      <c r="C141" s="142" t="s">
        <v>8</v>
      </c>
      <c r="D141" s="142" t="s">
        <v>118</v>
      </c>
      <c r="E141" s="143" t="s">
        <v>183</v>
      </c>
      <c r="F141" s="144" t="s">
        <v>184</v>
      </c>
      <c r="G141" s="145" t="s">
        <v>179</v>
      </c>
      <c r="H141" s="146">
        <v>78</v>
      </c>
      <c r="I141" s="147"/>
      <c r="J141" s="148">
        <f aca="true" t="shared" si="10" ref="J141:J181">ROUND(I141*H141,1)</f>
        <v>0</v>
      </c>
      <c r="K141" s="149"/>
      <c r="L141" s="30"/>
      <c r="M141" s="150" t="s">
        <v>1</v>
      </c>
      <c r="N141" s="151" t="s">
        <v>38</v>
      </c>
      <c r="O141" s="55"/>
      <c r="P141" s="152">
        <f aca="true" t="shared" si="11" ref="P141:P181">O141*H141</f>
        <v>0</v>
      </c>
      <c r="Q141" s="152">
        <v>4E-05</v>
      </c>
      <c r="R141" s="152">
        <f aca="true" t="shared" si="12" ref="R141:R181">Q141*H141</f>
        <v>0.0031200000000000004</v>
      </c>
      <c r="S141" s="152">
        <v>0.00045</v>
      </c>
      <c r="T141" s="153">
        <f aca="true" t="shared" si="13" ref="T141:T181">S141*H141</f>
        <v>0.0351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122</v>
      </c>
      <c r="AT141" s="154" t="s">
        <v>118</v>
      </c>
      <c r="AU141" s="154" t="s">
        <v>82</v>
      </c>
      <c r="AY141" s="14" t="s">
        <v>115</v>
      </c>
      <c r="BE141" s="155">
        <f aca="true" t="shared" si="14" ref="BE141:BE181">IF(N141="základní",J141,0)</f>
        <v>0</v>
      </c>
      <c r="BF141" s="155">
        <f aca="true" t="shared" si="15" ref="BF141:BF181">IF(N141="snížená",J141,0)</f>
        <v>0</v>
      </c>
      <c r="BG141" s="155">
        <f aca="true" t="shared" si="16" ref="BG141:BG181">IF(N141="zákl. přenesená",J141,0)</f>
        <v>0</v>
      </c>
      <c r="BH141" s="155">
        <f aca="true" t="shared" si="17" ref="BH141:BH181">IF(N141="sníž. přenesená",J141,0)</f>
        <v>0</v>
      </c>
      <c r="BI141" s="155">
        <f aca="true" t="shared" si="18" ref="BI141:BI181">IF(N141="nulová",J141,0)</f>
        <v>0</v>
      </c>
      <c r="BJ141" s="14" t="s">
        <v>80</v>
      </c>
      <c r="BK141" s="155">
        <f aca="true" t="shared" si="19" ref="BK141:BK181">ROUND(I141*H141,1)</f>
        <v>0</v>
      </c>
      <c r="BL141" s="14" t="s">
        <v>122</v>
      </c>
      <c r="BM141" s="154" t="s">
        <v>185</v>
      </c>
    </row>
    <row r="142" spans="1:65" s="2" customFormat="1" ht="24.15" customHeight="1">
      <c r="A142" s="29"/>
      <c r="B142" s="141"/>
      <c r="C142" s="142" t="s">
        <v>122</v>
      </c>
      <c r="D142" s="142" t="s">
        <v>118</v>
      </c>
      <c r="E142" s="143" t="s">
        <v>186</v>
      </c>
      <c r="F142" s="144" t="s">
        <v>187</v>
      </c>
      <c r="G142" s="145" t="s">
        <v>179</v>
      </c>
      <c r="H142" s="146">
        <v>429</v>
      </c>
      <c r="I142" s="147"/>
      <c r="J142" s="148">
        <f t="shared" si="10"/>
        <v>0</v>
      </c>
      <c r="K142" s="149"/>
      <c r="L142" s="30"/>
      <c r="M142" s="150" t="s">
        <v>1</v>
      </c>
      <c r="N142" s="151" t="s">
        <v>38</v>
      </c>
      <c r="O142" s="55"/>
      <c r="P142" s="152">
        <f t="shared" si="11"/>
        <v>0</v>
      </c>
      <c r="Q142" s="152">
        <v>9E-05</v>
      </c>
      <c r="R142" s="152">
        <f t="shared" si="12"/>
        <v>0.038610000000000005</v>
      </c>
      <c r="S142" s="152">
        <v>0.00045</v>
      </c>
      <c r="T142" s="153">
        <f t="shared" si="13"/>
        <v>0.19305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122</v>
      </c>
      <c r="AT142" s="154" t="s">
        <v>118</v>
      </c>
      <c r="AU142" s="154" t="s">
        <v>82</v>
      </c>
      <c r="AY142" s="14" t="s">
        <v>115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80</v>
      </c>
      <c r="BK142" s="155">
        <f t="shared" si="19"/>
        <v>0</v>
      </c>
      <c r="BL142" s="14" t="s">
        <v>122</v>
      </c>
      <c r="BM142" s="154" t="s">
        <v>188</v>
      </c>
    </row>
    <row r="143" spans="1:65" s="2" customFormat="1" ht="24.15" customHeight="1">
      <c r="A143" s="29"/>
      <c r="B143" s="141"/>
      <c r="C143" s="142" t="s">
        <v>189</v>
      </c>
      <c r="D143" s="142" t="s">
        <v>118</v>
      </c>
      <c r="E143" s="143" t="s">
        <v>190</v>
      </c>
      <c r="F143" s="144" t="s">
        <v>191</v>
      </c>
      <c r="G143" s="145" t="s">
        <v>179</v>
      </c>
      <c r="H143" s="146">
        <v>68</v>
      </c>
      <c r="I143" s="147"/>
      <c r="J143" s="148">
        <f t="shared" si="10"/>
        <v>0</v>
      </c>
      <c r="K143" s="149"/>
      <c r="L143" s="30"/>
      <c r="M143" s="150" t="s">
        <v>1</v>
      </c>
      <c r="N143" s="151" t="s">
        <v>38</v>
      </c>
      <c r="O143" s="55"/>
      <c r="P143" s="152">
        <f t="shared" si="11"/>
        <v>0</v>
      </c>
      <c r="Q143" s="152">
        <v>0.00013</v>
      </c>
      <c r="R143" s="152">
        <f t="shared" si="12"/>
        <v>0.008839999999999999</v>
      </c>
      <c r="S143" s="152">
        <v>0.0011</v>
      </c>
      <c r="T143" s="153">
        <f t="shared" si="13"/>
        <v>0.0748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122</v>
      </c>
      <c r="AT143" s="154" t="s">
        <v>118</v>
      </c>
      <c r="AU143" s="154" t="s">
        <v>82</v>
      </c>
      <c r="AY143" s="14" t="s">
        <v>115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80</v>
      </c>
      <c r="BK143" s="155">
        <f t="shared" si="19"/>
        <v>0</v>
      </c>
      <c r="BL143" s="14" t="s">
        <v>122</v>
      </c>
      <c r="BM143" s="154" t="s">
        <v>192</v>
      </c>
    </row>
    <row r="144" spans="1:65" s="2" customFormat="1" ht="24.15" customHeight="1">
      <c r="A144" s="29"/>
      <c r="B144" s="141"/>
      <c r="C144" s="142" t="s">
        <v>193</v>
      </c>
      <c r="D144" s="142" t="s">
        <v>118</v>
      </c>
      <c r="E144" s="143" t="s">
        <v>194</v>
      </c>
      <c r="F144" s="144" t="s">
        <v>195</v>
      </c>
      <c r="G144" s="145" t="s">
        <v>179</v>
      </c>
      <c r="H144" s="146">
        <v>9</v>
      </c>
      <c r="I144" s="147"/>
      <c r="J144" s="148">
        <f t="shared" si="10"/>
        <v>0</v>
      </c>
      <c r="K144" s="149"/>
      <c r="L144" s="30"/>
      <c r="M144" s="150" t="s">
        <v>1</v>
      </c>
      <c r="N144" s="151" t="s">
        <v>38</v>
      </c>
      <c r="O144" s="55"/>
      <c r="P144" s="152">
        <f t="shared" si="11"/>
        <v>0</v>
      </c>
      <c r="Q144" s="152">
        <v>0.00017</v>
      </c>
      <c r="R144" s="152">
        <f t="shared" si="12"/>
        <v>0.0015300000000000001</v>
      </c>
      <c r="S144" s="152">
        <v>0.0022</v>
      </c>
      <c r="T144" s="153">
        <f t="shared" si="13"/>
        <v>0.0198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122</v>
      </c>
      <c r="AT144" s="154" t="s">
        <v>118</v>
      </c>
      <c r="AU144" s="154" t="s">
        <v>82</v>
      </c>
      <c r="AY144" s="14" t="s">
        <v>115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80</v>
      </c>
      <c r="BK144" s="155">
        <f t="shared" si="19"/>
        <v>0</v>
      </c>
      <c r="BL144" s="14" t="s">
        <v>122</v>
      </c>
      <c r="BM144" s="154" t="s">
        <v>196</v>
      </c>
    </row>
    <row r="145" spans="1:65" s="2" customFormat="1" ht="24.15" customHeight="1">
      <c r="A145" s="29"/>
      <c r="B145" s="141"/>
      <c r="C145" s="142" t="s">
        <v>197</v>
      </c>
      <c r="D145" s="142" t="s">
        <v>118</v>
      </c>
      <c r="E145" s="143" t="s">
        <v>198</v>
      </c>
      <c r="F145" s="144" t="s">
        <v>199</v>
      </c>
      <c r="G145" s="145" t="s">
        <v>179</v>
      </c>
      <c r="H145" s="146">
        <v>1</v>
      </c>
      <c r="I145" s="147"/>
      <c r="J145" s="148">
        <f t="shared" si="10"/>
        <v>0</v>
      </c>
      <c r="K145" s="149"/>
      <c r="L145" s="30"/>
      <c r="M145" s="150" t="s">
        <v>1</v>
      </c>
      <c r="N145" s="151" t="s">
        <v>38</v>
      </c>
      <c r="O145" s="55"/>
      <c r="P145" s="152">
        <f t="shared" si="11"/>
        <v>0</v>
      </c>
      <c r="Q145" s="152">
        <v>0.00021</v>
      </c>
      <c r="R145" s="152">
        <f t="shared" si="12"/>
        <v>0.00021</v>
      </c>
      <c r="S145" s="152">
        <v>0.0035</v>
      </c>
      <c r="T145" s="153">
        <f t="shared" si="13"/>
        <v>0.0035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122</v>
      </c>
      <c r="AT145" s="154" t="s">
        <v>118</v>
      </c>
      <c r="AU145" s="154" t="s">
        <v>82</v>
      </c>
      <c r="AY145" s="14" t="s">
        <v>115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80</v>
      </c>
      <c r="BK145" s="155">
        <f t="shared" si="19"/>
        <v>0</v>
      </c>
      <c r="BL145" s="14" t="s">
        <v>122</v>
      </c>
      <c r="BM145" s="154" t="s">
        <v>200</v>
      </c>
    </row>
    <row r="146" spans="1:65" s="2" customFormat="1" ht="24.15" customHeight="1">
      <c r="A146" s="29"/>
      <c r="B146" s="141"/>
      <c r="C146" s="156" t="s">
        <v>201</v>
      </c>
      <c r="D146" s="156" t="s">
        <v>124</v>
      </c>
      <c r="E146" s="157" t="s">
        <v>202</v>
      </c>
      <c r="F146" s="158" t="s">
        <v>203</v>
      </c>
      <c r="G146" s="159" t="s">
        <v>179</v>
      </c>
      <c r="H146" s="160">
        <v>114</v>
      </c>
      <c r="I146" s="161"/>
      <c r="J146" s="162">
        <f t="shared" si="10"/>
        <v>0</v>
      </c>
      <c r="K146" s="163"/>
      <c r="L146" s="164"/>
      <c r="M146" s="165" t="s">
        <v>1</v>
      </c>
      <c r="N146" s="166" t="s">
        <v>38</v>
      </c>
      <c r="O146" s="55"/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3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127</v>
      </c>
      <c r="AT146" s="154" t="s">
        <v>124</v>
      </c>
      <c r="AU146" s="154" t="s">
        <v>82</v>
      </c>
      <c r="AY146" s="14" t="s">
        <v>115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80</v>
      </c>
      <c r="BK146" s="155">
        <f t="shared" si="19"/>
        <v>0</v>
      </c>
      <c r="BL146" s="14" t="s">
        <v>122</v>
      </c>
      <c r="BM146" s="154" t="s">
        <v>204</v>
      </c>
    </row>
    <row r="147" spans="1:65" s="2" customFormat="1" ht="24.15" customHeight="1">
      <c r="A147" s="29"/>
      <c r="B147" s="141"/>
      <c r="C147" s="156" t="s">
        <v>7</v>
      </c>
      <c r="D147" s="156" t="s">
        <v>124</v>
      </c>
      <c r="E147" s="157" t="s">
        <v>205</v>
      </c>
      <c r="F147" s="158" t="s">
        <v>206</v>
      </c>
      <c r="G147" s="159" t="s">
        <v>179</v>
      </c>
      <c r="H147" s="160">
        <v>85</v>
      </c>
      <c r="I147" s="161"/>
      <c r="J147" s="162">
        <f t="shared" si="10"/>
        <v>0</v>
      </c>
      <c r="K147" s="163"/>
      <c r="L147" s="164"/>
      <c r="M147" s="165" t="s">
        <v>1</v>
      </c>
      <c r="N147" s="166" t="s">
        <v>38</v>
      </c>
      <c r="O147" s="55"/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3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127</v>
      </c>
      <c r="AT147" s="154" t="s">
        <v>124</v>
      </c>
      <c r="AU147" s="154" t="s">
        <v>82</v>
      </c>
      <c r="AY147" s="14" t="s">
        <v>115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80</v>
      </c>
      <c r="BK147" s="155">
        <f t="shared" si="19"/>
        <v>0</v>
      </c>
      <c r="BL147" s="14" t="s">
        <v>122</v>
      </c>
      <c r="BM147" s="154" t="s">
        <v>207</v>
      </c>
    </row>
    <row r="148" spans="1:65" s="2" customFormat="1" ht="24.15" customHeight="1">
      <c r="A148" s="29"/>
      <c r="B148" s="141"/>
      <c r="C148" s="156" t="s">
        <v>208</v>
      </c>
      <c r="D148" s="156" t="s">
        <v>124</v>
      </c>
      <c r="E148" s="157" t="s">
        <v>209</v>
      </c>
      <c r="F148" s="158" t="s">
        <v>210</v>
      </c>
      <c r="G148" s="159" t="s">
        <v>179</v>
      </c>
      <c r="H148" s="160">
        <v>2</v>
      </c>
      <c r="I148" s="161"/>
      <c r="J148" s="162">
        <f t="shared" si="10"/>
        <v>0</v>
      </c>
      <c r="K148" s="163"/>
      <c r="L148" s="164"/>
      <c r="M148" s="165" t="s">
        <v>1</v>
      </c>
      <c r="N148" s="166" t="s">
        <v>38</v>
      </c>
      <c r="O148" s="55"/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53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127</v>
      </c>
      <c r="AT148" s="154" t="s">
        <v>124</v>
      </c>
      <c r="AU148" s="154" t="s">
        <v>82</v>
      </c>
      <c r="AY148" s="14" t="s">
        <v>115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80</v>
      </c>
      <c r="BK148" s="155">
        <f t="shared" si="19"/>
        <v>0</v>
      </c>
      <c r="BL148" s="14" t="s">
        <v>122</v>
      </c>
      <c r="BM148" s="154" t="s">
        <v>211</v>
      </c>
    </row>
    <row r="149" spans="1:65" s="2" customFormat="1" ht="24.15" customHeight="1">
      <c r="A149" s="29"/>
      <c r="B149" s="141"/>
      <c r="C149" s="156" t="s">
        <v>212</v>
      </c>
      <c r="D149" s="156" t="s">
        <v>124</v>
      </c>
      <c r="E149" s="157" t="s">
        <v>213</v>
      </c>
      <c r="F149" s="158" t="s">
        <v>214</v>
      </c>
      <c r="G149" s="159" t="s">
        <v>179</v>
      </c>
      <c r="H149" s="160">
        <v>12</v>
      </c>
      <c r="I149" s="161"/>
      <c r="J149" s="162">
        <f t="shared" si="10"/>
        <v>0</v>
      </c>
      <c r="K149" s="163"/>
      <c r="L149" s="164"/>
      <c r="M149" s="165" t="s">
        <v>1</v>
      </c>
      <c r="N149" s="166" t="s">
        <v>38</v>
      </c>
      <c r="O149" s="55"/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3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127</v>
      </c>
      <c r="AT149" s="154" t="s">
        <v>124</v>
      </c>
      <c r="AU149" s="154" t="s">
        <v>82</v>
      </c>
      <c r="AY149" s="14" t="s">
        <v>115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80</v>
      </c>
      <c r="BK149" s="155">
        <f t="shared" si="19"/>
        <v>0</v>
      </c>
      <c r="BL149" s="14" t="s">
        <v>122</v>
      </c>
      <c r="BM149" s="154" t="s">
        <v>215</v>
      </c>
    </row>
    <row r="150" spans="1:65" s="2" customFormat="1" ht="24.15" customHeight="1">
      <c r="A150" s="29"/>
      <c r="B150" s="141"/>
      <c r="C150" s="156" t="s">
        <v>216</v>
      </c>
      <c r="D150" s="156" t="s">
        <v>124</v>
      </c>
      <c r="E150" s="157" t="s">
        <v>217</v>
      </c>
      <c r="F150" s="158" t="s">
        <v>218</v>
      </c>
      <c r="G150" s="159" t="s">
        <v>179</v>
      </c>
      <c r="H150" s="160">
        <v>5</v>
      </c>
      <c r="I150" s="161"/>
      <c r="J150" s="162">
        <f t="shared" si="10"/>
        <v>0</v>
      </c>
      <c r="K150" s="163"/>
      <c r="L150" s="164"/>
      <c r="M150" s="165" t="s">
        <v>1</v>
      </c>
      <c r="N150" s="166" t="s">
        <v>38</v>
      </c>
      <c r="O150" s="55"/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3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127</v>
      </c>
      <c r="AT150" s="154" t="s">
        <v>124</v>
      </c>
      <c r="AU150" s="154" t="s">
        <v>82</v>
      </c>
      <c r="AY150" s="14" t="s">
        <v>115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80</v>
      </c>
      <c r="BK150" s="155">
        <f t="shared" si="19"/>
        <v>0</v>
      </c>
      <c r="BL150" s="14" t="s">
        <v>122</v>
      </c>
      <c r="BM150" s="154" t="s">
        <v>219</v>
      </c>
    </row>
    <row r="151" spans="1:65" s="2" customFormat="1" ht="37.95" customHeight="1">
      <c r="A151" s="29"/>
      <c r="B151" s="141"/>
      <c r="C151" s="156" t="s">
        <v>220</v>
      </c>
      <c r="D151" s="156" t="s">
        <v>124</v>
      </c>
      <c r="E151" s="157" t="s">
        <v>221</v>
      </c>
      <c r="F151" s="158" t="s">
        <v>222</v>
      </c>
      <c r="G151" s="159" t="s">
        <v>179</v>
      </c>
      <c r="H151" s="160">
        <v>114</v>
      </c>
      <c r="I151" s="161"/>
      <c r="J151" s="162">
        <f t="shared" si="10"/>
        <v>0</v>
      </c>
      <c r="K151" s="163"/>
      <c r="L151" s="164"/>
      <c r="M151" s="165" t="s">
        <v>1</v>
      </c>
      <c r="N151" s="166" t="s">
        <v>38</v>
      </c>
      <c r="O151" s="55"/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127</v>
      </c>
      <c r="AT151" s="154" t="s">
        <v>124</v>
      </c>
      <c r="AU151" s="154" t="s">
        <v>82</v>
      </c>
      <c r="AY151" s="14" t="s">
        <v>115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80</v>
      </c>
      <c r="BK151" s="155">
        <f t="shared" si="19"/>
        <v>0</v>
      </c>
      <c r="BL151" s="14" t="s">
        <v>122</v>
      </c>
      <c r="BM151" s="154" t="s">
        <v>223</v>
      </c>
    </row>
    <row r="152" spans="1:65" s="2" customFormat="1" ht="37.95" customHeight="1">
      <c r="A152" s="29"/>
      <c r="B152" s="141"/>
      <c r="C152" s="156" t="s">
        <v>224</v>
      </c>
      <c r="D152" s="156" t="s">
        <v>124</v>
      </c>
      <c r="E152" s="157" t="s">
        <v>225</v>
      </c>
      <c r="F152" s="158" t="s">
        <v>226</v>
      </c>
      <c r="G152" s="159" t="s">
        <v>179</v>
      </c>
      <c r="H152" s="160">
        <v>97</v>
      </c>
      <c r="I152" s="161"/>
      <c r="J152" s="162">
        <f t="shared" si="10"/>
        <v>0</v>
      </c>
      <c r="K152" s="163"/>
      <c r="L152" s="164"/>
      <c r="M152" s="165" t="s">
        <v>1</v>
      </c>
      <c r="N152" s="166" t="s">
        <v>38</v>
      </c>
      <c r="O152" s="55"/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127</v>
      </c>
      <c r="AT152" s="154" t="s">
        <v>124</v>
      </c>
      <c r="AU152" s="154" t="s">
        <v>82</v>
      </c>
      <c r="AY152" s="14" t="s">
        <v>115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80</v>
      </c>
      <c r="BK152" s="155">
        <f t="shared" si="19"/>
        <v>0</v>
      </c>
      <c r="BL152" s="14" t="s">
        <v>122</v>
      </c>
      <c r="BM152" s="154" t="s">
        <v>227</v>
      </c>
    </row>
    <row r="153" spans="1:65" s="2" customFormat="1" ht="37.95" customHeight="1">
      <c r="A153" s="29"/>
      <c r="B153" s="141"/>
      <c r="C153" s="156" t="s">
        <v>228</v>
      </c>
      <c r="D153" s="156" t="s">
        <v>124</v>
      </c>
      <c r="E153" s="157" t="s">
        <v>229</v>
      </c>
      <c r="F153" s="158" t="s">
        <v>230</v>
      </c>
      <c r="G153" s="159" t="s">
        <v>179</v>
      </c>
      <c r="H153" s="160">
        <v>7</v>
      </c>
      <c r="I153" s="161"/>
      <c r="J153" s="162">
        <f t="shared" si="10"/>
        <v>0</v>
      </c>
      <c r="K153" s="163"/>
      <c r="L153" s="164"/>
      <c r="M153" s="165" t="s">
        <v>1</v>
      </c>
      <c r="N153" s="166" t="s">
        <v>38</v>
      </c>
      <c r="O153" s="55"/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127</v>
      </c>
      <c r="AT153" s="154" t="s">
        <v>124</v>
      </c>
      <c r="AU153" s="154" t="s">
        <v>82</v>
      </c>
      <c r="AY153" s="14" t="s">
        <v>115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80</v>
      </c>
      <c r="BK153" s="155">
        <f t="shared" si="19"/>
        <v>0</v>
      </c>
      <c r="BL153" s="14" t="s">
        <v>122</v>
      </c>
      <c r="BM153" s="154" t="s">
        <v>231</v>
      </c>
    </row>
    <row r="154" spans="1:65" s="2" customFormat="1" ht="16.5" customHeight="1">
      <c r="A154" s="29"/>
      <c r="B154" s="141"/>
      <c r="C154" s="156" t="s">
        <v>232</v>
      </c>
      <c r="D154" s="156" t="s">
        <v>124</v>
      </c>
      <c r="E154" s="157" t="s">
        <v>233</v>
      </c>
      <c r="F154" s="158" t="s">
        <v>234</v>
      </c>
      <c r="G154" s="159" t="s">
        <v>179</v>
      </c>
      <c r="H154" s="160">
        <v>218</v>
      </c>
      <c r="I154" s="161"/>
      <c r="J154" s="162">
        <f t="shared" si="10"/>
        <v>0</v>
      </c>
      <c r="K154" s="163"/>
      <c r="L154" s="164"/>
      <c r="M154" s="165" t="s">
        <v>1</v>
      </c>
      <c r="N154" s="166" t="s">
        <v>38</v>
      </c>
      <c r="O154" s="55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127</v>
      </c>
      <c r="AT154" s="154" t="s">
        <v>124</v>
      </c>
      <c r="AU154" s="154" t="s">
        <v>82</v>
      </c>
      <c r="AY154" s="14" t="s">
        <v>115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80</v>
      </c>
      <c r="BK154" s="155">
        <f t="shared" si="19"/>
        <v>0</v>
      </c>
      <c r="BL154" s="14" t="s">
        <v>122</v>
      </c>
      <c r="BM154" s="154" t="s">
        <v>235</v>
      </c>
    </row>
    <row r="155" spans="1:65" s="2" customFormat="1" ht="16.5" customHeight="1">
      <c r="A155" s="29"/>
      <c r="B155" s="141"/>
      <c r="C155" s="156" t="s">
        <v>236</v>
      </c>
      <c r="D155" s="156" t="s">
        <v>124</v>
      </c>
      <c r="E155" s="157" t="s">
        <v>237</v>
      </c>
      <c r="F155" s="158" t="s">
        <v>238</v>
      </c>
      <c r="G155" s="159" t="s">
        <v>179</v>
      </c>
      <c r="H155" s="160">
        <v>78</v>
      </c>
      <c r="I155" s="161"/>
      <c r="J155" s="162">
        <f t="shared" si="10"/>
        <v>0</v>
      </c>
      <c r="K155" s="163"/>
      <c r="L155" s="164"/>
      <c r="M155" s="165" t="s">
        <v>1</v>
      </c>
      <c r="N155" s="166" t="s">
        <v>38</v>
      </c>
      <c r="O155" s="55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127</v>
      </c>
      <c r="AT155" s="154" t="s">
        <v>124</v>
      </c>
      <c r="AU155" s="154" t="s">
        <v>82</v>
      </c>
      <c r="AY155" s="14" t="s">
        <v>115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80</v>
      </c>
      <c r="BK155" s="155">
        <f t="shared" si="19"/>
        <v>0</v>
      </c>
      <c r="BL155" s="14" t="s">
        <v>122</v>
      </c>
      <c r="BM155" s="154" t="s">
        <v>239</v>
      </c>
    </row>
    <row r="156" spans="1:65" s="2" customFormat="1" ht="16.5" customHeight="1">
      <c r="A156" s="29"/>
      <c r="B156" s="141"/>
      <c r="C156" s="156" t="s">
        <v>240</v>
      </c>
      <c r="D156" s="156" t="s">
        <v>124</v>
      </c>
      <c r="E156" s="157" t="s">
        <v>241</v>
      </c>
      <c r="F156" s="158" t="s">
        <v>242</v>
      </c>
      <c r="G156" s="159" t="s">
        <v>179</v>
      </c>
      <c r="H156" s="160">
        <v>2</v>
      </c>
      <c r="I156" s="161"/>
      <c r="J156" s="162">
        <f t="shared" si="10"/>
        <v>0</v>
      </c>
      <c r="K156" s="163"/>
      <c r="L156" s="164"/>
      <c r="M156" s="165" t="s">
        <v>1</v>
      </c>
      <c r="N156" s="166" t="s">
        <v>38</v>
      </c>
      <c r="O156" s="55"/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127</v>
      </c>
      <c r="AT156" s="154" t="s">
        <v>124</v>
      </c>
      <c r="AU156" s="154" t="s">
        <v>82</v>
      </c>
      <c r="AY156" s="14" t="s">
        <v>115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80</v>
      </c>
      <c r="BK156" s="155">
        <f t="shared" si="19"/>
        <v>0</v>
      </c>
      <c r="BL156" s="14" t="s">
        <v>122</v>
      </c>
      <c r="BM156" s="154" t="s">
        <v>243</v>
      </c>
    </row>
    <row r="157" spans="1:65" s="2" customFormat="1" ht="16.5" customHeight="1">
      <c r="A157" s="29"/>
      <c r="B157" s="141"/>
      <c r="C157" s="156" t="s">
        <v>244</v>
      </c>
      <c r="D157" s="156" t="s">
        <v>124</v>
      </c>
      <c r="E157" s="157" t="s">
        <v>245</v>
      </c>
      <c r="F157" s="158" t="s">
        <v>246</v>
      </c>
      <c r="G157" s="159" t="s">
        <v>179</v>
      </c>
      <c r="H157" s="160">
        <v>3</v>
      </c>
      <c r="I157" s="161"/>
      <c r="J157" s="162">
        <f t="shared" si="10"/>
        <v>0</v>
      </c>
      <c r="K157" s="163"/>
      <c r="L157" s="164"/>
      <c r="M157" s="165" t="s">
        <v>1</v>
      </c>
      <c r="N157" s="166" t="s">
        <v>38</v>
      </c>
      <c r="O157" s="55"/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127</v>
      </c>
      <c r="AT157" s="154" t="s">
        <v>124</v>
      </c>
      <c r="AU157" s="154" t="s">
        <v>82</v>
      </c>
      <c r="AY157" s="14" t="s">
        <v>115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80</v>
      </c>
      <c r="BK157" s="155">
        <f t="shared" si="19"/>
        <v>0</v>
      </c>
      <c r="BL157" s="14" t="s">
        <v>122</v>
      </c>
      <c r="BM157" s="154" t="s">
        <v>247</v>
      </c>
    </row>
    <row r="158" spans="1:65" s="2" customFormat="1" ht="16.5" customHeight="1">
      <c r="A158" s="29"/>
      <c r="B158" s="141"/>
      <c r="C158" s="156" t="s">
        <v>127</v>
      </c>
      <c r="D158" s="156" t="s">
        <v>124</v>
      </c>
      <c r="E158" s="157" t="s">
        <v>248</v>
      </c>
      <c r="F158" s="158" t="s">
        <v>249</v>
      </c>
      <c r="G158" s="159" t="s">
        <v>179</v>
      </c>
      <c r="H158" s="160">
        <v>5</v>
      </c>
      <c r="I158" s="161"/>
      <c r="J158" s="162">
        <f t="shared" si="10"/>
        <v>0</v>
      </c>
      <c r="K158" s="163"/>
      <c r="L158" s="164"/>
      <c r="M158" s="165" t="s">
        <v>1</v>
      </c>
      <c r="N158" s="166" t="s">
        <v>38</v>
      </c>
      <c r="O158" s="55"/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127</v>
      </c>
      <c r="AT158" s="154" t="s">
        <v>124</v>
      </c>
      <c r="AU158" s="154" t="s">
        <v>82</v>
      </c>
      <c r="AY158" s="14" t="s">
        <v>115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80</v>
      </c>
      <c r="BK158" s="155">
        <f t="shared" si="19"/>
        <v>0</v>
      </c>
      <c r="BL158" s="14" t="s">
        <v>122</v>
      </c>
      <c r="BM158" s="154" t="s">
        <v>250</v>
      </c>
    </row>
    <row r="159" spans="1:65" s="2" customFormat="1" ht="16.5" customHeight="1">
      <c r="A159" s="29"/>
      <c r="B159" s="141"/>
      <c r="C159" s="156" t="s">
        <v>251</v>
      </c>
      <c r="D159" s="156" t="s">
        <v>124</v>
      </c>
      <c r="E159" s="157" t="s">
        <v>252</v>
      </c>
      <c r="F159" s="158" t="s">
        <v>253</v>
      </c>
      <c r="G159" s="159" t="s">
        <v>179</v>
      </c>
      <c r="H159" s="160">
        <v>20</v>
      </c>
      <c r="I159" s="161"/>
      <c r="J159" s="162">
        <f t="shared" si="10"/>
        <v>0</v>
      </c>
      <c r="K159" s="163"/>
      <c r="L159" s="164"/>
      <c r="M159" s="165" t="s">
        <v>1</v>
      </c>
      <c r="N159" s="166" t="s">
        <v>38</v>
      </c>
      <c r="O159" s="55"/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127</v>
      </c>
      <c r="AT159" s="154" t="s">
        <v>124</v>
      </c>
      <c r="AU159" s="154" t="s">
        <v>82</v>
      </c>
      <c r="AY159" s="14" t="s">
        <v>115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80</v>
      </c>
      <c r="BK159" s="155">
        <f t="shared" si="19"/>
        <v>0</v>
      </c>
      <c r="BL159" s="14" t="s">
        <v>122</v>
      </c>
      <c r="BM159" s="154" t="s">
        <v>254</v>
      </c>
    </row>
    <row r="160" spans="1:65" s="2" customFormat="1" ht="16.5" customHeight="1">
      <c r="A160" s="29"/>
      <c r="B160" s="141"/>
      <c r="C160" s="156" t="s">
        <v>255</v>
      </c>
      <c r="D160" s="156" t="s">
        <v>124</v>
      </c>
      <c r="E160" s="157" t="s">
        <v>256</v>
      </c>
      <c r="F160" s="158" t="s">
        <v>257</v>
      </c>
      <c r="G160" s="159" t="s">
        <v>179</v>
      </c>
      <c r="H160" s="160">
        <v>9</v>
      </c>
      <c r="I160" s="161"/>
      <c r="J160" s="162">
        <f t="shared" si="10"/>
        <v>0</v>
      </c>
      <c r="K160" s="163"/>
      <c r="L160" s="164"/>
      <c r="M160" s="165" t="s">
        <v>1</v>
      </c>
      <c r="N160" s="166" t="s">
        <v>38</v>
      </c>
      <c r="O160" s="55"/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127</v>
      </c>
      <c r="AT160" s="154" t="s">
        <v>124</v>
      </c>
      <c r="AU160" s="154" t="s">
        <v>82</v>
      </c>
      <c r="AY160" s="14" t="s">
        <v>115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80</v>
      </c>
      <c r="BK160" s="155">
        <f t="shared" si="19"/>
        <v>0</v>
      </c>
      <c r="BL160" s="14" t="s">
        <v>122</v>
      </c>
      <c r="BM160" s="154" t="s">
        <v>258</v>
      </c>
    </row>
    <row r="161" spans="1:65" s="2" customFormat="1" ht="16.5" customHeight="1">
      <c r="A161" s="29"/>
      <c r="B161" s="141"/>
      <c r="C161" s="156" t="s">
        <v>259</v>
      </c>
      <c r="D161" s="156" t="s">
        <v>124</v>
      </c>
      <c r="E161" s="157" t="s">
        <v>260</v>
      </c>
      <c r="F161" s="158" t="s">
        <v>261</v>
      </c>
      <c r="G161" s="159" t="s">
        <v>179</v>
      </c>
      <c r="H161" s="160">
        <v>1</v>
      </c>
      <c r="I161" s="161"/>
      <c r="J161" s="162">
        <f t="shared" si="10"/>
        <v>0</v>
      </c>
      <c r="K161" s="163"/>
      <c r="L161" s="164"/>
      <c r="M161" s="165" t="s">
        <v>1</v>
      </c>
      <c r="N161" s="166" t="s">
        <v>38</v>
      </c>
      <c r="O161" s="55"/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127</v>
      </c>
      <c r="AT161" s="154" t="s">
        <v>124</v>
      </c>
      <c r="AU161" s="154" t="s">
        <v>82</v>
      </c>
      <c r="AY161" s="14" t="s">
        <v>115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80</v>
      </c>
      <c r="BK161" s="155">
        <f t="shared" si="19"/>
        <v>0</v>
      </c>
      <c r="BL161" s="14" t="s">
        <v>122</v>
      </c>
      <c r="BM161" s="154" t="s">
        <v>262</v>
      </c>
    </row>
    <row r="162" spans="1:65" s="2" customFormat="1" ht="24.15" customHeight="1">
      <c r="A162" s="29"/>
      <c r="B162" s="141"/>
      <c r="C162" s="156" t="s">
        <v>263</v>
      </c>
      <c r="D162" s="156" t="s">
        <v>124</v>
      </c>
      <c r="E162" s="157" t="s">
        <v>264</v>
      </c>
      <c r="F162" s="158" t="s">
        <v>265</v>
      </c>
      <c r="G162" s="159" t="s">
        <v>179</v>
      </c>
      <c r="H162" s="160">
        <v>1</v>
      </c>
      <c r="I162" s="161"/>
      <c r="J162" s="162">
        <f t="shared" si="10"/>
        <v>0</v>
      </c>
      <c r="K162" s="163"/>
      <c r="L162" s="164"/>
      <c r="M162" s="165" t="s">
        <v>1</v>
      </c>
      <c r="N162" s="166" t="s">
        <v>38</v>
      </c>
      <c r="O162" s="55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127</v>
      </c>
      <c r="AT162" s="154" t="s">
        <v>124</v>
      </c>
      <c r="AU162" s="154" t="s">
        <v>82</v>
      </c>
      <c r="AY162" s="14" t="s">
        <v>115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80</v>
      </c>
      <c r="BK162" s="155">
        <f t="shared" si="19"/>
        <v>0</v>
      </c>
      <c r="BL162" s="14" t="s">
        <v>122</v>
      </c>
      <c r="BM162" s="154" t="s">
        <v>266</v>
      </c>
    </row>
    <row r="163" spans="1:65" s="2" customFormat="1" ht="24.15" customHeight="1">
      <c r="A163" s="29"/>
      <c r="B163" s="141"/>
      <c r="C163" s="156" t="s">
        <v>267</v>
      </c>
      <c r="D163" s="156" t="s">
        <v>124</v>
      </c>
      <c r="E163" s="157" t="s">
        <v>268</v>
      </c>
      <c r="F163" s="158" t="s">
        <v>269</v>
      </c>
      <c r="G163" s="159" t="s">
        <v>179</v>
      </c>
      <c r="H163" s="160">
        <v>7</v>
      </c>
      <c r="I163" s="161"/>
      <c r="J163" s="162">
        <f t="shared" si="10"/>
        <v>0</v>
      </c>
      <c r="K163" s="163"/>
      <c r="L163" s="164"/>
      <c r="M163" s="165" t="s">
        <v>1</v>
      </c>
      <c r="N163" s="166" t="s">
        <v>38</v>
      </c>
      <c r="O163" s="55"/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127</v>
      </c>
      <c r="AT163" s="154" t="s">
        <v>124</v>
      </c>
      <c r="AU163" s="154" t="s">
        <v>82</v>
      </c>
      <c r="AY163" s="14" t="s">
        <v>115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80</v>
      </c>
      <c r="BK163" s="155">
        <f t="shared" si="19"/>
        <v>0</v>
      </c>
      <c r="BL163" s="14" t="s">
        <v>122</v>
      </c>
      <c r="BM163" s="154" t="s">
        <v>270</v>
      </c>
    </row>
    <row r="164" spans="1:65" s="2" customFormat="1" ht="24.15" customHeight="1">
      <c r="A164" s="29"/>
      <c r="B164" s="141"/>
      <c r="C164" s="156" t="s">
        <v>271</v>
      </c>
      <c r="D164" s="156" t="s">
        <v>124</v>
      </c>
      <c r="E164" s="157" t="s">
        <v>272</v>
      </c>
      <c r="F164" s="158" t="s">
        <v>273</v>
      </c>
      <c r="G164" s="159" t="s">
        <v>179</v>
      </c>
      <c r="H164" s="160">
        <v>18</v>
      </c>
      <c r="I164" s="161"/>
      <c r="J164" s="162">
        <f t="shared" si="10"/>
        <v>0</v>
      </c>
      <c r="K164" s="163"/>
      <c r="L164" s="164"/>
      <c r="M164" s="165" t="s">
        <v>1</v>
      </c>
      <c r="N164" s="166" t="s">
        <v>38</v>
      </c>
      <c r="O164" s="55"/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127</v>
      </c>
      <c r="AT164" s="154" t="s">
        <v>124</v>
      </c>
      <c r="AU164" s="154" t="s">
        <v>82</v>
      </c>
      <c r="AY164" s="14" t="s">
        <v>115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80</v>
      </c>
      <c r="BK164" s="155">
        <f t="shared" si="19"/>
        <v>0</v>
      </c>
      <c r="BL164" s="14" t="s">
        <v>122</v>
      </c>
      <c r="BM164" s="154" t="s">
        <v>274</v>
      </c>
    </row>
    <row r="165" spans="1:65" s="2" customFormat="1" ht="24.15" customHeight="1">
      <c r="A165" s="29"/>
      <c r="B165" s="141"/>
      <c r="C165" s="156" t="s">
        <v>275</v>
      </c>
      <c r="D165" s="156" t="s">
        <v>124</v>
      </c>
      <c r="E165" s="157" t="s">
        <v>276</v>
      </c>
      <c r="F165" s="158" t="s">
        <v>277</v>
      </c>
      <c r="G165" s="159" t="s">
        <v>179</v>
      </c>
      <c r="H165" s="160">
        <v>11</v>
      </c>
      <c r="I165" s="161"/>
      <c r="J165" s="162">
        <f t="shared" si="10"/>
        <v>0</v>
      </c>
      <c r="K165" s="163"/>
      <c r="L165" s="164"/>
      <c r="M165" s="165" t="s">
        <v>1</v>
      </c>
      <c r="N165" s="166" t="s">
        <v>38</v>
      </c>
      <c r="O165" s="55"/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127</v>
      </c>
      <c r="AT165" s="154" t="s">
        <v>124</v>
      </c>
      <c r="AU165" s="154" t="s">
        <v>82</v>
      </c>
      <c r="AY165" s="14" t="s">
        <v>115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80</v>
      </c>
      <c r="BK165" s="155">
        <f t="shared" si="19"/>
        <v>0</v>
      </c>
      <c r="BL165" s="14" t="s">
        <v>122</v>
      </c>
      <c r="BM165" s="154" t="s">
        <v>278</v>
      </c>
    </row>
    <row r="166" spans="1:65" s="2" customFormat="1" ht="24.15" customHeight="1">
      <c r="A166" s="29"/>
      <c r="B166" s="141"/>
      <c r="C166" s="156" t="s">
        <v>279</v>
      </c>
      <c r="D166" s="156" t="s">
        <v>124</v>
      </c>
      <c r="E166" s="157" t="s">
        <v>280</v>
      </c>
      <c r="F166" s="158" t="s">
        <v>281</v>
      </c>
      <c r="G166" s="159" t="s">
        <v>179</v>
      </c>
      <c r="H166" s="160">
        <v>1</v>
      </c>
      <c r="I166" s="161"/>
      <c r="J166" s="162">
        <f t="shared" si="10"/>
        <v>0</v>
      </c>
      <c r="K166" s="163"/>
      <c r="L166" s="164"/>
      <c r="M166" s="165" t="s">
        <v>1</v>
      </c>
      <c r="N166" s="166" t="s">
        <v>38</v>
      </c>
      <c r="O166" s="55"/>
      <c r="P166" s="152">
        <f t="shared" si="11"/>
        <v>0</v>
      </c>
      <c r="Q166" s="152">
        <v>0</v>
      </c>
      <c r="R166" s="152">
        <f t="shared" si="12"/>
        <v>0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127</v>
      </c>
      <c r="AT166" s="154" t="s">
        <v>124</v>
      </c>
      <c r="AU166" s="154" t="s">
        <v>82</v>
      </c>
      <c r="AY166" s="14" t="s">
        <v>115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80</v>
      </c>
      <c r="BK166" s="155">
        <f t="shared" si="19"/>
        <v>0</v>
      </c>
      <c r="BL166" s="14" t="s">
        <v>122</v>
      </c>
      <c r="BM166" s="154" t="s">
        <v>282</v>
      </c>
    </row>
    <row r="167" spans="1:65" s="2" customFormat="1" ht="37.95" customHeight="1">
      <c r="A167" s="29"/>
      <c r="B167" s="141"/>
      <c r="C167" s="156" t="s">
        <v>283</v>
      </c>
      <c r="D167" s="156" t="s">
        <v>124</v>
      </c>
      <c r="E167" s="157" t="s">
        <v>284</v>
      </c>
      <c r="F167" s="158" t="s">
        <v>285</v>
      </c>
      <c r="G167" s="159" t="s">
        <v>179</v>
      </c>
      <c r="H167" s="160">
        <v>1</v>
      </c>
      <c r="I167" s="161"/>
      <c r="J167" s="162">
        <f t="shared" si="10"/>
        <v>0</v>
      </c>
      <c r="K167" s="163"/>
      <c r="L167" s="164"/>
      <c r="M167" s="165" t="s">
        <v>1</v>
      </c>
      <c r="N167" s="166" t="s">
        <v>38</v>
      </c>
      <c r="O167" s="55"/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127</v>
      </c>
      <c r="AT167" s="154" t="s">
        <v>124</v>
      </c>
      <c r="AU167" s="154" t="s">
        <v>82</v>
      </c>
      <c r="AY167" s="14" t="s">
        <v>115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80</v>
      </c>
      <c r="BK167" s="155">
        <f t="shared" si="19"/>
        <v>0</v>
      </c>
      <c r="BL167" s="14" t="s">
        <v>122</v>
      </c>
      <c r="BM167" s="154" t="s">
        <v>286</v>
      </c>
    </row>
    <row r="168" spans="1:65" s="2" customFormat="1" ht="37.95" customHeight="1">
      <c r="A168" s="29"/>
      <c r="B168" s="141"/>
      <c r="C168" s="156" t="s">
        <v>287</v>
      </c>
      <c r="D168" s="156" t="s">
        <v>124</v>
      </c>
      <c r="E168" s="157" t="s">
        <v>288</v>
      </c>
      <c r="F168" s="158" t="s">
        <v>289</v>
      </c>
      <c r="G168" s="159" t="s">
        <v>179</v>
      </c>
      <c r="H168" s="160">
        <v>1</v>
      </c>
      <c r="I168" s="161"/>
      <c r="J168" s="162">
        <f t="shared" si="10"/>
        <v>0</v>
      </c>
      <c r="K168" s="163"/>
      <c r="L168" s="164"/>
      <c r="M168" s="165" t="s">
        <v>1</v>
      </c>
      <c r="N168" s="166" t="s">
        <v>38</v>
      </c>
      <c r="O168" s="55"/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127</v>
      </c>
      <c r="AT168" s="154" t="s">
        <v>124</v>
      </c>
      <c r="AU168" s="154" t="s">
        <v>82</v>
      </c>
      <c r="AY168" s="14" t="s">
        <v>115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80</v>
      </c>
      <c r="BK168" s="155">
        <f t="shared" si="19"/>
        <v>0</v>
      </c>
      <c r="BL168" s="14" t="s">
        <v>122</v>
      </c>
      <c r="BM168" s="154" t="s">
        <v>290</v>
      </c>
    </row>
    <row r="169" spans="1:65" s="2" customFormat="1" ht="21.75" customHeight="1">
      <c r="A169" s="29"/>
      <c r="B169" s="141"/>
      <c r="C169" s="156" t="s">
        <v>291</v>
      </c>
      <c r="D169" s="156" t="s">
        <v>124</v>
      </c>
      <c r="E169" s="157" t="s">
        <v>292</v>
      </c>
      <c r="F169" s="158" t="s">
        <v>655</v>
      </c>
      <c r="G169" s="159" t="s">
        <v>179</v>
      </c>
      <c r="H169" s="160">
        <v>218</v>
      </c>
      <c r="I169" s="161"/>
      <c r="J169" s="162">
        <f t="shared" si="10"/>
        <v>0</v>
      </c>
      <c r="K169" s="163"/>
      <c r="L169" s="164"/>
      <c r="M169" s="165" t="s">
        <v>1</v>
      </c>
      <c r="N169" s="166" t="s">
        <v>38</v>
      </c>
      <c r="O169" s="55"/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127</v>
      </c>
      <c r="AT169" s="154" t="s">
        <v>124</v>
      </c>
      <c r="AU169" s="154" t="s">
        <v>82</v>
      </c>
      <c r="AY169" s="14" t="s">
        <v>115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80</v>
      </c>
      <c r="BK169" s="155">
        <f t="shared" si="19"/>
        <v>0</v>
      </c>
      <c r="BL169" s="14" t="s">
        <v>122</v>
      </c>
      <c r="BM169" s="154" t="s">
        <v>293</v>
      </c>
    </row>
    <row r="170" spans="1:65" s="2" customFormat="1" ht="21.75" customHeight="1">
      <c r="A170" s="29"/>
      <c r="B170" s="141"/>
      <c r="C170" s="142" t="s">
        <v>294</v>
      </c>
      <c r="D170" s="142" t="s">
        <v>118</v>
      </c>
      <c r="E170" s="143" t="s">
        <v>295</v>
      </c>
      <c r="F170" s="144" t="s">
        <v>296</v>
      </c>
      <c r="G170" s="145" t="s">
        <v>179</v>
      </c>
      <c r="H170" s="146">
        <v>78</v>
      </c>
      <c r="I170" s="147"/>
      <c r="J170" s="148">
        <f t="shared" si="10"/>
        <v>0</v>
      </c>
      <c r="K170" s="149"/>
      <c r="L170" s="30"/>
      <c r="M170" s="150" t="s">
        <v>1</v>
      </c>
      <c r="N170" s="151" t="s">
        <v>38</v>
      </c>
      <c r="O170" s="55"/>
      <c r="P170" s="152">
        <f t="shared" si="11"/>
        <v>0</v>
      </c>
      <c r="Q170" s="152">
        <v>3E-05</v>
      </c>
      <c r="R170" s="152">
        <f t="shared" si="12"/>
        <v>0.00234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122</v>
      </c>
      <c r="AT170" s="154" t="s">
        <v>118</v>
      </c>
      <c r="AU170" s="154" t="s">
        <v>82</v>
      </c>
      <c r="AY170" s="14" t="s">
        <v>115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80</v>
      </c>
      <c r="BK170" s="155">
        <f t="shared" si="19"/>
        <v>0</v>
      </c>
      <c r="BL170" s="14" t="s">
        <v>122</v>
      </c>
      <c r="BM170" s="154" t="s">
        <v>297</v>
      </c>
    </row>
    <row r="171" spans="1:65" s="2" customFormat="1" ht="16.5" customHeight="1">
      <c r="A171" s="29"/>
      <c r="B171" s="141"/>
      <c r="C171" s="142" t="s">
        <v>298</v>
      </c>
      <c r="D171" s="142" t="s">
        <v>118</v>
      </c>
      <c r="E171" s="143" t="s">
        <v>299</v>
      </c>
      <c r="F171" s="144" t="s">
        <v>300</v>
      </c>
      <c r="G171" s="145" t="s">
        <v>179</v>
      </c>
      <c r="H171" s="146">
        <v>231</v>
      </c>
      <c r="I171" s="147"/>
      <c r="J171" s="148">
        <f t="shared" si="10"/>
        <v>0</v>
      </c>
      <c r="K171" s="149"/>
      <c r="L171" s="30"/>
      <c r="M171" s="150" t="s">
        <v>1</v>
      </c>
      <c r="N171" s="151" t="s">
        <v>38</v>
      </c>
      <c r="O171" s="55"/>
      <c r="P171" s="152">
        <f t="shared" si="11"/>
        <v>0</v>
      </c>
      <c r="Q171" s="152">
        <v>6E-05</v>
      </c>
      <c r="R171" s="152">
        <f t="shared" si="12"/>
        <v>0.01386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122</v>
      </c>
      <c r="AT171" s="154" t="s">
        <v>118</v>
      </c>
      <c r="AU171" s="154" t="s">
        <v>82</v>
      </c>
      <c r="AY171" s="14" t="s">
        <v>115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80</v>
      </c>
      <c r="BK171" s="155">
        <f t="shared" si="19"/>
        <v>0</v>
      </c>
      <c r="BL171" s="14" t="s">
        <v>122</v>
      </c>
      <c r="BM171" s="154" t="s">
        <v>301</v>
      </c>
    </row>
    <row r="172" spans="1:65" s="2" customFormat="1" ht="16.5" customHeight="1">
      <c r="A172" s="29"/>
      <c r="B172" s="141"/>
      <c r="C172" s="142" t="s">
        <v>302</v>
      </c>
      <c r="D172" s="142" t="s">
        <v>118</v>
      </c>
      <c r="E172" s="143" t="s">
        <v>303</v>
      </c>
      <c r="F172" s="144" t="s">
        <v>304</v>
      </c>
      <c r="G172" s="145" t="s">
        <v>179</v>
      </c>
      <c r="H172" s="146">
        <v>204</v>
      </c>
      <c r="I172" s="147"/>
      <c r="J172" s="148">
        <f t="shared" si="10"/>
        <v>0</v>
      </c>
      <c r="K172" s="149"/>
      <c r="L172" s="30"/>
      <c r="M172" s="150" t="s">
        <v>1</v>
      </c>
      <c r="N172" s="151" t="s">
        <v>38</v>
      </c>
      <c r="O172" s="55"/>
      <c r="P172" s="152">
        <f t="shared" si="11"/>
        <v>0</v>
      </c>
      <c r="Q172" s="152">
        <v>8E-05</v>
      </c>
      <c r="R172" s="152">
        <f t="shared" si="12"/>
        <v>0.01632</v>
      </c>
      <c r="S172" s="152">
        <v>0</v>
      </c>
      <c r="T172" s="153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122</v>
      </c>
      <c r="AT172" s="154" t="s">
        <v>118</v>
      </c>
      <c r="AU172" s="154" t="s">
        <v>82</v>
      </c>
      <c r="AY172" s="14" t="s">
        <v>115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80</v>
      </c>
      <c r="BK172" s="155">
        <f t="shared" si="19"/>
        <v>0</v>
      </c>
      <c r="BL172" s="14" t="s">
        <v>122</v>
      </c>
      <c r="BM172" s="154" t="s">
        <v>305</v>
      </c>
    </row>
    <row r="173" spans="1:65" s="2" customFormat="1" ht="16.5" customHeight="1">
      <c r="A173" s="29"/>
      <c r="B173" s="141"/>
      <c r="C173" s="142" t="s">
        <v>306</v>
      </c>
      <c r="D173" s="142" t="s">
        <v>118</v>
      </c>
      <c r="E173" s="143" t="s">
        <v>307</v>
      </c>
      <c r="F173" s="144" t="s">
        <v>308</v>
      </c>
      <c r="G173" s="145" t="s">
        <v>179</v>
      </c>
      <c r="H173" s="146">
        <v>37</v>
      </c>
      <c r="I173" s="147"/>
      <c r="J173" s="148">
        <f t="shared" si="10"/>
        <v>0</v>
      </c>
      <c r="K173" s="149"/>
      <c r="L173" s="30"/>
      <c r="M173" s="150" t="s">
        <v>1</v>
      </c>
      <c r="N173" s="151" t="s">
        <v>38</v>
      </c>
      <c r="O173" s="55"/>
      <c r="P173" s="152">
        <f t="shared" si="11"/>
        <v>0</v>
      </c>
      <c r="Q173" s="152">
        <v>0.0001</v>
      </c>
      <c r="R173" s="152">
        <f t="shared" si="12"/>
        <v>0.0037</v>
      </c>
      <c r="S173" s="152">
        <v>0</v>
      </c>
      <c r="T173" s="153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122</v>
      </c>
      <c r="AT173" s="154" t="s">
        <v>118</v>
      </c>
      <c r="AU173" s="154" t="s">
        <v>82</v>
      </c>
      <c r="AY173" s="14" t="s">
        <v>115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80</v>
      </c>
      <c r="BK173" s="155">
        <f t="shared" si="19"/>
        <v>0</v>
      </c>
      <c r="BL173" s="14" t="s">
        <v>122</v>
      </c>
      <c r="BM173" s="154" t="s">
        <v>309</v>
      </c>
    </row>
    <row r="174" spans="1:65" s="2" customFormat="1" ht="16.5" customHeight="1">
      <c r="A174" s="29"/>
      <c r="B174" s="141"/>
      <c r="C174" s="142" t="s">
        <v>310</v>
      </c>
      <c r="D174" s="142" t="s">
        <v>118</v>
      </c>
      <c r="E174" s="143" t="s">
        <v>311</v>
      </c>
      <c r="F174" s="144" t="s">
        <v>312</v>
      </c>
      <c r="G174" s="145" t="s">
        <v>179</v>
      </c>
      <c r="H174" s="146">
        <v>31</v>
      </c>
      <c r="I174" s="147"/>
      <c r="J174" s="148">
        <f t="shared" si="10"/>
        <v>0</v>
      </c>
      <c r="K174" s="149"/>
      <c r="L174" s="30"/>
      <c r="M174" s="150" t="s">
        <v>1</v>
      </c>
      <c r="N174" s="151" t="s">
        <v>38</v>
      </c>
      <c r="O174" s="55"/>
      <c r="P174" s="152">
        <f t="shared" si="11"/>
        <v>0</v>
      </c>
      <c r="Q174" s="152">
        <v>0.00014</v>
      </c>
      <c r="R174" s="152">
        <f t="shared" si="12"/>
        <v>0.004339999999999999</v>
      </c>
      <c r="S174" s="152">
        <v>0</v>
      </c>
      <c r="T174" s="153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122</v>
      </c>
      <c r="AT174" s="154" t="s">
        <v>118</v>
      </c>
      <c r="AU174" s="154" t="s">
        <v>82</v>
      </c>
      <c r="AY174" s="14" t="s">
        <v>115</v>
      </c>
      <c r="BE174" s="155">
        <f t="shared" si="14"/>
        <v>0</v>
      </c>
      <c r="BF174" s="155">
        <f t="shared" si="15"/>
        <v>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80</v>
      </c>
      <c r="BK174" s="155">
        <f t="shared" si="19"/>
        <v>0</v>
      </c>
      <c r="BL174" s="14" t="s">
        <v>122</v>
      </c>
      <c r="BM174" s="154" t="s">
        <v>313</v>
      </c>
    </row>
    <row r="175" spans="1:65" s="2" customFormat="1" ht="16.5" customHeight="1">
      <c r="A175" s="29"/>
      <c r="B175" s="141"/>
      <c r="C175" s="142" t="s">
        <v>314</v>
      </c>
      <c r="D175" s="142" t="s">
        <v>118</v>
      </c>
      <c r="E175" s="143" t="s">
        <v>315</v>
      </c>
      <c r="F175" s="144" t="s">
        <v>316</v>
      </c>
      <c r="G175" s="145" t="s">
        <v>179</v>
      </c>
      <c r="H175" s="146">
        <v>9</v>
      </c>
      <c r="I175" s="147"/>
      <c r="J175" s="148">
        <f t="shared" si="10"/>
        <v>0</v>
      </c>
      <c r="K175" s="149"/>
      <c r="L175" s="30"/>
      <c r="M175" s="150" t="s">
        <v>1</v>
      </c>
      <c r="N175" s="151" t="s">
        <v>38</v>
      </c>
      <c r="O175" s="55"/>
      <c r="P175" s="152">
        <f t="shared" si="11"/>
        <v>0</v>
      </c>
      <c r="Q175" s="152">
        <v>0.00021</v>
      </c>
      <c r="R175" s="152">
        <f t="shared" si="12"/>
        <v>0.0018900000000000002</v>
      </c>
      <c r="S175" s="152">
        <v>0</v>
      </c>
      <c r="T175" s="15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122</v>
      </c>
      <c r="AT175" s="154" t="s">
        <v>118</v>
      </c>
      <c r="AU175" s="154" t="s">
        <v>82</v>
      </c>
      <c r="AY175" s="14" t="s">
        <v>115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80</v>
      </c>
      <c r="BK175" s="155">
        <f t="shared" si="19"/>
        <v>0</v>
      </c>
      <c r="BL175" s="14" t="s">
        <v>122</v>
      </c>
      <c r="BM175" s="154" t="s">
        <v>317</v>
      </c>
    </row>
    <row r="176" spans="1:65" s="2" customFormat="1" ht="16.5" customHeight="1">
      <c r="A176" s="29"/>
      <c r="B176" s="141"/>
      <c r="C176" s="142" t="s">
        <v>318</v>
      </c>
      <c r="D176" s="142" t="s">
        <v>118</v>
      </c>
      <c r="E176" s="143" t="s">
        <v>319</v>
      </c>
      <c r="F176" s="144" t="s">
        <v>320</v>
      </c>
      <c r="G176" s="145" t="s">
        <v>179</v>
      </c>
      <c r="H176" s="146">
        <v>1</v>
      </c>
      <c r="I176" s="147"/>
      <c r="J176" s="148">
        <f t="shared" si="10"/>
        <v>0</v>
      </c>
      <c r="K176" s="149"/>
      <c r="L176" s="30"/>
      <c r="M176" s="150" t="s">
        <v>1</v>
      </c>
      <c r="N176" s="151" t="s">
        <v>38</v>
      </c>
      <c r="O176" s="55"/>
      <c r="P176" s="152">
        <f t="shared" si="11"/>
        <v>0</v>
      </c>
      <c r="Q176" s="152">
        <v>0.00024</v>
      </c>
      <c r="R176" s="152">
        <f t="shared" si="12"/>
        <v>0.00024</v>
      </c>
      <c r="S176" s="152">
        <v>0</v>
      </c>
      <c r="T176" s="153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122</v>
      </c>
      <c r="AT176" s="154" t="s">
        <v>118</v>
      </c>
      <c r="AU176" s="154" t="s">
        <v>82</v>
      </c>
      <c r="AY176" s="14" t="s">
        <v>115</v>
      </c>
      <c r="BE176" s="155">
        <f t="shared" si="14"/>
        <v>0</v>
      </c>
      <c r="BF176" s="155">
        <f t="shared" si="15"/>
        <v>0</v>
      </c>
      <c r="BG176" s="155">
        <f t="shared" si="16"/>
        <v>0</v>
      </c>
      <c r="BH176" s="155">
        <f t="shared" si="17"/>
        <v>0</v>
      </c>
      <c r="BI176" s="155">
        <f t="shared" si="18"/>
        <v>0</v>
      </c>
      <c r="BJ176" s="14" t="s">
        <v>80</v>
      </c>
      <c r="BK176" s="155">
        <f t="shared" si="19"/>
        <v>0</v>
      </c>
      <c r="BL176" s="14" t="s">
        <v>122</v>
      </c>
      <c r="BM176" s="154" t="s">
        <v>321</v>
      </c>
    </row>
    <row r="177" spans="1:65" s="2" customFormat="1" ht="16.5" customHeight="1">
      <c r="A177" s="29"/>
      <c r="B177" s="141"/>
      <c r="C177" s="142" t="s">
        <v>322</v>
      </c>
      <c r="D177" s="142" t="s">
        <v>118</v>
      </c>
      <c r="E177" s="143" t="s">
        <v>323</v>
      </c>
      <c r="F177" s="144" t="s">
        <v>324</v>
      </c>
      <c r="G177" s="145" t="s">
        <v>179</v>
      </c>
      <c r="H177" s="146">
        <v>1</v>
      </c>
      <c r="I177" s="147"/>
      <c r="J177" s="148">
        <f t="shared" si="10"/>
        <v>0</v>
      </c>
      <c r="K177" s="149"/>
      <c r="L177" s="30"/>
      <c r="M177" s="150" t="s">
        <v>1</v>
      </c>
      <c r="N177" s="151" t="s">
        <v>38</v>
      </c>
      <c r="O177" s="55"/>
      <c r="P177" s="152">
        <f t="shared" si="11"/>
        <v>0</v>
      </c>
      <c r="Q177" s="152">
        <v>0.00033</v>
      </c>
      <c r="R177" s="152">
        <f t="shared" si="12"/>
        <v>0.00033</v>
      </c>
      <c r="S177" s="152">
        <v>0</v>
      </c>
      <c r="T177" s="153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122</v>
      </c>
      <c r="AT177" s="154" t="s">
        <v>118</v>
      </c>
      <c r="AU177" s="154" t="s">
        <v>82</v>
      </c>
      <c r="AY177" s="14" t="s">
        <v>115</v>
      </c>
      <c r="BE177" s="155">
        <f t="shared" si="14"/>
        <v>0</v>
      </c>
      <c r="BF177" s="155">
        <f t="shared" si="15"/>
        <v>0</v>
      </c>
      <c r="BG177" s="155">
        <f t="shared" si="16"/>
        <v>0</v>
      </c>
      <c r="BH177" s="155">
        <f t="shared" si="17"/>
        <v>0</v>
      </c>
      <c r="BI177" s="155">
        <f t="shared" si="18"/>
        <v>0</v>
      </c>
      <c r="BJ177" s="14" t="s">
        <v>80</v>
      </c>
      <c r="BK177" s="155">
        <f t="shared" si="19"/>
        <v>0</v>
      </c>
      <c r="BL177" s="14" t="s">
        <v>122</v>
      </c>
      <c r="BM177" s="154" t="s">
        <v>325</v>
      </c>
    </row>
    <row r="178" spans="1:65" s="2" customFormat="1" ht="21.75" customHeight="1">
      <c r="A178" s="29"/>
      <c r="B178" s="141"/>
      <c r="C178" s="142" t="s">
        <v>326</v>
      </c>
      <c r="D178" s="142" t="s">
        <v>118</v>
      </c>
      <c r="E178" s="143" t="s">
        <v>327</v>
      </c>
      <c r="F178" s="144" t="s">
        <v>328</v>
      </c>
      <c r="G178" s="145" t="s">
        <v>179</v>
      </c>
      <c r="H178" s="146">
        <v>218</v>
      </c>
      <c r="I178" s="147"/>
      <c r="J178" s="148">
        <f t="shared" si="10"/>
        <v>0</v>
      </c>
      <c r="K178" s="149"/>
      <c r="L178" s="30"/>
      <c r="M178" s="150" t="s">
        <v>1</v>
      </c>
      <c r="N178" s="151" t="s">
        <v>38</v>
      </c>
      <c r="O178" s="55"/>
      <c r="P178" s="152">
        <f t="shared" si="11"/>
        <v>0</v>
      </c>
      <c r="Q178" s="152">
        <v>0</v>
      </c>
      <c r="R178" s="152">
        <f t="shared" si="12"/>
        <v>0</v>
      </c>
      <c r="S178" s="152">
        <v>0</v>
      </c>
      <c r="T178" s="153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122</v>
      </c>
      <c r="AT178" s="154" t="s">
        <v>118</v>
      </c>
      <c r="AU178" s="154" t="s">
        <v>82</v>
      </c>
      <c r="AY178" s="14" t="s">
        <v>115</v>
      </c>
      <c r="BE178" s="155">
        <f t="shared" si="14"/>
        <v>0</v>
      </c>
      <c r="BF178" s="155">
        <f t="shared" si="15"/>
        <v>0</v>
      </c>
      <c r="BG178" s="155">
        <f t="shared" si="16"/>
        <v>0</v>
      </c>
      <c r="BH178" s="155">
        <f t="shared" si="17"/>
        <v>0</v>
      </c>
      <c r="BI178" s="155">
        <f t="shared" si="18"/>
        <v>0</v>
      </c>
      <c r="BJ178" s="14" t="s">
        <v>80</v>
      </c>
      <c r="BK178" s="155">
        <f t="shared" si="19"/>
        <v>0</v>
      </c>
      <c r="BL178" s="14" t="s">
        <v>122</v>
      </c>
      <c r="BM178" s="154" t="s">
        <v>329</v>
      </c>
    </row>
    <row r="179" spans="1:65" s="2" customFormat="1" ht="16.5" customHeight="1">
      <c r="A179" s="29"/>
      <c r="B179" s="141"/>
      <c r="C179" s="142" t="s">
        <v>330</v>
      </c>
      <c r="D179" s="142" t="s">
        <v>118</v>
      </c>
      <c r="E179" s="143" t="s">
        <v>331</v>
      </c>
      <c r="F179" s="144" t="s">
        <v>332</v>
      </c>
      <c r="G179" s="145" t="s">
        <v>179</v>
      </c>
      <c r="H179" s="146">
        <v>2</v>
      </c>
      <c r="I179" s="147"/>
      <c r="J179" s="148">
        <f t="shared" si="10"/>
        <v>0</v>
      </c>
      <c r="K179" s="149"/>
      <c r="L179" s="30"/>
      <c r="M179" s="150" t="s">
        <v>1</v>
      </c>
      <c r="N179" s="151" t="s">
        <v>38</v>
      </c>
      <c r="O179" s="55"/>
      <c r="P179" s="152">
        <f t="shared" si="11"/>
        <v>0</v>
      </c>
      <c r="Q179" s="152">
        <v>0</v>
      </c>
      <c r="R179" s="152">
        <f t="shared" si="12"/>
        <v>0</v>
      </c>
      <c r="S179" s="152">
        <v>0</v>
      </c>
      <c r="T179" s="153">
        <f t="shared" si="1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122</v>
      </c>
      <c r="AT179" s="154" t="s">
        <v>118</v>
      </c>
      <c r="AU179" s="154" t="s">
        <v>82</v>
      </c>
      <c r="AY179" s="14" t="s">
        <v>115</v>
      </c>
      <c r="BE179" s="155">
        <f t="shared" si="14"/>
        <v>0</v>
      </c>
      <c r="BF179" s="155">
        <f t="shared" si="15"/>
        <v>0</v>
      </c>
      <c r="BG179" s="155">
        <f t="shared" si="16"/>
        <v>0</v>
      </c>
      <c r="BH179" s="155">
        <f t="shared" si="17"/>
        <v>0</v>
      </c>
      <c r="BI179" s="155">
        <f t="shared" si="18"/>
        <v>0</v>
      </c>
      <c r="BJ179" s="14" t="s">
        <v>80</v>
      </c>
      <c r="BK179" s="155">
        <f t="shared" si="19"/>
        <v>0</v>
      </c>
      <c r="BL179" s="14" t="s">
        <v>122</v>
      </c>
      <c r="BM179" s="154" t="s">
        <v>333</v>
      </c>
    </row>
    <row r="180" spans="1:65" s="2" customFormat="1" ht="16.5" customHeight="1">
      <c r="A180" s="29"/>
      <c r="B180" s="141"/>
      <c r="C180" s="142" t="s">
        <v>334</v>
      </c>
      <c r="D180" s="142" t="s">
        <v>118</v>
      </c>
      <c r="E180" s="143" t="s">
        <v>335</v>
      </c>
      <c r="F180" s="144" t="s">
        <v>336</v>
      </c>
      <c r="G180" s="145" t="s">
        <v>179</v>
      </c>
      <c r="H180" s="146">
        <v>218</v>
      </c>
      <c r="I180" s="147"/>
      <c r="J180" s="148">
        <f t="shared" si="10"/>
        <v>0</v>
      </c>
      <c r="K180" s="149"/>
      <c r="L180" s="30"/>
      <c r="M180" s="150" t="s">
        <v>1</v>
      </c>
      <c r="N180" s="151" t="s">
        <v>38</v>
      </c>
      <c r="O180" s="55"/>
      <c r="P180" s="152">
        <f t="shared" si="11"/>
        <v>0</v>
      </c>
      <c r="Q180" s="152">
        <v>0</v>
      </c>
      <c r="R180" s="152">
        <f t="shared" si="12"/>
        <v>0</v>
      </c>
      <c r="S180" s="152">
        <v>0</v>
      </c>
      <c r="T180" s="153">
        <f t="shared" si="1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122</v>
      </c>
      <c r="AT180" s="154" t="s">
        <v>118</v>
      </c>
      <c r="AU180" s="154" t="s">
        <v>82</v>
      </c>
      <c r="AY180" s="14" t="s">
        <v>115</v>
      </c>
      <c r="BE180" s="155">
        <f t="shared" si="14"/>
        <v>0</v>
      </c>
      <c r="BF180" s="155">
        <f t="shared" si="15"/>
        <v>0</v>
      </c>
      <c r="BG180" s="155">
        <f t="shared" si="16"/>
        <v>0</v>
      </c>
      <c r="BH180" s="155">
        <f t="shared" si="17"/>
        <v>0</v>
      </c>
      <c r="BI180" s="155">
        <f t="shared" si="18"/>
        <v>0</v>
      </c>
      <c r="BJ180" s="14" t="s">
        <v>80</v>
      </c>
      <c r="BK180" s="155">
        <f t="shared" si="19"/>
        <v>0</v>
      </c>
      <c r="BL180" s="14" t="s">
        <v>122</v>
      </c>
      <c r="BM180" s="154" t="s">
        <v>337</v>
      </c>
    </row>
    <row r="181" spans="1:65" s="2" customFormat="1" ht="24.15" customHeight="1">
      <c r="A181" s="29"/>
      <c r="B181" s="141"/>
      <c r="C181" s="142" t="s">
        <v>338</v>
      </c>
      <c r="D181" s="142" t="s">
        <v>118</v>
      </c>
      <c r="E181" s="143" t="s">
        <v>339</v>
      </c>
      <c r="F181" s="144" t="s">
        <v>340</v>
      </c>
      <c r="G181" s="145" t="s">
        <v>172</v>
      </c>
      <c r="H181" s="167"/>
      <c r="I181" s="147"/>
      <c r="J181" s="148">
        <f t="shared" si="10"/>
        <v>0</v>
      </c>
      <c r="K181" s="149"/>
      <c r="L181" s="30"/>
      <c r="M181" s="150" t="s">
        <v>1</v>
      </c>
      <c r="N181" s="151" t="s">
        <v>38</v>
      </c>
      <c r="O181" s="55"/>
      <c r="P181" s="152">
        <f t="shared" si="11"/>
        <v>0</v>
      </c>
      <c r="Q181" s="152">
        <v>0</v>
      </c>
      <c r="R181" s="152">
        <f t="shared" si="12"/>
        <v>0</v>
      </c>
      <c r="S181" s="152">
        <v>0</v>
      </c>
      <c r="T181" s="153">
        <f t="shared" si="1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122</v>
      </c>
      <c r="AT181" s="154" t="s">
        <v>118</v>
      </c>
      <c r="AU181" s="154" t="s">
        <v>82</v>
      </c>
      <c r="AY181" s="14" t="s">
        <v>115</v>
      </c>
      <c r="BE181" s="155">
        <f t="shared" si="14"/>
        <v>0</v>
      </c>
      <c r="BF181" s="155">
        <f t="shared" si="15"/>
        <v>0</v>
      </c>
      <c r="BG181" s="155">
        <f t="shared" si="16"/>
        <v>0</v>
      </c>
      <c r="BH181" s="155">
        <f t="shared" si="17"/>
        <v>0</v>
      </c>
      <c r="BI181" s="155">
        <f t="shared" si="18"/>
        <v>0</v>
      </c>
      <c r="BJ181" s="14" t="s">
        <v>80</v>
      </c>
      <c r="BK181" s="155">
        <f t="shared" si="19"/>
        <v>0</v>
      </c>
      <c r="BL181" s="14" t="s">
        <v>122</v>
      </c>
      <c r="BM181" s="154" t="s">
        <v>341</v>
      </c>
    </row>
    <row r="182" spans="2:63" s="12" customFormat="1" ht="22.95" customHeight="1">
      <c r="B182" s="128"/>
      <c r="D182" s="129" t="s">
        <v>72</v>
      </c>
      <c r="E182" s="139" t="s">
        <v>342</v>
      </c>
      <c r="F182" s="139" t="s">
        <v>343</v>
      </c>
      <c r="I182" s="131"/>
      <c r="J182" s="140">
        <f>BK182</f>
        <v>0</v>
      </c>
      <c r="L182" s="128"/>
      <c r="M182" s="133"/>
      <c r="N182" s="134"/>
      <c r="O182" s="134"/>
      <c r="P182" s="135">
        <f>SUM(P183:P191)</f>
        <v>0</v>
      </c>
      <c r="Q182" s="134"/>
      <c r="R182" s="135">
        <f>SUM(R183:R191)</f>
        <v>0.08626000000000002</v>
      </c>
      <c r="S182" s="134"/>
      <c r="T182" s="136">
        <f>SUM(T183:T191)</f>
        <v>0</v>
      </c>
      <c r="AR182" s="129" t="s">
        <v>82</v>
      </c>
      <c r="AT182" s="137" t="s">
        <v>72</v>
      </c>
      <c r="AU182" s="137" t="s">
        <v>80</v>
      </c>
      <c r="AY182" s="129" t="s">
        <v>115</v>
      </c>
      <c r="BK182" s="138">
        <f>SUM(BK183:BK191)</f>
        <v>0</v>
      </c>
    </row>
    <row r="183" spans="1:65" s="2" customFormat="1" ht="16.5" customHeight="1">
      <c r="A183" s="29"/>
      <c r="B183" s="141"/>
      <c r="C183" s="142" t="s">
        <v>344</v>
      </c>
      <c r="D183" s="142" t="s">
        <v>118</v>
      </c>
      <c r="E183" s="143" t="s">
        <v>345</v>
      </c>
      <c r="F183" s="144" t="s">
        <v>346</v>
      </c>
      <c r="G183" s="145" t="s">
        <v>121</v>
      </c>
      <c r="H183" s="146">
        <v>799</v>
      </c>
      <c r="I183" s="147"/>
      <c r="J183" s="148">
        <f aca="true" t="shared" si="20" ref="J183:J191">ROUND(I183*H183,1)</f>
        <v>0</v>
      </c>
      <c r="K183" s="149"/>
      <c r="L183" s="30"/>
      <c r="M183" s="150" t="s">
        <v>1</v>
      </c>
      <c r="N183" s="151" t="s">
        <v>38</v>
      </c>
      <c r="O183" s="55"/>
      <c r="P183" s="152">
        <f aca="true" t="shared" si="21" ref="P183:P191">O183*H183</f>
        <v>0</v>
      </c>
      <c r="Q183" s="152">
        <v>1E-05</v>
      </c>
      <c r="R183" s="152">
        <f aca="true" t="shared" si="22" ref="R183:R191">Q183*H183</f>
        <v>0.00799</v>
      </c>
      <c r="S183" s="152">
        <v>0</v>
      </c>
      <c r="T183" s="153">
        <f aca="true" t="shared" si="23" ref="T183:T191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122</v>
      </c>
      <c r="AT183" s="154" t="s">
        <v>118</v>
      </c>
      <c r="AU183" s="154" t="s">
        <v>82</v>
      </c>
      <c r="AY183" s="14" t="s">
        <v>115</v>
      </c>
      <c r="BE183" s="155">
        <f aca="true" t="shared" si="24" ref="BE183:BE191">IF(N183="základní",J183,0)</f>
        <v>0</v>
      </c>
      <c r="BF183" s="155">
        <f aca="true" t="shared" si="25" ref="BF183:BF191">IF(N183="snížená",J183,0)</f>
        <v>0</v>
      </c>
      <c r="BG183" s="155">
        <f aca="true" t="shared" si="26" ref="BG183:BG191">IF(N183="zákl. přenesená",J183,0)</f>
        <v>0</v>
      </c>
      <c r="BH183" s="155">
        <f aca="true" t="shared" si="27" ref="BH183:BH191">IF(N183="sníž. přenesená",J183,0)</f>
        <v>0</v>
      </c>
      <c r="BI183" s="155">
        <f aca="true" t="shared" si="28" ref="BI183:BI191">IF(N183="nulová",J183,0)</f>
        <v>0</v>
      </c>
      <c r="BJ183" s="14" t="s">
        <v>80</v>
      </c>
      <c r="BK183" s="155">
        <f aca="true" t="shared" si="29" ref="BK183:BK191">ROUND(I183*H183,1)</f>
        <v>0</v>
      </c>
      <c r="BL183" s="14" t="s">
        <v>122</v>
      </c>
      <c r="BM183" s="154" t="s">
        <v>347</v>
      </c>
    </row>
    <row r="184" spans="1:65" s="2" customFormat="1" ht="24.15" customHeight="1">
      <c r="A184" s="29"/>
      <c r="B184" s="141"/>
      <c r="C184" s="142" t="s">
        <v>348</v>
      </c>
      <c r="D184" s="142" t="s">
        <v>118</v>
      </c>
      <c r="E184" s="143" t="s">
        <v>349</v>
      </c>
      <c r="F184" s="144" t="s">
        <v>350</v>
      </c>
      <c r="G184" s="145" t="s">
        <v>121</v>
      </c>
      <c r="H184" s="146">
        <v>799</v>
      </c>
      <c r="I184" s="147"/>
      <c r="J184" s="148">
        <f t="shared" si="20"/>
        <v>0</v>
      </c>
      <c r="K184" s="149"/>
      <c r="L184" s="30"/>
      <c r="M184" s="150" t="s">
        <v>1</v>
      </c>
      <c r="N184" s="151" t="s">
        <v>38</v>
      </c>
      <c r="O184" s="55"/>
      <c r="P184" s="152">
        <f t="shared" si="21"/>
        <v>0</v>
      </c>
      <c r="Q184" s="152">
        <v>2E-05</v>
      </c>
      <c r="R184" s="152">
        <f t="shared" si="22"/>
        <v>0.01598</v>
      </c>
      <c r="S184" s="152">
        <v>0</v>
      </c>
      <c r="T184" s="15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122</v>
      </c>
      <c r="AT184" s="154" t="s">
        <v>118</v>
      </c>
      <c r="AU184" s="154" t="s">
        <v>82</v>
      </c>
      <c r="AY184" s="14" t="s">
        <v>115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80</v>
      </c>
      <c r="BK184" s="155">
        <f t="shared" si="29"/>
        <v>0</v>
      </c>
      <c r="BL184" s="14" t="s">
        <v>122</v>
      </c>
      <c r="BM184" s="154" t="s">
        <v>351</v>
      </c>
    </row>
    <row r="185" spans="1:65" s="2" customFormat="1" ht="24.15" customHeight="1">
      <c r="A185" s="29"/>
      <c r="B185" s="141"/>
      <c r="C185" s="142" t="s">
        <v>352</v>
      </c>
      <c r="D185" s="142" t="s">
        <v>118</v>
      </c>
      <c r="E185" s="143" t="s">
        <v>353</v>
      </c>
      <c r="F185" s="144" t="s">
        <v>354</v>
      </c>
      <c r="G185" s="145" t="s">
        <v>121</v>
      </c>
      <c r="H185" s="146">
        <v>183</v>
      </c>
      <c r="I185" s="147"/>
      <c r="J185" s="148">
        <f t="shared" si="20"/>
        <v>0</v>
      </c>
      <c r="K185" s="149"/>
      <c r="L185" s="30"/>
      <c r="M185" s="150" t="s">
        <v>1</v>
      </c>
      <c r="N185" s="151" t="s">
        <v>38</v>
      </c>
      <c r="O185" s="55"/>
      <c r="P185" s="152">
        <f t="shared" si="21"/>
        <v>0</v>
      </c>
      <c r="Q185" s="152">
        <v>1E-05</v>
      </c>
      <c r="R185" s="152">
        <f t="shared" si="22"/>
        <v>0.0018300000000000002</v>
      </c>
      <c r="S185" s="152">
        <v>0</v>
      </c>
      <c r="T185" s="15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122</v>
      </c>
      <c r="AT185" s="154" t="s">
        <v>118</v>
      </c>
      <c r="AU185" s="154" t="s">
        <v>82</v>
      </c>
      <c r="AY185" s="14" t="s">
        <v>115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80</v>
      </c>
      <c r="BK185" s="155">
        <f t="shared" si="29"/>
        <v>0</v>
      </c>
      <c r="BL185" s="14" t="s">
        <v>122</v>
      </c>
      <c r="BM185" s="154" t="s">
        <v>355</v>
      </c>
    </row>
    <row r="186" spans="1:65" s="2" customFormat="1" ht="24.15" customHeight="1">
      <c r="A186" s="29"/>
      <c r="B186" s="141"/>
      <c r="C186" s="142" t="s">
        <v>356</v>
      </c>
      <c r="D186" s="142" t="s">
        <v>118</v>
      </c>
      <c r="E186" s="143" t="s">
        <v>357</v>
      </c>
      <c r="F186" s="144" t="s">
        <v>358</v>
      </c>
      <c r="G186" s="145" t="s">
        <v>121</v>
      </c>
      <c r="H186" s="146">
        <v>183</v>
      </c>
      <c r="I186" s="147"/>
      <c r="J186" s="148">
        <f t="shared" si="20"/>
        <v>0</v>
      </c>
      <c r="K186" s="149"/>
      <c r="L186" s="30"/>
      <c r="M186" s="150" t="s">
        <v>1</v>
      </c>
      <c r="N186" s="151" t="s">
        <v>38</v>
      </c>
      <c r="O186" s="55"/>
      <c r="P186" s="152">
        <f t="shared" si="21"/>
        <v>0</v>
      </c>
      <c r="Q186" s="152">
        <v>3E-05</v>
      </c>
      <c r="R186" s="152">
        <f t="shared" si="22"/>
        <v>0.00549</v>
      </c>
      <c r="S186" s="152">
        <v>0</v>
      </c>
      <c r="T186" s="15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122</v>
      </c>
      <c r="AT186" s="154" t="s">
        <v>118</v>
      </c>
      <c r="AU186" s="154" t="s">
        <v>82</v>
      </c>
      <c r="AY186" s="14" t="s">
        <v>115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80</v>
      </c>
      <c r="BK186" s="155">
        <f t="shared" si="29"/>
        <v>0</v>
      </c>
      <c r="BL186" s="14" t="s">
        <v>122</v>
      </c>
      <c r="BM186" s="154" t="s">
        <v>359</v>
      </c>
    </row>
    <row r="187" spans="1:65" s="2" customFormat="1" ht="24.15" customHeight="1">
      <c r="A187" s="29"/>
      <c r="B187" s="141"/>
      <c r="C187" s="142" t="s">
        <v>360</v>
      </c>
      <c r="D187" s="142" t="s">
        <v>118</v>
      </c>
      <c r="E187" s="143" t="s">
        <v>361</v>
      </c>
      <c r="F187" s="144" t="s">
        <v>362</v>
      </c>
      <c r="G187" s="145" t="s">
        <v>121</v>
      </c>
      <c r="H187" s="146">
        <v>799</v>
      </c>
      <c r="I187" s="147"/>
      <c r="J187" s="148">
        <f t="shared" si="20"/>
        <v>0</v>
      </c>
      <c r="K187" s="149"/>
      <c r="L187" s="30"/>
      <c r="M187" s="150" t="s">
        <v>1</v>
      </c>
      <c r="N187" s="151" t="s">
        <v>38</v>
      </c>
      <c r="O187" s="55"/>
      <c r="P187" s="152">
        <f t="shared" si="21"/>
        <v>0</v>
      </c>
      <c r="Q187" s="152">
        <v>2E-05</v>
      </c>
      <c r="R187" s="152">
        <f t="shared" si="22"/>
        <v>0.01598</v>
      </c>
      <c r="S187" s="152">
        <v>0</v>
      </c>
      <c r="T187" s="15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122</v>
      </c>
      <c r="AT187" s="154" t="s">
        <v>118</v>
      </c>
      <c r="AU187" s="154" t="s">
        <v>82</v>
      </c>
      <c r="AY187" s="14" t="s">
        <v>115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80</v>
      </c>
      <c r="BK187" s="155">
        <f t="shared" si="29"/>
        <v>0</v>
      </c>
      <c r="BL187" s="14" t="s">
        <v>122</v>
      </c>
      <c r="BM187" s="154" t="s">
        <v>363</v>
      </c>
    </row>
    <row r="188" spans="1:65" s="2" customFormat="1" ht="24.15" customHeight="1">
      <c r="A188" s="29"/>
      <c r="B188" s="141"/>
      <c r="C188" s="142" t="s">
        <v>364</v>
      </c>
      <c r="D188" s="142" t="s">
        <v>118</v>
      </c>
      <c r="E188" s="143" t="s">
        <v>365</v>
      </c>
      <c r="F188" s="144" t="s">
        <v>366</v>
      </c>
      <c r="G188" s="145" t="s">
        <v>121</v>
      </c>
      <c r="H188" s="146">
        <v>183</v>
      </c>
      <c r="I188" s="147"/>
      <c r="J188" s="148">
        <f t="shared" si="20"/>
        <v>0</v>
      </c>
      <c r="K188" s="149"/>
      <c r="L188" s="30"/>
      <c r="M188" s="150" t="s">
        <v>1</v>
      </c>
      <c r="N188" s="151" t="s">
        <v>38</v>
      </c>
      <c r="O188" s="55"/>
      <c r="P188" s="152">
        <f t="shared" si="21"/>
        <v>0</v>
      </c>
      <c r="Q188" s="152">
        <v>4E-05</v>
      </c>
      <c r="R188" s="152">
        <f t="shared" si="22"/>
        <v>0.007320000000000001</v>
      </c>
      <c r="S188" s="152">
        <v>0</v>
      </c>
      <c r="T188" s="153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122</v>
      </c>
      <c r="AT188" s="154" t="s">
        <v>118</v>
      </c>
      <c r="AU188" s="154" t="s">
        <v>82</v>
      </c>
      <c r="AY188" s="14" t="s">
        <v>115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80</v>
      </c>
      <c r="BK188" s="155">
        <f t="shared" si="29"/>
        <v>0</v>
      </c>
      <c r="BL188" s="14" t="s">
        <v>122</v>
      </c>
      <c r="BM188" s="154" t="s">
        <v>367</v>
      </c>
    </row>
    <row r="189" spans="1:65" s="2" customFormat="1" ht="24.15" customHeight="1">
      <c r="A189" s="29"/>
      <c r="B189" s="141"/>
      <c r="C189" s="142" t="s">
        <v>368</v>
      </c>
      <c r="D189" s="142" t="s">
        <v>118</v>
      </c>
      <c r="E189" s="143" t="s">
        <v>369</v>
      </c>
      <c r="F189" s="144" t="s">
        <v>370</v>
      </c>
      <c r="G189" s="145" t="s">
        <v>121</v>
      </c>
      <c r="H189" s="146">
        <v>799</v>
      </c>
      <c r="I189" s="147"/>
      <c r="J189" s="148">
        <f t="shared" si="20"/>
        <v>0</v>
      </c>
      <c r="K189" s="149"/>
      <c r="L189" s="30"/>
      <c r="M189" s="150" t="s">
        <v>1</v>
      </c>
      <c r="N189" s="151" t="s">
        <v>38</v>
      </c>
      <c r="O189" s="55"/>
      <c r="P189" s="152">
        <f t="shared" si="21"/>
        <v>0</v>
      </c>
      <c r="Q189" s="152">
        <v>2E-05</v>
      </c>
      <c r="R189" s="152">
        <f t="shared" si="22"/>
        <v>0.01598</v>
      </c>
      <c r="S189" s="152">
        <v>0</v>
      </c>
      <c r="T189" s="153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122</v>
      </c>
      <c r="AT189" s="154" t="s">
        <v>118</v>
      </c>
      <c r="AU189" s="154" t="s">
        <v>82</v>
      </c>
      <c r="AY189" s="14" t="s">
        <v>115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80</v>
      </c>
      <c r="BK189" s="155">
        <f t="shared" si="29"/>
        <v>0</v>
      </c>
      <c r="BL189" s="14" t="s">
        <v>122</v>
      </c>
      <c r="BM189" s="154" t="s">
        <v>371</v>
      </c>
    </row>
    <row r="190" spans="1:65" s="2" customFormat="1" ht="24.15" customHeight="1">
      <c r="A190" s="29"/>
      <c r="B190" s="141"/>
      <c r="C190" s="142" t="s">
        <v>372</v>
      </c>
      <c r="D190" s="142" t="s">
        <v>118</v>
      </c>
      <c r="E190" s="143" t="s">
        <v>373</v>
      </c>
      <c r="F190" s="144" t="s">
        <v>374</v>
      </c>
      <c r="G190" s="145" t="s">
        <v>121</v>
      </c>
      <c r="H190" s="146">
        <v>183</v>
      </c>
      <c r="I190" s="147"/>
      <c r="J190" s="148">
        <f t="shared" si="20"/>
        <v>0</v>
      </c>
      <c r="K190" s="149"/>
      <c r="L190" s="30"/>
      <c r="M190" s="150" t="s">
        <v>1</v>
      </c>
      <c r="N190" s="151" t="s">
        <v>38</v>
      </c>
      <c r="O190" s="55"/>
      <c r="P190" s="152">
        <f t="shared" si="21"/>
        <v>0</v>
      </c>
      <c r="Q190" s="152">
        <v>5E-05</v>
      </c>
      <c r="R190" s="152">
        <f t="shared" si="22"/>
        <v>0.00915</v>
      </c>
      <c r="S190" s="152">
        <v>0</v>
      </c>
      <c r="T190" s="153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122</v>
      </c>
      <c r="AT190" s="154" t="s">
        <v>118</v>
      </c>
      <c r="AU190" s="154" t="s">
        <v>82</v>
      </c>
      <c r="AY190" s="14" t="s">
        <v>115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80</v>
      </c>
      <c r="BK190" s="155">
        <f t="shared" si="29"/>
        <v>0</v>
      </c>
      <c r="BL190" s="14" t="s">
        <v>122</v>
      </c>
      <c r="BM190" s="154" t="s">
        <v>375</v>
      </c>
    </row>
    <row r="191" spans="1:65" s="2" customFormat="1" ht="24.15" customHeight="1">
      <c r="A191" s="29"/>
      <c r="B191" s="141"/>
      <c r="C191" s="142" t="s">
        <v>376</v>
      </c>
      <c r="D191" s="142" t="s">
        <v>118</v>
      </c>
      <c r="E191" s="143" t="s">
        <v>377</v>
      </c>
      <c r="F191" s="144" t="s">
        <v>378</v>
      </c>
      <c r="G191" s="145" t="s">
        <v>121</v>
      </c>
      <c r="H191" s="146">
        <v>218</v>
      </c>
      <c r="I191" s="147"/>
      <c r="J191" s="148">
        <f t="shared" si="20"/>
        <v>0</v>
      </c>
      <c r="K191" s="149"/>
      <c r="L191" s="30"/>
      <c r="M191" s="150" t="s">
        <v>1</v>
      </c>
      <c r="N191" s="151" t="s">
        <v>38</v>
      </c>
      <c r="O191" s="55"/>
      <c r="P191" s="152">
        <f t="shared" si="21"/>
        <v>0</v>
      </c>
      <c r="Q191" s="152">
        <v>3E-05</v>
      </c>
      <c r="R191" s="152">
        <f t="shared" si="22"/>
        <v>0.00654</v>
      </c>
      <c r="S191" s="152">
        <v>0</v>
      </c>
      <c r="T191" s="153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122</v>
      </c>
      <c r="AT191" s="154" t="s">
        <v>118</v>
      </c>
      <c r="AU191" s="154" t="s">
        <v>82</v>
      </c>
      <c r="AY191" s="14" t="s">
        <v>115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80</v>
      </c>
      <c r="BK191" s="155">
        <f t="shared" si="29"/>
        <v>0</v>
      </c>
      <c r="BL191" s="14" t="s">
        <v>122</v>
      </c>
      <c r="BM191" s="154" t="s">
        <v>379</v>
      </c>
    </row>
    <row r="192" spans="2:63" s="12" customFormat="1" ht="25.95" customHeight="1">
      <c r="B192" s="128"/>
      <c r="D192" s="129" t="s">
        <v>72</v>
      </c>
      <c r="E192" s="130" t="s">
        <v>380</v>
      </c>
      <c r="F192" s="130" t="s">
        <v>381</v>
      </c>
      <c r="I192" s="131"/>
      <c r="J192" s="132">
        <f>BK192</f>
        <v>0</v>
      </c>
      <c r="L192" s="128"/>
      <c r="M192" s="133"/>
      <c r="N192" s="134"/>
      <c r="O192" s="134"/>
      <c r="P192" s="135">
        <f>SUM(P193:P201)</f>
        <v>0</v>
      </c>
      <c r="Q192" s="134"/>
      <c r="R192" s="135">
        <f>SUM(R193:R201)</f>
        <v>0</v>
      </c>
      <c r="S192" s="134"/>
      <c r="T192" s="136">
        <f>SUM(T193:T201)</f>
        <v>0</v>
      </c>
      <c r="AR192" s="129" t="s">
        <v>133</v>
      </c>
      <c r="AT192" s="137" t="s">
        <v>72</v>
      </c>
      <c r="AU192" s="137" t="s">
        <v>73</v>
      </c>
      <c r="AY192" s="129" t="s">
        <v>115</v>
      </c>
      <c r="BK192" s="138">
        <f>SUM(BK193:BK201)</f>
        <v>0</v>
      </c>
    </row>
    <row r="193" spans="1:65" s="2" customFormat="1" ht="16.5" customHeight="1">
      <c r="A193" s="29"/>
      <c r="B193" s="141"/>
      <c r="C193" s="142" t="s">
        <v>382</v>
      </c>
      <c r="D193" s="142" t="s">
        <v>118</v>
      </c>
      <c r="E193" s="143" t="s">
        <v>383</v>
      </c>
      <c r="F193" s="144" t="s">
        <v>384</v>
      </c>
      <c r="G193" s="145" t="s">
        <v>385</v>
      </c>
      <c r="H193" s="146">
        <v>144</v>
      </c>
      <c r="I193" s="147"/>
      <c r="J193" s="148">
        <f aca="true" t="shared" si="30" ref="J193:J201">ROUND(I193*H193,1)</f>
        <v>0</v>
      </c>
      <c r="K193" s="149"/>
      <c r="L193" s="30"/>
      <c r="M193" s="150" t="s">
        <v>1</v>
      </c>
      <c r="N193" s="151" t="s">
        <v>38</v>
      </c>
      <c r="O193" s="55"/>
      <c r="P193" s="152">
        <f aca="true" t="shared" si="31" ref="P193:P201">O193*H193</f>
        <v>0</v>
      </c>
      <c r="Q193" s="152">
        <v>0</v>
      </c>
      <c r="R193" s="152">
        <f aca="true" t="shared" si="32" ref="R193:R201">Q193*H193</f>
        <v>0</v>
      </c>
      <c r="S193" s="152">
        <v>0</v>
      </c>
      <c r="T193" s="153">
        <f aca="true" t="shared" si="33" ref="T193:T201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133</v>
      </c>
      <c r="AT193" s="154" t="s">
        <v>118</v>
      </c>
      <c r="AU193" s="154" t="s">
        <v>80</v>
      </c>
      <c r="AY193" s="14" t="s">
        <v>115</v>
      </c>
      <c r="BE193" s="155">
        <f aca="true" t="shared" si="34" ref="BE193:BE201">IF(N193="základní",J193,0)</f>
        <v>0</v>
      </c>
      <c r="BF193" s="155">
        <f aca="true" t="shared" si="35" ref="BF193:BF201">IF(N193="snížená",J193,0)</f>
        <v>0</v>
      </c>
      <c r="BG193" s="155">
        <f aca="true" t="shared" si="36" ref="BG193:BG201">IF(N193="zákl. přenesená",J193,0)</f>
        <v>0</v>
      </c>
      <c r="BH193" s="155">
        <f aca="true" t="shared" si="37" ref="BH193:BH201">IF(N193="sníž. přenesená",J193,0)</f>
        <v>0</v>
      </c>
      <c r="BI193" s="155">
        <f aca="true" t="shared" si="38" ref="BI193:BI201">IF(N193="nulová",J193,0)</f>
        <v>0</v>
      </c>
      <c r="BJ193" s="14" t="s">
        <v>80</v>
      </c>
      <c r="BK193" s="155">
        <f aca="true" t="shared" si="39" ref="BK193:BK201">ROUND(I193*H193,1)</f>
        <v>0</v>
      </c>
      <c r="BL193" s="14" t="s">
        <v>133</v>
      </c>
      <c r="BM193" s="154" t="s">
        <v>386</v>
      </c>
    </row>
    <row r="194" spans="1:65" s="2" customFormat="1" ht="16.5" customHeight="1">
      <c r="A194" s="29"/>
      <c r="B194" s="141"/>
      <c r="C194" s="142" t="s">
        <v>387</v>
      </c>
      <c r="D194" s="142" t="s">
        <v>118</v>
      </c>
      <c r="E194" s="143" t="s">
        <v>388</v>
      </c>
      <c r="F194" s="144" t="s">
        <v>389</v>
      </c>
      <c r="G194" s="145" t="s">
        <v>385</v>
      </c>
      <c r="H194" s="146">
        <v>48</v>
      </c>
      <c r="I194" s="147"/>
      <c r="J194" s="148">
        <f t="shared" si="30"/>
        <v>0</v>
      </c>
      <c r="K194" s="149"/>
      <c r="L194" s="30"/>
      <c r="M194" s="150" t="s">
        <v>1</v>
      </c>
      <c r="N194" s="151" t="s">
        <v>38</v>
      </c>
      <c r="O194" s="55"/>
      <c r="P194" s="152">
        <f t="shared" si="31"/>
        <v>0</v>
      </c>
      <c r="Q194" s="152">
        <v>0</v>
      </c>
      <c r="R194" s="152">
        <f t="shared" si="32"/>
        <v>0</v>
      </c>
      <c r="S194" s="152">
        <v>0</v>
      </c>
      <c r="T194" s="15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133</v>
      </c>
      <c r="AT194" s="154" t="s">
        <v>118</v>
      </c>
      <c r="AU194" s="154" t="s">
        <v>80</v>
      </c>
      <c r="AY194" s="14" t="s">
        <v>115</v>
      </c>
      <c r="BE194" s="155">
        <f t="shared" si="34"/>
        <v>0</v>
      </c>
      <c r="BF194" s="155">
        <f t="shared" si="35"/>
        <v>0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80</v>
      </c>
      <c r="BK194" s="155">
        <f t="shared" si="39"/>
        <v>0</v>
      </c>
      <c r="BL194" s="14" t="s">
        <v>133</v>
      </c>
      <c r="BM194" s="154" t="s">
        <v>390</v>
      </c>
    </row>
    <row r="195" spans="1:65" s="2" customFormat="1" ht="16.5" customHeight="1">
      <c r="A195" s="29"/>
      <c r="B195" s="141"/>
      <c r="C195" s="142" t="s">
        <v>391</v>
      </c>
      <c r="D195" s="142" t="s">
        <v>118</v>
      </c>
      <c r="E195" s="143" t="s">
        <v>392</v>
      </c>
      <c r="F195" s="144" t="s">
        <v>393</v>
      </c>
      <c r="G195" s="145" t="s">
        <v>394</v>
      </c>
      <c r="H195" s="146">
        <v>30</v>
      </c>
      <c r="I195" s="147"/>
      <c r="J195" s="148">
        <f t="shared" si="30"/>
        <v>0</v>
      </c>
      <c r="K195" s="149"/>
      <c r="L195" s="30"/>
      <c r="M195" s="150" t="s">
        <v>1</v>
      </c>
      <c r="N195" s="151" t="s">
        <v>38</v>
      </c>
      <c r="O195" s="55"/>
      <c r="P195" s="152">
        <f t="shared" si="31"/>
        <v>0</v>
      </c>
      <c r="Q195" s="152">
        <v>0</v>
      </c>
      <c r="R195" s="152">
        <f t="shared" si="32"/>
        <v>0</v>
      </c>
      <c r="S195" s="152">
        <v>0</v>
      </c>
      <c r="T195" s="153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133</v>
      </c>
      <c r="AT195" s="154" t="s">
        <v>118</v>
      </c>
      <c r="AU195" s="154" t="s">
        <v>80</v>
      </c>
      <c r="AY195" s="14" t="s">
        <v>115</v>
      </c>
      <c r="BE195" s="155">
        <f t="shared" si="34"/>
        <v>0</v>
      </c>
      <c r="BF195" s="155">
        <f t="shared" si="35"/>
        <v>0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4" t="s">
        <v>80</v>
      </c>
      <c r="BK195" s="155">
        <f t="shared" si="39"/>
        <v>0</v>
      </c>
      <c r="BL195" s="14" t="s">
        <v>133</v>
      </c>
      <c r="BM195" s="154" t="s">
        <v>395</v>
      </c>
    </row>
    <row r="196" spans="1:65" s="2" customFormat="1" ht="21.75" customHeight="1">
      <c r="A196" s="29"/>
      <c r="B196" s="141"/>
      <c r="C196" s="142" t="s">
        <v>396</v>
      </c>
      <c r="D196" s="142" t="s">
        <v>118</v>
      </c>
      <c r="E196" s="143" t="s">
        <v>397</v>
      </c>
      <c r="F196" s="144" t="s">
        <v>398</v>
      </c>
      <c r="G196" s="145" t="s">
        <v>399</v>
      </c>
      <c r="H196" s="146">
        <v>1</v>
      </c>
      <c r="I196" s="147"/>
      <c r="J196" s="148">
        <f t="shared" si="30"/>
        <v>0</v>
      </c>
      <c r="K196" s="149"/>
      <c r="L196" s="30"/>
      <c r="M196" s="150" t="s">
        <v>1</v>
      </c>
      <c r="N196" s="151" t="s">
        <v>38</v>
      </c>
      <c r="O196" s="55"/>
      <c r="P196" s="152">
        <f t="shared" si="31"/>
        <v>0</v>
      </c>
      <c r="Q196" s="152">
        <v>0</v>
      </c>
      <c r="R196" s="152">
        <f t="shared" si="32"/>
        <v>0</v>
      </c>
      <c r="S196" s="152">
        <v>0</v>
      </c>
      <c r="T196" s="153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133</v>
      </c>
      <c r="AT196" s="154" t="s">
        <v>118</v>
      </c>
      <c r="AU196" s="154" t="s">
        <v>80</v>
      </c>
      <c r="AY196" s="14" t="s">
        <v>115</v>
      </c>
      <c r="BE196" s="155">
        <f t="shared" si="34"/>
        <v>0</v>
      </c>
      <c r="BF196" s="155">
        <f t="shared" si="35"/>
        <v>0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4" t="s">
        <v>80</v>
      </c>
      <c r="BK196" s="155">
        <f t="shared" si="39"/>
        <v>0</v>
      </c>
      <c r="BL196" s="14" t="s">
        <v>133</v>
      </c>
      <c r="BM196" s="154" t="s">
        <v>400</v>
      </c>
    </row>
    <row r="197" spans="1:65" s="2" customFormat="1" ht="16.5" customHeight="1">
      <c r="A197" s="29"/>
      <c r="B197" s="141"/>
      <c r="C197" s="142" t="s">
        <v>401</v>
      </c>
      <c r="D197" s="142" t="s">
        <v>118</v>
      </c>
      <c r="E197" s="143" t="s">
        <v>402</v>
      </c>
      <c r="F197" s="144" t="s">
        <v>403</v>
      </c>
      <c r="G197" s="145" t="s">
        <v>399</v>
      </c>
      <c r="H197" s="146">
        <v>1</v>
      </c>
      <c r="I197" s="147"/>
      <c r="J197" s="148">
        <f t="shared" si="30"/>
        <v>0</v>
      </c>
      <c r="K197" s="149"/>
      <c r="L197" s="30"/>
      <c r="M197" s="150" t="s">
        <v>1</v>
      </c>
      <c r="N197" s="151" t="s">
        <v>38</v>
      </c>
      <c r="O197" s="55"/>
      <c r="P197" s="152">
        <f t="shared" si="31"/>
        <v>0</v>
      </c>
      <c r="Q197" s="152">
        <v>0</v>
      </c>
      <c r="R197" s="152">
        <f t="shared" si="32"/>
        <v>0</v>
      </c>
      <c r="S197" s="152">
        <v>0</v>
      </c>
      <c r="T197" s="153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133</v>
      </c>
      <c r="AT197" s="154" t="s">
        <v>118</v>
      </c>
      <c r="AU197" s="154" t="s">
        <v>80</v>
      </c>
      <c r="AY197" s="14" t="s">
        <v>115</v>
      </c>
      <c r="BE197" s="155">
        <f t="shared" si="34"/>
        <v>0</v>
      </c>
      <c r="BF197" s="155">
        <f t="shared" si="35"/>
        <v>0</v>
      </c>
      <c r="BG197" s="155">
        <f t="shared" si="36"/>
        <v>0</v>
      </c>
      <c r="BH197" s="155">
        <f t="shared" si="37"/>
        <v>0</v>
      </c>
      <c r="BI197" s="155">
        <f t="shared" si="38"/>
        <v>0</v>
      </c>
      <c r="BJ197" s="14" t="s">
        <v>80</v>
      </c>
      <c r="BK197" s="155">
        <f t="shared" si="39"/>
        <v>0</v>
      </c>
      <c r="BL197" s="14" t="s">
        <v>133</v>
      </c>
      <c r="BM197" s="154" t="s">
        <v>404</v>
      </c>
    </row>
    <row r="198" spans="1:65" s="2" customFormat="1" ht="21.75" customHeight="1">
      <c r="A198" s="29"/>
      <c r="B198" s="141"/>
      <c r="C198" s="142" t="s">
        <v>405</v>
      </c>
      <c r="D198" s="142" t="s">
        <v>118</v>
      </c>
      <c r="E198" s="143" t="s">
        <v>406</v>
      </c>
      <c r="F198" s="144" t="s">
        <v>407</v>
      </c>
      <c r="G198" s="145" t="s">
        <v>399</v>
      </c>
      <c r="H198" s="146">
        <v>2</v>
      </c>
      <c r="I198" s="147"/>
      <c r="J198" s="148">
        <f t="shared" si="30"/>
        <v>0</v>
      </c>
      <c r="K198" s="149"/>
      <c r="L198" s="30"/>
      <c r="M198" s="150" t="s">
        <v>1</v>
      </c>
      <c r="N198" s="151" t="s">
        <v>38</v>
      </c>
      <c r="O198" s="55"/>
      <c r="P198" s="152">
        <f t="shared" si="31"/>
        <v>0</v>
      </c>
      <c r="Q198" s="152">
        <v>0</v>
      </c>
      <c r="R198" s="152">
        <f t="shared" si="32"/>
        <v>0</v>
      </c>
      <c r="S198" s="152">
        <v>0</v>
      </c>
      <c r="T198" s="153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133</v>
      </c>
      <c r="AT198" s="154" t="s">
        <v>118</v>
      </c>
      <c r="AU198" s="154" t="s">
        <v>80</v>
      </c>
      <c r="AY198" s="14" t="s">
        <v>115</v>
      </c>
      <c r="BE198" s="155">
        <f t="shared" si="34"/>
        <v>0</v>
      </c>
      <c r="BF198" s="155">
        <f t="shared" si="35"/>
        <v>0</v>
      </c>
      <c r="BG198" s="155">
        <f t="shared" si="36"/>
        <v>0</v>
      </c>
      <c r="BH198" s="155">
        <f t="shared" si="37"/>
        <v>0</v>
      </c>
      <c r="BI198" s="155">
        <f t="shared" si="38"/>
        <v>0</v>
      </c>
      <c r="BJ198" s="14" t="s">
        <v>80</v>
      </c>
      <c r="BK198" s="155">
        <f t="shared" si="39"/>
        <v>0</v>
      </c>
      <c r="BL198" s="14" t="s">
        <v>133</v>
      </c>
      <c r="BM198" s="154" t="s">
        <v>408</v>
      </c>
    </row>
    <row r="199" spans="1:65" s="2" customFormat="1" ht="16.5" customHeight="1">
      <c r="A199" s="29"/>
      <c r="B199" s="141"/>
      <c r="C199" s="142" t="s">
        <v>409</v>
      </c>
      <c r="D199" s="142" t="s">
        <v>118</v>
      </c>
      <c r="E199" s="143" t="s">
        <v>410</v>
      </c>
      <c r="F199" s="144" t="s">
        <v>411</v>
      </c>
      <c r="G199" s="145" t="s">
        <v>399</v>
      </c>
      <c r="H199" s="146">
        <v>1</v>
      </c>
      <c r="I199" s="147"/>
      <c r="J199" s="148">
        <f t="shared" si="30"/>
        <v>0</v>
      </c>
      <c r="K199" s="149"/>
      <c r="L199" s="30"/>
      <c r="M199" s="150" t="s">
        <v>1</v>
      </c>
      <c r="N199" s="151" t="s">
        <v>38</v>
      </c>
      <c r="O199" s="55"/>
      <c r="P199" s="152">
        <f t="shared" si="31"/>
        <v>0</v>
      </c>
      <c r="Q199" s="152">
        <v>0</v>
      </c>
      <c r="R199" s="152">
        <f t="shared" si="32"/>
        <v>0</v>
      </c>
      <c r="S199" s="152">
        <v>0</v>
      </c>
      <c r="T199" s="153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133</v>
      </c>
      <c r="AT199" s="154" t="s">
        <v>118</v>
      </c>
      <c r="AU199" s="154" t="s">
        <v>80</v>
      </c>
      <c r="AY199" s="14" t="s">
        <v>115</v>
      </c>
      <c r="BE199" s="155">
        <f t="shared" si="34"/>
        <v>0</v>
      </c>
      <c r="BF199" s="155">
        <f t="shared" si="35"/>
        <v>0</v>
      </c>
      <c r="BG199" s="155">
        <f t="shared" si="36"/>
        <v>0</v>
      </c>
      <c r="BH199" s="155">
        <f t="shared" si="37"/>
        <v>0</v>
      </c>
      <c r="BI199" s="155">
        <f t="shared" si="38"/>
        <v>0</v>
      </c>
      <c r="BJ199" s="14" t="s">
        <v>80</v>
      </c>
      <c r="BK199" s="155">
        <f t="shared" si="39"/>
        <v>0</v>
      </c>
      <c r="BL199" s="14" t="s">
        <v>133</v>
      </c>
      <c r="BM199" s="154" t="s">
        <v>412</v>
      </c>
    </row>
    <row r="200" spans="1:65" s="2" customFormat="1" ht="16.5" customHeight="1">
      <c r="A200" s="29"/>
      <c r="B200" s="141"/>
      <c r="C200" s="142" t="s">
        <v>413</v>
      </c>
      <c r="D200" s="142" t="s">
        <v>118</v>
      </c>
      <c r="E200" s="143" t="s">
        <v>414</v>
      </c>
      <c r="F200" s="144" t="s">
        <v>415</v>
      </c>
      <c r="G200" s="145" t="s">
        <v>385</v>
      </c>
      <c r="H200" s="146">
        <v>250</v>
      </c>
      <c r="I200" s="147"/>
      <c r="J200" s="148">
        <f t="shared" si="30"/>
        <v>0</v>
      </c>
      <c r="K200" s="149"/>
      <c r="L200" s="30"/>
      <c r="M200" s="150" t="s">
        <v>1</v>
      </c>
      <c r="N200" s="151" t="s">
        <v>38</v>
      </c>
      <c r="O200" s="55"/>
      <c r="P200" s="152">
        <f t="shared" si="31"/>
        <v>0</v>
      </c>
      <c r="Q200" s="152">
        <v>0</v>
      </c>
      <c r="R200" s="152">
        <f t="shared" si="32"/>
        <v>0</v>
      </c>
      <c r="S200" s="152">
        <v>0</v>
      </c>
      <c r="T200" s="153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133</v>
      </c>
      <c r="AT200" s="154" t="s">
        <v>118</v>
      </c>
      <c r="AU200" s="154" t="s">
        <v>80</v>
      </c>
      <c r="AY200" s="14" t="s">
        <v>115</v>
      </c>
      <c r="BE200" s="155">
        <f t="shared" si="34"/>
        <v>0</v>
      </c>
      <c r="BF200" s="155">
        <f t="shared" si="35"/>
        <v>0</v>
      </c>
      <c r="BG200" s="155">
        <f t="shared" si="36"/>
        <v>0</v>
      </c>
      <c r="BH200" s="155">
        <f t="shared" si="37"/>
        <v>0</v>
      </c>
      <c r="BI200" s="155">
        <f t="shared" si="38"/>
        <v>0</v>
      </c>
      <c r="BJ200" s="14" t="s">
        <v>80</v>
      </c>
      <c r="BK200" s="155">
        <f t="shared" si="39"/>
        <v>0</v>
      </c>
      <c r="BL200" s="14" t="s">
        <v>133</v>
      </c>
      <c r="BM200" s="154" t="s">
        <v>416</v>
      </c>
    </row>
    <row r="201" spans="1:65" s="2" customFormat="1" ht="24.15" customHeight="1">
      <c r="A201" s="29"/>
      <c r="B201" s="141"/>
      <c r="C201" s="142" t="s">
        <v>417</v>
      </c>
      <c r="D201" s="142" t="s">
        <v>118</v>
      </c>
      <c r="E201" s="143" t="s">
        <v>418</v>
      </c>
      <c r="F201" s="144" t="s">
        <v>419</v>
      </c>
      <c r="G201" s="145" t="s">
        <v>420</v>
      </c>
      <c r="H201" s="146">
        <v>1</v>
      </c>
      <c r="I201" s="147"/>
      <c r="J201" s="148">
        <f t="shared" si="30"/>
        <v>0</v>
      </c>
      <c r="K201" s="149"/>
      <c r="L201" s="30"/>
      <c r="M201" s="168" t="s">
        <v>1</v>
      </c>
      <c r="N201" s="169" t="s">
        <v>38</v>
      </c>
      <c r="O201" s="170"/>
      <c r="P201" s="171">
        <f t="shared" si="31"/>
        <v>0</v>
      </c>
      <c r="Q201" s="171">
        <v>0</v>
      </c>
      <c r="R201" s="171">
        <f t="shared" si="32"/>
        <v>0</v>
      </c>
      <c r="S201" s="171">
        <v>0</v>
      </c>
      <c r="T201" s="172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133</v>
      </c>
      <c r="AT201" s="154" t="s">
        <v>118</v>
      </c>
      <c r="AU201" s="154" t="s">
        <v>80</v>
      </c>
      <c r="AY201" s="14" t="s">
        <v>115</v>
      </c>
      <c r="BE201" s="155">
        <f t="shared" si="34"/>
        <v>0</v>
      </c>
      <c r="BF201" s="155">
        <f t="shared" si="35"/>
        <v>0</v>
      </c>
      <c r="BG201" s="155">
        <f t="shared" si="36"/>
        <v>0</v>
      </c>
      <c r="BH201" s="155">
        <f t="shared" si="37"/>
        <v>0</v>
      </c>
      <c r="BI201" s="155">
        <f t="shared" si="38"/>
        <v>0</v>
      </c>
      <c r="BJ201" s="14" t="s">
        <v>80</v>
      </c>
      <c r="BK201" s="155">
        <f t="shared" si="39"/>
        <v>0</v>
      </c>
      <c r="BL201" s="14" t="s">
        <v>133</v>
      </c>
      <c r="BM201" s="154" t="s">
        <v>421</v>
      </c>
    </row>
    <row r="202" spans="1:31" s="2" customFormat="1" ht="6.9" customHeight="1">
      <c r="A202" s="29"/>
      <c r="B202" s="44"/>
      <c r="C202" s="45"/>
      <c r="D202" s="45"/>
      <c r="E202" s="45"/>
      <c r="F202" s="45"/>
      <c r="G202" s="45"/>
      <c r="H202" s="45"/>
      <c r="I202" s="45"/>
      <c r="J202" s="45"/>
      <c r="K202" s="45"/>
      <c r="L202" s="30"/>
      <c r="M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</row>
  </sheetData>
  <autoFilter ref="C121:K20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69">
      <selection activeCell="I183" sqref="I18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175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4" t="s">
        <v>84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2:46" s="1" customFormat="1" ht="24.9" customHeight="1">
      <c r="B4" s="17"/>
      <c r="D4" s="18" t="s">
        <v>87</v>
      </c>
      <c r="L4" s="17"/>
      <c r="M4" s="90" t="s">
        <v>10</v>
      </c>
      <c r="AT4" s="14" t="s">
        <v>3</v>
      </c>
    </row>
    <row r="5" spans="2:12" s="1" customFormat="1" ht="6.9" customHeight="1">
      <c r="B5" s="17"/>
      <c r="L5" s="17"/>
    </row>
    <row r="6" spans="2:12" s="1" customFormat="1" ht="12" customHeight="1">
      <c r="B6" s="17"/>
      <c r="D6" s="24" t="s">
        <v>15</v>
      </c>
      <c r="L6" s="17"/>
    </row>
    <row r="7" spans="2:12" s="1" customFormat="1" ht="16.5" customHeight="1">
      <c r="B7" s="17"/>
      <c r="E7" s="215" t="str">
        <f>'Rekapitulace stavby'!K6</f>
        <v>Poliklinika Nemocnice Vyškov-rekonstrukce vytápění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80" t="s">
        <v>83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29. 9. 2022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206"/>
      <c r="G18" s="206"/>
      <c r="H18" s="206"/>
      <c r="I18" s="24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0" t="s">
        <v>1</v>
      </c>
      <c r="F27" s="210"/>
      <c r="G27" s="210"/>
      <c r="H27" s="21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ROUND(J120,2)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ROUND((SUM(BE120:BE183)),2)</f>
        <v>0</v>
      </c>
      <c r="G33" s="29"/>
      <c r="H33" s="29"/>
      <c r="I33" s="97">
        <v>0.21</v>
      </c>
      <c r="J33" s="96">
        <f>ROUND(((SUM(BE120:BE183))*I33),2)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ROUND((SUM(BF120:BF183)),2)</f>
        <v>0</v>
      </c>
      <c r="G34" s="29"/>
      <c r="H34" s="29"/>
      <c r="I34" s="97">
        <v>0.15</v>
      </c>
      <c r="J34" s="96">
        <f>ROUND(((SUM(BF120:BF183))*I34),2)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0"/>
      <c r="C35" s="29"/>
      <c r="D35" s="29"/>
      <c r="E35" s="24" t="s">
        <v>40</v>
      </c>
      <c r="F35" s="96">
        <f>ROUND((SUM(BG120:BG183)),2)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29"/>
      <c r="B36" s="30"/>
      <c r="C36" s="29"/>
      <c r="D36" s="29"/>
      <c r="E36" s="24" t="s">
        <v>41</v>
      </c>
      <c r="F36" s="96">
        <f>ROUND((SUM(BH120:BH183)),2)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29"/>
      <c r="B37" s="30"/>
      <c r="C37" s="29"/>
      <c r="D37" s="29"/>
      <c r="E37" s="24" t="s">
        <v>42</v>
      </c>
      <c r="F37" s="96">
        <f>ROUND((SUM(BI120:BI183)),2)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 hidden="1">
      <c r="A82" s="29"/>
      <c r="B82" s="30"/>
      <c r="C82" s="18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15" t="str">
        <f>E7</f>
        <v>Poliklinika Nemocnice Vyškov-rekonstrukce vytápění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4" t="s">
        <v>88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180" t="str">
        <f>E9</f>
        <v>Technika prostředí staveb-ZTI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29. 9. 2022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15" customHeight="1" hidden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15" customHeight="1" hidden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6" t="s">
        <v>90</v>
      </c>
      <c r="D94" s="98"/>
      <c r="E94" s="98"/>
      <c r="F94" s="98"/>
      <c r="G94" s="98"/>
      <c r="H94" s="98"/>
      <c r="I94" s="98"/>
      <c r="J94" s="107" t="s">
        <v>91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hidden="1">
      <c r="A96" s="29"/>
      <c r="B96" s="30"/>
      <c r="C96" s="108" t="s">
        <v>92</v>
      </c>
      <c r="D96" s="29"/>
      <c r="E96" s="29"/>
      <c r="F96" s="29"/>
      <c r="G96" s="29"/>
      <c r="H96" s="29"/>
      <c r="I96" s="29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2:12" s="9" customFormat="1" ht="24.9" customHeight="1" hidden="1">
      <c r="B97" s="109"/>
      <c r="D97" s="110" t="s">
        <v>94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10" customFormat="1" ht="19.95" customHeight="1" hidden="1">
      <c r="B98" s="113"/>
      <c r="D98" s="114" t="s">
        <v>95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10" customFormat="1" ht="19.95" customHeight="1" hidden="1">
      <c r="B99" s="113"/>
      <c r="D99" s="114" t="s">
        <v>422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2:12" s="10" customFormat="1" ht="19.95" customHeight="1" hidden="1">
      <c r="B100" s="113"/>
      <c r="D100" s="114" t="s">
        <v>423</v>
      </c>
      <c r="E100" s="115"/>
      <c r="F100" s="115"/>
      <c r="G100" s="115"/>
      <c r="H100" s="115"/>
      <c r="I100" s="115"/>
      <c r="J100" s="116">
        <f>J174</f>
        <v>0</v>
      </c>
      <c r="L100" s="113"/>
    </row>
    <row r="101" spans="1:31" s="2" customFormat="1" ht="21.75" customHeight="1" hidden="1">
      <c r="A101" s="29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" customHeight="1" hidden="1">
      <c r="A102" s="29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ht="12" hidden="1"/>
    <row r="104" ht="12" hidden="1"/>
    <row r="105" ht="12" hidden="1"/>
    <row r="106" spans="1:31" s="2" customFormat="1" ht="6.9" customHeight="1">
      <c r="A106" s="29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" customHeight="1">
      <c r="A107" s="29"/>
      <c r="B107" s="30"/>
      <c r="C107" s="18" t="s">
        <v>100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" customHeight="1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5" t="str">
        <f>E7</f>
        <v>Poliklinika Nemocnice Vyškov-rekonstrukce vytápění</v>
      </c>
      <c r="F110" s="216"/>
      <c r="G110" s="216"/>
      <c r="H110" s="216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88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180" t="str">
        <f>E9</f>
        <v>Technika prostředí staveb-ZTI</v>
      </c>
      <c r="F112" s="214"/>
      <c r="G112" s="214"/>
      <c r="H112" s="214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4" t="s">
        <v>19</v>
      </c>
      <c r="D114" s="29"/>
      <c r="E114" s="29"/>
      <c r="F114" s="22" t="str">
        <f>F12</f>
        <v xml:space="preserve"> </v>
      </c>
      <c r="G114" s="29"/>
      <c r="H114" s="29"/>
      <c r="I114" s="24" t="s">
        <v>21</v>
      </c>
      <c r="J114" s="52" t="str">
        <f>IF(J12="","",J12)</f>
        <v>29. 9. 2022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5.15" customHeight="1">
      <c r="A116" s="29"/>
      <c r="B116" s="30"/>
      <c r="C116" s="24" t="s">
        <v>23</v>
      </c>
      <c r="D116" s="29"/>
      <c r="E116" s="29"/>
      <c r="F116" s="22" t="str">
        <f>E15</f>
        <v xml:space="preserve"> </v>
      </c>
      <c r="G116" s="29"/>
      <c r="H116" s="29"/>
      <c r="I116" s="24" t="s">
        <v>28</v>
      </c>
      <c r="J116" s="27" t="str">
        <f>E21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5.15" customHeight="1">
      <c r="A117" s="29"/>
      <c r="B117" s="30"/>
      <c r="C117" s="24" t="s">
        <v>26</v>
      </c>
      <c r="D117" s="29"/>
      <c r="E117" s="29"/>
      <c r="F117" s="22" t="str">
        <f>IF(E18="","",E18)</f>
        <v>Vyplň údaj</v>
      </c>
      <c r="G117" s="29"/>
      <c r="H117" s="29"/>
      <c r="I117" s="24" t="s">
        <v>30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1" customFormat="1" ht="29.25" customHeight="1">
      <c r="A119" s="117"/>
      <c r="B119" s="118"/>
      <c r="C119" s="119" t="s">
        <v>101</v>
      </c>
      <c r="D119" s="120" t="s">
        <v>58</v>
      </c>
      <c r="E119" s="120" t="s">
        <v>54</v>
      </c>
      <c r="F119" s="120" t="s">
        <v>55</v>
      </c>
      <c r="G119" s="120" t="s">
        <v>102</v>
      </c>
      <c r="H119" s="120" t="s">
        <v>103</v>
      </c>
      <c r="I119" s="120" t="s">
        <v>104</v>
      </c>
      <c r="J119" s="121" t="s">
        <v>91</v>
      </c>
      <c r="K119" s="122" t="s">
        <v>105</v>
      </c>
      <c r="L119" s="123"/>
      <c r="M119" s="59" t="s">
        <v>1</v>
      </c>
      <c r="N119" s="60" t="s">
        <v>37</v>
      </c>
      <c r="O119" s="60" t="s">
        <v>106</v>
      </c>
      <c r="P119" s="60" t="s">
        <v>107</v>
      </c>
      <c r="Q119" s="60" t="s">
        <v>108</v>
      </c>
      <c r="R119" s="60" t="s">
        <v>109</v>
      </c>
      <c r="S119" s="60" t="s">
        <v>110</v>
      </c>
      <c r="T119" s="61" t="s">
        <v>111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3" s="2" customFormat="1" ht="22.95" customHeight="1">
      <c r="A120" s="29"/>
      <c r="B120" s="30"/>
      <c r="C120" s="66" t="s">
        <v>112</v>
      </c>
      <c r="D120" s="29"/>
      <c r="E120" s="29"/>
      <c r="F120" s="29"/>
      <c r="G120" s="29"/>
      <c r="H120" s="29"/>
      <c r="I120" s="29"/>
      <c r="J120" s="124">
        <f>BK120</f>
        <v>0</v>
      </c>
      <c r="K120" s="29"/>
      <c r="L120" s="30"/>
      <c r="M120" s="62"/>
      <c r="N120" s="53"/>
      <c r="O120" s="63"/>
      <c r="P120" s="125">
        <f>P121</f>
        <v>0</v>
      </c>
      <c r="Q120" s="63"/>
      <c r="R120" s="125">
        <f>R121</f>
        <v>0.5350800000000001</v>
      </c>
      <c r="S120" s="63"/>
      <c r="T120" s="126">
        <f>T121</f>
        <v>1.81684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72</v>
      </c>
      <c r="AU120" s="14" t="s">
        <v>93</v>
      </c>
      <c r="BK120" s="127">
        <f>BK121</f>
        <v>0</v>
      </c>
    </row>
    <row r="121" spans="2:63" s="12" customFormat="1" ht="25.95" customHeight="1">
      <c r="B121" s="128"/>
      <c r="D121" s="129" t="s">
        <v>72</v>
      </c>
      <c r="E121" s="130" t="s">
        <v>113</v>
      </c>
      <c r="F121" s="130" t="s">
        <v>114</v>
      </c>
      <c r="I121" s="131"/>
      <c r="J121" s="132">
        <f>BK121</f>
        <v>0</v>
      </c>
      <c r="L121" s="128"/>
      <c r="M121" s="133"/>
      <c r="N121" s="134"/>
      <c r="O121" s="134"/>
      <c r="P121" s="135">
        <f>P122+P140+P174</f>
        <v>0</v>
      </c>
      <c r="Q121" s="134"/>
      <c r="R121" s="135">
        <f>R122+R140+R174</f>
        <v>0.5350800000000001</v>
      </c>
      <c r="S121" s="134"/>
      <c r="T121" s="136">
        <f>T122+T140+T174</f>
        <v>1.81684</v>
      </c>
      <c r="AR121" s="129" t="s">
        <v>82</v>
      </c>
      <c r="AT121" s="137" t="s">
        <v>72</v>
      </c>
      <c r="AU121" s="137" t="s">
        <v>73</v>
      </c>
      <c r="AY121" s="129" t="s">
        <v>115</v>
      </c>
      <c r="BK121" s="138">
        <f>BK122+BK140+BK174</f>
        <v>0</v>
      </c>
    </row>
    <row r="122" spans="2:63" s="12" customFormat="1" ht="22.95" customHeight="1">
      <c r="B122" s="128"/>
      <c r="D122" s="129" t="s">
        <v>72</v>
      </c>
      <c r="E122" s="139" t="s">
        <v>116</v>
      </c>
      <c r="F122" s="139" t="s">
        <v>117</v>
      </c>
      <c r="I122" s="131"/>
      <c r="J122" s="140">
        <f>BK122</f>
        <v>0</v>
      </c>
      <c r="L122" s="128"/>
      <c r="M122" s="133"/>
      <c r="N122" s="134"/>
      <c r="O122" s="134"/>
      <c r="P122" s="135">
        <f>SUM(P123:P139)</f>
        <v>0</v>
      </c>
      <c r="Q122" s="134"/>
      <c r="R122" s="135">
        <f>SUM(R123:R139)</f>
        <v>0</v>
      </c>
      <c r="S122" s="134"/>
      <c r="T122" s="136">
        <f>SUM(T123:T139)</f>
        <v>0.742</v>
      </c>
      <c r="AR122" s="129" t="s">
        <v>82</v>
      </c>
      <c r="AT122" s="137" t="s">
        <v>72</v>
      </c>
      <c r="AU122" s="137" t="s">
        <v>80</v>
      </c>
      <c r="AY122" s="129" t="s">
        <v>115</v>
      </c>
      <c r="BK122" s="138">
        <f>SUM(BK123:BK139)</f>
        <v>0</v>
      </c>
    </row>
    <row r="123" spans="1:65" s="2" customFormat="1" ht="21.75" customHeight="1">
      <c r="A123" s="29"/>
      <c r="B123" s="141"/>
      <c r="C123" s="156" t="s">
        <v>80</v>
      </c>
      <c r="D123" s="156" t="s">
        <v>124</v>
      </c>
      <c r="E123" s="157" t="s">
        <v>424</v>
      </c>
      <c r="F123" s="158" t="s">
        <v>425</v>
      </c>
      <c r="G123" s="159" t="s">
        <v>121</v>
      </c>
      <c r="H123" s="160">
        <v>4</v>
      </c>
      <c r="I123" s="161"/>
      <c r="J123" s="162">
        <f aca="true" t="shared" si="0" ref="J123:J139">ROUND(I123*H123,1)</f>
        <v>0</v>
      </c>
      <c r="K123" s="163"/>
      <c r="L123" s="164"/>
      <c r="M123" s="165" t="s">
        <v>1</v>
      </c>
      <c r="N123" s="166" t="s">
        <v>38</v>
      </c>
      <c r="O123" s="55"/>
      <c r="P123" s="152">
        <f aca="true" t="shared" si="1" ref="P123:P139">O123*H123</f>
        <v>0</v>
      </c>
      <c r="Q123" s="152">
        <v>0</v>
      </c>
      <c r="R123" s="152">
        <f aca="true" t="shared" si="2" ref="R123:R139">Q123*H123</f>
        <v>0</v>
      </c>
      <c r="S123" s="152">
        <v>0</v>
      </c>
      <c r="T123" s="153">
        <f aca="true" t="shared" si="3" ref="T123:T139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127</v>
      </c>
      <c r="AT123" s="154" t="s">
        <v>124</v>
      </c>
      <c r="AU123" s="154" t="s">
        <v>82</v>
      </c>
      <c r="AY123" s="14" t="s">
        <v>115</v>
      </c>
      <c r="BE123" s="155">
        <f aca="true" t="shared" si="4" ref="BE123:BE139">IF(N123="základní",J123,0)</f>
        <v>0</v>
      </c>
      <c r="BF123" s="155">
        <f aca="true" t="shared" si="5" ref="BF123:BF139">IF(N123="snížená",J123,0)</f>
        <v>0</v>
      </c>
      <c r="BG123" s="155">
        <f aca="true" t="shared" si="6" ref="BG123:BG139">IF(N123="zákl. přenesená",J123,0)</f>
        <v>0</v>
      </c>
      <c r="BH123" s="155">
        <f aca="true" t="shared" si="7" ref="BH123:BH139">IF(N123="sníž. přenesená",J123,0)</f>
        <v>0</v>
      </c>
      <c r="BI123" s="155">
        <f aca="true" t="shared" si="8" ref="BI123:BI139">IF(N123="nulová",J123,0)</f>
        <v>0</v>
      </c>
      <c r="BJ123" s="14" t="s">
        <v>80</v>
      </c>
      <c r="BK123" s="155">
        <f aca="true" t="shared" si="9" ref="BK123:BK139">ROUND(I123*H123,1)</f>
        <v>0</v>
      </c>
      <c r="BL123" s="14" t="s">
        <v>122</v>
      </c>
      <c r="BM123" s="154" t="s">
        <v>426</v>
      </c>
    </row>
    <row r="124" spans="1:65" s="2" customFormat="1" ht="21.75" customHeight="1">
      <c r="A124" s="29"/>
      <c r="B124" s="141"/>
      <c r="C124" s="156" t="s">
        <v>82</v>
      </c>
      <c r="D124" s="156" t="s">
        <v>124</v>
      </c>
      <c r="E124" s="157" t="s">
        <v>427</v>
      </c>
      <c r="F124" s="158" t="s">
        <v>428</v>
      </c>
      <c r="G124" s="159" t="s">
        <v>121</v>
      </c>
      <c r="H124" s="160">
        <v>8</v>
      </c>
      <c r="I124" s="161"/>
      <c r="J124" s="162">
        <f t="shared" si="0"/>
        <v>0</v>
      </c>
      <c r="K124" s="163"/>
      <c r="L124" s="164"/>
      <c r="M124" s="165" t="s">
        <v>1</v>
      </c>
      <c r="N124" s="166" t="s">
        <v>38</v>
      </c>
      <c r="O124" s="55"/>
      <c r="P124" s="152">
        <f t="shared" si="1"/>
        <v>0</v>
      </c>
      <c r="Q124" s="152">
        <v>0</v>
      </c>
      <c r="R124" s="152">
        <f t="shared" si="2"/>
        <v>0</v>
      </c>
      <c r="S124" s="152">
        <v>0</v>
      </c>
      <c r="T124" s="153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4" t="s">
        <v>127</v>
      </c>
      <c r="AT124" s="154" t="s">
        <v>124</v>
      </c>
      <c r="AU124" s="154" t="s">
        <v>82</v>
      </c>
      <c r="AY124" s="14" t="s">
        <v>115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4" t="s">
        <v>80</v>
      </c>
      <c r="BK124" s="155">
        <f t="shared" si="9"/>
        <v>0</v>
      </c>
      <c r="BL124" s="14" t="s">
        <v>122</v>
      </c>
      <c r="BM124" s="154" t="s">
        <v>429</v>
      </c>
    </row>
    <row r="125" spans="1:65" s="2" customFormat="1" ht="21.75" customHeight="1">
      <c r="A125" s="29"/>
      <c r="B125" s="141"/>
      <c r="C125" s="156" t="s">
        <v>129</v>
      </c>
      <c r="D125" s="156" t="s">
        <v>124</v>
      </c>
      <c r="E125" s="157" t="s">
        <v>430</v>
      </c>
      <c r="F125" s="158" t="s">
        <v>431</v>
      </c>
      <c r="G125" s="159" t="s">
        <v>121</v>
      </c>
      <c r="H125" s="160">
        <v>3</v>
      </c>
      <c r="I125" s="161"/>
      <c r="J125" s="162">
        <f t="shared" si="0"/>
        <v>0</v>
      </c>
      <c r="K125" s="163"/>
      <c r="L125" s="164"/>
      <c r="M125" s="165" t="s">
        <v>1</v>
      </c>
      <c r="N125" s="166" t="s">
        <v>38</v>
      </c>
      <c r="O125" s="55"/>
      <c r="P125" s="152">
        <f t="shared" si="1"/>
        <v>0</v>
      </c>
      <c r="Q125" s="152">
        <v>0</v>
      </c>
      <c r="R125" s="152">
        <f t="shared" si="2"/>
        <v>0</v>
      </c>
      <c r="S125" s="152">
        <v>0</v>
      </c>
      <c r="T125" s="153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127</v>
      </c>
      <c r="AT125" s="154" t="s">
        <v>124</v>
      </c>
      <c r="AU125" s="154" t="s">
        <v>82</v>
      </c>
      <c r="AY125" s="14" t="s">
        <v>115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4" t="s">
        <v>80</v>
      </c>
      <c r="BK125" s="155">
        <f t="shared" si="9"/>
        <v>0</v>
      </c>
      <c r="BL125" s="14" t="s">
        <v>122</v>
      </c>
      <c r="BM125" s="154" t="s">
        <v>432</v>
      </c>
    </row>
    <row r="126" spans="1:65" s="2" customFormat="1" ht="21.75" customHeight="1">
      <c r="A126" s="29"/>
      <c r="B126" s="141"/>
      <c r="C126" s="156" t="s">
        <v>133</v>
      </c>
      <c r="D126" s="156" t="s">
        <v>124</v>
      </c>
      <c r="E126" s="157" t="s">
        <v>433</v>
      </c>
      <c r="F126" s="158" t="s">
        <v>434</v>
      </c>
      <c r="G126" s="159" t="s">
        <v>121</v>
      </c>
      <c r="H126" s="160">
        <v>10</v>
      </c>
      <c r="I126" s="161"/>
      <c r="J126" s="162">
        <f t="shared" si="0"/>
        <v>0</v>
      </c>
      <c r="K126" s="163"/>
      <c r="L126" s="164"/>
      <c r="M126" s="165" t="s">
        <v>1</v>
      </c>
      <c r="N126" s="166" t="s">
        <v>38</v>
      </c>
      <c r="O126" s="55"/>
      <c r="P126" s="152">
        <f t="shared" si="1"/>
        <v>0</v>
      </c>
      <c r="Q126" s="152">
        <v>0</v>
      </c>
      <c r="R126" s="152">
        <f t="shared" si="2"/>
        <v>0</v>
      </c>
      <c r="S126" s="152">
        <v>0</v>
      </c>
      <c r="T126" s="153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127</v>
      </c>
      <c r="AT126" s="154" t="s">
        <v>124</v>
      </c>
      <c r="AU126" s="154" t="s">
        <v>82</v>
      </c>
      <c r="AY126" s="14" t="s">
        <v>115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4" t="s">
        <v>80</v>
      </c>
      <c r="BK126" s="155">
        <f t="shared" si="9"/>
        <v>0</v>
      </c>
      <c r="BL126" s="14" t="s">
        <v>122</v>
      </c>
      <c r="BM126" s="154" t="s">
        <v>435</v>
      </c>
    </row>
    <row r="127" spans="1:65" s="2" customFormat="1" ht="21.75" customHeight="1">
      <c r="A127" s="29"/>
      <c r="B127" s="141"/>
      <c r="C127" s="156" t="s">
        <v>137</v>
      </c>
      <c r="D127" s="156" t="s">
        <v>124</v>
      </c>
      <c r="E127" s="157" t="s">
        <v>436</v>
      </c>
      <c r="F127" s="158" t="s">
        <v>437</v>
      </c>
      <c r="G127" s="159" t="s">
        <v>121</v>
      </c>
      <c r="H127" s="160">
        <v>23</v>
      </c>
      <c r="I127" s="161"/>
      <c r="J127" s="162">
        <f t="shared" si="0"/>
        <v>0</v>
      </c>
      <c r="K127" s="163"/>
      <c r="L127" s="164"/>
      <c r="M127" s="165" t="s">
        <v>1</v>
      </c>
      <c r="N127" s="166" t="s">
        <v>38</v>
      </c>
      <c r="O127" s="55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127</v>
      </c>
      <c r="AT127" s="154" t="s">
        <v>124</v>
      </c>
      <c r="AU127" s="154" t="s">
        <v>82</v>
      </c>
      <c r="AY127" s="14" t="s">
        <v>115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80</v>
      </c>
      <c r="BK127" s="155">
        <f t="shared" si="9"/>
        <v>0</v>
      </c>
      <c r="BL127" s="14" t="s">
        <v>122</v>
      </c>
      <c r="BM127" s="154" t="s">
        <v>438</v>
      </c>
    </row>
    <row r="128" spans="1:65" s="2" customFormat="1" ht="21.75" customHeight="1">
      <c r="A128" s="29"/>
      <c r="B128" s="141"/>
      <c r="C128" s="156" t="s">
        <v>141</v>
      </c>
      <c r="D128" s="156" t="s">
        <v>124</v>
      </c>
      <c r="E128" s="157" t="s">
        <v>439</v>
      </c>
      <c r="F128" s="158" t="s">
        <v>440</v>
      </c>
      <c r="G128" s="159" t="s">
        <v>121</v>
      </c>
      <c r="H128" s="160">
        <v>11</v>
      </c>
      <c r="I128" s="161"/>
      <c r="J128" s="162">
        <f t="shared" si="0"/>
        <v>0</v>
      </c>
      <c r="K128" s="163"/>
      <c r="L128" s="164"/>
      <c r="M128" s="165" t="s">
        <v>1</v>
      </c>
      <c r="N128" s="166" t="s">
        <v>38</v>
      </c>
      <c r="O128" s="55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127</v>
      </c>
      <c r="AT128" s="154" t="s">
        <v>124</v>
      </c>
      <c r="AU128" s="154" t="s">
        <v>82</v>
      </c>
      <c r="AY128" s="14" t="s">
        <v>115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80</v>
      </c>
      <c r="BK128" s="155">
        <f t="shared" si="9"/>
        <v>0</v>
      </c>
      <c r="BL128" s="14" t="s">
        <v>122</v>
      </c>
      <c r="BM128" s="154" t="s">
        <v>441</v>
      </c>
    </row>
    <row r="129" spans="1:65" s="2" customFormat="1" ht="24.15" customHeight="1">
      <c r="A129" s="29"/>
      <c r="B129" s="141"/>
      <c r="C129" s="156" t="s">
        <v>145</v>
      </c>
      <c r="D129" s="156" t="s">
        <v>124</v>
      </c>
      <c r="E129" s="157" t="s">
        <v>442</v>
      </c>
      <c r="F129" s="158" t="s">
        <v>443</v>
      </c>
      <c r="G129" s="159" t="s">
        <v>121</v>
      </c>
      <c r="H129" s="160">
        <v>4</v>
      </c>
      <c r="I129" s="161"/>
      <c r="J129" s="162">
        <f t="shared" si="0"/>
        <v>0</v>
      </c>
      <c r="K129" s="163"/>
      <c r="L129" s="164"/>
      <c r="M129" s="165" t="s">
        <v>1</v>
      </c>
      <c r="N129" s="166" t="s">
        <v>38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127</v>
      </c>
      <c r="AT129" s="154" t="s">
        <v>124</v>
      </c>
      <c r="AU129" s="154" t="s">
        <v>82</v>
      </c>
      <c r="AY129" s="14" t="s">
        <v>115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80</v>
      </c>
      <c r="BK129" s="155">
        <f t="shared" si="9"/>
        <v>0</v>
      </c>
      <c r="BL129" s="14" t="s">
        <v>122</v>
      </c>
      <c r="BM129" s="154" t="s">
        <v>444</v>
      </c>
    </row>
    <row r="130" spans="1:65" s="2" customFormat="1" ht="24.15" customHeight="1">
      <c r="A130" s="29"/>
      <c r="B130" s="141"/>
      <c r="C130" s="156" t="s">
        <v>149</v>
      </c>
      <c r="D130" s="156" t="s">
        <v>124</v>
      </c>
      <c r="E130" s="157" t="s">
        <v>445</v>
      </c>
      <c r="F130" s="158" t="s">
        <v>446</v>
      </c>
      <c r="G130" s="159" t="s">
        <v>121</v>
      </c>
      <c r="H130" s="160">
        <v>8</v>
      </c>
      <c r="I130" s="161"/>
      <c r="J130" s="162">
        <f t="shared" si="0"/>
        <v>0</v>
      </c>
      <c r="K130" s="163"/>
      <c r="L130" s="164"/>
      <c r="M130" s="165" t="s">
        <v>1</v>
      </c>
      <c r="N130" s="166" t="s">
        <v>38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127</v>
      </c>
      <c r="AT130" s="154" t="s">
        <v>124</v>
      </c>
      <c r="AU130" s="154" t="s">
        <v>82</v>
      </c>
      <c r="AY130" s="14" t="s">
        <v>115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80</v>
      </c>
      <c r="BK130" s="155">
        <f t="shared" si="9"/>
        <v>0</v>
      </c>
      <c r="BL130" s="14" t="s">
        <v>122</v>
      </c>
      <c r="BM130" s="154" t="s">
        <v>447</v>
      </c>
    </row>
    <row r="131" spans="1:65" s="2" customFormat="1" ht="24.15" customHeight="1">
      <c r="A131" s="29"/>
      <c r="B131" s="141"/>
      <c r="C131" s="156" t="s">
        <v>153</v>
      </c>
      <c r="D131" s="156" t="s">
        <v>124</v>
      </c>
      <c r="E131" s="157" t="s">
        <v>448</v>
      </c>
      <c r="F131" s="158" t="s">
        <v>449</v>
      </c>
      <c r="G131" s="159" t="s">
        <v>121</v>
      </c>
      <c r="H131" s="160">
        <v>11</v>
      </c>
      <c r="I131" s="161"/>
      <c r="J131" s="162">
        <f t="shared" si="0"/>
        <v>0</v>
      </c>
      <c r="K131" s="163"/>
      <c r="L131" s="164"/>
      <c r="M131" s="165" t="s">
        <v>1</v>
      </c>
      <c r="N131" s="166" t="s">
        <v>38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127</v>
      </c>
      <c r="AT131" s="154" t="s">
        <v>124</v>
      </c>
      <c r="AU131" s="154" t="s">
        <v>82</v>
      </c>
      <c r="AY131" s="14" t="s">
        <v>115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80</v>
      </c>
      <c r="BK131" s="155">
        <f t="shared" si="9"/>
        <v>0</v>
      </c>
      <c r="BL131" s="14" t="s">
        <v>122</v>
      </c>
      <c r="BM131" s="154" t="s">
        <v>450</v>
      </c>
    </row>
    <row r="132" spans="1:65" s="2" customFormat="1" ht="24.15" customHeight="1">
      <c r="A132" s="29"/>
      <c r="B132" s="141"/>
      <c r="C132" s="156" t="s">
        <v>157</v>
      </c>
      <c r="D132" s="156" t="s">
        <v>124</v>
      </c>
      <c r="E132" s="157" t="s">
        <v>451</v>
      </c>
      <c r="F132" s="158" t="s">
        <v>452</v>
      </c>
      <c r="G132" s="159" t="s">
        <v>121</v>
      </c>
      <c r="H132" s="160">
        <v>12</v>
      </c>
      <c r="I132" s="161"/>
      <c r="J132" s="162">
        <f t="shared" si="0"/>
        <v>0</v>
      </c>
      <c r="K132" s="163"/>
      <c r="L132" s="164"/>
      <c r="M132" s="165" t="s">
        <v>1</v>
      </c>
      <c r="N132" s="166" t="s">
        <v>38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127</v>
      </c>
      <c r="AT132" s="154" t="s">
        <v>124</v>
      </c>
      <c r="AU132" s="154" t="s">
        <v>82</v>
      </c>
      <c r="AY132" s="14" t="s">
        <v>115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80</v>
      </c>
      <c r="BK132" s="155">
        <f t="shared" si="9"/>
        <v>0</v>
      </c>
      <c r="BL132" s="14" t="s">
        <v>122</v>
      </c>
      <c r="BM132" s="154" t="s">
        <v>453</v>
      </c>
    </row>
    <row r="133" spans="1:65" s="2" customFormat="1" ht="24.15" customHeight="1">
      <c r="A133" s="29"/>
      <c r="B133" s="141"/>
      <c r="C133" s="156" t="s">
        <v>161</v>
      </c>
      <c r="D133" s="156" t="s">
        <v>124</v>
      </c>
      <c r="E133" s="157" t="s">
        <v>454</v>
      </c>
      <c r="F133" s="158" t="s">
        <v>455</v>
      </c>
      <c r="G133" s="159" t="s">
        <v>121</v>
      </c>
      <c r="H133" s="160">
        <v>43</v>
      </c>
      <c r="I133" s="161"/>
      <c r="J133" s="162">
        <f t="shared" si="0"/>
        <v>0</v>
      </c>
      <c r="K133" s="163"/>
      <c r="L133" s="164"/>
      <c r="M133" s="165" t="s">
        <v>1</v>
      </c>
      <c r="N133" s="166" t="s">
        <v>38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127</v>
      </c>
      <c r="AT133" s="154" t="s">
        <v>124</v>
      </c>
      <c r="AU133" s="154" t="s">
        <v>82</v>
      </c>
      <c r="AY133" s="14" t="s">
        <v>115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80</v>
      </c>
      <c r="BK133" s="155">
        <f t="shared" si="9"/>
        <v>0</v>
      </c>
      <c r="BL133" s="14" t="s">
        <v>122</v>
      </c>
      <c r="BM133" s="154" t="s">
        <v>456</v>
      </c>
    </row>
    <row r="134" spans="1:65" s="2" customFormat="1" ht="24.15" customHeight="1">
      <c r="A134" s="29"/>
      <c r="B134" s="141"/>
      <c r="C134" s="156" t="s">
        <v>165</v>
      </c>
      <c r="D134" s="156" t="s">
        <v>124</v>
      </c>
      <c r="E134" s="157" t="s">
        <v>457</v>
      </c>
      <c r="F134" s="158" t="s">
        <v>458</v>
      </c>
      <c r="G134" s="159" t="s">
        <v>121</v>
      </c>
      <c r="H134" s="160">
        <v>27</v>
      </c>
      <c r="I134" s="161"/>
      <c r="J134" s="162">
        <f t="shared" si="0"/>
        <v>0</v>
      </c>
      <c r="K134" s="163"/>
      <c r="L134" s="164"/>
      <c r="M134" s="165" t="s">
        <v>1</v>
      </c>
      <c r="N134" s="166" t="s">
        <v>38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127</v>
      </c>
      <c r="AT134" s="154" t="s">
        <v>124</v>
      </c>
      <c r="AU134" s="154" t="s">
        <v>82</v>
      </c>
      <c r="AY134" s="14" t="s">
        <v>115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80</v>
      </c>
      <c r="BK134" s="155">
        <f t="shared" si="9"/>
        <v>0</v>
      </c>
      <c r="BL134" s="14" t="s">
        <v>122</v>
      </c>
      <c r="BM134" s="154" t="s">
        <v>459</v>
      </c>
    </row>
    <row r="135" spans="1:65" s="2" customFormat="1" ht="24.15" customHeight="1">
      <c r="A135" s="29"/>
      <c r="B135" s="141"/>
      <c r="C135" s="156" t="s">
        <v>169</v>
      </c>
      <c r="D135" s="156" t="s">
        <v>124</v>
      </c>
      <c r="E135" s="157" t="s">
        <v>460</v>
      </c>
      <c r="F135" s="158" t="s">
        <v>461</v>
      </c>
      <c r="G135" s="159" t="s">
        <v>121</v>
      </c>
      <c r="H135" s="160">
        <v>8</v>
      </c>
      <c r="I135" s="161"/>
      <c r="J135" s="162">
        <f t="shared" si="0"/>
        <v>0</v>
      </c>
      <c r="K135" s="163"/>
      <c r="L135" s="164"/>
      <c r="M135" s="165" t="s">
        <v>1</v>
      </c>
      <c r="N135" s="166" t="s">
        <v>38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127</v>
      </c>
      <c r="AT135" s="154" t="s">
        <v>124</v>
      </c>
      <c r="AU135" s="154" t="s">
        <v>82</v>
      </c>
      <c r="AY135" s="14" t="s">
        <v>115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80</v>
      </c>
      <c r="BK135" s="155">
        <f t="shared" si="9"/>
        <v>0</v>
      </c>
      <c r="BL135" s="14" t="s">
        <v>122</v>
      </c>
      <c r="BM135" s="154" t="s">
        <v>462</v>
      </c>
    </row>
    <row r="136" spans="1:65" s="2" customFormat="1" ht="33" customHeight="1">
      <c r="A136" s="29"/>
      <c r="B136" s="141"/>
      <c r="C136" s="142" t="s">
        <v>176</v>
      </c>
      <c r="D136" s="142" t="s">
        <v>118</v>
      </c>
      <c r="E136" s="143" t="s">
        <v>463</v>
      </c>
      <c r="F136" s="144" t="s">
        <v>464</v>
      </c>
      <c r="G136" s="145" t="s">
        <v>121</v>
      </c>
      <c r="H136" s="146">
        <v>140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38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0.0053</v>
      </c>
      <c r="T136" s="153">
        <f t="shared" si="3"/>
        <v>0.742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122</v>
      </c>
      <c r="AT136" s="154" t="s">
        <v>118</v>
      </c>
      <c r="AU136" s="154" t="s">
        <v>82</v>
      </c>
      <c r="AY136" s="14" t="s">
        <v>115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80</v>
      </c>
      <c r="BK136" s="155">
        <f t="shared" si="9"/>
        <v>0</v>
      </c>
      <c r="BL136" s="14" t="s">
        <v>122</v>
      </c>
      <c r="BM136" s="154" t="s">
        <v>465</v>
      </c>
    </row>
    <row r="137" spans="1:65" s="2" customFormat="1" ht="16.5" customHeight="1">
      <c r="A137" s="29"/>
      <c r="B137" s="141"/>
      <c r="C137" s="142" t="s">
        <v>8</v>
      </c>
      <c r="D137" s="142" t="s">
        <v>118</v>
      </c>
      <c r="E137" s="143" t="s">
        <v>466</v>
      </c>
      <c r="F137" s="144" t="s">
        <v>467</v>
      </c>
      <c r="G137" s="145" t="s">
        <v>121</v>
      </c>
      <c r="H137" s="146">
        <v>59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38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122</v>
      </c>
      <c r="AT137" s="154" t="s">
        <v>118</v>
      </c>
      <c r="AU137" s="154" t="s">
        <v>82</v>
      </c>
      <c r="AY137" s="14" t="s">
        <v>115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80</v>
      </c>
      <c r="BK137" s="155">
        <f t="shared" si="9"/>
        <v>0</v>
      </c>
      <c r="BL137" s="14" t="s">
        <v>122</v>
      </c>
      <c r="BM137" s="154" t="s">
        <v>468</v>
      </c>
    </row>
    <row r="138" spans="1:65" s="2" customFormat="1" ht="21.75" customHeight="1">
      <c r="A138" s="29"/>
      <c r="B138" s="141"/>
      <c r="C138" s="142" t="s">
        <v>122</v>
      </c>
      <c r="D138" s="142" t="s">
        <v>118</v>
      </c>
      <c r="E138" s="143" t="s">
        <v>166</v>
      </c>
      <c r="F138" s="144" t="s">
        <v>167</v>
      </c>
      <c r="G138" s="145" t="s">
        <v>121</v>
      </c>
      <c r="H138" s="146">
        <v>113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38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122</v>
      </c>
      <c r="AT138" s="154" t="s">
        <v>118</v>
      </c>
      <c r="AU138" s="154" t="s">
        <v>82</v>
      </c>
      <c r="AY138" s="14" t="s">
        <v>115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80</v>
      </c>
      <c r="BK138" s="155">
        <f t="shared" si="9"/>
        <v>0</v>
      </c>
      <c r="BL138" s="14" t="s">
        <v>122</v>
      </c>
      <c r="BM138" s="154" t="s">
        <v>469</v>
      </c>
    </row>
    <row r="139" spans="1:65" s="2" customFormat="1" ht="24.15" customHeight="1">
      <c r="A139" s="29"/>
      <c r="B139" s="141"/>
      <c r="C139" s="142" t="s">
        <v>189</v>
      </c>
      <c r="D139" s="142" t="s">
        <v>118</v>
      </c>
      <c r="E139" s="143" t="s">
        <v>170</v>
      </c>
      <c r="F139" s="144" t="s">
        <v>171</v>
      </c>
      <c r="G139" s="145" t="s">
        <v>172</v>
      </c>
      <c r="H139" s="167"/>
      <c r="I139" s="147"/>
      <c r="J139" s="148">
        <f t="shared" si="0"/>
        <v>0</v>
      </c>
      <c r="K139" s="149"/>
      <c r="L139" s="30"/>
      <c r="M139" s="150" t="s">
        <v>1</v>
      </c>
      <c r="N139" s="151" t="s">
        <v>38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122</v>
      </c>
      <c r="AT139" s="154" t="s">
        <v>118</v>
      </c>
      <c r="AU139" s="154" t="s">
        <v>82</v>
      </c>
      <c r="AY139" s="14" t="s">
        <v>115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80</v>
      </c>
      <c r="BK139" s="155">
        <f t="shared" si="9"/>
        <v>0</v>
      </c>
      <c r="BL139" s="14" t="s">
        <v>122</v>
      </c>
      <c r="BM139" s="154" t="s">
        <v>470</v>
      </c>
    </row>
    <row r="140" spans="2:63" s="12" customFormat="1" ht="22.95" customHeight="1">
      <c r="B140" s="128"/>
      <c r="D140" s="129" t="s">
        <v>72</v>
      </c>
      <c r="E140" s="139" t="s">
        <v>471</v>
      </c>
      <c r="F140" s="139" t="s">
        <v>472</v>
      </c>
      <c r="I140" s="131"/>
      <c r="J140" s="140">
        <f>BK140</f>
        <v>0</v>
      </c>
      <c r="L140" s="128"/>
      <c r="M140" s="133"/>
      <c r="N140" s="134"/>
      <c r="O140" s="134"/>
      <c r="P140" s="135">
        <f>SUM(P141:P173)</f>
        <v>0</v>
      </c>
      <c r="Q140" s="134"/>
      <c r="R140" s="135">
        <f>SUM(R141:R173)</f>
        <v>0.5350800000000001</v>
      </c>
      <c r="S140" s="134"/>
      <c r="T140" s="136">
        <f>SUM(T141:T173)</f>
        <v>1.07484</v>
      </c>
      <c r="AR140" s="129" t="s">
        <v>82</v>
      </c>
      <c r="AT140" s="137" t="s">
        <v>72</v>
      </c>
      <c r="AU140" s="137" t="s">
        <v>80</v>
      </c>
      <c r="AY140" s="129" t="s">
        <v>115</v>
      </c>
      <c r="BK140" s="138">
        <f>SUM(BK141:BK173)</f>
        <v>0</v>
      </c>
    </row>
    <row r="141" spans="1:65" s="2" customFormat="1" ht="24.15" customHeight="1">
      <c r="A141" s="29"/>
      <c r="B141" s="141"/>
      <c r="C141" s="142" t="s">
        <v>193</v>
      </c>
      <c r="D141" s="142" t="s">
        <v>118</v>
      </c>
      <c r="E141" s="143" t="s">
        <v>473</v>
      </c>
      <c r="F141" s="144" t="s">
        <v>474</v>
      </c>
      <c r="G141" s="145" t="s">
        <v>121</v>
      </c>
      <c r="H141" s="146">
        <v>8</v>
      </c>
      <c r="I141" s="147"/>
      <c r="J141" s="148">
        <f aca="true" t="shared" si="10" ref="J141:J173">ROUND(I141*H141,1)</f>
        <v>0</v>
      </c>
      <c r="K141" s="149"/>
      <c r="L141" s="30"/>
      <c r="M141" s="150" t="s">
        <v>1</v>
      </c>
      <c r="N141" s="151" t="s">
        <v>38</v>
      </c>
      <c r="O141" s="55"/>
      <c r="P141" s="152">
        <f aca="true" t="shared" si="11" ref="P141:P173">O141*H141</f>
        <v>0</v>
      </c>
      <c r="Q141" s="152">
        <v>0.00095</v>
      </c>
      <c r="R141" s="152">
        <f aca="true" t="shared" si="12" ref="R141:R173">Q141*H141</f>
        <v>0.0076</v>
      </c>
      <c r="S141" s="152">
        <v>0</v>
      </c>
      <c r="T141" s="153">
        <f aca="true" t="shared" si="13" ref="T141:T17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122</v>
      </c>
      <c r="AT141" s="154" t="s">
        <v>118</v>
      </c>
      <c r="AU141" s="154" t="s">
        <v>82</v>
      </c>
      <c r="AY141" s="14" t="s">
        <v>115</v>
      </c>
      <c r="BE141" s="155">
        <f aca="true" t="shared" si="14" ref="BE141:BE173">IF(N141="základní",J141,0)</f>
        <v>0</v>
      </c>
      <c r="BF141" s="155">
        <f aca="true" t="shared" si="15" ref="BF141:BF173">IF(N141="snížená",J141,0)</f>
        <v>0</v>
      </c>
      <c r="BG141" s="155">
        <f aca="true" t="shared" si="16" ref="BG141:BG173">IF(N141="zákl. přenesená",J141,0)</f>
        <v>0</v>
      </c>
      <c r="BH141" s="155">
        <f aca="true" t="shared" si="17" ref="BH141:BH173">IF(N141="sníž. přenesená",J141,0)</f>
        <v>0</v>
      </c>
      <c r="BI141" s="155">
        <f aca="true" t="shared" si="18" ref="BI141:BI173">IF(N141="nulová",J141,0)</f>
        <v>0</v>
      </c>
      <c r="BJ141" s="14" t="s">
        <v>80</v>
      </c>
      <c r="BK141" s="155">
        <f aca="true" t="shared" si="19" ref="BK141:BK173">ROUND(I141*H141,1)</f>
        <v>0</v>
      </c>
      <c r="BL141" s="14" t="s">
        <v>122</v>
      </c>
      <c r="BM141" s="154" t="s">
        <v>475</v>
      </c>
    </row>
    <row r="142" spans="1:65" s="2" customFormat="1" ht="24.15" customHeight="1">
      <c r="A142" s="29"/>
      <c r="B142" s="141"/>
      <c r="C142" s="142" t="s">
        <v>197</v>
      </c>
      <c r="D142" s="142" t="s">
        <v>118</v>
      </c>
      <c r="E142" s="143" t="s">
        <v>476</v>
      </c>
      <c r="F142" s="144" t="s">
        <v>477</v>
      </c>
      <c r="G142" s="145" t="s">
        <v>121</v>
      </c>
      <c r="H142" s="146">
        <v>8</v>
      </c>
      <c r="I142" s="147"/>
      <c r="J142" s="148">
        <f t="shared" si="10"/>
        <v>0</v>
      </c>
      <c r="K142" s="149"/>
      <c r="L142" s="30"/>
      <c r="M142" s="150" t="s">
        <v>1</v>
      </c>
      <c r="N142" s="151" t="s">
        <v>38</v>
      </c>
      <c r="O142" s="55"/>
      <c r="P142" s="152">
        <f t="shared" si="11"/>
        <v>0</v>
      </c>
      <c r="Q142" s="152">
        <v>0.00119</v>
      </c>
      <c r="R142" s="152">
        <f t="shared" si="12"/>
        <v>0.00952</v>
      </c>
      <c r="S142" s="152">
        <v>0</v>
      </c>
      <c r="T142" s="153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122</v>
      </c>
      <c r="AT142" s="154" t="s">
        <v>118</v>
      </c>
      <c r="AU142" s="154" t="s">
        <v>82</v>
      </c>
      <c r="AY142" s="14" t="s">
        <v>115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80</v>
      </c>
      <c r="BK142" s="155">
        <f t="shared" si="19"/>
        <v>0</v>
      </c>
      <c r="BL142" s="14" t="s">
        <v>122</v>
      </c>
      <c r="BM142" s="154" t="s">
        <v>478</v>
      </c>
    </row>
    <row r="143" spans="1:65" s="2" customFormat="1" ht="24.15" customHeight="1">
      <c r="A143" s="29"/>
      <c r="B143" s="141"/>
      <c r="C143" s="142" t="s">
        <v>201</v>
      </c>
      <c r="D143" s="142" t="s">
        <v>118</v>
      </c>
      <c r="E143" s="143" t="s">
        <v>479</v>
      </c>
      <c r="F143" s="144" t="s">
        <v>480</v>
      </c>
      <c r="G143" s="145" t="s">
        <v>121</v>
      </c>
      <c r="H143" s="146">
        <v>19</v>
      </c>
      <c r="I143" s="147"/>
      <c r="J143" s="148">
        <f t="shared" si="10"/>
        <v>0</v>
      </c>
      <c r="K143" s="149"/>
      <c r="L143" s="30"/>
      <c r="M143" s="150" t="s">
        <v>1</v>
      </c>
      <c r="N143" s="151" t="s">
        <v>38</v>
      </c>
      <c r="O143" s="55"/>
      <c r="P143" s="152">
        <f t="shared" si="11"/>
        <v>0</v>
      </c>
      <c r="Q143" s="152">
        <v>0.0015</v>
      </c>
      <c r="R143" s="152">
        <f t="shared" si="12"/>
        <v>0.0285</v>
      </c>
      <c r="S143" s="152">
        <v>0</v>
      </c>
      <c r="T143" s="153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122</v>
      </c>
      <c r="AT143" s="154" t="s">
        <v>118</v>
      </c>
      <c r="AU143" s="154" t="s">
        <v>82</v>
      </c>
      <c r="AY143" s="14" t="s">
        <v>115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80</v>
      </c>
      <c r="BK143" s="155">
        <f t="shared" si="19"/>
        <v>0</v>
      </c>
      <c r="BL143" s="14" t="s">
        <v>122</v>
      </c>
      <c r="BM143" s="154" t="s">
        <v>481</v>
      </c>
    </row>
    <row r="144" spans="1:65" s="2" customFormat="1" ht="24.15" customHeight="1">
      <c r="A144" s="29"/>
      <c r="B144" s="141"/>
      <c r="C144" s="142" t="s">
        <v>7</v>
      </c>
      <c r="D144" s="142" t="s">
        <v>118</v>
      </c>
      <c r="E144" s="143" t="s">
        <v>482</v>
      </c>
      <c r="F144" s="144" t="s">
        <v>483</v>
      </c>
      <c r="G144" s="145" t="s">
        <v>121</v>
      </c>
      <c r="H144" s="146">
        <v>15</v>
      </c>
      <c r="I144" s="147"/>
      <c r="J144" s="148">
        <f t="shared" si="10"/>
        <v>0</v>
      </c>
      <c r="K144" s="149"/>
      <c r="L144" s="30"/>
      <c r="M144" s="150" t="s">
        <v>1</v>
      </c>
      <c r="N144" s="151" t="s">
        <v>38</v>
      </c>
      <c r="O144" s="55"/>
      <c r="P144" s="152">
        <f t="shared" si="11"/>
        <v>0</v>
      </c>
      <c r="Q144" s="152">
        <v>0.00195</v>
      </c>
      <c r="R144" s="152">
        <f t="shared" si="12"/>
        <v>0.029249999999999998</v>
      </c>
      <c r="S144" s="152">
        <v>0</v>
      </c>
      <c r="T144" s="153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122</v>
      </c>
      <c r="AT144" s="154" t="s">
        <v>118</v>
      </c>
      <c r="AU144" s="154" t="s">
        <v>82</v>
      </c>
      <c r="AY144" s="14" t="s">
        <v>115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80</v>
      </c>
      <c r="BK144" s="155">
        <f t="shared" si="19"/>
        <v>0</v>
      </c>
      <c r="BL144" s="14" t="s">
        <v>122</v>
      </c>
      <c r="BM144" s="154" t="s">
        <v>484</v>
      </c>
    </row>
    <row r="145" spans="1:65" s="2" customFormat="1" ht="24.15" customHeight="1">
      <c r="A145" s="29"/>
      <c r="B145" s="141"/>
      <c r="C145" s="142" t="s">
        <v>208</v>
      </c>
      <c r="D145" s="142" t="s">
        <v>118</v>
      </c>
      <c r="E145" s="143" t="s">
        <v>485</v>
      </c>
      <c r="F145" s="144" t="s">
        <v>486</v>
      </c>
      <c r="G145" s="145" t="s">
        <v>121</v>
      </c>
      <c r="H145" s="146">
        <v>53</v>
      </c>
      <c r="I145" s="147"/>
      <c r="J145" s="148">
        <f t="shared" si="10"/>
        <v>0</v>
      </c>
      <c r="K145" s="149"/>
      <c r="L145" s="30"/>
      <c r="M145" s="150" t="s">
        <v>1</v>
      </c>
      <c r="N145" s="151" t="s">
        <v>38</v>
      </c>
      <c r="O145" s="55"/>
      <c r="P145" s="152">
        <f t="shared" si="11"/>
        <v>0</v>
      </c>
      <c r="Q145" s="152">
        <v>0.00261</v>
      </c>
      <c r="R145" s="152">
        <f t="shared" si="12"/>
        <v>0.13833</v>
      </c>
      <c r="S145" s="152">
        <v>0</v>
      </c>
      <c r="T145" s="153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122</v>
      </c>
      <c r="AT145" s="154" t="s">
        <v>118</v>
      </c>
      <c r="AU145" s="154" t="s">
        <v>82</v>
      </c>
      <c r="AY145" s="14" t="s">
        <v>115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80</v>
      </c>
      <c r="BK145" s="155">
        <f t="shared" si="19"/>
        <v>0</v>
      </c>
      <c r="BL145" s="14" t="s">
        <v>122</v>
      </c>
      <c r="BM145" s="154" t="s">
        <v>487</v>
      </c>
    </row>
    <row r="146" spans="1:65" s="2" customFormat="1" ht="24.15" customHeight="1">
      <c r="A146" s="29"/>
      <c r="B146" s="141"/>
      <c r="C146" s="142" t="s">
        <v>212</v>
      </c>
      <c r="D146" s="142" t="s">
        <v>118</v>
      </c>
      <c r="E146" s="143" t="s">
        <v>488</v>
      </c>
      <c r="F146" s="144" t="s">
        <v>489</v>
      </c>
      <c r="G146" s="145" t="s">
        <v>121</v>
      </c>
      <c r="H146" s="146">
        <v>50</v>
      </c>
      <c r="I146" s="147"/>
      <c r="J146" s="148">
        <f t="shared" si="10"/>
        <v>0</v>
      </c>
      <c r="K146" s="149"/>
      <c r="L146" s="30"/>
      <c r="M146" s="150" t="s">
        <v>1</v>
      </c>
      <c r="N146" s="151" t="s">
        <v>38</v>
      </c>
      <c r="O146" s="55"/>
      <c r="P146" s="152">
        <f t="shared" si="11"/>
        <v>0</v>
      </c>
      <c r="Q146" s="152">
        <v>0.00372</v>
      </c>
      <c r="R146" s="152">
        <f t="shared" si="12"/>
        <v>0.186</v>
      </c>
      <c r="S146" s="152">
        <v>0</v>
      </c>
      <c r="T146" s="153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122</v>
      </c>
      <c r="AT146" s="154" t="s">
        <v>118</v>
      </c>
      <c r="AU146" s="154" t="s">
        <v>82</v>
      </c>
      <c r="AY146" s="14" t="s">
        <v>115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80</v>
      </c>
      <c r="BK146" s="155">
        <f t="shared" si="19"/>
        <v>0</v>
      </c>
      <c r="BL146" s="14" t="s">
        <v>122</v>
      </c>
      <c r="BM146" s="154" t="s">
        <v>490</v>
      </c>
    </row>
    <row r="147" spans="1:65" s="2" customFormat="1" ht="24.15" customHeight="1">
      <c r="A147" s="29"/>
      <c r="B147" s="141"/>
      <c r="C147" s="142" t="s">
        <v>216</v>
      </c>
      <c r="D147" s="142" t="s">
        <v>118</v>
      </c>
      <c r="E147" s="143" t="s">
        <v>491</v>
      </c>
      <c r="F147" s="144" t="s">
        <v>492</v>
      </c>
      <c r="G147" s="145" t="s">
        <v>121</v>
      </c>
      <c r="H147" s="146">
        <v>19</v>
      </c>
      <c r="I147" s="147"/>
      <c r="J147" s="148">
        <f t="shared" si="10"/>
        <v>0</v>
      </c>
      <c r="K147" s="149"/>
      <c r="L147" s="30"/>
      <c r="M147" s="150" t="s">
        <v>1</v>
      </c>
      <c r="N147" s="151" t="s">
        <v>38</v>
      </c>
      <c r="O147" s="55"/>
      <c r="P147" s="152">
        <f t="shared" si="11"/>
        <v>0</v>
      </c>
      <c r="Q147" s="152">
        <v>0.0047</v>
      </c>
      <c r="R147" s="152">
        <f t="shared" si="12"/>
        <v>0.0893</v>
      </c>
      <c r="S147" s="152">
        <v>0</v>
      </c>
      <c r="T147" s="153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122</v>
      </c>
      <c r="AT147" s="154" t="s">
        <v>118</v>
      </c>
      <c r="AU147" s="154" t="s">
        <v>82</v>
      </c>
      <c r="AY147" s="14" t="s">
        <v>115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80</v>
      </c>
      <c r="BK147" s="155">
        <f t="shared" si="19"/>
        <v>0</v>
      </c>
      <c r="BL147" s="14" t="s">
        <v>122</v>
      </c>
      <c r="BM147" s="154" t="s">
        <v>493</v>
      </c>
    </row>
    <row r="148" spans="1:65" s="2" customFormat="1" ht="24.15" customHeight="1">
      <c r="A148" s="29"/>
      <c r="B148" s="141"/>
      <c r="C148" s="142" t="s">
        <v>220</v>
      </c>
      <c r="D148" s="142" t="s">
        <v>118</v>
      </c>
      <c r="E148" s="143" t="s">
        <v>494</v>
      </c>
      <c r="F148" s="144" t="s">
        <v>495</v>
      </c>
      <c r="G148" s="145" t="s">
        <v>121</v>
      </c>
      <c r="H148" s="146">
        <v>4</v>
      </c>
      <c r="I148" s="147"/>
      <c r="J148" s="148">
        <f t="shared" si="10"/>
        <v>0</v>
      </c>
      <c r="K148" s="149"/>
      <c r="L148" s="30"/>
      <c r="M148" s="150" t="s">
        <v>1</v>
      </c>
      <c r="N148" s="151" t="s">
        <v>38</v>
      </c>
      <c r="O148" s="55"/>
      <c r="P148" s="152">
        <f t="shared" si="11"/>
        <v>0</v>
      </c>
      <c r="Q148" s="152">
        <v>0</v>
      </c>
      <c r="R148" s="152">
        <f t="shared" si="12"/>
        <v>0</v>
      </c>
      <c r="S148" s="152">
        <v>0.00213</v>
      </c>
      <c r="T148" s="153">
        <f t="shared" si="13"/>
        <v>0.00852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122</v>
      </c>
      <c r="AT148" s="154" t="s">
        <v>118</v>
      </c>
      <c r="AU148" s="154" t="s">
        <v>82</v>
      </c>
      <c r="AY148" s="14" t="s">
        <v>115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80</v>
      </c>
      <c r="BK148" s="155">
        <f t="shared" si="19"/>
        <v>0</v>
      </c>
      <c r="BL148" s="14" t="s">
        <v>122</v>
      </c>
      <c r="BM148" s="154" t="s">
        <v>496</v>
      </c>
    </row>
    <row r="149" spans="1:65" s="2" customFormat="1" ht="24.15" customHeight="1">
      <c r="A149" s="29"/>
      <c r="B149" s="141"/>
      <c r="C149" s="142" t="s">
        <v>224</v>
      </c>
      <c r="D149" s="142" t="s">
        <v>118</v>
      </c>
      <c r="E149" s="143" t="s">
        <v>497</v>
      </c>
      <c r="F149" s="144" t="s">
        <v>498</v>
      </c>
      <c r="G149" s="145" t="s">
        <v>121</v>
      </c>
      <c r="H149" s="146">
        <v>32</v>
      </c>
      <c r="I149" s="147"/>
      <c r="J149" s="148">
        <f t="shared" si="10"/>
        <v>0</v>
      </c>
      <c r="K149" s="149"/>
      <c r="L149" s="30"/>
      <c r="M149" s="150" t="s">
        <v>1</v>
      </c>
      <c r="N149" s="151" t="s">
        <v>38</v>
      </c>
      <c r="O149" s="55"/>
      <c r="P149" s="152">
        <f t="shared" si="11"/>
        <v>0</v>
      </c>
      <c r="Q149" s="152">
        <v>0</v>
      </c>
      <c r="R149" s="152">
        <f t="shared" si="12"/>
        <v>0</v>
      </c>
      <c r="S149" s="152">
        <v>0.00497</v>
      </c>
      <c r="T149" s="153">
        <f t="shared" si="13"/>
        <v>0.15904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122</v>
      </c>
      <c r="AT149" s="154" t="s">
        <v>118</v>
      </c>
      <c r="AU149" s="154" t="s">
        <v>82</v>
      </c>
      <c r="AY149" s="14" t="s">
        <v>115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80</v>
      </c>
      <c r="BK149" s="155">
        <f t="shared" si="19"/>
        <v>0</v>
      </c>
      <c r="BL149" s="14" t="s">
        <v>122</v>
      </c>
      <c r="BM149" s="154" t="s">
        <v>499</v>
      </c>
    </row>
    <row r="150" spans="1:65" s="2" customFormat="1" ht="24.15" customHeight="1">
      <c r="A150" s="29"/>
      <c r="B150" s="141"/>
      <c r="C150" s="142" t="s">
        <v>228</v>
      </c>
      <c r="D150" s="142" t="s">
        <v>118</v>
      </c>
      <c r="E150" s="143" t="s">
        <v>500</v>
      </c>
      <c r="F150" s="144" t="s">
        <v>501</v>
      </c>
      <c r="G150" s="145" t="s">
        <v>121</v>
      </c>
      <c r="H150" s="146">
        <v>44</v>
      </c>
      <c r="I150" s="147"/>
      <c r="J150" s="148">
        <f t="shared" si="10"/>
        <v>0</v>
      </c>
      <c r="K150" s="149"/>
      <c r="L150" s="30"/>
      <c r="M150" s="150" t="s">
        <v>1</v>
      </c>
      <c r="N150" s="151" t="s">
        <v>38</v>
      </c>
      <c r="O150" s="55"/>
      <c r="P150" s="152">
        <f t="shared" si="11"/>
        <v>0</v>
      </c>
      <c r="Q150" s="152">
        <v>0</v>
      </c>
      <c r="R150" s="152">
        <f t="shared" si="12"/>
        <v>0</v>
      </c>
      <c r="S150" s="152">
        <v>0.0067</v>
      </c>
      <c r="T150" s="153">
        <f t="shared" si="13"/>
        <v>0.2948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122</v>
      </c>
      <c r="AT150" s="154" t="s">
        <v>118</v>
      </c>
      <c r="AU150" s="154" t="s">
        <v>82</v>
      </c>
      <c r="AY150" s="14" t="s">
        <v>115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80</v>
      </c>
      <c r="BK150" s="155">
        <f t="shared" si="19"/>
        <v>0</v>
      </c>
      <c r="BL150" s="14" t="s">
        <v>122</v>
      </c>
      <c r="BM150" s="154" t="s">
        <v>502</v>
      </c>
    </row>
    <row r="151" spans="1:65" s="2" customFormat="1" ht="24.15" customHeight="1">
      <c r="A151" s="29"/>
      <c r="B151" s="141"/>
      <c r="C151" s="142" t="s">
        <v>232</v>
      </c>
      <c r="D151" s="142" t="s">
        <v>118</v>
      </c>
      <c r="E151" s="143" t="s">
        <v>503</v>
      </c>
      <c r="F151" s="144" t="s">
        <v>504</v>
      </c>
      <c r="G151" s="145" t="s">
        <v>121</v>
      </c>
      <c r="H151" s="146">
        <v>36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38</v>
      </c>
      <c r="O151" s="55"/>
      <c r="P151" s="152">
        <f t="shared" si="11"/>
        <v>0</v>
      </c>
      <c r="Q151" s="152">
        <v>0</v>
      </c>
      <c r="R151" s="152">
        <f t="shared" si="12"/>
        <v>0</v>
      </c>
      <c r="S151" s="152">
        <v>0.00959</v>
      </c>
      <c r="T151" s="153">
        <f t="shared" si="13"/>
        <v>0.34524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122</v>
      </c>
      <c r="AT151" s="154" t="s">
        <v>118</v>
      </c>
      <c r="AU151" s="154" t="s">
        <v>82</v>
      </c>
      <c r="AY151" s="14" t="s">
        <v>115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80</v>
      </c>
      <c r="BK151" s="155">
        <f t="shared" si="19"/>
        <v>0</v>
      </c>
      <c r="BL151" s="14" t="s">
        <v>122</v>
      </c>
      <c r="BM151" s="154" t="s">
        <v>505</v>
      </c>
    </row>
    <row r="152" spans="1:65" s="2" customFormat="1" ht="24.15" customHeight="1">
      <c r="A152" s="29"/>
      <c r="B152" s="141"/>
      <c r="C152" s="142" t="s">
        <v>236</v>
      </c>
      <c r="D152" s="142" t="s">
        <v>118</v>
      </c>
      <c r="E152" s="143" t="s">
        <v>506</v>
      </c>
      <c r="F152" s="144" t="s">
        <v>507</v>
      </c>
      <c r="G152" s="145" t="s">
        <v>121</v>
      </c>
      <c r="H152" s="146">
        <v>24</v>
      </c>
      <c r="I152" s="147"/>
      <c r="J152" s="148">
        <f t="shared" si="10"/>
        <v>0</v>
      </c>
      <c r="K152" s="149"/>
      <c r="L152" s="30"/>
      <c r="M152" s="150" t="s">
        <v>1</v>
      </c>
      <c r="N152" s="151" t="s">
        <v>38</v>
      </c>
      <c r="O152" s="55"/>
      <c r="P152" s="152">
        <f t="shared" si="11"/>
        <v>0</v>
      </c>
      <c r="Q152" s="152">
        <v>0</v>
      </c>
      <c r="R152" s="152">
        <f t="shared" si="12"/>
        <v>0</v>
      </c>
      <c r="S152" s="152">
        <v>0.01102</v>
      </c>
      <c r="T152" s="153">
        <f t="shared" si="13"/>
        <v>0.26448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122</v>
      </c>
      <c r="AT152" s="154" t="s">
        <v>118</v>
      </c>
      <c r="AU152" s="154" t="s">
        <v>82</v>
      </c>
      <c r="AY152" s="14" t="s">
        <v>115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80</v>
      </c>
      <c r="BK152" s="155">
        <f t="shared" si="19"/>
        <v>0</v>
      </c>
      <c r="BL152" s="14" t="s">
        <v>122</v>
      </c>
      <c r="BM152" s="154" t="s">
        <v>508</v>
      </c>
    </row>
    <row r="153" spans="1:65" s="2" customFormat="1" ht="24.15" customHeight="1">
      <c r="A153" s="29"/>
      <c r="B153" s="141"/>
      <c r="C153" s="142" t="s">
        <v>240</v>
      </c>
      <c r="D153" s="142" t="s">
        <v>118</v>
      </c>
      <c r="E153" s="143" t="s">
        <v>509</v>
      </c>
      <c r="F153" s="144" t="s">
        <v>510</v>
      </c>
      <c r="G153" s="145" t="s">
        <v>179</v>
      </c>
      <c r="H153" s="146">
        <v>4</v>
      </c>
      <c r="I153" s="147"/>
      <c r="J153" s="148">
        <f t="shared" si="10"/>
        <v>0</v>
      </c>
      <c r="K153" s="149"/>
      <c r="L153" s="30"/>
      <c r="M153" s="150" t="s">
        <v>1</v>
      </c>
      <c r="N153" s="151" t="s">
        <v>38</v>
      </c>
      <c r="O153" s="55"/>
      <c r="P153" s="152">
        <f t="shared" si="11"/>
        <v>0</v>
      </c>
      <c r="Q153" s="152">
        <v>0</v>
      </c>
      <c r="R153" s="152">
        <f t="shared" si="12"/>
        <v>0</v>
      </c>
      <c r="S153" s="152">
        <v>0.00069</v>
      </c>
      <c r="T153" s="153">
        <f t="shared" si="13"/>
        <v>0.00276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122</v>
      </c>
      <c r="AT153" s="154" t="s">
        <v>118</v>
      </c>
      <c r="AU153" s="154" t="s">
        <v>82</v>
      </c>
      <c r="AY153" s="14" t="s">
        <v>115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80</v>
      </c>
      <c r="BK153" s="155">
        <f t="shared" si="19"/>
        <v>0</v>
      </c>
      <c r="BL153" s="14" t="s">
        <v>122</v>
      </c>
      <c r="BM153" s="154" t="s">
        <v>511</v>
      </c>
    </row>
    <row r="154" spans="1:65" s="2" customFormat="1" ht="16.5" customHeight="1">
      <c r="A154" s="29"/>
      <c r="B154" s="141"/>
      <c r="C154" s="156" t="s">
        <v>244</v>
      </c>
      <c r="D154" s="156" t="s">
        <v>124</v>
      </c>
      <c r="E154" s="157" t="s">
        <v>512</v>
      </c>
      <c r="F154" s="158" t="s">
        <v>513</v>
      </c>
      <c r="G154" s="159" t="s">
        <v>179</v>
      </c>
      <c r="H154" s="160">
        <v>21</v>
      </c>
      <c r="I154" s="161"/>
      <c r="J154" s="162">
        <f t="shared" si="10"/>
        <v>0</v>
      </c>
      <c r="K154" s="163"/>
      <c r="L154" s="164"/>
      <c r="M154" s="165" t="s">
        <v>1</v>
      </c>
      <c r="N154" s="166" t="s">
        <v>38</v>
      </c>
      <c r="O154" s="55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127</v>
      </c>
      <c r="AT154" s="154" t="s">
        <v>124</v>
      </c>
      <c r="AU154" s="154" t="s">
        <v>82</v>
      </c>
      <c r="AY154" s="14" t="s">
        <v>115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80</v>
      </c>
      <c r="BK154" s="155">
        <f t="shared" si="19"/>
        <v>0</v>
      </c>
      <c r="BL154" s="14" t="s">
        <v>122</v>
      </c>
      <c r="BM154" s="154" t="s">
        <v>514</v>
      </c>
    </row>
    <row r="155" spans="1:65" s="2" customFormat="1" ht="16.5" customHeight="1">
      <c r="A155" s="29"/>
      <c r="B155" s="141"/>
      <c r="C155" s="156" t="s">
        <v>127</v>
      </c>
      <c r="D155" s="156" t="s">
        <v>124</v>
      </c>
      <c r="E155" s="157" t="s">
        <v>515</v>
      </c>
      <c r="F155" s="158" t="s">
        <v>249</v>
      </c>
      <c r="G155" s="159" t="s">
        <v>179</v>
      </c>
      <c r="H155" s="160">
        <v>8</v>
      </c>
      <c r="I155" s="161"/>
      <c r="J155" s="162">
        <f t="shared" si="10"/>
        <v>0</v>
      </c>
      <c r="K155" s="163"/>
      <c r="L155" s="164"/>
      <c r="M155" s="165" t="s">
        <v>1</v>
      </c>
      <c r="N155" s="166" t="s">
        <v>38</v>
      </c>
      <c r="O155" s="55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127</v>
      </c>
      <c r="AT155" s="154" t="s">
        <v>124</v>
      </c>
      <c r="AU155" s="154" t="s">
        <v>82</v>
      </c>
      <c r="AY155" s="14" t="s">
        <v>115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80</v>
      </c>
      <c r="BK155" s="155">
        <f t="shared" si="19"/>
        <v>0</v>
      </c>
      <c r="BL155" s="14" t="s">
        <v>122</v>
      </c>
      <c r="BM155" s="154" t="s">
        <v>516</v>
      </c>
    </row>
    <row r="156" spans="1:65" s="2" customFormat="1" ht="24.15" customHeight="1">
      <c r="A156" s="29"/>
      <c r="B156" s="141"/>
      <c r="C156" s="156" t="s">
        <v>251</v>
      </c>
      <c r="D156" s="156" t="s">
        <v>124</v>
      </c>
      <c r="E156" s="157" t="s">
        <v>517</v>
      </c>
      <c r="F156" s="158" t="s">
        <v>277</v>
      </c>
      <c r="G156" s="159" t="s">
        <v>179</v>
      </c>
      <c r="H156" s="160">
        <v>5</v>
      </c>
      <c r="I156" s="161"/>
      <c r="J156" s="162">
        <f t="shared" si="10"/>
        <v>0</v>
      </c>
      <c r="K156" s="163"/>
      <c r="L156" s="164"/>
      <c r="M156" s="165" t="s">
        <v>1</v>
      </c>
      <c r="N156" s="166" t="s">
        <v>38</v>
      </c>
      <c r="O156" s="55"/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127</v>
      </c>
      <c r="AT156" s="154" t="s">
        <v>124</v>
      </c>
      <c r="AU156" s="154" t="s">
        <v>82</v>
      </c>
      <c r="AY156" s="14" t="s">
        <v>115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80</v>
      </c>
      <c r="BK156" s="155">
        <f t="shared" si="19"/>
        <v>0</v>
      </c>
      <c r="BL156" s="14" t="s">
        <v>122</v>
      </c>
      <c r="BM156" s="154" t="s">
        <v>518</v>
      </c>
    </row>
    <row r="157" spans="1:65" s="2" customFormat="1" ht="16.5" customHeight="1">
      <c r="A157" s="29"/>
      <c r="B157" s="141"/>
      <c r="C157" s="156" t="s">
        <v>255</v>
      </c>
      <c r="D157" s="156" t="s">
        <v>124</v>
      </c>
      <c r="E157" s="157" t="s">
        <v>519</v>
      </c>
      <c r="F157" s="158" t="s">
        <v>257</v>
      </c>
      <c r="G157" s="159" t="s">
        <v>179</v>
      </c>
      <c r="H157" s="160">
        <v>10</v>
      </c>
      <c r="I157" s="161"/>
      <c r="J157" s="162">
        <f t="shared" si="10"/>
        <v>0</v>
      </c>
      <c r="K157" s="163"/>
      <c r="L157" s="164"/>
      <c r="M157" s="165" t="s">
        <v>1</v>
      </c>
      <c r="N157" s="166" t="s">
        <v>38</v>
      </c>
      <c r="O157" s="55"/>
      <c r="P157" s="152">
        <f t="shared" si="11"/>
        <v>0</v>
      </c>
      <c r="Q157" s="152">
        <v>0</v>
      </c>
      <c r="R157" s="152">
        <f t="shared" si="12"/>
        <v>0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127</v>
      </c>
      <c r="AT157" s="154" t="s">
        <v>124</v>
      </c>
      <c r="AU157" s="154" t="s">
        <v>82</v>
      </c>
      <c r="AY157" s="14" t="s">
        <v>115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80</v>
      </c>
      <c r="BK157" s="155">
        <f t="shared" si="19"/>
        <v>0</v>
      </c>
      <c r="BL157" s="14" t="s">
        <v>122</v>
      </c>
      <c r="BM157" s="154" t="s">
        <v>520</v>
      </c>
    </row>
    <row r="158" spans="1:65" s="2" customFormat="1" ht="24.15" customHeight="1">
      <c r="A158" s="29"/>
      <c r="B158" s="141"/>
      <c r="C158" s="156" t="s">
        <v>259</v>
      </c>
      <c r="D158" s="156" t="s">
        <v>124</v>
      </c>
      <c r="E158" s="157" t="s">
        <v>521</v>
      </c>
      <c r="F158" s="158" t="s">
        <v>522</v>
      </c>
      <c r="G158" s="159" t="s">
        <v>179</v>
      </c>
      <c r="H158" s="160">
        <v>2</v>
      </c>
      <c r="I158" s="161"/>
      <c r="J158" s="162">
        <f t="shared" si="10"/>
        <v>0</v>
      </c>
      <c r="K158" s="163"/>
      <c r="L158" s="164"/>
      <c r="M158" s="165" t="s">
        <v>1</v>
      </c>
      <c r="N158" s="166" t="s">
        <v>38</v>
      </c>
      <c r="O158" s="55"/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127</v>
      </c>
      <c r="AT158" s="154" t="s">
        <v>124</v>
      </c>
      <c r="AU158" s="154" t="s">
        <v>82</v>
      </c>
      <c r="AY158" s="14" t="s">
        <v>115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80</v>
      </c>
      <c r="BK158" s="155">
        <f t="shared" si="19"/>
        <v>0</v>
      </c>
      <c r="BL158" s="14" t="s">
        <v>122</v>
      </c>
      <c r="BM158" s="154" t="s">
        <v>523</v>
      </c>
    </row>
    <row r="159" spans="1:65" s="2" customFormat="1" ht="16.5" customHeight="1">
      <c r="A159" s="29"/>
      <c r="B159" s="141"/>
      <c r="C159" s="156" t="s">
        <v>263</v>
      </c>
      <c r="D159" s="156" t="s">
        <v>124</v>
      </c>
      <c r="E159" s="157" t="s">
        <v>524</v>
      </c>
      <c r="F159" s="158" t="s">
        <v>525</v>
      </c>
      <c r="G159" s="159" t="s">
        <v>179</v>
      </c>
      <c r="H159" s="160">
        <v>4</v>
      </c>
      <c r="I159" s="161"/>
      <c r="J159" s="162">
        <f t="shared" si="10"/>
        <v>0</v>
      </c>
      <c r="K159" s="163"/>
      <c r="L159" s="164"/>
      <c r="M159" s="165" t="s">
        <v>1</v>
      </c>
      <c r="N159" s="166" t="s">
        <v>38</v>
      </c>
      <c r="O159" s="55"/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127</v>
      </c>
      <c r="AT159" s="154" t="s">
        <v>124</v>
      </c>
      <c r="AU159" s="154" t="s">
        <v>82</v>
      </c>
      <c r="AY159" s="14" t="s">
        <v>115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80</v>
      </c>
      <c r="BK159" s="155">
        <f t="shared" si="19"/>
        <v>0</v>
      </c>
      <c r="BL159" s="14" t="s">
        <v>122</v>
      </c>
      <c r="BM159" s="154" t="s">
        <v>526</v>
      </c>
    </row>
    <row r="160" spans="1:65" s="2" customFormat="1" ht="16.5" customHeight="1">
      <c r="A160" s="29"/>
      <c r="B160" s="141"/>
      <c r="C160" s="156" t="s">
        <v>267</v>
      </c>
      <c r="D160" s="156" t="s">
        <v>124</v>
      </c>
      <c r="E160" s="157" t="s">
        <v>527</v>
      </c>
      <c r="F160" s="158" t="s">
        <v>261</v>
      </c>
      <c r="G160" s="159" t="s">
        <v>179</v>
      </c>
      <c r="H160" s="160">
        <v>2</v>
      </c>
      <c r="I160" s="161"/>
      <c r="J160" s="162">
        <f t="shared" si="10"/>
        <v>0</v>
      </c>
      <c r="K160" s="163"/>
      <c r="L160" s="164"/>
      <c r="M160" s="165" t="s">
        <v>1</v>
      </c>
      <c r="N160" s="166" t="s">
        <v>38</v>
      </c>
      <c r="O160" s="55"/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127</v>
      </c>
      <c r="AT160" s="154" t="s">
        <v>124</v>
      </c>
      <c r="AU160" s="154" t="s">
        <v>82</v>
      </c>
      <c r="AY160" s="14" t="s">
        <v>115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80</v>
      </c>
      <c r="BK160" s="155">
        <f t="shared" si="19"/>
        <v>0</v>
      </c>
      <c r="BL160" s="14" t="s">
        <v>122</v>
      </c>
      <c r="BM160" s="154" t="s">
        <v>528</v>
      </c>
    </row>
    <row r="161" spans="1:65" s="2" customFormat="1" ht="16.5" customHeight="1">
      <c r="A161" s="29"/>
      <c r="B161" s="141"/>
      <c r="C161" s="156" t="s">
        <v>271</v>
      </c>
      <c r="D161" s="156" t="s">
        <v>124</v>
      </c>
      <c r="E161" s="157" t="s">
        <v>529</v>
      </c>
      <c r="F161" s="158" t="s">
        <v>530</v>
      </c>
      <c r="G161" s="159" t="s">
        <v>179</v>
      </c>
      <c r="H161" s="160">
        <v>1</v>
      </c>
      <c r="I161" s="161"/>
      <c r="J161" s="162">
        <f t="shared" si="10"/>
        <v>0</v>
      </c>
      <c r="K161" s="163"/>
      <c r="L161" s="164"/>
      <c r="M161" s="165" t="s">
        <v>1</v>
      </c>
      <c r="N161" s="166" t="s">
        <v>38</v>
      </c>
      <c r="O161" s="55"/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127</v>
      </c>
      <c r="AT161" s="154" t="s">
        <v>124</v>
      </c>
      <c r="AU161" s="154" t="s">
        <v>82</v>
      </c>
      <c r="AY161" s="14" t="s">
        <v>115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80</v>
      </c>
      <c r="BK161" s="155">
        <f t="shared" si="19"/>
        <v>0</v>
      </c>
      <c r="BL161" s="14" t="s">
        <v>122</v>
      </c>
      <c r="BM161" s="154" t="s">
        <v>531</v>
      </c>
    </row>
    <row r="162" spans="1:65" s="2" customFormat="1" ht="16.5" customHeight="1">
      <c r="A162" s="29"/>
      <c r="B162" s="141"/>
      <c r="C162" s="156" t="s">
        <v>275</v>
      </c>
      <c r="D162" s="156" t="s">
        <v>124</v>
      </c>
      <c r="E162" s="157" t="s">
        <v>532</v>
      </c>
      <c r="F162" s="158" t="s">
        <v>533</v>
      </c>
      <c r="G162" s="159" t="s">
        <v>179</v>
      </c>
      <c r="H162" s="160">
        <v>2</v>
      </c>
      <c r="I162" s="161"/>
      <c r="J162" s="162">
        <f t="shared" si="10"/>
        <v>0</v>
      </c>
      <c r="K162" s="163"/>
      <c r="L162" s="164"/>
      <c r="M162" s="165" t="s">
        <v>1</v>
      </c>
      <c r="N162" s="166" t="s">
        <v>38</v>
      </c>
      <c r="O162" s="55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127</v>
      </c>
      <c r="AT162" s="154" t="s">
        <v>124</v>
      </c>
      <c r="AU162" s="154" t="s">
        <v>82</v>
      </c>
      <c r="AY162" s="14" t="s">
        <v>115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80</v>
      </c>
      <c r="BK162" s="155">
        <f t="shared" si="19"/>
        <v>0</v>
      </c>
      <c r="BL162" s="14" t="s">
        <v>122</v>
      </c>
      <c r="BM162" s="154" t="s">
        <v>534</v>
      </c>
    </row>
    <row r="163" spans="1:65" s="2" customFormat="1" ht="21.75" customHeight="1">
      <c r="A163" s="29"/>
      <c r="B163" s="141"/>
      <c r="C163" s="142" t="s">
        <v>279</v>
      </c>
      <c r="D163" s="142" t="s">
        <v>118</v>
      </c>
      <c r="E163" s="143" t="s">
        <v>535</v>
      </c>
      <c r="F163" s="144" t="s">
        <v>536</v>
      </c>
      <c r="G163" s="145" t="s">
        <v>179</v>
      </c>
      <c r="H163" s="146">
        <v>21</v>
      </c>
      <c r="I163" s="147"/>
      <c r="J163" s="148">
        <f t="shared" si="10"/>
        <v>0</v>
      </c>
      <c r="K163" s="149"/>
      <c r="L163" s="30"/>
      <c r="M163" s="150" t="s">
        <v>1</v>
      </c>
      <c r="N163" s="151" t="s">
        <v>38</v>
      </c>
      <c r="O163" s="55"/>
      <c r="P163" s="152">
        <f t="shared" si="11"/>
        <v>0</v>
      </c>
      <c r="Q163" s="152">
        <v>2E-05</v>
      </c>
      <c r="R163" s="152">
        <f t="shared" si="12"/>
        <v>0.00042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122</v>
      </c>
      <c r="AT163" s="154" t="s">
        <v>118</v>
      </c>
      <c r="AU163" s="154" t="s">
        <v>82</v>
      </c>
      <c r="AY163" s="14" t="s">
        <v>115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80</v>
      </c>
      <c r="BK163" s="155">
        <f t="shared" si="19"/>
        <v>0</v>
      </c>
      <c r="BL163" s="14" t="s">
        <v>122</v>
      </c>
      <c r="BM163" s="154" t="s">
        <v>537</v>
      </c>
    </row>
    <row r="164" spans="1:65" s="2" customFormat="1" ht="21.75" customHeight="1">
      <c r="A164" s="29"/>
      <c r="B164" s="141"/>
      <c r="C164" s="142" t="s">
        <v>283</v>
      </c>
      <c r="D164" s="142" t="s">
        <v>118</v>
      </c>
      <c r="E164" s="143" t="s">
        <v>538</v>
      </c>
      <c r="F164" s="144" t="s">
        <v>539</v>
      </c>
      <c r="G164" s="145" t="s">
        <v>179</v>
      </c>
      <c r="H164" s="146">
        <v>8</v>
      </c>
      <c r="I164" s="147"/>
      <c r="J164" s="148">
        <f t="shared" si="10"/>
        <v>0</v>
      </c>
      <c r="K164" s="149"/>
      <c r="L164" s="30"/>
      <c r="M164" s="150" t="s">
        <v>1</v>
      </c>
      <c r="N164" s="151" t="s">
        <v>38</v>
      </c>
      <c r="O164" s="55"/>
      <c r="P164" s="152">
        <f t="shared" si="11"/>
        <v>0</v>
      </c>
      <c r="Q164" s="152">
        <v>2E-05</v>
      </c>
      <c r="R164" s="152">
        <f t="shared" si="12"/>
        <v>0.00016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122</v>
      </c>
      <c r="AT164" s="154" t="s">
        <v>118</v>
      </c>
      <c r="AU164" s="154" t="s">
        <v>82</v>
      </c>
      <c r="AY164" s="14" t="s">
        <v>115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80</v>
      </c>
      <c r="BK164" s="155">
        <f t="shared" si="19"/>
        <v>0</v>
      </c>
      <c r="BL164" s="14" t="s">
        <v>122</v>
      </c>
      <c r="BM164" s="154" t="s">
        <v>540</v>
      </c>
    </row>
    <row r="165" spans="1:65" s="2" customFormat="1" ht="21.75" customHeight="1">
      <c r="A165" s="29"/>
      <c r="B165" s="141"/>
      <c r="C165" s="142" t="s">
        <v>287</v>
      </c>
      <c r="D165" s="142" t="s">
        <v>118</v>
      </c>
      <c r="E165" s="143" t="s">
        <v>541</v>
      </c>
      <c r="F165" s="144" t="s">
        <v>542</v>
      </c>
      <c r="G165" s="145" t="s">
        <v>179</v>
      </c>
      <c r="H165" s="146">
        <v>5</v>
      </c>
      <c r="I165" s="147"/>
      <c r="J165" s="148">
        <f t="shared" si="10"/>
        <v>0</v>
      </c>
      <c r="K165" s="149"/>
      <c r="L165" s="30"/>
      <c r="M165" s="150" t="s">
        <v>1</v>
      </c>
      <c r="N165" s="151" t="s">
        <v>38</v>
      </c>
      <c r="O165" s="55"/>
      <c r="P165" s="152">
        <f t="shared" si="11"/>
        <v>0</v>
      </c>
      <c r="Q165" s="152">
        <v>2E-05</v>
      </c>
      <c r="R165" s="152">
        <f t="shared" si="12"/>
        <v>0.0001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122</v>
      </c>
      <c r="AT165" s="154" t="s">
        <v>118</v>
      </c>
      <c r="AU165" s="154" t="s">
        <v>82</v>
      </c>
      <c r="AY165" s="14" t="s">
        <v>115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80</v>
      </c>
      <c r="BK165" s="155">
        <f t="shared" si="19"/>
        <v>0</v>
      </c>
      <c r="BL165" s="14" t="s">
        <v>122</v>
      </c>
      <c r="BM165" s="154" t="s">
        <v>543</v>
      </c>
    </row>
    <row r="166" spans="1:65" s="2" customFormat="1" ht="21.75" customHeight="1">
      <c r="A166" s="29"/>
      <c r="B166" s="141"/>
      <c r="C166" s="142" t="s">
        <v>291</v>
      </c>
      <c r="D166" s="142" t="s">
        <v>118</v>
      </c>
      <c r="E166" s="143" t="s">
        <v>544</v>
      </c>
      <c r="F166" s="144" t="s">
        <v>545</v>
      </c>
      <c r="G166" s="145" t="s">
        <v>179</v>
      </c>
      <c r="H166" s="146">
        <v>12</v>
      </c>
      <c r="I166" s="147"/>
      <c r="J166" s="148">
        <f t="shared" si="10"/>
        <v>0</v>
      </c>
      <c r="K166" s="149"/>
      <c r="L166" s="30"/>
      <c r="M166" s="150" t="s">
        <v>1</v>
      </c>
      <c r="N166" s="151" t="s">
        <v>38</v>
      </c>
      <c r="O166" s="55"/>
      <c r="P166" s="152">
        <f t="shared" si="11"/>
        <v>0</v>
      </c>
      <c r="Q166" s="152">
        <v>2E-05</v>
      </c>
      <c r="R166" s="152">
        <f t="shared" si="12"/>
        <v>0.00024000000000000003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122</v>
      </c>
      <c r="AT166" s="154" t="s">
        <v>118</v>
      </c>
      <c r="AU166" s="154" t="s">
        <v>82</v>
      </c>
      <c r="AY166" s="14" t="s">
        <v>115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80</v>
      </c>
      <c r="BK166" s="155">
        <f t="shared" si="19"/>
        <v>0</v>
      </c>
      <c r="BL166" s="14" t="s">
        <v>122</v>
      </c>
      <c r="BM166" s="154" t="s">
        <v>546</v>
      </c>
    </row>
    <row r="167" spans="1:65" s="2" customFormat="1" ht="21.75" customHeight="1">
      <c r="A167" s="29"/>
      <c r="B167" s="141"/>
      <c r="C167" s="142" t="s">
        <v>294</v>
      </c>
      <c r="D167" s="142" t="s">
        <v>118</v>
      </c>
      <c r="E167" s="143" t="s">
        <v>547</v>
      </c>
      <c r="F167" s="144" t="s">
        <v>548</v>
      </c>
      <c r="G167" s="145" t="s">
        <v>179</v>
      </c>
      <c r="H167" s="146">
        <v>4</v>
      </c>
      <c r="I167" s="147"/>
      <c r="J167" s="148">
        <f t="shared" si="10"/>
        <v>0</v>
      </c>
      <c r="K167" s="149"/>
      <c r="L167" s="30"/>
      <c r="M167" s="150" t="s">
        <v>1</v>
      </c>
      <c r="N167" s="151" t="s">
        <v>38</v>
      </c>
      <c r="O167" s="55"/>
      <c r="P167" s="152">
        <f t="shared" si="11"/>
        <v>0</v>
      </c>
      <c r="Q167" s="152">
        <v>2E-05</v>
      </c>
      <c r="R167" s="152">
        <f t="shared" si="12"/>
        <v>8E-05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122</v>
      </c>
      <c r="AT167" s="154" t="s">
        <v>118</v>
      </c>
      <c r="AU167" s="154" t="s">
        <v>82</v>
      </c>
      <c r="AY167" s="14" t="s">
        <v>115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80</v>
      </c>
      <c r="BK167" s="155">
        <f t="shared" si="19"/>
        <v>0</v>
      </c>
      <c r="BL167" s="14" t="s">
        <v>122</v>
      </c>
      <c r="BM167" s="154" t="s">
        <v>549</v>
      </c>
    </row>
    <row r="168" spans="1:65" s="2" customFormat="1" ht="21.75" customHeight="1">
      <c r="A168" s="29"/>
      <c r="B168" s="141"/>
      <c r="C168" s="142" t="s">
        <v>298</v>
      </c>
      <c r="D168" s="142" t="s">
        <v>118</v>
      </c>
      <c r="E168" s="143" t="s">
        <v>550</v>
      </c>
      <c r="F168" s="144" t="s">
        <v>551</v>
      </c>
      <c r="G168" s="145" t="s">
        <v>179</v>
      </c>
      <c r="H168" s="146">
        <v>3</v>
      </c>
      <c r="I168" s="147"/>
      <c r="J168" s="148">
        <f t="shared" si="10"/>
        <v>0</v>
      </c>
      <c r="K168" s="149"/>
      <c r="L168" s="30"/>
      <c r="M168" s="150" t="s">
        <v>1</v>
      </c>
      <c r="N168" s="151" t="s">
        <v>38</v>
      </c>
      <c r="O168" s="55"/>
      <c r="P168" s="152">
        <f t="shared" si="11"/>
        <v>0</v>
      </c>
      <c r="Q168" s="152">
        <v>2E-05</v>
      </c>
      <c r="R168" s="152">
        <f t="shared" si="12"/>
        <v>6.000000000000001E-05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122</v>
      </c>
      <c r="AT168" s="154" t="s">
        <v>118</v>
      </c>
      <c r="AU168" s="154" t="s">
        <v>82</v>
      </c>
      <c r="AY168" s="14" t="s">
        <v>115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80</v>
      </c>
      <c r="BK168" s="155">
        <f t="shared" si="19"/>
        <v>0</v>
      </c>
      <c r="BL168" s="14" t="s">
        <v>122</v>
      </c>
      <c r="BM168" s="154" t="s">
        <v>552</v>
      </c>
    </row>
    <row r="169" spans="1:65" s="2" customFormat="1" ht="21.75" customHeight="1">
      <c r="A169" s="29"/>
      <c r="B169" s="141"/>
      <c r="C169" s="142" t="s">
        <v>302</v>
      </c>
      <c r="D169" s="142" t="s">
        <v>118</v>
      </c>
      <c r="E169" s="143" t="s">
        <v>553</v>
      </c>
      <c r="F169" s="144" t="s">
        <v>554</v>
      </c>
      <c r="G169" s="145" t="s">
        <v>179</v>
      </c>
      <c r="H169" s="146">
        <v>2</v>
      </c>
      <c r="I169" s="147"/>
      <c r="J169" s="148">
        <f t="shared" si="10"/>
        <v>0</v>
      </c>
      <c r="K169" s="149"/>
      <c r="L169" s="30"/>
      <c r="M169" s="150" t="s">
        <v>1</v>
      </c>
      <c r="N169" s="151" t="s">
        <v>38</v>
      </c>
      <c r="O169" s="55"/>
      <c r="P169" s="152">
        <f t="shared" si="11"/>
        <v>0</v>
      </c>
      <c r="Q169" s="152">
        <v>4E-05</v>
      </c>
      <c r="R169" s="152">
        <f t="shared" si="12"/>
        <v>8E-05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122</v>
      </c>
      <c r="AT169" s="154" t="s">
        <v>118</v>
      </c>
      <c r="AU169" s="154" t="s">
        <v>82</v>
      </c>
      <c r="AY169" s="14" t="s">
        <v>115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80</v>
      </c>
      <c r="BK169" s="155">
        <f t="shared" si="19"/>
        <v>0</v>
      </c>
      <c r="BL169" s="14" t="s">
        <v>122</v>
      </c>
      <c r="BM169" s="154" t="s">
        <v>555</v>
      </c>
    </row>
    <row r="170" spans="1:65" s="2" customFormat="1" ht="24.15" customHeight="1">
      <c r="A170" s="29"/>
      <c r="B170" s="141"/>
      <c r="C170" s="142" t="s">
        <v>306</v>
      </c>
      <c r="D170" s="142" t="s">
        <v>118</v>
      </c>
      <c r="E170" s="143" t="s">
        <v>556</v>
      </c>
      <c r="F170" s="144" t="s">
        <v>557</v>
      </c>
      <c r="G170" s="145" t="s">
        <v>121</v>
      </c>
      <c r="H170" s="146">
        <v>103</v>
      </c>
      <c r="I170" s="147"/>
      <c r="J170" s="148">
        <f t="shared" si="10"/>
        <v>0</v>
      </c>
      <c r="K170" s="149"/>
      <c r="L170" s="30"/>
      <c r="M170" s="150" t="s">
        <v>1</v>
      </c>
      <c r="N170" s="151" t="s">
        <v>38</v>
      </c>
      <c r="O170" s="55"/>
      <c r="P170" s="152">
        <f t="shared" si="11"/>
        <v>0</v>
      </c>
      <c r="Q170" s="152">
        <v>0.00019</v>
      </c>
      <c r="R170" s="152">
        <f t="shared" si="12"/>
        <v>0.01957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122</v>
      </c>
      <c r="AT170" s="154" t="s">
        <v>118</v>
      </c>
      <c r="AU170" s="154" t="s">
        <v>82</v>
      </c>
      <c r="AY170" s="14" t="s">
        <v>115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80</v>
      </c>
      <c r="BK170" s="155">
        <f t="shared" si="19"/>
        <v>0</v>
      </c>
      <c r="BL170" s="14" t="s">
        <v>122</v>
      </c>
      <c r="BM170" s="154" t="s">
        <v>558</v>
      </c>
    </row>
    <row r="171" spans="1:65" s="2" customFormat="1" ht="24.15" customHeight="1">
      <c r="A171" s="29"/>
      <c r="B171" s="141"/>
      <c r="C171" s="142" t="s">
        <v>310</v>
      </c>
      <c r="D171" s="142" t="s">
        <v>118</v>
      </c>
      <c r="E171" s="143" t="s">
        <v>559</v>
      </c>
      <c r="F171" s="144" t="s">
        <v>560</v>
      </c>
      <c r="G171" s="145" t="s">
        <v>121</v>
      </c>
      <c r="H171" s="146">
        <v>69</v>
      </c>
      <c r="I171" s="147"/>
      <c r="J171" s="148">
        <f t="shared" si="10"/>
        <v>0</v>
      </c>
      <c r="K171" s="149"/>
      <c r="L171" s="30"/>
      <c r="M171" s="150" t="s">
        <v>1</v>
      </c>
      <c r="N171" s="151" t="s">
        <v>38</v>
      </c>
      <c r="O171" s="55"/>
      <c r="P171" s="152">
        <f t="shared" si="11"/>
        <v>0</v>
      </c>
      <c r="Q171" s="152">
        <v>0.00035</v>
      </c>
      <c r="R171" s="152">
        <f t="shared" si="12"/>
        <v>0.02415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122</v>
      </c>
      <c r="AT171" s="154" t="s">
        <v>118</v>
      </c>
      <c r="AU171" s="154" t="s">
        <v>82</v>
      </c>
      <c r="AY171" s="14" t="s">
        <v>115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80</v>
      </c>
      <c r="BK171" s="155">
        <f t="shared" si="19"/>
        <v>0</v>
      </c>
      <c r="BL171" s="14" t="s">
        <v>122</v>
      </c>
      <c r="BM171" s="154" t="s">
        <v>561</v>
      </c>
    </row>
    <row r="172" spans="1:65" s="2" customFormat="1" ht="21.75" customHeight="1">
      <c r="A172" s="29"/>
      <c r="B172" s="141"/>
      <c r="C172" s="142" t="s">
        <v>314</v>
      </c>
      <c r="D172" s="142" t="s">
        <v>118</v>
      </c>
      <c r="E172" s="143" t="s">
        <v>562</v>
      </c>
      <c r="F172" s="144" t="s">
        <v>563</v>
      </c>
      <c r="G172" s="145" t="s">
        <v>121</v>
      </c>
      <c r="H172" s="146">
        <v>172</v>
      </c>
      <c r="I172" s="147"/>
      <c r="J172" s="148">
        <f t="shared" si="10"/>
        <v>0</v>
      </c>
      <c r="K172" s="149"/>
      <c r="L172" s="30"/>
      <c r="M172" s="150" t="s">
        <v>1</v>
      </c>
      <c r="N172" s="151" t="s">
        <v>38</v>
      </c>
      <c r="O172" s="55"/>
      <c r="P172" s="152">
        <f t="shared" si="11"/>
        <v>0</v>
      </c>
      <c r="Q172" s="152">
        <v>1E-05</v>
      </c>
      <c r="R172" s="152">
        <f t="shared" si="12"/>
        <v>0.0017200000000000002</v>
      </c>
      <c r="S172" s="152">
        <v>0</v>
      </c>
      <c r="T172" s="153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122</v>
      </c>
      <c r="AT172" s="154" t="s">
        <v>118</v>
      </c>
      <c r="AU172" s="154" t="s">
        <v>82</v>
      </c>
      <c r="AY172" s="14" t="s">
        <v>115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80</v>
      </c>
      <c r="BK172" s="155">
        <f t="shared" si="19"/>
        <v>0</v>
      </c>
      <c r="BL172" s="14" t="s">
        <v>122</v>
      </c>
      <c r="BM172" s="154" t="s">
        <v>564</v>
      </c>
    </row>
    <row r="173" spans="1:65" s="2" customFormat="1" ht="24.15" customHeight="1">
      <c r="A173" s="29"/>
      <c r="B173" s="141"/>
      <c r="C173" s="142" t="s">
        <v>318</v>
      </c>
      <c r="D173" s="142" t="s">
        <v>118</v>
      </c>
      <c r="E173" s="143" t="s">
        <v>565</v>
      </c>
      <c r="F173" s="144" t="s">
        <v>566</v>
      </c>
      <c r="G173" s="145" t="s">
        <v>172</v>
      </c>
      <c r="H173" s="167"/>
      <c r="I173" s="147"/>
      <c r="J173" s="148">
        <f t="shared" si="10"/>
        <v>0</v>
      </c>
      <c r="K173" s="149"/>
      <c r="L173" s="30"/>
      <c r="M173" s="150" t="s">
        <v>1</v>
      </c>
      <c r="N173" s="151" t="s">
        <v>38</v>
      </c>
      <c r="O173" s="55"/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3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122</v>
      </c>
      <c r="AT173" s="154" t="s">
        <v>118</v>
      </c>
      <c r="AU173" s="154" t="s">
        <v>82</v>
      </c>
      <c r="AY173" s="14" t="s">
        <v>115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80</v>
      </c>
      <c r="BK173" s="155">
        <f t="shared" si="19"/>
        <v>0</v>
      </c>
      <c r="BL173" s="14" t="s">
        <v>122</v>
      </c>
      <c r="BM173" s="154" t="s">
        <v>567</v>
      </c>
    </row>
    <row r="174" spans="2:63" s="12" customFormat="1" ht="22.95" customHeight="1">
      <c r="B174" s="128"/>
      <c r="D174" s="129" t="s">
        <v>72</v>
      </c>
      <c r="E174" s="139" t="s">
        <v>380</v>
      </c>
      <c r="F174" s="139" t="s">
        <v>381</v>
      </c>
      <c r="I174" s="131"/>
      <c r="J174" s="140">
        <f>BK174</f>
        <v>0</v>
      </c>
      <c r="L174" s="128"/>
      <c r="M174" s="133"/>
      <c r="N174" s="134"/>
      <c r="O174" s="134"/>
      <c r="P174" s="135">
        <f>SUM(P175:P183)</f>
        <v>0</v>
      </c>
      <c r="Q174" s="134"/>
      <c r="R174" s="135">
        <f>SUM(R175:R183)</f>
        <v>0</v>
      </c>
      <c r="S174" s="134"/>
      <c r="T174" s="136">
        <f>SUM(T175:T183)</f>
        <v>0</v>
      </c>
      <c r="AR174" s="129" t="s">
        <v>133</v>
      </c>
      <c r="AT174" s="137" t="s">
        <v>72</v>
      </c>
      <c r="AU174" s="137" t="s">
        <v>80</v>
      </c>
      <c r="AY174" s="129" t="s">
        <v>115</v>
      </c>
      <c r="BK174" s="138">
        <f>SUM(BK175:BK183)</f>
        <v>0</v>
      </c>
    </row>
    <row r="175" spans="1:65" s="2" customFormat="1" ht="16.5" customHeight="1">
      <c r="A175" s="29"/>
      <c r="B175" s="141"/>
      <c r="C175" s="142" t="s">
        <v>322</v>
      </c>
      <c r="D175" s="142" t="s">
        <v>118</v>
      </c>
      <c r="E175" s="143" t="s">
        <v>568</v>
      </c>
      <c r="F175" s="144" t="s">
        <v>569</v>
      </c>
      <c r="G175" s="145" t="s">
        <v>399</v>
      </c>
      <c r="H175" s="146">
        <v>12</v>
      </c>
      <c r="I175" s="147"/>
      <c r="J175" s="148">
        <f aca="true" t="shared" si="20" ref="J175:J183">ROUND(I175*H175,1)</f>
        <v>0</v>
      </c>
      <c r="K175" s="149"/>
      <c r="L175" s="30"/>
      <c r="M175" s="150" t="s">
        <v>1</v>
      </c>
      <c r="N175" s="151" t="s">
        <v>38</v>
      </c>
      <c r="O175" s="55"/>
      <c r="P175" s="152">
        <f aca="true" t="shared" si="21" ref="P175:P183">O175*H175</f>
        <v>0</v>
      </c>
      <c r="Q175" s="152">
        <v>0</v>
      </c>
      <c r="R175" s="152">
        <f aca="true" t="shared" si="22" ref="R175:R183">Q175*H175</f>
        <v>0</v>
      </c>
      <c r="S175" s="152">
        <v>0</v>
      </c>
      <c r="T175" s="153">
        <f aca="true" t="shared" si="23" ref="T175:T183"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133</v>
      </c>
      <c r="AT175" s="154" t="s">
        <v>118</v>
      </c>
      <c r="AU175" s="154" t="s">
        <v>82</v>
      </c>
      <c r="AY175" s="14" t="s">
        <v>115</v>
      </c>
      <c r="BE175" s="155">
        <f aca="true" t="shared" si="24" ref="BE175:BE183">IF(N175="základní",J175,0)</f>
        <v>0</v>
      </c>
      <c r="BF175" s="155">
        <f aca="true" t="shared" si="25" ref="BF175:BF183">IF(N175="snížená",J175,0)</f>
        <v>0</v>
      </c>
      <c r="BG175" s="155">
        <f aca="true" t="shared" si="26" ref="BG175:BG183">IF(N175="zákl. přenesená",J175,0)</f>
        <v>0</v>
      </c>
      <c r="BH175" s="155">
        <f aca="true" t="shared" si="27" ref="BH175:BH183">IF(N175="sníž. přenesená",J175,0)</f>
        <v>0</v>
      </c>
      <c r="BI175" s="155">
        <f aca="true" t="shared" si="28" ref="BI175:BI183">IF(N175="nulová",J175,0)</f>
        <v>0</v>
      </c>
      <c r="BJ175" s="14" t="s">
        <v>80</v>
      </c>
      <c r="BK175" s="155">
        <f aca="true" t="shared" si="29" ref="BK175:BK183">ROUND(I175*H175,1)</f>
        <v>0</v>
      </c>
      <c r="BL175" s="14" t="s">
        <v>133</v>
      </c>
      <c r="BM175" s="154" t="s">
        <v>570</v>
      </c>
    </row>
    <row r="176" spans="1:65" s="2" customFormat="1" ht="16.5" customHeight="1">
      <c r="A176" s="29"/>
      <c r="B176" s="141"/>
      <c r="C176" s="142" t="s">
        <v>326</v>
      </c>
      <c r="D176" s="142" t="s">
        <v>118</v>
      </c>
      <c r="E176" s="143" t="s">
        <v>383</v>
      </c>
      <c r="F176" s="144" t="s">
        <v>571</v>
      </c>
      <c r="G176" s="145" t="s">
        <v>385</v>
      </c>
      <c r="H176" s="146">
        <v>48</v>
      </c>
      <c r="I176" s="147"/>
      <c r="J176" s="148">
        <f t="shared" si="20"/>
        <v>0</v>
      </c>
      <c r="K176" s="149"/>
      <c r="L176" s="30"/>
      <c r="M176" s="150" t="s">
        <v>1</v>
      </c>
      <c r="N176" s="151" t="s">
        <v>38</v>
      </c>
      <c r="O176" s="55"/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5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133</v>
      </c>
      <c r="AT176" s="154" t="s">
        <v>118</v>
      </c>
      <c r="AU176" s="154" t="s">
        <v>82</v>
      </c>
      <c r="AY176" s="14" t="s">
        <v>115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80</v>
      </c>
      <c r="BK176" s="155">
        <f t="shared" si="29"/>
        <v>0</v>
      </c>
      <c r="BL176" s="14" t="s">
        <v>133</v>
      </c>
      <c r="BM176" s="154" t="s">
        <v>572</v>
      </c>
    </row>
    <row r="177" spans="1:65" s="2" customFormat="1" ht="16.5" customHeight="1">
      <c r="A177" s="29"/>
      <c r="B177" s="141"/>
      <c r="C177" s="142" t="s">
        <v>330</v>
      </c>
      <c r="D177" s="142" t="s">
        <v>118</v>
      </c>
      <c r="E177" s="143" t="s">
        <v>388</v>
      </c>
      <c r="F177" s="144" t="s">
        <v>573</v>
      </c>
      <c r="G177" s="145" t="s">
        <v>385</v>
      </c>
      <c r="H177" s="146">
        <v>72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38</v>
      </c>
      <c r="O177" s="55"/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133</v>
      </c>
      <c r="AT177" s="154" t="s">
        <v>118</v>
      </c>
      <c r="AU177" s="154" t="s">
        <v>82</v>
      </c>
      <c r="AY177" s="14" t="s">
        <v>115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80</v>
      </c>
      <c r="BK177" s="155">
        <f t="shared" si="29"/>
        <v>0</v>
      </c>
      <c r="BL177" s="14" t="s">
        <v>133</v>
      </c>
      <c r="BM177" s="154" t="s">
        <v>574</v>
      </c>
    </row>
    <row r="178" spans="1:65" s="2" customFormat="1" ht="21.75" customHeight="1">
      <c r="A178" s="29"/>
      <c r="B178" s="141"/>
      <c r="C178" s="142" t="s">
        <v>334</v>
      </c>
      <c r="D178" s="142" t="s">
        <v>118</v>
      </c>
      <c r="E178" s="143" t="s">
        <v>392</v>
      </c>
      <c r="F178" s="144" t="s">
        <v>575</v>
      </c>
      <c r="G178" s="145" t="s">
        <v>394</v>
      </c>
      <c r="H178" s="146">
        <v>15</v>
      </c>
      <c r="I178" s="147"/>
      <c r="J178" s="148">
        <f t="shared" si="20"/>
        <v>0</v>
      </c>
      <c r="K178" s="149"/>
      <c r="L178" s="30"/>
      <c r="M178" s="150" t="s">
        <v>1</v>
      </c>
      <c r="N178" s="151" t="s">
        <v>38</v>
      </c>
      <c r="O178" s="55"/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5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133</v>
      </c>
      <c r="AT178" s="154" t="s">
        <v>118</v>
      </c>
      <c r="AU178" s="154" t="s">
        <v>82</v>
      </c>
      <c r="AY178" s="14" t="s">
        <v>115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80</v>
      </c>
      <c r="BK178" s="155">
        <f t="shared" si="29"/>
        <v>0</v>
      </c>
      <c r="BL178" s="14" t="s">
        <v>133</v>
      </c>
      <c r="BM178" s="154" t="s">
        <v>576</v>
      </c>
    </row>
    <row r="179" spans="1:65" s="2" customFormat="1" ht="16.5" customHeight="1">
      <c r="A179" s="29"/>
      <c r="B179" s="141"/>
      <c r="C179" s="142" t="s">
        <v>338</v>
      </c>
      <c r="D179" s="142" t="s">
        <v>118</v>
      </c>
      <c r="E179" s="143" t="s">
        <v>397</v>
      </c>
      <c r="F179" s="144" t="s">
        <v>577</v>
      </c>
      <c r="G179" s="145" t="s">
        <v>399</v>
      </c>
      <c r="H179" s="146">
        <v>1</v>
      </c>
      <c r="I179" s="147"/>
      <c r="J179" s="148">
        <f t="shared" si="20"/>
        <v>0</v>
      </c>
      <c r="K179" s="149"/>
      <c r="L179" s="30"/>
      <c r="M179" s="150" t="s">
        <v>1</v>
      </c>
      <c r="N179" s="151" t="s">
        <v>38</v>
      </c>
      <c r="O179" s="55"/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133</v>
      </c>
      <c r="AT179" s="154" t="s">
        <v>118</v>
      </c>
      <c r="AU179" s="154" t="s">
        <v>82</v>
      </c>
      <c r="AY179" s="14" t="s">
        <v>115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80</v>
      </c>
      <c r="BK179" s="155">
        <f t="shared" si="29"/>
        <v>0</v>
      </c>
      <c r="BL179" s="14" t="s">
        <v>133</v>
      </c>
      <c r="BM179" s="154" t="s">
        <v>578</v>
      </c>
    </row>
    <row r="180" spans="1:65" s="2" customFormat="1" ht="16.5" customHeight="1">
      <c r="A180" s="29"/>
      <c r="B180" s="141"/>
      <c r="C180" s="142" t="s">
        <v>344</v>
      </c>
      <c r="D180" s="142" t="s">
        <v>118</v>
      </c>
      <c r="E180" s="143" t="s">
        <v>402</v>
      </c>
      <c r="F180" s="144" t="s">
        <v>403</v>
      </c>
      <c r="G180" s="145" t="s">
        <v>399</v>
      </c>
      <c r="H180" s="146">
        <v>1</v>
      </c>
      <c r="I180" s="147"/>
      <c r="J180" s="148">
        <f t="shared" si="20"/>
        <v>0</v>
      </c>
      <c r="K180" s="149"/>
      <c r="L180" s="30"/>
      <c r="M180" s="150" t="s">
        <v>1</v>
      </c>
      <c r="N180" s="151" t="s">
        <v>38</v>
      </c>
      <c r="O180" s="55"/>
      <c r="P180" s="152">
        <f t="shared" si="21"/>
        <v>0</v>
      </c>
      <c r="Q180" s="152">
        <v>0</v>
      </c>
      <c r="R180" s="152">
        <f t="shared" si="22"/>
        <v>0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133</v>
      </c>
      <c r="AT180" s="154" t="s">
        <v>118</v>
      </c>
      <c r="AU180" s="154" t="s">
        <v>82</v>
      </c>
      <c r="AY180" s="14" t="s">
        <v>115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80</v>
      </c>
      <c r="BK180" s="155">
        <f t="shared" si="29"/>
        <v>0</v>
      </c>
      <c r="BL180" s="14" t="s">
        <v>133</v>
      </c>
      <c r="BM180" s="154" t="s">
        <v>579</v>
      </c>
    </row>
    <row r="181" spans="1:65" s="2" customFormat="1" ht="16.5" customHeight="1">
      <c r="A181" s="29"/>
      <c r="B181" s="141"/>
      <c r="C181" s="142" t="s">
        <v>348</v>
      </c>
      <c r="D181" s="142" t="s">
        <v>118</v>
      </c>
      <c r="E181" s="143" t="s">
        <v>406</v>
      </c>
      <c r="F181" s="144" t="s">
        <v>580</v>
      </c>
      <c r="G181" s="145" t="s">
        <v>385</v>
      </c>
      <c r="H181" s="146">
        <v>20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38</v>
      </c>
      <c r="O181" s="55"/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133</v>
      </c>
      <c r="AT181" s="154" t="s">
        <v>118</v>
      </c>
      <c r="AU181" s="154" t="s">
        <v>82</v>
      </c>
      <c r="AY181" s="14" t="s">
        <v>115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80</v>
      </c>
      <c r="BK181" s="155">
        <f t="shared" si="29"/>
        <v>0</v>
      </c>
      <c r="BL181" s="14" t="s">
        <v>133</v>
      </c>
      <c r="BM181" s="154" t="s">
        <v>581</v>
      </c>
    </row>
    <row r="182" spans="1:65" s="2" customFormat="1" ht="16.5" customHeight="1">
      <c r="A182" s="29"/>
      <c r="B182" s="141"/>
      <c r="C182" s="142" t="s">
        <v>352</v>
      </c>
      <c r="D182" s="142" t="s">
        <v>118</v>
      </c>
      <c r="E182" s="143" t="s">
        <v>410</v>
      </c>
      <c r="F182" s="144" t="s">
        <v>411</v>
      </c>
      <c r="G182" s="145" t="s">
        <v>399</v>
      </c>
      <c r="H182" s="146">
        <v>1</v>
      </c>
      <c r="I182" s="147"/>
      <c r="J182" s="148">
        <f t="shared" si="20"/>
        <v>0</v>
      </c>
      <c r="K182" s="149"/>
      <c r="L182" s="30"/>
      <c r="M182" s="150" t="s">
        <v>1</v>
      </c>
      <c r="N182" s="151" t="s">
        <v>38</v>
      </c>
      <c r="O182" s="55"/>
      <c r="P182" s="152">
        <f t="shared" si="21"/>
        <v>0</v>
      </c>
      <c r="Q182" s="152">
        <v>0</v>
      </c>
      <c r="R182" s="152">
        <f t="shared" si="22"/>
        <v>0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133</v>
      </c>
      <c r="AT182" s="154" t="s">
        <v>118</v>
      </c>
      <c r="AU182" s="154" t="s">
        <v>82</v>
      </c>
      <c r="AY182" s="14" t="s">
        <v>115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80</v>
      </c>
      <c r="BK182" s="155">
        <f t="shared" si="29"/>
        <v>0</v>
      </c>
      <c r="BL182" s="14" t="s">
        <v>133</v>
      </c>
      <c r="BM182" s="154" t="s">
        <v>582</v>
      </c>
    </row>
    <row r="183" spans="1:65" s="2" customFormat="1" ht="16.5" customHeight="1">
      <c r="A183" s="29"/>
      <c r="B183" s="141"/>
      <c r="C183" s="142" t="s">
        <v>356</v>
      </c>
      <c r="D183" s="142" t="s">
        <v>118</v>
      </c>
      <c r="E183" s="143" t="s">
        <v>414</v>
      </c>
      <c r="F183" s="144" t="s">
        <v>415</v>
      </c>
      <c r="G183" s="145" t="s">
        <v>385</v>
      </c>
      <c r="H183" s="146">
        <v>100</v>
      </c>
      <c r="I183" s="147"/>
      <c r="J183" s="148">
        <f t="shared" si="20"/>
        <v>0</v>
      </c>
      <c r="K183" s="149"/>
      <c r="L183" s="30"/>
      <c r="M183" s="168" t="s">
        <v>1</v>
      </c>
      <c r="N183" s="169" t="s">
        <v>38</v>
      </c>
      <c r="O183" s="170"/>
      <c r="P183" s="171">
        <f t="shared" si="21"/>
        <v>0</v>
      </c>
      <c r="Q183" s="171">
        <v>0</v>
      </c>
      <c r="R183" s="171">
        <f t="shared" si="22"/>
        <v>0</v>
      </c>
      <c r="S183" s="171">
        <v>0</v>
      </c>
      <c r="T183" s="172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133</v>
      </c>
      <c r="AT183" s="154" t="s">
        <v>118</v>
      </c>
      <c r="AU183" s="154" t="s">
        <v>82</v>
      </c>
      <c r="AY183" s="14" t="s">
        <v>115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80</v>
      </c>
      <c r="BK183" s="155">
        <f t="shared" si="29"/>
        <v>0</v>
      </c>
      <c r="BL183" s="14" t="s">
        <v>133</v>
      </c>
      <c r="BM183" s="154" t="s">
        <v>583</v>
      </c>
    </row>
    <row r="184" spans="1:31" s="2" customFormat="1" ht="6.9" customHeight="1">
      <c r="A184" s="29"/>
      <c r="B184" s="44"/>
      <c r="C184" s="45"/>
      <c r="D184" s="45"/>
      <c r="E184" s="45"/>
      <c r="F184" s="45"/>
      <c r="G184" s="45"/>
      <c r="H184" s="45"/>
      <c r="I184" s="45"/>
      <c r="J184" s="45"/>
      <c r="K184" s="45"/>
      <c r="L184" s="30"/>
      <c r="M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</row>
  </sheetData>
  <autoFilter ref="C119:K18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122">
      <selection activeCell="J151" sqref="J15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2" width="9.28125" style="1" hidden="1" customWidth="1"/>
    <col min="63" max="63" width="6.57421875" style="1" hidden="1" customWidth="1"/>
    <col min="64" max="64" width="4.00390625" style="1" hidden="1" customWidth="1"/>
    <col min="65" max="65" width="13.28125" style="1" hidden="1" customWidth="1"/>
  </cols>
  <sheetData>
    <row r="1" ht="12"/>
    <row r="2" spans="12:46" s="1" customFormat="1" ht="36.9" customHeight="1">
      <c r="L2" s="175" t="s">
        <v>5</v>
      </c>
      <c r="M2" s="176"/>
      <c r="N2" s="176"/>
      <c r="O2" s="176"/>
      <c r="P2" s="176"/>
      <c r="Q2" s="176"/>
      <c r="R2" s="176"/>
      <c r="S2" s="176"/>
      <c r="T2" s="176"/>
      <c r="U2" s="176"/>
      <c r="V2" s="176"/>
      <c r="AT2" s="14" t="s">
        <v>86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82</v>
      </c>
    </row>
    <row r="4" spans="2:46" s="1" customFormat="1" ht="24.9" customHeight="1">
      <c r="B4" s="17"/>
      <c r="D4" s="18" t="s">
        <v>87</v>
      </c>
      <c r="L4" s="17"/>
      <c r="M4" s="90" t="s">
        <v>10</v>
      </c>
      <c r="AT4" s="14" t="s">
        <v>3</v>
      </c>
    </row>
    <row r="5" spans="2:12" s="1" customFormat="1" ht="6.9" customHeight="1">
      <c r="B5" s="17"/>
      <c r="L5" s="17"/>
    </row>
    <row r="6" spans="2:12" s="1" customFormat="1" ht="12" customHeight="1">
      <c r="B6" s="17"/>
      <c r="D6" s="24" t="s">
        <v>15</v>
      </c>
      <c r="L6" s="17"/>
    </row>
    <row r="7" spans="2:12" s="1" customFormat="1" ht="16.5" customHeight="1">
      <c r="B7" s="17"/>
      <c r="E7" s="215" t="str">
        <f>'Rekapitulace stavby'!K6</f>
        <v>Poliklinika Nemocnice Vyškov-rekonstrukce vytápění</v>
      </c>
      <c r="F7" s="216"/>
      <c r="G7" s="216"/>
      <c r="H7" s="216"/>
      <c r="L7" s="17"/>
    </row>
    <row r="8" spans="1:31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180" t="s">
        <v>85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'Rekapitulace stavby'!AN8</f>
        <v>29. 9. 2022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IF('Rekapitulace stavby'!AN10="","",'Rekapitulace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2" t="str">
        <f>IF('Rekapitulace stavby'!E11="","",'Rekapitulace stavby'!E11)</f>
        <v xml:space="preserve"> </v>
      </c>
      <c r="F15" s="29"/>
      <c r="G15" s="29"/>
      <c r="H15" s="29"/>
      <c r="I15" s="24" t="s">
        <v>25</v>
      </c>
      <c r="J15" s="22" t="str">
        <f>IF('Rekapitulace stavby'!AN11="","",'Rekapitulace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24</v>
      </c>
      <c r="J17" s="25" t="str">
        <f>'Rekapitulace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7" t="str">
        <f>'Rekapitulace stavby'!E14</f>
        <v>Vyplň údaj</v>
      </c>
      <c r="F18" s="206"/>
      <c r="G18" s="206"/>
      <c r="H18" s="206"/>
      <c r="I18" s="24" t="s">
        <v>25</v>
      </c>
      <c r="J18" s="25" t="str">
        <f>'Rekapitulace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24</v>
      </c>
      <c r="J20" s="22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IF('Rekapitulace stavby'!E17="","",'Rekapitulace stavby'!E17)</f>
        <v xml:space="preserve"> </v>
      </c>
      <c r="F21" s="29"/>
      <c r="G21" s="29"/>
      <c r="H21" s="29"/>
      <c r="I21" s="24" t="s">
        <v>25</v>
      </c>
      <c r="J21" s="22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24</v>
      </c>
      <c r="J23" s="22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IF('Rekapitulace stavby'!E20="","",'Rekapitulace stavby'!E20)</f>
        <v xml:space="preserve"> </v>
      </c>
      <c r="F24" s="29"/>
      <c r="G24" s="29"/>
      <c r="H24" s="29"/>
      <c r="I24" s="24" t="s">
        <v>25</v>
      </c>
      <c r="J24" s="22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0" t="s">
        <v>1</v>
      </c>
      <c r="F27" s="210"/>
      <c r="G27" s="210"/>
      <c r="H27" s="21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33</v>
      </c>
      <c r="E30" s="29"/>
      <c r="F30" s="29"/>
      <c r="G30" s="29"/>
      <c r="H30" s="29"/>
      <c r="I30" s="29"/>
      <c r="J30" s="68">
        <f>ROUND(J124,2)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5" t="s">
        <v>37</v>
      </c>
      <c r="E33" s="24" t="s">
        <v>38</v>
      </c>
      <c r="F33" s="96">
        <f>ROUND((SUM(BE124:BE152)),2)</f>
        <v>0</v>
      </c>
      <c r="G33" s="29"/>
      <c r="H33" s="29"/>
      <c r="I33" s="97">
        <v>0.21</v>
      </c>
      <c r="J33" s="96">
        <f>ROUND(((SUM(BE124:BE152))*I33),2)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4" t="s">
        <v>39</v>
      </c>
      <c r="F34" s="96">
        <f>ROUND((SUM(BF124:BF152)),2)</f>
        <v>0</v>
      </c>
      <c r="G34" s="29"/>
      <c r="H34" s="29"/>
      <c r="I34" s="97">
        <v>0.15</v>
      </c>
      <c r="J34" s="96">
        <f>ROUND(((SUM(BF124:BF152))*I34),2)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customHeight="1" hidden="1">
      <c r="A35" s="29"/>
      <c r="B35" s="30"/>
      <c r="C35" s="29"/>
      <c r="D35" s="29"/>
      <c r="E35" s="24" t="s">
        <v>40</v>
      </c>
      <c r="F35" s="96">
        <f>ROUND((SUM(BG124:BG152)),2)</f>
        <v>0</v>
      </c>
      <c r="G35" s="29"/>
      <c r="H35" s="29"/>
      <c r="I35" s="97">
        <v>0.21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customHeight="1" hidden="1">
      <c r="A36" s="29"/>
      <c r="B36" s="30"/>
      <c r="C36" s="29"/>
      <c r="D36" s="29"/>
      <c r="E36" s="24" t="s">
        <v>41</v>
      </c>
      <c r="F36" s="96">
        <f>ROUND((SUM(BH124:BH152)),2)</f>
        <v>0</v>
      </c>
      <c r="G36" s="29"/>
      <c r="H36" s="29"/>
      <c r="I36" s="97">
        <v>0.15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customHeight="1" hidden="1">
      <c r="A37" s="29"/>
      <c r="B37" s="30"/>
      <c r="C37" s="29"/>
      <c r="D37" s="29"/>
      <c r="E37" s="24" t="s">
        <v>42</v>
      </c>
      <c r="F37" s="96">
        <f>ROUND((SUM(BI124:BI152)),2)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43</v>
      </c>
      <c r="E39" s="57"/>
      <c r="F39" s="57"/>
      <c r="G39" s="100" t="s">
        <v>44</v>
      </c>
      <c r="H39" s="101" t="s">
        <v>45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3.2">
      <c r="A61" s="29"/>
      <c r="B61" s="30"/>
      <c r="C61" s="29"/>
      <c r="D61" s="42" t="s">
        <v>48</v>
      </c>
      <c r="E61" s="32"/>
      <c r="F61" s="104" t="s">
        <v>49</v>
      </c>
      <c r="G61" s="42" t="s">
        <v>48</v>
      </c>
      <c r="H61" s="32"/>
      <c r="I61" s="32"/>
      <c r="J61" s="105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3.2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3.2">
      <c r="A76" s="29"/>
      <c r="B76" s="30"/>
      <c r="C76" s="29"/>
      <c r="D76" s="42" t="s">
        <v>48</v>
      </c>
      <c r="E76" s="32"/>
      <c r="F76" s="104" t="s">
        <v>49</v>
      </c>
      <c r="G76" s="42" t="s">
        <v>48</v>
      </c>
      <c r="H76" s="32"/>
      <c r="I76" s="32"/>
      <c r="J76" s="105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" customHeight="1" hidden="1">
      <c r="A82" s="29"/>
      <c r="B82" s="30"/>
      <c r="C82" s="18" t="s">
        <v>89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15" t="str">
        <f>E7</f>
        <v>Poliklinika Nemocnice Vyškov-rekonstrukce vytápění</v>
      </c>
      <c r="F85" s="216"/>
      <c r="G85" s="216"/>
      <c r="H85" s="216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4" t="s">
        <v>88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180" t="str">
        <f>E9</f>
        <v>Architektonicko-stavební řešení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4" t="s">
        <v>19</v>
      </c>
      <c r="D89" s="29"/>
      <c r="E89" s="29"/>
      <c r="F89" s="22" t="str">
        <f>F12</f>
        <v xml:space="preserve"> </v>
      </c>
      <c r="G89" s="29"/>
      <c r="H89" s="29"/>
      <c r="I89" s="24" t="s">
        <v>21</v>
      </c>
      <c r="J89" s="52" t="str">
        <f>IF(J12="","",J12)</f>
        <v>29. 9. 2022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15" customHeight="1" hidden="1">
      <c r="A91" s="29"/>
      <c r="B91" s="30"/>
      <c r="C91" s="24" t="s">
        <v>23</v>
      </c>
      <c r="D91" s="29"/>
      <c r="E91" s="29"/>
      <c r="F91" s="22" t="str">
        <f>E15</f>
        <v xml:space="preserve"> </v>
      </c>
      <c r="G91" s="29"/>
      <c r="H91" s="29"/>
      <c r="I91" s="24" t="s">
        <v>28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15" customHeight="1" hidden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6" t="s">
        <v>90</v>
      </c>
      <c r="D94" s="98"/>
      <c r="E94" s="98"/>
      <c r="F94" s="98"/>
      <c r="G94" s="98"/>
      <c r="H94" s="98"/>
      <c r="I94" s="98"/>
      <c r="J94" s="107" t="s">
        <v>91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hidden="1">
      <c r="A96" s="29"/>
      <c r="B96" s="30"/>
      <c r="C96" s="108" t="s">
        <v>92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2:12" s="9" customFormat="1" ht="24.9" customHeight="1" hidden="1">
      <c r="B97" s="109"/>
      <c r="D97" s="110" t="s">
        <v>584</v>
      </c>
      <c r="E97" s="111"/>
      <c r="F97" s="111"/>
      <c r="G97" s="111"/>
      <c r="H97" s="111"/>
      <c r="I97" s="111"/>
      <c r="J97" s="112">
        <f>J125</f>
        <v>0</v>
      </c>
      <c r="L97" s="109"/>
    </row>
    <row r="98" spans="2:12" s="10" customFormat="1" ht="19.95" customHeight="1" hidden="1">
      <c r="B98" s="113"/>
      <c r="D98" s="114" t="s">
        <v>585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2:12" s="10" customFormat="1" ht="19.95" customHeight="1" hidden="1">
      <c r="B99" s="113"/>
      <c r="D99" s="114" t="s">
        <v>586</v>
      </c>
      <c r="E99" s="115"/>
      <c r="F99" s="115"/>
      <c r="G99" s="115"/>
      <c r="H99" s="115"/>
      <c r="I99" s="115"/>
      <c r="J99" s="116">
        <f>J131</f>
        <v>0</v>
      </c>
      <c r="L99" s="113"/>
    </row>
    <row r="100" spans="2:12" s="10" customFormat="1" ht="19.95" customHeight="1" hidden="1">
      <c r="B100" s="113"/>
      <c r="D100" s="114" t="s">
        <v>587</v>
      </c>
      <c r="E100" s="115"/>
      <c r="F100" s="115"/>
      <c r="G100" s="115"/>
      <c r="H100" s="115"/>
      <c r="I100" s="115"/>
      <c r="J100" s="116">
        <f>J136</f>
        <v>0</v>
      </c>
      <c r="L100" s="113"/>
    </row>
    <row r="101" spans="2:12" s="10" customFormat="1" ht="19.95" customHeight="1" hidden="1">
      <c r="B101" s="113"/>
      <c r="D101" s="114" t="s">
        <v>588</v>
      </c>
      <c r="E101" s="115"/>
      <c r="F101" s="115"/>
      <c r="G101" s="115"/>
      <c r="H101" s="115"/>
      <c r="I101" s="115"/>
      <c r="J101" s="116">
        <f>J139</f>
        <v>0</v>
      </c>
      <c r="L101" s="113"/>
    </row>
    <row r="102" spans="2:12" s="10" customFormat="1" ht="19.95" customHeight="1" hidden="1">
      <c r="B102" s="113"/>
      <c r="D102" s="114" t="s">
        <v>589</v>
      </c>
      <c r="E102" s="115"/>
      <c r="F102" s="115"/>
      <c r="G102" s="115"/>
      <c r="H102" s="115"/>
      <c r="I102" s="115"/>
      <c r="J102" s="116">
        <f>J141</f>
        <v>0</v>
      </c>
      <c r="L102" s="113"/>
    </row>
    <row r="103" spans="2:12" s="10" customFormat="1" ht="19.95" customHeight="1" hidden="1">
      <c r="B103" s="113"/>
      <c r="D103" s="114" t="s">
        <v>590</v>
      </c>
      <c r="E103" s="115"/>
      <c r="F103" s="115"/>
      <c r="G103" s="115"/>
      <c r="H103" s="115"/>
      <c r="I103" s="115"/>
      <c r="J103" s="116">
        <f>J144</f>
        <v>0</v>
      </c>
      <c r="L103" s="113"/>
    </row>
    <row r="104" spans="2:12" s="9" customFormat="1" ht="24.9" customHeight="1" hidden="1">
      <c r="B104" s="109"/>
      <c r="D104" s="110" t="s">
        <v>99</v>
      </c>
      <c r="E104" s="111"/>
      <c r="F104" s="111"/>
      <c r="G104" s="111"/>
      <c r="H104" s="111"/>
      <c r="I104" s="111"/>
      <c r="J104" s="112">
        <f>J146</f>
        <v>0</v>
      </c>
      <c r="L104" s="109"/>
    </row>
    <row r="105" spans="1:31" s="2" customFormat="1" ht="21.75" customHeight="1" hidden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" customHeight="1" hidden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ht="12" hidden="1"/>
    <row r="108" ht="12" hidden="1"/>
    <row r="109" ht="12" hidden="1"/>
    <row r="110" spans="1:31" s="2" customFormat="1" ht="6.9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" customHeight="1">
      <c r="A111" s="29"/>
      <c r="B111" s="30"/>
      <c r="C111" s="18" t="s">
        <v>100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215" t="str">
        <f>E7</f>
        <v>Poliklinika Nemocnice Vyškov-rekonstrukce vytápění</v>
      </c>
      <c r="F114" s="216"/>
      <c r="G114" s="216"/>
      <c r="H114" s="216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4" t="s">
        <v>88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180" t="str">
        <f>E9</f>
        <v>Architektonicko-stavební řešení</v>
      </c>
      <c r="F116" s="214"/>
      <c r="G116" s="214"/>
      <c r="H116" s="214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19</v>
      </c>
      <c r="D118" s="29"/>
      <c r="E118" s="29"/>
      <c r="F118" s="22" t="str">
        <f>F12</f>
        <v xml:space="preserve"> </v>
      </c>
      <c r="G118" s="29"/>
      <c r="H118" s="29"/>
      <c r="I118" s="24" t="s">
        <v>21</v>
      </c>
      <c r="J118" s="52" t="str">
        <f>IF(J12="","",J12)</f>
        <v>29. 9. 2022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15" customHeight="1">
      <c r="A120" s="29"/>
      <c r="B120" s="30"/>
      <c r="C120" s="24" t="s">
        <v>23</v>
      </c>
      <c r="D120" s="29"/>
      <c r="E120" s="29"/>
      <c r="F120" s="22" t="str">
        <f>E15</f>
        <v xml:space="preserve"> </v>
      </c>
      <c r="G120" s="29"/>
      <c r="H120" s="29"/>
      <c r="I120" s="24" t="s">
        <v>28</v>
      </c>
      <c r="J120" s="27" t="str">
        <f>E21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15" customHeight="1">
      <c r="A121" s="29"/>
      <c r="B121" s="30"/>
      <c r="C121" s="24" t="s">
        <v>26</v>
      </c>
      <c r="D121" s="29"/>
      <c r="E121" s="29"/>
      <c r="F121" s="22" t="str">
        <f>IF(E18="","",E18)</f>
        <v>Vyplň údaj</v>
      </c>
      <c r="G121" s="29"/>
      <c r="H121" s="29"/>
      <c r="I121" s="24" t="s">
        <v>30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117"/>
      <c r="B123" s="118"/>
      <c r="C123" s="119" t="s">
        <v>101</v>
      </c>
      <c r="D123" s="120" t="s">
        <v>58</v>
      </c>
      <c r="E123" s="120" t="s">
        <v>54</v>
      </c>
      <c r="F123" s="120" t="s">
        <v>55</v>
      </c>
      <c r="G123" s="120" t="s">
        <v>102</v>
      </c>
      <c r="H123" s="120" t="s">
        <v>103</v>
      </c>
      <c r="I123" s="120" t="s">
        <v>104</v>
      </c>
      <c r="J123" s="121" t="s">
        <v>91</v>
      </c>
      <c r="K123" s="122" t="s">
        <v>105</v>
      </c>
      <c r="L123" s="123"/>
      <c r="M123" s="59" t="s">
        <v>1</v>
      </c>
      <c r="N123" s="60" t="s">
        <v>37</v>
      </c>
      <c r="O123" s="60" t="s">
        <v>106</v>
      </c>
      <c r="P123" s="60" t="s">
        <v>107</v>
      </c>
      <c r="Q123" s="60" t="s">
        <v>108</v>
      </c>
      <c r="R123" s="60" t="s">
        <v>109</v>
      </c>
      <c r="S123" s="60" t="s">
        <v>110</v>
      </c>
      <c r="T123" s="61" t="s">
        <v>111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3" s="2" customFormat="1" ht="22.95" customHeight="1">
      <c r="A124" s="29"/>
      <c r="B124" s="30"/>
      <c r="C124" s="66" t="s">
        <v>112</v>
      </c>
      <c r="D124" s="29"/>
      <c r="E124" s="29"/>
      <c r="F124" s="29"/>
      <c r="G124" s="29"/>
      <c r="H124" s="29"/>
      <c r="I124" s="29"/>
      <c r="J124" s="124">
        <f>BK124</f>
        <v>0</v>
      </c>
      <c r="K124" s="29"/>
      <c r="L124" s="30"/>
      <c r="M124" s="62"/>
      <c r="N124" s="53"/>
      <c r="O124" s="63"/>
      <c r="P124" s="125">
        <f>P125+P146</f>
        <v>0</v>
      </c>
      <c r="Q124" s="63"/>
      <c r="R124" s="125">
        <f>R125+R146</f>
        <v>0.9110898</v>
      </c>
      <c r="S124" s="63"/>
      <c r="T124" s="126">
        <f>T125+T146</f>
        <v>4.283399999999999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72</v>
      </c>
      <c r="AU124" s="14" t="s">
        <v>93</v>
      </c>
      <c r="BK124" s="127">
        <f>BK125+BK146</f>
        <v>0</v>
      </c>
    </row>
    <row r="125" spans="2:63" s="12" customFormat="1" ht="25.95" customHeight="1">
      <c r="B125" s="128"/>
      <c r="D125" s="129" t="s">
        <v>72</v>
      </c>
      <c r="E125" s="130" t="s">
        <v>591</v>
      </c>
      <c r="F125" s="130" t="s">
        <v>592</v>
      </c>
      <c r="I125" s="131"/>
      <c r="J125" s="132">
        <f>BK125</f>
        <v>0</v>
      </c>
      <c r="L125" s="128"/>
      <c r="M125" s="133"/>
      <c r="N125" s="134"/>
      <c r="O125" s="134"/>
      <c r="P125" s="135">
        <f>P126+P131+P136+P139+P141+P144</f>
        <v>0</v>
      </c>
      <c r="Q125" s="134"/>
      <c r="R125" s="135">
        <f>R126+R131+R136+R139+R141+R144</f>
        <v>0.9110898</v>
      </c>
      <c r="S125" s="134"/>
      <c r="T125" s="136">
        <f>T126+T131+T136+T139+T141+T144</f>
        <v>4.283399999999999</v>
      </c>
      <c r="AR125" s="129" t="s">
        <v>80</v>
      </c>
      <c r="AT125" s="137" t="s">
        <v>72</v>
      </c>
      <c r="AU125" s="137" t="s">
        <v>73</v>
      </c>
      <c r="AY125" s="129" t="s">
        <v>115</v>
      </c>
      <c r="BK125" s="138">
        <f>BK126+BK131+BK136+BK139+BK141+BK144+BK146</f>
        <v>0</v>
      </c>
    </row>
    <row r="126" spans="2:63" s="12" customFormat="1" ht="22.95" customHeight="1">
      <c r="B126" s="128"/>
      <c r="D126" s="129" t="s">
        <v>72</v>
      </c>
      <c r="E126" s="139" t="s">
        <v>593</v>
      </c>
      <c r="F126" s="139" t="s">
        <v>594</v>
      </c>
      <c r="I126" s="131"/>
      <c r="J126" s="140">
        <f>BK126</f>
        <v>0</v>
      </c>
      <c r="L126" s="128"/>
      <c r="M126" s="133"/>
      <c r="N126" s="134"/>
      <c r="O126" s="134"/>
      <c r="P126" s="135">
        <f>SUM(P127:P130)</f>
        <v>0</v>
      </c>
      <c r="Q126" s="134"/>
      <c r="R126" s="135">
        <f>SUM(R127:R130)</f>
        <v>0</v>
      </c>
      <c r="S126" s="134"/>
      <c r="T126" s="136">
        <f>SUM(T127:T130)</f>
        <v>0</v>
      </c>
      <c r="AR126" s="129" t="s">
        <v>80</v>
      </c>
      <c r="AT126" s="137" t="s">
        <v>72</v>
      </c>
      <c r="AU126" s="137" t="s">
        <v>80</v>
      </c>
      <c r="AY126" s="129" t="s">
        <v>115</v>
      </c>
      <c r="BK126" s="138">
        <f>SUM(BK127:BK130)</f>
        <v>0</v>
      </c>
    </row>
    <row r="127" spans="1:65" s="2" customFormat="1" ht="24.15" customHeight="1">
      <c r="A127" s="29"/>
      <c r="B127" s="141"/>
      <c r="C127" s="142" t="s">
        <v>80</v>
      </c>
      <c r="D127" s="142" t="s">
        <v>118</v>
      </c>
      <c r="E127" s="143" t="s">
        <v>595</v>
      </c>
      <c r="F127" s="144" t="s">
        <v>596</v>
      </c>
      <c r="G127" s="145" t="s">
        <v>597</v>
      </c>
      <c r="H127" s="146">
        <v>4.283</v>
      </c>
      <c r="I127" s="147"/>
      <c r="J127" s="148">
        <f>ROUND(I127*H127,1)</f>
        <v>0</v>
      </c>
      <c r="K127" s="149"/>
      <c r="L127" s="30"/>
      <c r="M127" s="150" t="s">
        <v>1</v>
      </c>
      <c r="N127" s="151" t="s">
        <v>38</v>
      </c>
      <c r="O127" s="55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133</v>
      </c>
      <c r="AT127" s="154" t="s">
        <v>118</v>
      </c>
      <c r="AU127" s="154" t="s">
        <v>82</v>
      </c>
      <c r="AY127" s="14" t="s">
        <v>115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4" t="s">
        <v>80</v>
      </c>
      <c r="BK127" s="155">
        <f>ROUND(I127*H127,1)</f>
        <v>0</v>
      </c>
      <c r="BL127" s="14" t="s">
        <v>133</v>
      </c>
      <c r="BM127" s="154" t="s">
        <v>598</v>
      </c>
    </row>
    <row r="128" spans="1:65" s="2" customFormat="1" ht="24.15" customHeight="1">
      <c r="A128" s="29"/>
      <c r="B128" s="141"/>
      <c r="C128" s="142" t="s">
        <v>82</v>
      </c>
      <c r="D128" s="142" t="s">
        <v>118</v>
      </c>
      <c r="E128" s="143" t="s">
        <v>599</v>
      </c>
      <c r="F128" s="144" t="s">
        <v>600</v>
      </c>
      <c r="G128" s="145" t="s">
        <v>597</v>
      </c>
      <c r="H128" s="146">
        <v>4.283</v>
      </c>
      <c r="I128" s="147"/>
      <c r="J128" s="148">
        <f>ROUND(I128*H128,1)</f>
        <v>0</v>
      </c>
      <c r="K128" s="149"/>
      <c r="L128" s="30"/>
      <c r="M128" s="150" t="s">
        <v>1</v>
      </c>
      <c r="N128" s="151" t="s">
        <v>38</v>
      </c>
      <c r="O128" s="55"/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133</v>
      </c>
      <c r="AT128" s="154" t="s">
        <v>118</v>
      </c>
      <c r="AU128" s="154" t="s">
        <v>82</v>
      </c>
      <c r="AY128" s="14" t="s">
        <v>115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4" t="s">
        <v>80</v>
      </c>
      <c r="BK128" s="155">
        <f>ROUND(I128*H128,1)</f>
        <v>0</v>
      </c>
      <c r="BL128" s="14" t="s">
        <v>133</v>
      </c>
      <c r="BM128" s="154" t="s">
        <v>601</v>
      </c>
    </row>
    <row r="129" spans="1:65" s="2" customFormat="1" ht="24.15" customHeight="1">
      <c r="A129" s="29"/>
      <c r="B129" s="141"/>
      <c r="C129" s="142" t="s">
        <v>129</v>
      </c>
      <c r="D129" s="142" t="s">
        <v>118</v>
      </c>
      <c r="E129" s="143" t="s">
        <v>602</v>
      </c>
      <c r="F129" s="144" t="s">
        <v>603</v>
      </c>
      <c r="G129" s="145" t="s">
        <v>597</v>
      </c>
      <c r="H129" s="146">
        <v>17.952</v>
      </c>
      <c r="I129" s="147"/>
      <c r="J129" s="148">
        <f>ROUND(I129*H129,1)</f>
        <v>0</v>
      </c>
      <c r="K129" s="149"/>
      <c r="L129" s="30"/>
      <c r="M129" s="150" t="s">
        <v>1</v>
      </c>
      <c r="N129" s="151" t="s">
        <v>38</v>
      </c>
      <c r="O129" s="55"/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133</v>
      </c>
      <c r="AT129" s="154" t="s">
        <v>118</v>
      </c>
      <c r="AU129" s="154" t="s">
        <v>82</v>
      </c>
      <c r="AY129" s="14" t="s">
        <v>115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4" t="s">
        <v>80</v>
      </c>
      <c r="BK129" s="155">
        <f>ROUND(I129*H129,1)</f>
        <v>0</v>
      </c>
      <c r="BL129" s="14" t="s">
        <v>133</v>
      </c>
      <c r="BM129" s="154" t="s">
        <v>604</v>
      </c>
    </row>
    <row r="130" spans="1:65" s="2" customFormat="1" ht="33" customHeight="1">
      <c r="A130" s="29"/>
      <c r="B130" s="141"/>
      <c r="C130" s="142" t="s">
        <v>133</v>
      </c>
      <c r="D130" s="142" t="s">
        <v>118</v>
      </c>
      <c r="E130" s="143" t="s">
        <v>605</v>
      </c>
      <c r="F130" s="144" t="s">
        <v>606</v>
      </c>
      <c r="G130" s="145" t="s">
        <v>597</v>
      </c>
      <c r="H130" s="146">
        <v>4.488</v>
      </c>
      <c r="I130" s="147"/>
      <c r="J130" s="148">
        <f>ROUND(I130*H130,1)</f>
        <v>0</v>
      </c>
      <c r="K130" s="149"/>
      <c r="L130" s="30"/>
      <c r="M130" s="150" t="s">
        <v>1</v>
      </c>
      <c r="N130" s="151" t="s">
        <v>38</v>
      </c>
      <c r="O130" s="55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133</v>
      </c>
      <c r="AT130" s="154" t="s">
        <v>118</v>
      </c>
      <c r="AU130" s="154" t="s">
        <v>82</v>
      </c>
      <c r="AY130" s="14" t="s">
        <v>115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4" t="s">
        <v>80</v>
      </c>
      <c r="BK130" s="155">
        <f>ROUND(I130*H130,1)</f>
        <v>0</v>
      </c>
      <c r="BL130" s="14" t="s">
        <v>133</v>
      </c>
      <c r="BM130" s="154" t="s">
        <v>607</v>
      </c>
    </row>
    <row r="131" spans="2:63" s="12" customFormat="1" ht="22.95" customHeight="1">
      <c r="B131" s="128"/>
      <c r="D131" s="129" t="s">
        <v>72</v>
      </c>
      <c r="E131" s="139" t="s">
        <v>608</v>
      </c>
      <c r="F131" s="139" t="s">
        <v>609</v>
      </c>
      <c r="I131" s="131"/>
      <c r="J131" s="140">
        <f>BK131</f>
        <v>0</v>
      </c>
      <c r="L131" s="128"/>
      <c r="M131" s="133"/>
      <c r="N131" s="134"/>
      <c r="O131" s="134"/>
      <c r="P131" s="135">
        <f>SUM(P132:P135)</f>
        <v>0</v>
      </c>
      <c r="Q131" s="134"/>
      <c r="R131" s="135">
        <f>SUM(R132:R135)</f>
        <v>0.8936898</v>
      </c>
      <c r="S131" s="134"/>
      <c r="T131" s="136">
        <f>SUM(T132:T135)</f>
        <v>0</v>
      </c>
      <c r="AR131" s="129" t="s">
        <v>82</v>
      </c>
      <c r="AT131" s="137" t="s">
        <v>72</v>
      </c>
      <c r="AU131" s="137" t="s">
        <v>80</v>
      </c>
      <c r="AY131" s="129" t="s">
        <v>115</v>
      </c>
      <c r="BK131" s="138">
        <f>SUM(BK132:BK135)</f>
        <v>0</v>
      </c>
    </row>
    <row r="132" spans="1:65" s="2" customFormat="1" ht="33" customHeight="1">
      <c r="A132" s="29"/>
      <c r="B132" s="141"/>
      <c r="C132" s="142" t="s">
        <v>137</v>
      </c>
      <c r="D132" s="142" t="s">
        <v>118</v>
      </c>
      <c r="E132" s="143" t="s">
        <v>610</v>
      </c>
      <c r="F132" s="144" t="s">
        <v>611</v>
      </c>
      <c r="G132" s="145" t="s">
        <v>612</v>
      </c>
      <c r="H132" s="146">
        <v>77.88</v>
      </c>
      <c r="I132" s="147"/>
      <c r="J132" s="148">
        <f>ROUND(I132*H132,1)</f>
        <v>0</v>
      </c>
      <c r="K132" s="149"/>
      <c r="L132" s="30"/>
      <c r="M132" s="150" t="s">
        <v>1</v>
      </c>
      <c r="N132" s="151" t="s">
        <v>38</v>
      </c>
      <c r="O132" s="55"/>
      <c r="P132" s="152">
        <f>O132*H132</f>
        <v>0</v>
      </c>
      <c r="Q132" s="152">
        <v>0.00125</v>
      </c>
      <c r="R132" s="152">
        <f>Q132*H132</f>
        <v>0.09734999999999999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122</v>
      </c>
      <c r="AT132" s="154" t="s">
        <v>118</v>
      </c>
      <c r="AU132" s="154" t="s">
        <v>82</v>
      </c>
      <c r="AY132" s="14" t="s">
        <v>115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4" t="s">
        <v>80</v>
      </c>
      <c r="BK132" s="155">
        <f>ROUND(I132*H132,1)</f>
        <v>0</v>
      </c>
      <c r="BL132" s="14" t="s">
        <v>122</v>
      </c>
      <c r="BM132" s="154" t="s">
        <v>613</v>
      </c>
    </row>
    <row r="133" spans="1:65" s="2" customFormat="1" ht="24.15" customHeight="1">
      <c r="A133" s="29"/>
      <c r="B133" s="141"/>
      <c r="C133" s="156" t="s">
        <v>141</v>
      </c>
      <c r="D133" s="156" t="s">
        <v>124</v>
      </c>
      <c r="E133" s="157" t="s">
        <v>614</v>
      </c>
      <c r="F133" s="158" t="s">
        <v>615</v>
      </c>
      <c r="G133" s="159" t="s">
        <v>612</v>
      </c>
      <c r="H133" s="160">
        <v>81.774</v>
      </c>
      <c r="I133" s="161"/>
      <c r="J133" s="162">
        <f>ROUND(I133*H133,1)</f>
        <v>0</v>
      </c>
      <c r="K133" s="163"/>
      <c r="L133" s="164"/>
      <c r="M133" s="165" t="s">
        <v>1</v>
      </c>
      <c r="N133" s="166" t="s">
        <v>38</v>
      </c>
      <c r="O133" s="55"/>
      <c r="P133" s="152">
        <f>O133*H133</f>
        <v>0</v>
      </c>
      <c r="Q133" s="152">
        <v>0.008</v>
      </c>
      <c r="R133" s="152">
        <f>Q133*H133</f>
        <v>0.654192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127</v>
      </c>
      <c r="AT133" s="154" t="s">
        <v>124</v>
      </c>
      <c r="AU133" s="154" t="s">
        <v>82</v>
      </c>
      <c r="AY133" s="14" t="s">
        <v>115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4" t="s">
        <v>80</v>
      </c>
      <c r="BK133" s="155">
        <f>ROUND(I133*H133,1)</f>
        <v>0</v>
      </c>
      <c r="BL133" s="14" t="s">
        <v>122</v>
      </c>
      <c r="BM133" s="154" t="s">
        <v>616</v>
      </c>
    </row>
    <row r="134" spans="1:65" s="2" customFormat="1" ht="21.75" customHeight="1">
      <c r="A134" s="29"/>
      <c r="B134" s="141"/>
      <c r="C134" s="142" t="s">
        <v>145</v>
      </c>
      <c r="D134" s="142" t="s">
        <v>118</v>
      </c>
      <c r="E134" s="143" t="s">
        <v>617</v>
      </c>
      <c r="F134" s="144" t="s">
        <v>618</v>
      </c>
      <c r="G134" s="145" t="s">
        <v>121</v>
      </c>
      <c r="H134" s="146">
        <v>28.26</v>
      </c>
      <c r="I134" s="147"/>
      <c r="J134" s="148">
        <f>ROUND(I134*H134,1)</f>
        <v>0</v>
      </c>
      <c r="K134" s="149"/>
      <c r="L134" s="30"/>
      <c r="M134" s="150" t="s">
        <v>1</v>
      </c>
      <c r="N134" s="151" t="s">
        <v>38</v>
      </c>
      <c r="O134" s="55"/>
      <c r="P134" s="152">
        <f>O134*H134</f>
        <v>0</v>
      </c>
      <c r="Q134" s="152">
        <v>0.00503</v>
      </c>
      <c r="R134" s="152">
        <f>Q134*H134</f>
        <v>0.1421478</v>
      </c>
      <c r="S134" s="152">
        <v>0</v>
      </c>
      <c r="T134" s="15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122</v>
      </c>
      <c r="AT134" s="154" t="s">
        <v>118</v>
      </c>
      <c r="AU134" s="154" t="s">
        <v>82</v>
      </c>
      <c r="AY134" s="14" t="s">
        <v>115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4" t="s">
        <v>80</v>
      </c>
      <c r="BK134" s="155">
        <f>ROUND(I134*H134,1)</f>
        <v>0</v>
      </c>
      <c r="BL134" s="14" t="s">
        <v>122</v>
      </c>
      <c r="BM134" s="154" t="s">
        <v>619</v>
      </c>
    </row>
    <row r="135" spans="1:65" s="2" customFormat="1" ht="24.15" customHeight="1">
      <c r="A135" s="29"/>
      <c r="B135" s="141"/>
      <c r="C135" s="142" t="s">
        <v>149</v>
      </c>
      <c r="D135" s="142" t="s">
        <v>118</v>
      </c>
      <c r="E135" s="143" t="s">
        <v>620</v>
      </c>
      <c r="F135" s="144" t="s">
        <v>621</v>
      </c>
      <c r="G135" s="145" t="s">
        <v>172</v>
      </c>
      <c r="H135" s="167"/>
      <c r="I135" s="147"/>
      <c r="J135" s="148">
        <f>ROUND(I135*H135,1)</f>
        <v>0</v>
      </c>
      <c r="K135" s="149"/>
      <c r="L135" s="30"/>
      <c r="M135" s="150" t="s">
        <v>1</v>
      </c>
      <c r="N135" s="151" t="s">
        <v>38</v>
      </c>
      <c r="O135" s="55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122</v>
      </c>
      <c r="AT135" s="154" t="s">
        <v>118</v>
      </c>
      <c r="AU135" s="154" t="s">
        <v>82</v>
      </c>
      <c r="AY135" s="14" t="s">
        <v>115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4" t="s">
        <v>80</v>
      </c>
      <c r="BK135" s="155">
        <f>ROUND(I135*H135,1)</f>
        <v>0</v>
      </c>
      <c r="BL135" s="14" t="s">
        <v>122</v>
      </c>
      <c r="BM135" s="154" t="s">
        <v>622</v>
      </c>
    </row>
    <row r="136" spans="2:63" s="12" customFormat="1" ht="22.95" customHeight="1">
      <c r="B136" s="128"/>
      <c r="D136" s="129" t="s">
        <v>72</v>
      </c>
      <c r="E136" s="139" t="s">
        <v>623</v>
      </c>
      <c r="F136" s="139" t="s">
        <v>624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SUM(P137:P138)</f>
        <v>0</v>
      </c>
      <c r="Q136" s="134"/>
      <c r="R136" s="135">
        <f>SUM(R137:R138)</f>
        <v>0</v>
      </c>
      <c r="S136" s="134"/>
      <c r="T136" s="136">
        <f>SUM(T137:T138)</f>
        <v>4.283399999999999</v>
      </c>
      <c r="AR136" s="129" t="s">
        <v>82</v>
      </c>
      <c r="AT136" s="137" t="s">
        <v>72</v>
      </c>
      <c r="AU136" s="137" t="s">
        <v>80</v>
      </c>
      <c r="AY136" s="129" t="s">
        <v>115</v>
      </c>
      <c r="BK136" s="138">
        <f>SUM(BK137:BK138)</f>
        <v>0</v>
      </c>
    </row>
    <row r="137" spans="1:65" s="2" customFormat="1" ht="24.15" customHeight="1">
      <c r="A137" s="29"/>
      <c r="B137" s="141"/>
      <c r="C137" s="142" t="s">
        <v>153</v>
      </c>
      <c r="D137" s="142" t="s">
        <v>118</v>
      </c>
      <c r="E137" s="143" t="s">
        <v>625</v>
      </c>
      <c r="F137" s="144" t="s">
        <v>626</v>
      </c>
      <c r="G137" s="145" t="s">
        <v>612</v>
      </c>
      <c r="H137" s="146">
        <v>77.88</v>
      </c>
      <c r="I137" s="147"/>
      <c r="J137" s="148">
        <f>ROUND(I137*H137,1)</f>
        <v>0</v>
      </c>
      <c r="K137" s="149"/>
      <c r="L137" s="30"/>
      <c r="M137" s="150" t="s">
        <v>1</v>
      </c>
      <c r="N137" s="151" t="s">
        <v>38</v>
      </c>
      <c r="O137" s="55"/>
      <c r="P137" s="152">
        <f>O137*H137</f>
        <v>0</v>
      </c>
      <c r="Q137" s="152">
        <v>0</v>
      </c>
      <c r="R137" s="152">
        <f>Q137*H137</f>
        <v>0</v>
      </c>
      <c r="S137" s="152">
        <v>0.055</v>
      </c>
      <c r="T137" s="153">
        <f>S137*H137</f>
        <v>4.283399999999999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122</v>
      </c>
      <c r="AT137" s="154" t="s">
        <v>118</v>
      </c>
      <c r="AU137" s="154" t="s">
        <v>82</v>
      </c>
      <c r="AY137" s="14" t="s">
        <v>115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4" t="s">
        <v>80</v>
      </c>
      <c r="BK137" s="155">
        <f>ROUND(I137*H137,1)</f>
        <v>0</v>
      </c>
      <c r="BL137" s="14" t="s">
        <v>122</v>
      </c>
      <c r="BM137" s="154" t="s">
        <v>627</v>
      </c>
    </row>
    <row r="138" spans="1:65" s="2" customFormat="1" ht="24.15" customHeight="1">
      <c r="A138" s="29"/>
      <c r="B138" s="141"/>
      <c r="C138" s="142" t="s">
        <v>157</v>
      </c>
      <c r="D138" s="142" t="s">
        <v>118</v>
      </c>
      <c r="E138" s="143" t="s">
        <v>628</v>
      </c>
      <c r="F138" s="144" t="s">
        <v>629</v>
      </c>
      <c r="G138" s="145" t="s">
        <v>172</v>
      </c>
      <c r="H138" s="167"/>
      <c r="I138" s="147"/>
      <c r="J138" s="148">
        <f>ROUND(I138*H138,1)</f>
        <v>0</v>
      </c>
      <c r="K138" s="149"/>
      <c r="L138" s="30"/>
      <c r="M138" s="150" t="s">
        <v>1</v>
      </c>
      <c r="N138" s="151" t="s">
        <v>38</v>
      </c>
      <c r="O138" s="55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122</v>
      </c>
      <c r="AT138" s="154" t="s">
        <v>118</v>
      </c>
      <c r="AU138" s="154" t="s">
        <v>82</v>
      </c>
      <c r="AY138" s="14" t="s">
        <v>115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4" t="s">
        <v>80</v>
      </c>
      <c r="BK138" s="155">
        <f>ROUND(I138*H138,1)</f>
        <v>0</v>
      </c>
      <c r="BL138" s="14" t="s">
        <v>122</v>
      </c>
      <c r="BM138" s="154" t="s">
        <v>630</v>
      </c>
    </row>
    <row r="139" spans="2:63" s="12" customFormat="1" ht="22.95" customHeight="1">
      <c r="B139" s="128"/>
      <c r="D139" s="129" t="s">
        <v>72</v>
      </c>
      <c r="E139" s="139" t="s">
        <v>631</v>
      </c>
      <c r="F139" s="139" t="s">
        <v>632</v>
      </c>
      <c r="I139" s="131"/>
      <c r="J139" s="140">
        <f>BK139</f>
        <v>0</v>
      </c>
      <c r="L139" s="128"/>
      <c r="M139" s="133"/>
      <c r="N139" s="134"/>
      <c r="O139" s="134"/>
      <c r="P139" s="135">
        <f>P140</f>
        <v>0</v>
      </c>
      <c r="Q139" s="134"/>
      <c r="R139" s="135">
        <f>R140</f>
        <v>0.0174</v>
      </c>
      <c r="S139" s="134"/>
      <c r="T139" s="136">
        <f>T140</f>
        <v>0</v>
      </c>
      <c r="AR139" s="129" t="s">
        <v>82</v>
      </c>
      <c r="AT139" s="137" t="s">
        <v>72</v>
      </c>
      <c r="AU139" s="137" t="s">
        <v>80</v>
      </c>
      <c r="AY139" s="129" t="s">
        <v>115</v>
      </c>
      <c r="BK139" s="138">
        <f>BK140</f>
        <v>0</v>
      </c>
    </row>
    <row r="140" spans="1:65" s="2" customFormat="1" ht="24.15" customHeight="1">
      <c r="A140" s="29"/>
      <c r="B140" s="141"/>
      <c r="C140" s="142" t="s">
        <v>161</v>
      </c>
      <c r="D140" s="142" t="s">
        <v>118</v>
      </c>
      <c r="E140" s="143" t="s">
        <v>633</v>
      </c>
      <c r="F140" s="144" t="s">
        <v>634</v>
      </c>
      <c r="G140" s="145" t="s">
        <v>612</v>
      </c>
      <c r="H140" s="146">
        <v>60</v>
      </c>
      <c r="I140" s="147"/>
      <c r="J140" s="148">
        <f>ROUND(I140*H140,1)</f>
        <v>0</v>
      </c>
      <c r="K140" s="149"/>
      <c r="L140" s="30"/>
      <c r="M140" s="150" t="s">
        <v>1</v>
      </c>
      <c r="N140" s="151" t="s">
        <v>38</v>
      </c>
      <c r="O140" s="55"/>
      <c r="P140" s="152">
        <f>O140*H140</f>
        <v>0</v>
      </c>
      <c r="Q140" s="152">
        <v>0.00029</v>
      </c>
      <c r="R140" s="152">
        <f>Q140*H140</f>
        <v>0.0174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122</v>
      </c>
      <c r="AT140" s="154" t="s">
        <v>118</v>
      </c>
      <c r="AU140" s="154" t="s">
        <v>82</v>
      </c>
      <c r="AY140" s="14" t="s">
        <v>115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4" t="s">
        <v>80</v>
      </c>
      <c r="BK140" s="155">
        <f>ROUND(I140*H140,1)</f>
        <v>0</v>
      </c>
      <c r="BL140" s="14" t="s">
        <v>122</v>
      </c>
      <c r="BM140" s="154" t="s">
        <v>635</v>
      </c>
    </row>
    <row r="141" spans="2:63" s="12" customFormat="1" ht="22.95" customHeight="1">
      <c r="B141" s="128"/>
      <c r="D141" s="129" t="s">
        <v>72</v>
      </c>
      <c r="E141" s="139" t="s">
        <v>636</v>
      </c>
      <c r="F141" s="139" t="s">
        <v>637</v>
      </c>
      <c r="I141" s="131"/>
      <c r="J141" s="140">
        <f>BK141</f>
        <v>0</v>
      </c>
      <c r="L141" s="128"/>
      <c r="M141" s="133"/>
      <c r="N141" s="134"/>
      <c r="O141" s="134"/>
      <c r="P141" s="135">
        <f>SUM(P142:P143)</f>
        <v>0</v>
      </c>
      <c r="Q141" s="134"/>
      <c r="R141" s="135">
        <f>SUM(R142:R143)</f>
        <v>0</v>
      </c>
      <c r="S141" s="134"/>
      <c r="T141" s="136">
        <f>SUM(T142:T143)</f>
        <v>0</v>
      </c>
      <c r="AR141" s="129" t="s">
        <v>133</v>
      </c>
      <c r="AT141" s="137" t="s">
        <v>72</v>
      </c>
      <c r="AU141" s="137" t="s">
        <v>80</v>
      </c>
      <c r="AY141" s="129" t="s">
        <v>115</v>
      </c>
      <c r="BK141" s="138">
        <f>SUM(BK142:BK143)</f>
        <v>0</v>
      </c>
    </row>
    <row r="142" spans="1:65" s="2" customFormat="1" ht="16.5" customHeight="1">
      <c r="A142" s="29"/>
      <c r="B142" s="141"/>
      <c r="C142" s="142" t="s">
        <v>165</v>
      </c>
      <c r="D142" s="142" t="s">
        <v>118</v>
      </c>
      <c r="E142" s="143" t="s">
        <v>638</v>
      </c>
      <c r="F142" s="144" t="s">
        <v>639</v>
      </c>
      <c r="G142" s="145" t="s">
        <v>385</v>
      </c>
      <c r="H142" s="146">
        <v>8</v>
      </c>
      <c r="I142" s="147"/>
      <c r="J142" s="148">
        <f>ROUND(I142*H142,1)</f>
        <v>0</v>
      </c>
      <c r="K142" s="149"/>
      <c r="L142" s="30"/>
      <c r="M142" s="150" t="s">
        <v>1</v>
      </c>
      <c r="N142" s="151" t="s">
        <v>38</v>
      </c>
      <c r="O142" s="55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640</v>
      </c>
      <c r="AT142" s="154" t="s">
        <v>118</v>
      </c>
      <c r="AU142" s="154" t="s">
        <v>82</v>
      </c>
      <c r="AY142" s="14" t="s">
        <v>115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4" t="s">
        <v>80</v>
      </c>
      <c r="BK142" s="155">
        <f>ROUND(I142*H142,1)</f>
        <v>0</v>
      </c>
      <c r="BL142" s="14" t="s">
        <v>640</v>
      </c>
      <c r="BM142" s="154" t="s">
        <v>641</v>
      </c>
    </row>
    <row r="143" spans="1:65" s="2" customFormat="1" ht="16.5" customHeight="1">
      <c r="A143" s="29"/>
      <c r="B143" s="141"/>
      <c r="C143" s="156" t="s">
        <v>169</v>
      </c>
      <c r="D143" s="156" t="s">
        <v>124</v>
      </c>
      <c r="E143" s="157" t="s">
        <v>642</v>
      </c>
      <c r="F143" s="158" t="s">
        <v>643</v>
      </c>
      <c r="G143" s="159" t="s">
        <v>399</v>
      </c>
      <c r="H143" s="160">
        <v>1</v>
      </c>
      <c r="I143" s="161"/>
      <c r="J143" s="162">
        <f>ROUND(I143*H143,1)</f>
        <v>0</v>
      </c>
      <c r="K143" s="163"/>
      <c r="L143" s="164"/>
      <c r="M143" s="165" t="s">
        <v>1</v>
      </c>
      <c r="N143" s="166" t="s">
        <v>38</v>
      </c>
      <c r="O143" s="55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149</v>
      </c>
      <c r="AT143" s="154" t="s">
        <v>124</v>
      </c>
      <c r="AU143" s="154" t="s">
        <v>82</v>
      </c>
      <c r="AY143" s="14" t="s">
        <v>115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4" t="s">
        <v>80</v>
      </c>
      <c r="BK143" s="155">
        <f>ROUND(I143*H143,1)</f>
        <v>0</v>
      </c>
      <c r="BL143" s="14" t="s">
        <v>133</v>
      </c>
      <c r="BM143" s="154" t="s">
        <v>644</v>
      </c>
    </row>
    <row r="144" spans="2:63" s="12" customFormat="1" ht="22.95" customHeight="1">
      <c r="B144" s="128"/>
      <c r="D144" s="129" t="s">
        <v>72</v>
      </c>
      <c r="E144" s="139" t="s">
        <v>645</v>
      </c>
      <c r="F144" s="139" t="s">
        <v>646</v>
      </c>
      <c r="I144" s="131"/>
      <c r="J144" s="140">
        <f>BK144</f>
        <v>0</v>
      </c>
      <c r="L144" s="128"/>
      <c r="M144" s="133"/>
      <c r="N144" s="134"/>
      <c r="O144" s="134"/>
      <c r="P144" s="135">
        <f>P145</f>
        <v>0</v>
      </c>
      <c r="Q144" s="134"/>
      <c r="R144" s="135">
        <f>R145</f>
        <v>0</v>
      </c>
      <c r="S144" s="134"/>
      <c r="T144" s="136">
        <f>T145</f>
        <v>0</v>
      </c>
      <c r="AR144" s="129" t="s">
        <v>137</v>
      </c>
      <c r="AT144" s="137" t="s">
        <v>72</v>
      </c>
      <c r="AU144" s="137" t="s">
        <v>80</v>
      </c>
      <c r="AY144" s="129" t="s">
        <v>115</v>
      </c>
      <c r="BK144" s="138">
        <f>BK145</f>
        <v>0</v>
      </c>
    </row>
    <row r="145" spans="1:65" s="2" customFormat="1" ht="24.15" customHeight="1">
      <c r="A145" s="29"/>
      <c r="B145" s="141"/>
      <c r="C145" s="142" t="s">
        <v>176</v>
      </c>
      <c r="D145" s="142" t="s">
        <v>118</v>
      </c>
      <c r="E145" s="143" t="s">
        <v>647</v>
      </c>
      <c r="F145" s="144" t="s">
        <v>648</v>
      </c>
      <c r="G145" s="145" t="s">
        <v>399</v>
      </c>
      <c r="H145" s="146">
        <v>1</v>
      </c>
      <c r="I145" s="147"/>
      <c r="J145" s="148">
        <f>ROUND(I145*H145,1)</f>
        <v>0</v>
      </c>
      <c r="K145" s="149"/>
      <c r="L145" s="30"/>
      <c r="M145" s="150" t="s">
        <v>1</v>
      </c>
      <c r="N145" s="151" t="s">
        <v>38</v>
      </c>
      <c r="O145" s="55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133</v>
      </c>
      <c r="AT145" s="154" t="s">
        <v>118</v>
      </c>
      <c r="AU145" s="154" t="s">
        <v>82</v>
      </c>
      <c r="AY145" s="14" t="s">
        <v>115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4" t="s">
        <v>80</v>
      </c>
      <c r="BK145" s="155">
        <f>ROUND(I145*H145,1)</f>
        <v>0</v>
      </c>
      <c r="BL145" s="14" t="s">
        <v>133</v>
      </c>
      <c r="BM145" s="154" t="s">
        <v>649</v>
      </c>
    </row>
    <row r="146" spans="2:63" s="12" customFormat="1" ht="25.95" customHeight="1">
      <c r="B146" s="128"/>
      <c r="D146" s="129" t="s">
        <v>72</v>
      </c>
      <c r="E146" s="130" t="s">
        <v>380</v>
      </c>
      <c r="F146" s="130" t="s">
        <v>381</v>
      </c>
      <c r="I146" s="131"/>
      <c r="J146" s="132">
        <f>BK146</f>
        <v>0</v>
      </c>
      <c r="L146" s="128"/>
      <c r="M146" s="133"/>
      <c r="N146" s="134"/>
      <c r="O146" s="134"/>
      <c r="P146" s="135">
        <f>SUM(P147:P152)</f>
        <v>0</v>
      </c>
      <c r="Q146" s="134"/>
      <c r="R146" s="135">
        <f>SUM(R147:R152)</f>
        <v>0</v>
      </c>
      <c r="S146" s="134"/>
      <c r="T146" s="136">
        <f>SUM(T147:T152)</f>
        <v>0</v>
      </c>
      <c r="AR146" s="129" t="s">
        <v>133</v>
      </c>
      <c r="AT146" s="137" t="s">
        <v>72</v>
      </c>
      <c r="AU146" s="137" t="s">
        <v>73</v>
      </c>
      <c r="AY146" s="129" t="s">
        <v>115</v>
      </c>
      <c r="BK146" s="138">
        <f>SUM(BK147:BK152)</f>
        <v>0</v>
      </c>
    </row>
    <row r="147" spans="1:65" s="2" customFormat="1" ht="16.5" customHeight="1">
      <c r="A147" s="29"/>
      <c r="B147" s="141"/>
      <c r="C147" s="142">
        <v>15</v>
      </c>
      <c r="D147" s="142" t="s">
        <v>118</v>
      </c>
      <c r="E147" s="143" t="s">
        <v>388</v>
      </c>
      <c r="F147" s="144" t="s">
        <v>403</v>
      </c>
      <c r="G147" s="145" t="s">
        <v>399</v>
      </c>
      <c r="H147" s="146">
        <v>1</v>
      </c>
      <c r="I147" s="147"/>
      <c r="J147" s="148">
        <f aca="true" t="shared" si="0" ref="J147:J152">ROUND(I147*H147,1)</f>
        <v>0</v>
      </c>
      <c r="K147" s="149"/>
      <c r="L147" s="30"/>
      <c r="M147" s="150" t="s">
        <v>1</v>
      </c>
      <c r="N147" s="151" t="s">
        <v>38</v>
      </c>
      <c r="O147" s="55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133</v>
      </c>
      <c r="AT147" s="154" t="s">
        <v>118</v>
      </c>
      <c r="AU147" s="154" t="s">
        <v>80</v>
      </c>
      <c r="AY147" s="14" t="s">
        <v>115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4" t="s">
        <v>80</v>
      </c>
      <c r="BK147" s="155">
        <f>ROUND(I147*H147,1)</f>
        <v>0</v>
      </c>
      <c r="BL147" s="14" t="s">
        <v>133</v>
      </c>
      <c r="BM147" s="154" t="s">
        <v>650</v>
      </c>
    </row>
    <row r="148" spans="1:65" s="2" customFormat="1" ht="16.5" customHeight="1">
      <c r="A148" s="29"/>
      <c r="B148" s="141"/>
      <c r="C148" s="142">
        <v>16</v>
      </c>
      <c r="D148" s="142" t="s">
        <v>118</v>
      </c>
      <c r="E148" s="143" t="s">
        <v>392</v>
      </c>
      <c r="F148" s="144" t="s">
        <v>393</v>
      </c>
      <c r="G148" s="145" t="s">
        <v>394</v>
      </c>
      <c r="H148" s="146">
        <v>10</v>
      </c>
      <c r="I148" s="147"/>
      <c r="J148" s="148">
        <f t="shared" si="0"/>
        <v>0</v>
      </c>
      <c r="K148" s="149"/>
      <c r="L148" s="30"/>
      <c r="M148" s="150" t="s">
        <v>1</v>
      </c>
      <c r="N148" s="151" t="s">
        <v>38</v>
      </c>
      <c r="O148" s="55"/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133</v>
      </c>
      <c r="AT148" s="154" t="s">
        <v>118</v>
      </c>
      <c r="AU148" s="154" t="s">
        <v>80</v>
      </c>
      <c r="AY148" s="14" t="s">
        <v>115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4" t="s">
        <v>80</v>
      </c>
      <c r="BK148" s="155">
        <f>ROUND(I148*H148,1)</f>
        <v>0</v>
      </c>
      <c r="BL148" s="14" t="s">
        <v>133</v>
      </c>
      <c r="BM148" s="154" t="s">
        <v>651</v>
      </c>
    </row>
    <row r="149" spans="1:65" s="2" customFormat="1" ht="16.5" customHeight="1">
      <c r="A149" s="173"/>
      <c r="B149" s="141"/>
      <c r="C149" s="142">
        <v>17</v>
      </c>
      <c r="D149" s="142" t="s">
        <v>118</v>
      </c>
      <c r="E149" s="143" t="s">
        <v>397</v>
      </c>
      <c r="F149" s="144" t="s">
        <v>415</v>
      </c>
      <c r="G149" s="145" t="s">
        <v>385</v>
      </c>
      <c r="H149" s="146">
        <v>100</v>
      </c>
      <c r="I149" s="147"/>
      <c r="J149" s="148">
        <f t="shared" si="0"/>
        <v>0</v>
      </c>
      <c r="K149" s="149"/>
      <c r="L149" s="30"/>
      <c r="M149" s="150"/>
      <c r="N149" s="151"/>
      <c r="O149" s="55"/>
      <c r="P149" s="152"/>
      <c r="Q149" s="152"/>
      <c r="R149" s="152"/>
      <c r="S149" s="152"/>
      <c r="T149" s="15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R149" s="154"/>
      <c r="AT149" s="154"/>
      <c r="AU149" s="154"/>
      <c r="AY149" s="14"/>
      <c r="BE149" s="155"/>
      <c r="BF149" s="155"/>
      <c r="BG149" s="155"/>
      <c r="BH149" s="155"/>
      <c r="BI149" s="155"/>
      <c r="BJ149" s="14"/>
      <c r="BK149" s="155">
        <f aca="true" t="shared" si="1" ref="BK149:BK152">ROUND(I149*H149,1)</f>
        <v>0</v>
      </c>
      <c r="BL149" s="14" t="s">
        <v>133</v>
      </c>
      <c r="BM149" s="154" t="s">
        <v>651</v>
      </c>
    </row>
    <row r="150" spans="1:65" s="2" customFormat="1" ht="25.2" customHeight="1">
      <c r="A150" s="173"/>
      <c r="B150" s="141"/>
      <c r="C150" s="142">
        <v>18</v>
      </c>
      <c r="D150" s="142" t="s">
        <v>118</v>
      </c>
      <c r="E150" s="143" t="s">
        <v>402</v>
      </c>
      <c r="F150" s="144" t="s">
        <v>652</v>
      </c>
      <c r="G150" s="145" t="s">
        <v>399</v>
      </c>
      <c r="H150" s="146">
        <v>1</v>
      </c>
      <c r="I150" s="147"/>
      <c r="J150" s="148">
        <f t="shared" si="0"/>
        <v>0</v>
      </c>
      <c r="K150" s="149"/>
      <c r="L150" s="30"/>
      <c r="M150" s="150"/>
      <c r="N150" s="151"/>
      <c r="O150" s="55"/>
      <c r="P150" s="152"/>
      <c r="Q150" s="152"/>
      <c r="R150" s="152"/>
      <c r="S150" s="152"/>
      <c r="T150" s="15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R150" s="154"/>
      <c r="AT150" s="154"/>
      <c r="AU150" s="154"/>
      <c r="AY150" s="14"/>
      <c r="BE150" s="155"/>
      <c r="BF150" s="155"/>
      <c r="BG150" s="155"/>
      <c r="BH150" s="155"/>
      <c r="BI150" s="155"/>
      <c r="BJ150" s="14"/>
      <c r="BK150" s="155">
        <f t="shared" si="1"/>
        <v>0</v>
      </c>
      <c r="BL150" s="14" t="s">
        <v>133</v>
      </c>
      <c r="BM150" s="154" t="s">
        <v>651</v>
      </c>
    </row>
    <row r="151" spans="1:65" s="2" customFormat="1" ht="50.4" customHeight="1">
      <c r="A151" s="174"/>
      <c r="B151" s="141"/>
      <c r="C151" s="142">
        <v>19</v>
      </c>
      <c r="D151" s="142" t="s">
        <v>118</v>
      </c>
      <c r="E151" s="143" t="s">
        <v>406</v>
      </c>
      <c r="F151" s="144" t="s">
        <v>654</v>
      </c>
      <c r="G151" s="145" t="s">
        <v>399</v>
      </c>
      <c r="H151" s="146">
        <v>1</v>
      </c>
      <c r="I151" s="147"/>
      <c r="J151" s="148">
        <f t="shared" si="0"/>
        <v>0</v>
      </c>
      <c r="K151" s="149"/>
      <c r="L151" s="30"/>
      <c r="M151" s="150"/>
      <c r="N151" s="151"/>
      <c r="O151" s="55"/>
      <c r="P151" s="152"/>
      <c r="Q151" s="152"/>
      <c r="R151" s="152"/>
      <c r="S151" s="152"/>
      <c r="T151" s="153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R151" s="154"/>
      <c r="AT151" s="154"/>
      <c r="AU151" s="154"/>
      <c r="AY151" s="14"/>
      <c r="BE151" s="155"/>
      <c r="BF151" s="155"/>
      <c r="BG151" s="155"/>
      <c r="BH151" s="155"/>
      <c r="BI151" s="155"/>
      <c r="BJ151" s="14"/>
      <c r="BK151" s="155">
        <f t="shared" si="1"/>
        <v>0</v>
      </c>
      <c r="BL151" s="14"/>
      <c r="BM151" s="154"/>
    </row>
    <row r="152" spans="1:65" s="2" customFormat="1" ht="25.8" customHeight="1">
      <c r="A152" s="173"/>
      <c r="B152" s="141"/>
      <c r="C152" s="142">
        <v>20</v>
      </c>
      <c r="D152" s="142" t="s">
        <v>118</v>
      </c>
      <c r="E152" s="143" t="s">
        <v>410</v>
      </c>
      <c r="F152" s="144" t="s">
        <v>653</v>
      </c>
      <c r="G152" s="145" t="s">
        <v>399</v>
      </c>
      <c r="H152" s="146">
        <v>1</v>
      </c>
      <c r="I152" s="147"/>
      <c r="J152" s="148">
        <f t="shared" si="0"/>
        <v>0</v>
      </c>
      <c r="K152" s="149"/>
      <c r="L152" s="30"/>
      <c r="M152" s="150"/>
      <c r="N152" s="151"/>
      <c r="O152" s="55"/>
      <c r="P152" s="152"/>
      <c r="Q152" s="152"/>
      <c r="R152" s="152"/>
      <c r="S152" s="152"/>
      <c r="T152" s="15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R152" s="154"/>
      <c r="AT152" s="154"/>
      <c r="AU152" s="154"/>
      <c r="AY152" s="14"/>
      <c r="BE152" s="155"/>
      <c r="BF152" s="155"/>
      <c r="BG152" s="155"/>
      <c r="BH152" s="155"/>
      <c r="BI152" s="155"/>
      <c r="BJ152" s="14"/>
      <c r="BK152" s="155">
        <f t="shared" si="1"/>
        <v>0</v>
      </c>
      <c r="BL152" s="14" t="s">
        <v>133</v>
      </c>
      <c r="BM152" s="154" t="s">
        <v>651</v>
      </c>
    </row>
    <row r="153" spans="1:31" s="2" customFormat="1" ht="6.9" customHeight="1">
      <c r="A153" s="29"/>
      <c r="B153" s="44"/>
      <c r="C153" s="45"/>
      <c r="D153" s="45"/>
      <c r="E153" s="45"/>
      <c r="F153" s="45"/>
      <c r="G153" s="45"/>
      <c r="H153" s="45"/>
      <c r="I153" s="45"/>
      <c r="J153" s="45"/>
      <c r="K153" s="45"/>
      <c r="L153" s="30"/>
      <c r="M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</sheetData>
  <autoFilter ref="C123:K15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Ševčík</dc:creator>
  <cp:keywords/>
  <dc:description/>
  <cp:lastModifiedBy>Milan</cp:lastModifiedBy>
  <dcterms:created xsi:type="dcterms:W3CDTF">2022-09-30T06:06:47Z</dcterms:created>
  <dcterms:modified xsi:type="dcterms:W3CDTF">2023-03-06T11:50:37Z</dcterms:modified>
  <cp:category/>
  <cp:version/>
  <cp:contentType/>
  <cp:contentStatus/>
</cp:coreProperties>
</file>