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O:\VEŘEJNÉ ZAKÁZKY\2021\022_2021_DNS_Kancelarsky_papir\VYZVY_2021\15+16\15(bezNP)\02_ZD\Profil\"/>
    </mc:Choice>
  </mc:AlternateContent>
  <xr:revisionPtr revIDLastSave="0" documentId="13_ncr:1_{D9938A59-AC3D-4269-AD65-A43C9CA29E3B}" xr6:coauthVersionLast="47" xr6:coauthVersionMax="47" xr10:uidLastSave="{00000000-0000-0000-0000-000000000000}"/>
  <workbookProtection workbookAlgorithmName="SHA-512" workbookHashValue="BT5J7GQrGyVbZUu/zsXBOiTRaDkzZOdASS8me9MkJ9ckg1MXhgb51qIuxl0YbYW2t+bqNq0LOMcih0c/XBRxcA==" workbookSaltValue="BnJQrJU5Ta4P3YYVQ82oIg==" workbookSpinCount="100000" lockStructure="1"/>
  <bookViews>
    <workbookView xWindow="-120" yWindow="-120" windowWidth="29040" windowHeight="15720" tabRatio="792" firstSheet="2" activeTab="2" xr2:uid="{00000000-000D-0000-FFFF-FFFF00000000}"/>
  </bookViews>
  <sheets>
    <sheet name="01Seznam Zadavatelů" sheetId="34" state="hidden" r:id="rId1"/>
    <sheet name="03Specifikace" sheetId="35" state="hidden" r:id="rId2"/>
    <sheet name="04Cena plnění" sheetId="36" r:id="rId3"/>
    <sheet name="Žádost CZVZ" sheetId="33" state="hidden" r:id="rId4"/>
    <sheet name="Seznam_PO_1_1_2022" sheetId="30" state="hidden" r:id="rId5"/>
    <sheet name="Bez NP" sheetId="32" state="hidden" r:id="rId6"/>
  </sheets>
  <externalReferences>
    <externalReference r:id="rId7"/>
  </externalReferences>
  <definedNames>
    <definedName name="_xlnm._FilterDatabase" localSheetId="1" hidden="1">'03Specifikace'!$B$7:$O$18</definedName>
    <definedName name="_xlnm._FilterDatabase" localSheetId="5" hidden="1">'Bez NP'!$A$1:$T$85</definedName>
    <definedName name="_xlnm._FilterDatabase" localSheetId="4" hidden="1">Seznam_PO_1_1_2022!$A$1:$AS$89</definedName>
    <definedName name="_xlnm.Print_Titles" localSheetId="1">'03Specifikace'!$7:$7</definedName>
    <definedName name="_xlnm.Print_Titles" localSheetId="4">Seznam_PO_1_1_2022!$1:$1</definedName>
    <definedName name="_xlnm.Print_Area" localSheetId="0">'01Seznam Zadavatelů'!$A$1:$R$89</definedName>
    <definedName name="_xlnm.Print_Area" localSheetId="1">'03Specifikace'!$A$1:$Q$20</definedName>
    <definedName name="_xlnm.Print_Area" localSheetId="2">'04Cena plnění'!$A$1:$D$21</definedName>
    <definedName name="_xlnm.Print_Area" localSheetId="3">'Žádost CZVZ'!$A$1:$G$57</definedName>
    <definedName name="up" localSheetId="4">Seznam_PO_1_1_2022!#REF!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36" l="1"/>
  <c r="B6" i="36"/>
  <c r="P9" i="35"/>
  <c r="P8" i="35"/>
  <c r="R8" i="34"/>
  <c r="R9" i="34"/>
  <c r="R10" i="34"/>
  <c r="R11" i="34"/>
  <c r="R12" i="34"/>
  <c r="R13" i="34"/>
  <c r="R14" i="34"/>
  <c r="R15" i="34"/>
  <c r="R16" i="34"/>
  <c r="R17" i="34"/>
  <c r="R18" i="34"/>
  <c r="R19"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Q8" i="34"/>
  <c r="Q9" i="34"/>
  <c r="Q10" i="34"/>
  <c r="Q11" i="34"/>
  <c r="Q12" i="34"/>
  <c r="Q13" i="34"/>
  <c r="Q14" i="34"/>
  <c r="Q15" i="34"/>
  <c r="Q16" i="34"/>
  <c r="Q17" i="34"/>
  <c r="Q18" i="34"/>
  <c r="Q19" i="34"/>
  <c r="Q20" i="34"/>
  <c r="Q21" i="34"/>
  <c r="Q22" i="34"/>
  <c r="Q23" i="34"/>
  <c r="Q24" i="34"/>
  <c r="Q25" i="34"/>
  <c r="Q26" i="34"/>
  <c r="Q27" i="34"/>
  <c r="Q28" i="34"/>
  <c r="Q29" i="34"/>
  <c r="Q30" i="34"/>
  <c r="Q31" i="34"/>
  <c r="Q32" i="34"/>
  <c r="Q33" i="34"/>
  <c r="Q34" i="34"/>
  <c r="Q35" i="34"/>
  <c r="Q36" i="34"/>
  <c r="Q37" i="34"/>
  <c r="Q38" i="34"/>
  <c r="Q39" i="34"/>
  <c r="Q40" i="34"/>
  <c r="Q41" i="34"/>
  <c r="Q42" i="34"/>
  <c r="Q43" i="34"/>
  <c r="Q44" i="34"/>
  <c r="Q45" i="34"/>
  <c r="Q46" i="34"/>
  <c r="Q47" i="34"/>
  <c r="Q48" i="34"/>
  <c r="Q49" i="34"/>
  <c r="Q50" i="34"/>
  <c r="Q51" i="34"/>
  <c r="Q52" i="34"/>
  <c r="Q53" i="34"/>
  <c r="Q54" i="34"/>
  <c r="Q55" i="34"/>
  <c r="Q56" i="34"/>
  <c r="Q57" i="34"/>
  <c r="Q58" i="34"/>
  <c r="Q59" i="34"/>
  <c r="Q60" i="34"/>
  <c r="Q61" i="34"/>
  <c r="Q62" i="34"/>
  <c r="Q63" i="34"/>
  <c r="Q64" i="34"/>
  <c r="Q65" i="34"/>
  <c r="Q66" i="34"/>
  <c r="Q67" i="34"/>
  <c r="Q68" i="34"/>
  <c r="Q69" i="34"/>
  <c r="Q70" i="34"/>
  <c r="Q71" i="34"/>
  <c r="Q72" i="34"/>
  <c r="Q73" i="34"/>
  <c r="Q74" i="34"/>
  <c r="Q75" i="34"/>
  <c r="Q76" i="34"/>
  <c r="Q77" i="34"/>
  <c r="Q78" i="34"/>
  <c r="Q79" i="34"/>
  <c r="Q80" i="34"/>
  <c r="Q81" i="34"/>
  <c r="Q82" i="34"/>
  <c r="Q83" i="34"/>
  <c r="Q84" i="34"/>
  <c r="Q85" i="34"/>
  <c r="Q86" i="34"/>
  <c r="Q87" i="34"/>
  <c r="Q88" i="34"/>
  <c r="Q89" i="34"/>
  <c r="P8" i="34"/>
  <c r="P9" i="34"/>
  <c r="P10" i="34"/>
  <c r="P11" i="34"/>
  <c r="P12" i="34"/>
  <c r="P13" i="34"/>
  <c r="P14" i="34"/>
  <c r="P15" i="34"/>
  <c r="P16" i="34"/>
  <c r="P17" i="34"/>
  <c r="P18" i="34"/>
  <c r="P19" i="34"/>
  <c r="P20" i="34"/>
  <c r="P21" i="34"/>
  <c r="P22" i="34"/>
  <c r="P23" i="34"/>
  <c r="P24" i="34"/>
  <c r="P25" i="34"/>
  <c r="P26" i="34"/>
  <c r="P27" i="34"/>
  <c r="P28" i="34"/>
  <c r="P29" i="34"/>
  <c r="P30" i="34"/>
  <c r="P31" i="34"/>
  <c r="P32" i="34"/>
  <c r="P33" i="34"/>
  <c r="P34" i="34"/>
  <c r="P35" i="34"/>
  <c r="P36" i="34"/>
  <c r="P37" i="34"/>
  <c r="P38" i="34"/>
  <c r="P39" i="34"/>
  <c r="P40" i="34"/>
  <c r="P41" i="34"/>
  <c r="P42" i="34"/>
  <c r="P43" i="34"/>
  <c r="P44" i="34"/>
  <c r="P45" i="34"/>
  <c r="P46" i="34"/>
  <c r="P47" i="34"/>
  <c r="P48" i="34"/>
  <c r="P49" i="34"/>
  <c r="P50" i="34"/>
  <c r="P51" i="34"/>
  <c r="P52" i="34"/>
  <c r="P53" i="34"/>
  <c r="P54" i="34"/>
  <c r="P55" i="34"/>
  <c r="P56" i="34"/>
  <c r="P57" i="34"/>
  <c r="P58" i="34"/>
  <c r="P59" i="34"/>
  <c r="P60" i="34"/>
  <c r="P61" i="34"/>
  <c r="P62" i="34"/>
  <c r="P63" i="34"/>
  <c r="P64" i="34"/>
  <c r="P65" i="34"/>
  <c r="P66" i="34"/>
  <c r="P67" i="34"/>
  <c r="P68" i="34"/>
  <c r="P69" i="34"/>
  <c r="P70" i="34"/>
  <c r="P71" i="34"/>
  <c r="P72" i="34"/>
  <c r="P73" i="34"/>
  <c r="P74" i="34"/>
  <c r="P75" i="34"/>
  <c r="P76" i="34"/>
  <c r="P77" i="34"/>
  <c r="P78" i="34"/>
  <c r="P79" i="34"/>
  <c r="P80" i="34"/>
  <c r="P81" i="34"/>
  <c r="P82" i="34"/>
  <c r="P83" i="34"/>
  <c r="P84" i="34"/>
  <c r="P85" i="34"/>
  <c r="P86" i="34"/>
  <c r="P87" i="34"/>
  <c r="P88" i="34"/>
  <c r="P89" i="34"/>
  <c r="O8" i="34"/>
  <c r="O9" i="34"/>
  <c r="O10" i="34"/>
  <c r="O11" i="34"/>
  <c r="O12" i="34"/>
  <c r="O13" i="34"/>
  <c r="O14" i="34"/>
  <c r="O15" i="34"/>
  <c r="O16" i="34"/>
  <c r="O17" i="34"/>
  <c r="O18" i="34"/>
  <c r="O19" i="34"/>
  <c r="O20" i="34"/>
  <c r="O21" i="34"/>
  <c r="O22" i="34"/>
  <c r="O23" i="34"/>
  <c r="O24" i="34"/>
  <c r="O25" i="34"/>
  <c r="O26" i="34"/>
  <c r="O27" i="34"/>
  <c r="O28" i="34"/>
  <c r="O29" i="34"/>
  <c r="O30" i="34"/>
  <c r="O31" i="34"/>
  <c r="O32" i="34"/>
  <c r="O33" i="34"/>
  <c r="O34" i="34"/>
  <c r="O35" i="34"/>
  <c r="O36" i="34"/>
  <c r="O37" i="34"/>
  <c r="O38" i="34"/>
  <c r="O39" i="34"/>
  <c r="O40" i="34"/>
  <c r="O41" i="34"/>
  <c r="O42" i="34"/>
  <c r="O43" i="34"/>
  <c r="O44" i="34"/>
  <c r="O45" i="34"/>
  <c r="O46" i="34"/>
  <c r="O47" i="34"/>
  <c r="O48" i="34"/>
  <c r="O49" i="34"/>
  <c r="O50" i="34"/>
  <c r="O51" i="34"/>
  <c r="O52" i="34"/>
  <c r="O53" i="34"/>
  <c r="O54" i="34"/>
  <c r="O55" i="34"/>
  <c r="O56" i="34"/>
  <c r="O57" i="34"/>
  <c r="O58" i="34"/>
  <c r="O59" i="34"/>
  <c r="O60" i="34"/>
  <c r="O61" i="34"/>
  <c r="O62" i="34"/>
  <c r="O63" i="34"/>
  <c r="O64" i="34"/>
  <c r="O65" i="34"/>
  <c r="O66" i="34"/>
  <c r="O67" i="34"/>
  <c r="O68" i="34"/>
  <c r="O69" i="34"/>
  <c r="O70" i="34"/>
  <c r="O71" i="34"/>
  <c r="O72" i="34"/>
  <c r="O73" i="34"/>
  <c r="O74" i="34"/>
  <c r="O75" i="34"/>
  <c r="O76" i="34"/>
  <c r="O77" i="34"/>
  <c r="O78" i="34"/>
  <c r="O79" i="34"/>
  <c r="O80" i="34"/>
  <c r="O81" i="34"/>
  <c r="O82" i="34"/>
  <c r="O83" i="34"/>
  <c r="O84" i="34"/>
  <c r="O85" i="34"/>
  <c r="O86" i="34"/>
  <c r="O87" i="34"/>
  <c r="O88" i="34"/>
  <c r="O89" i="34"/>
  <c r="N8" i="34"/>
  <c r="N9" i="34"/>
  <c r="N10" i="34"/>
  <c r="N11" i="34"/>
  <c r="N12" i="34"/>
  <c r="N13" i="34"/>
  <c r="N14" i="34"/>
  <c r="N15" i="34"/>
  <c r="N16" i="34"/>
  <c r="N17" i="34"/>
  <c r="N18" i="34"/>
  <c r="N19" i="34"/>
  <c r="N20" i="34"/>
  <c r="N21" i="34"/>
  <c r="N22" i="34"/>
  <c r="N23" i="34"/>
  <c r="N24" i="34"/>
  <c r="N25" i="34"/>
  <c r="N26" i="34"/>
  <c r="N27" i="34"/>
  <c r="N28" i="34"/>
  <c r="N29" i="34"/>
  <c r="N30" i="34"/>
  <c r="N31" i="34"/>
  <c r="N32" i="34"/>
  <c r="N33" i="34"/>
  <c r="N34" i="34"/>
  <c r="N35" i="34"/>
  <c r="N36" i="34"/>
  <c r="N37" i="34"/>
  <c r="N38" i="34"/>
  <c r="N39" i="34"/>
  <c r="N40" i="34"/>
  <c r="N41" i="34"/>
  <c r="N42" i="34"/>
  <c r="N43" i="34"/>
  <c r="N44" i="34"/>
  <c r="N45" i="34"/>
  <c r="N46" i="34"/>
  <c r="N47" i="34"/>
  <c r="N48" i="34"/>
  <c r="N49" i="34"/>
  <c r="N50" i="34"/>
  <c r="N51" i="34"/>
  <c r="N52" i="34"/>
  <c r="N53" i="34"/>
  <c r="N54" i="34"/>
  <c r="N55" i="34"/>
  <c r="N56" i="34"/>
  <c r="N57" i="34"/>
  <c r="N58" i="34"/>
  <c r="N59" i="34"/>
  <c r="N60" i="34"/>
  <c r="N61" i="34"/>
  <c r="N62" i="34"/>
  <c r="N63" i="34"/>
  <c r="N64" i="34"/>
  <c r="N65" i="34"/>
  <c r="N66" i="34"/>
  <c r="N67" i="34"/>
  <c r="N68" i="34"/>
  <c r="N69" i="34"/>
  <c r="N70" i="34"/>
  <c r="N71" i="34"/>
  <c r="N72" i="34"/>
  <c r="N73" i="34"/>
  <c r="N74" i="34"/>
  <c r="N75" i="34"/>
  <c r="N76" i="34"/>
  <c r="N77" i="34"/>
  <c r="N78" i="34"/>
  <c r="N79" i="34"/>
  <c r="N80" i="34"/>
  <c r="N81" i="34"/>
  <c r="N82" i="34"/>
  <c r="N83" i="34"/>
  <c r="N84" i="34"/>
  <c r="N85" i="34"/>
  <c r="N86" i="34"/>
  <c r="N87" i="34"/>
  <c r="N88" i="34"/>
  <c r="N89" i="34"/>
  <c r="M8" i="34"/>
  <c r="M9" i="34"/>
  <c r="M10" i="34"/>
  <c r="M11" i="34"/>
  <c r="M12" i="34"/>
  <c r="M13" i="34"/>
  <c r="M14" i="34"/>
  <c r="M15" i="34"/>
  <c r="M16" i="34"/>
  <c r="M17" i="34"/>
  <c r="M18" i="34"/>
  <c r="M19" i="34"/>
  <c r="M20" i="34"/>
  <c r="M21" i="34"/>
  <c r="M22" i="34"/>
  <c r="M23" i="34"/>
  <c r="M24" i="34"/>
  <c r="M25" i="34"/>
  <c r="M26" i="34"/>
  <c r="M27" i="34"/>
  <c r="M28" i="34"/>
  <c r="M29" i="34"/>
  <c r="M30" i="34"/>
  <c r="M31" i="34"/>
  <c r="M32" i="34"/>
  <c r="M33" i="34"/>
  <c r="M34" i="34"/>
  <c r="M35" i="34"/>
  <c r="M36" i="34"/>
  <c r="M37" i="34"/>
  <c r="M38" i="34"/>
  <c r="M39" i="34"/>
  <c r="M40" i="34"/>
  <c r="M41" i="34"/>
  <c r="M42" i="34"/>
  <c r="M43" i="34"/>
  <c r="M44" i="34"/>
  <c r="M45" i="34"/>
  <c r="M46" i="34"/>
  <c r="M47" i="34"/>
  <c r="M48" i="34"/>
  <c r="M49" i="34"/>
  <c r="M50" i="34"/>
  <c r="M51" i="34"/>
  <c r="M52" i="34"/>
  <c r="M53" i="34"/>
  <c r="M54" i="34"/>
  <c r="M55" i="34"/>
  <c r="M56" i="34"/>
  <c r="M57" i="34"/>
  <c r="M58" i="34"/>
  <c r="M59" i="34"/>
  <c r="M60" i="34"/>
  <c r="M61" i="34"/>
  <c r="M62" i="34"/>
  <c r="M63" i="34"/>
  <c r="M64" i="34"/>
  <c r="M65" i="34"/>
  <c r="M66" i="34"/>
  <c r="M67" i="34"/>
  <c r="M68" i="34"/>
  <c r="M69" i="34"/>
  <c r="M70" i="34"/>
  <c r="M71" i="34"/>
  <c r="M72" i="34"/>
  <c r="M73" i="34"/>
  <c r="M74" i="34"/>
  <c r="M75" i="34"/>
  <c r="M76" i="34"/>
  <c r="M77" i="34"/>
  <c r="M78" i="34"/>
  <c r="M79" i="34"/>
  <c r="M80" i="34"/>
  <c r="M81" i="34"/>
  <c r="M82" i="34"/>
  <c r="M83" i="34"/>
  <c r="M84" i="34"/>
  <c r="M85" i="34"/>
  <c r="M86" i="34"/>
  <c r="M87" i="34"/>
  <c r="M88" i="34"/>
  <c r="M89"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K8" i="34"/>
  <c r="K9" i="34"/>
  <c r="K10" i="34"/>
  <c r="K11" i="34"/>
  <c r="K12" i="34"/>
  <c r="K13" i="34"/>
  <c r="K14" i="34"/>
  <c r="K15" i="34"/>
  <c r="K16" i="34"/>
  <c r="K17" i="34"/>
  <c r="K18" i="34"/>
  <c r="K19" i="34"/>
  <c r="K20" i="34"/>
  <c r="K21" i="34"/>
  <c r="K22" i="34"/>
  <c r="K23" i="34"/>
  <c r="K24" i="34"/>
  <c r="K25" i="34"/>
  <c r="K26" i="34"/>
  <c r="K27" i="34"/>
  <c r="K28" i="34"/>
  <c r="K29" i="34"/>
  <c r="K30" i="34"/>
  <c r="K31" i="34"/>
  <c r="K32" i="34"/>
  <c r="K33" i="34"/>
  <c r="K34" i="34"/>
  <c r="K35" i="34"/>
  <c r="K36" i="34"/>
  <c r="K37" i="34"/>
  <c r="K38" i="34"/>
  <c r="K39" i="34"/>
  <c r="K40" i="34"/>
  <c r="K41" i="34"/>
  <c r="K42" i="34"/>
  <c r="K43" i="34"/>
  <c r="K44" i="34"/>
  <c r="K45" i="34"/>
  <c r="K46" i="34"/>
  <c r="K47" i="34"/>
  <c r="K48" i="34"/>
  <c r="K49" i="34"/>
  <c r="K50" i="34"/>
  <c r="K51" i="34"/>
  <c r="K52" i="34"/>
  <c r="K53" i="34"/>
  <c r="K54" i="34"/>
  <c r="K55" i="34"/>
  <c r="K56" i="34"/>
  <c r="K57" i="34"/>
  <c r="K58" i="34"/>
  <c r="K59" i="34"/>
  <c r="K60" i="34"/>
  <c r="K61" i="34"/>
  <c r="K62" i="34"/>
  <c r="K63" i="34"/>
  <c r="K64" i="34"/>
  <c r="K65" i="34"/>
  <c r="K66" i="34"/>
  <c r="K67" i="34"/>
  <c r="K68" i="34"/>
  <c r="K69" i="34"/>
  <c r="K70" i="34"/>
  <c r="K71" i="34"/>
  <c r="K72" i="34"/>
  <c r="K73" i="34"/>
  <c r="K74" i="34"/>
  <c r="K75" i="34"/>
  <c r="K76" i="34"/>
  <c r="K77" i="34"/>
  <c r="K78" i="34"/>
  <c r="K79" i="34"/>
  <c r="K80" i="34"/>
  <c r="K81" i="34"/>
  <c r="K82" i="34"/>
  <c r="K83" i="34"/>
  <c r="K84" i="34"/>
  <c r="K85" i="34"/>
  <c r="K86" i="34"/>
  <c r="K87" i="34"/>
  <c r="K88" i="34"/>
  <c r="K89" i="34"/>
  <c r="J8" i="34"/>
  <c r="J9" i="34"/>
  <c r="J10" i="34"/>
  <c r="J11" i="34"/>
  <c r="J12" i="34"/>
  <c r="J13" i="34"/>
  <c r="J14" i="34"/>
  <c r="J15" i="34"/>
  <c r="J16" i="34"/>
  <c r="J17" i="34"/>
  <c r="J18" i="34"/>
  <c r="J19" i="34"/>
  <c r="J20" i="34"/>
  <c r="J21" i="34"/>
  <c r="J22" i="34"/>
  <c r="J23" i="34"/>
  <c r="J24" i="34"/>
  <c r="J25" i="34"/>
  <c r="J26" i="34"/>
  <c r="J27"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J67" i="34"/>
  <c r="J68" i="34"/>
  <c r="J69" i="34"/>
  <c r="J70" i="34"/>
  <c r="J71" i="34"/>
  <c r="J72" i="34"/>
  <c r="J73" i="34"/>
  <c r="J74" i="34"/>
  <c r="J75" i="34"/>
  <c r="J76" i="34"/>
  <c r="J77" i="34"/>
  <c r="J78" i="34"/>
  <c r="J79" i="34"/>
  <c r="J80" i="34"/>
  <c r="J81" i="34"/>
  <c r="J82" i="34"/>
  <c r="J83" i="34"/>
  <c r="J84" i="34"/>
  <c r="J85" i="34"/>
  <c r="J86" i="34"/>
  <c r="J87" i="34"/>
  <c r="J88" i="34"/>
  <c r="J89" i="34"/>
  <c r="I8" i="34"/>
  <c r="I9" i="34"/>
  <c r="I10" i="34"/>
  <c r="I11" i="34"/>
  <c r="I12" i="34"/>
  <c r="I13" i="34"/>
  <c r="I14" i="34"/>
  <c r="I15" i="34"/>
  <c r="I16" i="34"/>
  <c r="I17" i="34"/>
  <c r="I18" i="34"/>
  <c r="I19" i="34"/>
  <c r="I20" i="34"/>
  <c r="I21" i="34"/>
  <c r="I22" i="34"/>
  <c r="I23" i="34"/>
  <c r="I24" i="34"/>
  <c r="I25" i="34"/>
  <c r="I26" i="34"/>
  <c r="I27" i="34"/>
  <c r="I28" i="34"/>
  <c r="I29" i="34"/>
  <c r="I30" i="34"/>
  <c r="I31" i="34"/>
  <c r="I32" i="34"/>
  <c r="I33" i="34"/>
  <c r="I34" i="34"/>
  <c r="I35" i="34"/>
  <c r="I36" i="34"/>
  <c r="I37" i="34"/>
  <c r="I38" i="34"/>
  <c r="I39" i="34"/>
  <c r="I40" i="34"/>
  <c r="I41" i="34"/>
  <c r="I42"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71" i="34"/>
  <c r="I72" i="34"/>
  <c r="I73" i="34"/>
  <c r="I74" i="34"/>
  <c r="I75" i="34"/>
  <c r="I76" i="34"/>
  <c r="I77" i="34"/>
  <c r="I78" i="34"/>
  <c r="I79" i="34"/>
  <c r="I80" i="34"/>
  <c r="I81" i="34"/>
  <c r="I82" i="34"/>
  <c r="I83" i="34"/>
  <c r="I84" i="34"/>
  <c r="I85" i="34"/>
  <c r="I86" i="34"/>
  <c r="I87" i="34"/>
  <c r="I88" i="34"/>
  <c r="I89" i="34"/>
  <c r="H8" i="34"/>
  <c r="H9" i="34"/>
  <c r="H10" i="34"/>
  <c r="H11" i="34"/>
  <c r="H12" i="34"/>
  <c r="H13" i="34"/>
  <c r="H14" i="34"/>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H53" i="34"/>
  <c r="H54" i="34"/>
  <c r="H55" i="34"/>
  <c r="H56" i="34"/>
  <c r="H57" i="34"/>
  <c r="H58" i="34"/>
  <c r="H59" i="34"/>
  <c r="H60" i="34"/>
  <c r="H61" i="34"/>
  <c r="H62" i="34"/>
  <c r="H63" i="34"/>
  <c r="H64" i="34"/>
  <c r="H65" i="34"/>
  <c r="H66" i="34"/>
  <c r="H67" i="34"/>
  <c r="H68" i="34"/>
  <c r="H69" i="34"/>
  <c r="H70" i="34"/>
  <c r="H71" i="34"/>
  <c r="H72" i="34"/>
  <c r="H73" i="34"/>
  <c r="H74" i="34"/>
  <c r="H75" i="34"/>
  <c r="H76" i="34"/>
  <c r="H77" i="34"/>
  <c r="H78" i="34"/>
  <c r="H79" i="34"/>
  <c r="H80" i="34"/>
  <c r="H81" i="34"/>
  <c r="H82" i="34"/>
  <c r="H83" i="34"/>
  <c r="H84" i="34"/>
  <c r="H85" i="34"/>
  <c r="H86" i="34"/>
  <c r="H87" i="34"/>
  <c r="H88" i="34"/>
  <c r="H89"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F8"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F40" i="34"/>
  <c r="F41" i="34"/>
  <c r="F42" i="34"/>
  <c r="F43" i="34"/>
  <c r="F44" i="34"/>
  <c r="F45" i="34"/>
  <c r="F46" i="34"/>
  <c r="F47" i="34"/>
  <c r="F48" i="34"/>
  <c r="F49" i="34"/>
  <c r="F50" i="34"/>
  <c r="F51" i="34"/>
  <c r="F52" i="34"/>
  <c r="F53" i="34"/>
  <c r="F54" i="34"/>
  <c r="F55" i="34"/>
  <c r="F56" i="34"/>
  <c r="F57" i="34"/>
  <c r="F58" i="34"/>
  <c r="F59" i="34"/>
  <c r="F60" i="34"/>
  <c r="F61" i="34"/>
  <c r="F62" i="34"/>
  <c r="F63" i="34"/>
  <c r="F64" i="34"/>
  <c r="F65" i="34"/>
  <c r="F66" i="34"/>
  <c r="F67" i="34"/>
  <c r="F68" i="34"/>
  <c r="F69" i="34"/>
  <c r="F70" i="34"/>
  <c r="F71" i="34"/>
  <c r="F72" i="34"/>
  <c r="F73" i="34"/>
  <c r="F74" i="34"/>
  <c r="F75" i="34"/>
  <c r="F76" i="34"/>
  <c r="F77" i="34"/>
  <c r="F78" i="34"/>
  <c r="F79" i="34"/>
  <c r="F80" i="34"/>
  <c r="F81" i="34"/>
  <c r="F82" i="34"/>
  <c r="F83" i="34"/>
  <c r="F84" i="34"/>
  <c r="F85" i="34"/>
  <c r="F86" i="34"/>
  <c r="F87" i="34"/>
  <c r="F88" i="34"/>
  <c r="F89"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E40" i="34"/>
  <c r="E41" i="34"/>
  <c r="E42" i="34"/>
  <c r="E43" i="34"/>
  <c r="E44" i="34"/>
  <c r="E45" i="34"/>
  <c r="E46" i="34"/>
  <c r="E47" i="34"/>
  <c r="E48" i="34"/>
  <c r="E49" i="34"/>
  <c r="E50" i="34"/>
  <c r="E51" i="34"/>
  <c r="E52" i="34"/>
  <c r="E53" i="34"/>
  <c r="E54" i="34"/>
  <c r="E55" i="34"/>
  <c r="E56" i="34"/>
  <c r="E57" i="34"/>
  <c r="E58" i="34"/>
  <c r="E59" i="34"/>
  <c r="E60" i="34"/>
  <c r="E61" i="34"/>
  <c r="E62" i="34"/>
  <c r="E63" i="34"/>
  <c r="E64" i="34"/>
  <c r="E65" i="34"/>
  <c r="E66" i="34"/>
  <c r="E67" i="34"/>
  <c r="E68" i="34"/>
  <c r="E69" i="34"/>
  <c r="E70" i="34"/>
  <c r="E71" i="34"/>
  <c r="E72" i="34"/>
  <c r="E73" i="34"/>
  <c r="E74" i="34"/>
  <c r="E75" i="34"/>
  <c r="E76" i="34"/>
  <c r="E77" i="34"/>
  <c r="E78" i="34"/>
  <c r="E79" i="34"/>
  <c r="E80" i="34"/>
  <c r="E81" i="34"/>
  <c r="E82" i="34"/>
  <c r="E83" i="34"/>
  <c r="E84" i="34"/>
  <c r="E85" i="34"/>
  <c r="E86" i="34"/>
  <c r="E87" i="34"/>
  <c r="E88" i="34"/>
  <c r="E89"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B8" i="34"/>
  <c r="B9" i="34"/>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R7" i="34"/>
  <c r="Q7" i="34"/>
  <c r="P7" i="34"/>
  <c r="O7" i="34"/>
  <c r="N7" i="34"/>
  <c r="M7" i="34"/>
  <c r="L7" i="34"/>
  <c r="K7" i="34"/>
  <c r="J7" i="34"/>
  <c r="I7" i="34"/>
  <c r="H7" i="34"/>
  <c r="G7" i="34"/>
  <c r="F7" i="34"/>
  <c r="E7" i="34"/>
  <c r="D7" i="34"/>
  <c r="B7" i="34"/>
  <c r="B17" i="36"/>
  <c r="B16" i="36"/>
  <c r="D16" i="36" s="1"/>
  <c r="B15" i="36"/>
  <c r="D15" i="36" s="1"/>
  <c r="B14" i="36"/>
  <c r="D14" i="36" s="1"/>
  <c r="B13" i="36"/>
  <c r="D13" i="36" s="1"/>
  <c r="B11" i="36"/>
  <c r="D11" i="36" s="1"/>
  <c r="B10" i="36"/>
  <c r="D10" i="36" s="1"/>
  <c r="B9" i="36"/>
  <c r="D9" i="36" s="1"/>
  <c r="O69" i="32"/>
  <c r="B8" i="36"/>
  <c r="P19" i="35"/>
  <c r="P18" i="35"/>
  <c r="P17" i="35"/>
  <c r="S17" i="35" s="1"/>
  <c r="P16" i="35"/>
  <c r="P14" i="35"/>
  <c r="S14" i="35" s="1"/>
  <c r="P13" i="35"/>
  <c r="S13" i="35" s="1"/>
  <c r="P12" i="35"/>
  <c r="S12" i="35" s="1"/>
  <c r="P11" i="35"/>
  <c r="P10" i="35"/>
  <c r="I86" i="32"/>
  <c r="J86" i="32"/>
  <c r="K86" i="32"/>
  <c r="L86" i="32"/>
  <c r="M86" i="32"/>
  <c r="N86" i="32"/>
  <c r="B12" i="36" s="1"/>
  <c r="D12" i="36" s="1"/>
  <c r="O86" i="32"/>
  <c r="P15" i="35" s="1"/>
  <c r="S15" i="35" s="1"/>
  <c r="P86" i="32"/>
  <c r="Q86" i="32"/>
  <c r="R86" i="32"/>
  <c r="S86" i="32"/>
  <c r="H86" i="32"/>
  <c r="U3" i="32"/>
  <c r="U4" i="32"/>
  <c r="U5" i="32"/>
  <c r="U6" i="32"/>
  <c r="U7" i="32"/>
  <c r="U8" i="32"/>
  <c r="U9" i="32"/>
  <c r="U10" i="32"/>
  <c r="U11" i="32"/>
  <c r="U12" i="32"/>
  <c r="U13" i="32"/>
  <c r="U14" i="32"/>
  <c r="U15" i="32"/>
  <c r="U16" i="32"/>
  <c r="U17" i="32"/>
  <c r="U18" i="32"/>
  <c r="U19" i="32"/>
  <c r="U20" i="32"/>
  <c r="U21" i="32"/>
  <c r="U22" i="32"/>
  <c r="U23" i="32"/>
  <c r="U24" i="32"/>
  <c r="U25" i="32"/>
  <c r="U26" i="32"/>
  <c r="U27" i="32"/>
  <c r="U28" i="32"/>
  <c r="U29" i="32"/>
  <c r="U30" i="32"/>
  <c r="U31" i="32"/>
  <c r="U32" i="32"/>
  <c r="U33" i="32"/>
  <c r="U34" i="32"/>
  <c r="U35" i="32"/>
  <c r="U36" i="32"/>
  <c r="U37" i="32"/>
  <c r="U38" i="32"/>
  <c r="U39" i="32"/>
  <c r="U40" i="32"/>
  <c r="U41" i="32"/>
  <c r="U42" i="32"/>
  <c r="U43" i="32"/>
  <c r="U44" i="32"/>
  <c r="U45" i="32"/>
  <c r="U46" i="32"/>
  <c r="U47" i="32"/>
  <c r="U48" i="32"/>
  <c r="U49" i="32"/>
  <c r="U50" i="32"/>
  <c r="U51" i="32"/>
  <c r="U52" i="32"/>
  <c r="U53" i="32"/>
  <c r="U54" i="32"/>
  <c r="U55" i="32"/>
  <c r="U56" i="32"/>
  <c r="U57" i="32"/>
  <c r="U58" i="32"/>
  <c r="U59" i="32"/>
  <c r="U60" i="32"/>
  <c r="U61" i="32"/>
  <c r="U62" i="32"/>
  <c r="U63" i="32"/>
  <c r="U64" i="32"/>
  <c r="U65" i="32"/>
  <c r="U66" i="32"/>
  <c r="U67" i="32"/>
  <c r="U68" i="32"/>
  <c r="U69" i="32"/>
  <c r="U86" i="32" s="1"/>
  <c r="U70" i="32"/>
  <c r="U71" i="32"/>
  <c r="U72" i="32"/>
  <c r="U73" i="32"/>
  <c r="U74" i="32"/>
  <c r="U75" i="32"/>
  <c r="U76" i="32"/>
  <c r="U77" i="32"/>
  <c r="U78" i="32"/>
  <c r="U79" i="32"/>
  <c r="U80" i="32"/>
  <c r="U81" i="32"/>
  <c r="U82" i="32"/>
  <c r="U83" i="32"/>
  <c r="U84" i="32"/>
  <c r="U85" i="32"/>
  <c r="U2" i="32"/>
  <c r="D17" i="36"/>
  <c r="D8" i="36"/>
  <c r="S19" i="35"/>
  <c r="S18" i="35"/>
  <c r="S16" i="35"/>
  <c r="S11" i="35"/>
  <c r="S10" i="35"/>
  <c r="S6" i="34"/>
  <c r="G37" i="33"/>
  <c r="F37" i="33"/>
  <c r="E37" i="33"/>
  <c r="D37" i="33"/>
  <c r="C37" i="33"/>
  <c r="B37" i="33"/>
  <c r="G33" i="33"/>
  <c r="F33" i="33"/>
  <c r="E33" i="33"/>
  <c r="D33" i="33"/>
  <c r="C33" i="33"/>
  <c r="B33" i="33"/>
  <c r="A56" i="33"/>
  <c r="A52" i="33"/>
  <c r="D10" i="33"/>
  <c r="D9" i="33"/>
  <c r="D7" i="33"/>
  <c r="D6" i="33"/>
  <c r="A4" i="33"/>
  <c r="A54" i="33" s="1"/>
  <c r="A45" i="33"/>
  <c r="D8" i="33"/>
  <c r="Z85" i="30"/>
  <c r="Z84" i="30"/>
  <c r="Z83" i="30"/>
  <c r="Z82" i="30"/>
  <c r="Z81" i="30"/>
  <c r="Z80" i="30"/>
  <c r="Z79" i="30"/>
  <c r="Z78" i="30"/>
  <c r="Z77" i="30"/>
  <c r="Z76" i="30"/>
  <c r="Z75" i="30"/>
  <c r="Z74" i="30"/>
  <c r="Z73" i="30"/>
  <c r="Z72" i="30"/>
  <c r="Z71" i="30"/>
  <c r="Z70" i="30"/>
  <c r="Z69" i="30"/>
  <c r="Z68" i="30"/>
  <c r="Z67" i="30"/>
  <c r="Z66" i="30"/>
  <c r="Z65" i="30"/>
  <c r="Z64" i="30"/>
  <c r="Z63" i="30"/>
  <c r="Z62" i="30"/>
  <c r="Z61" i="30"/>
  <c r="Z60" i="30"/>
  <c r="Z59" i="30"/>
  <c r="Z58" i="30"/>
  <c r="Z57" i="30"/>
  <c r="Z56" i="30"/>
  <c r="Z55" i="30"/>
  <c r="Z54" i="30"/>
  <c r="Z53" i="30"/>
  <c r="Z52" i="30"/>
  <c r="Z51" i="30"/>
  <c r="Z50" i="30"/>
  <c r="Z49" i="30"/>
  <c r="Z48" i="30"/>
  <c r="Z47" i="30"/>
  <c r="Z46" i="30"/>
  <c r="Z45" i="30"/>
  <c r="Z44" i="30"/>
  <c r="Z43" i="30"/>
  <c r="Z42" i="30"/>
  <c r="Z41" i="30"/>
  <c r="Z40" i="30"/>
  <c r="Z39" i="30"/>
  <c r="Z38" i="30"/>
  <c r="Z37" i="30"/>
  <c r="Z36" i="30"/>
  <c r="Z35" i="30"/>
  <c r="Z34" i="30"/>
  <c r="Z33" i="30"/>
  <c r="Z32" i="30"/>
  <c r="Z31" i="30"/>
  <c r="Z30" i="30"/>
  <c r="Z29" i="30"/>
  <c r="Z28" i="30"/>
  <c r="Z27" i="30"/>
  <c r="Z26" i="30"/>
  <c r="Z25" i="30"/>
  <c r="Z24" i="30"/>
  <c r="Z23" i="30"/>
  <c r="Z22" i="30"/>
  <c r="Z21" i="30"/>
  <c r="Z20" i="30"/>
  <c r="Z19" i="30"/>
  <c r="Z18" i="30"/>
  <c r="Z17" i="30"/>
  <c r="Z16" i="30"/>
  <c r="Z15" i="30"/>
  <c r="Z14" i="30"/>
  <c r="Z13" i="30"/>
  <c r="Z12" i="30"/>
  <c r="Z11" i="30"/>
  <c r="Z10" i="30"/>
  <c r="Z9" i="30"/>
  <c r="Z8" i="30"/>
  <c r="Z7" i="30"/>
  <c r="Z6" i="30"/>
  <c r="Z5" i="30"/>
  <c r="Z4" i="30"/>
  <c r="Z3" i="30"/>
  <c r="Z2" i="30"/>
  <c r="AQ85" i="30"/>
  <c r="AQ84" i="30"/>
  <c r="AQ83" i="30"/>
  <c r="AQ82" i="30"/>
  <c r="AQ81" i="30"/>
  <c r="AQ80" i="30"/>
  <c r="AQ79" i="30"/>
  <c r="AQ78" i="30"/>
  <c r="AQ77" i="30"/>
  <c r="AQ76" i="30"/>
  <c r="AQ75" i="30"/>
  <c r="AQ74" i="30"/>
  <c r="AQ73" i="30"/>
  <c r="AQ72" i="30"/>
  <c r="AQ71" i="30"/>
  <c r="AQ70" i="30"/>
  <c r="AQ69" i="30"/>
  <c r="AQ68" i="30"/>
  <c r="AQ67" i="30"/>
  <c r="AQ66" i="30"/>
  <c r="AQ65" i="30"/>
  <c r="AQ64" i="30"/>
  <c r="AQ63" i="30"/>
  <c r="AQ62" i="30"/>
  <c r="AQ61" i="30"/>
  <c r="AQ60" i="30"/>
  <c r="AQ59" i="30"/>
  <c r="AQ58" i="30"/>
  <c r="AQ57" i="30"/>
  <c r="AQ56" i="30"/>
  <c r="AQ55" i="30"/>
  <c r="AQ54" i="30"/>
  <c r="AQ53" i="30"/>
  <c r="AQ52" i="30"/>
  <c r="AQ51" i="30"/>
  <c r="AQ50" i="30"/>
  <c r="AQ49" i="30"/>
  <c r="AQ48" i="30"/>
  <c r="AQ47" i="30"/>
  <c r="AQ46" i="30"/>
  <c r="AQ45" i="30"/>
  <c r="AQ44" i="30"/>
  <c r="AQ43" i="30"/>
  <c r="AQ42" i="30"/>
  <c r="AQ41" i="30"/>
  <c r="AQ40" i="30"/>
  <c r="AQ39" i="30"/>
  <c r="AQ38" i="30"/>
  <c r="AQ37" i="30"/>
  <c r="AQ36" i="30"/>
  <c r="AQ35" i="30"/>
  <c r="AQ34" i="30"/>
  <c r="AQ33" i="30"/>
  <c r="AQ32" i="30"/>
  <c r="AQ31" i="30"/>
  <c r="AQ30" i="30"/>
  <c r="AQ29" i="30"/>
  <c r="AQ28" i="30"/>
  <c r="AQ27" i="30"/>
  <c r="AQ26" i="30"/>
  <c r="AQ25" i="30"/>
  <c r="AQ24" i="30"/>
  <c r="AQ23" i="30"/>
  <c r="AQ22" i="30"/>
  <c r="AQ21" i="30"/>
  <c r="AQ20" i="30"/>
  <c r="AQ19" i="30"/>
  <c r="AQ18" i="30"/>
  <c r="AQ17" i="30"/>
  <c r="AQ16" i="30"/>
  <c r="AQ15" i="30"/>
  <c r="AQ14" i="30"/>
  <c r="AQ13" i="30"/>
  <c r="AQ12" i="30"/>
  <c r="AQ11" i="30"/>
  <c r="AQ10" i="30"/>
  <c r="AQ9" i="30"/>
  <c r="AQ8" i="30"/>
  <c r="AQ7" i="30"/>
  <c r="AQ6" i="30"/>
  <c r="AQ5" i="30"/>
  <c r="AQ4" i="30"/>
  <c r="AQ3" i="30"/>
  <c r="AQ2" i="30"/>
  <c r="T55" i="32"/>
  <c r="T10" i="32"/>
  <c r="T6" i="32"/>
  <c r="T18" i="32"/>
  <c r="T12" i="32"/>
  <c r="T25" i="32"/>
  <c r="T5" i="32"/>
  <c r="T79" i="32"/>
  <c r="T23" i="32"/>
  <c r="T85" i="32"/>
  <c r="T73" i="32"/>
  <c r="T80" i="32"/>
  <c r="T63" i="32"/>
  <c r="T37" i="32"/>
  <c r="T19" i="32"/>
  <c r="T22" i="32"/>
  <c r="T32" i="32"/>
  <c r="T48" i="32"/>
  <c r="T8" i="32"/>
  <c r="T81" i="32"/>
  <c r="T65" i="32"/>
  <c r="T49" i="32"/>
  <c r="T16" i="32"/>
  <c r="T35" i="32"/>
  <c r="T46" i="32"/>
  <c r="T15" i="32"/>
  <c r="T67" i="32"/>
  <c r="T13" i="32"/>
  <c r="T28" i="32"/>
  <c r="T9" i="32"/>
  <c r="T17" i="32"/>
  <c r="T39" i="32"/>
  <c r="T24" i="32"/>
  <c r="T84" i="32"/>
  <c r="T59" i="32"/>
  <c r="T27" i="32"/>
  <c r="T43" i="32"/>
  <c r="T21" i="32"/>
  <c r="T58" i="32"/>
  <c r="T45" i="32"/>
  <c r="T4" i="32"/>
  <c r="T41" i="32"/>
  <c r="T57" i="32"/>
  <c r="T26" i="32"/>
  <c r="T60" i="32"/>
  <c r="T47" i="32"/>
  <c r="T64" i="32"/>
  <c r="T7" i="32"/>
  <c r="T34" i="32"/>
  <c r="T14" i="32"/>
  <c r="T82" i="32"/>
  <c r="T33" i="32"/>
  <c r="T52" i="32"/>
  <c r="T30" i="32"/>
  <c r="T3" i="32"/>
  <c r="T72" i="32"/>
  <c r="T76" i="32"/>
  <c r="T38" i="32"/>
  <c r="T44" i="32"/>
  <c r="T70" i="32"/>
  <c r="T78" i="32"/>
  <c r="T51" i="32"/>
  <c r="T2" i="32"/>
  <c r="T40" i="32"/>
  <c r="T69" i="32"/>
  <c r="T50" i="32"/>
  <c r="T42" i="32"/>
  <c r="T77" i="32"/>
  <c r="T62" i="32"/>
  <c r="T83" i="32"/>
  <c r="T53" i="32"/>
  <c r="T29" i="32"/>
  <c r="T54" i="32"/>
  <c r="T36" i="32"/>
  <c r="T75" i="32"/>
  <c r="T66" i="32"/>
  <c r="T56" i="32"/>
  <c r="T61" i="32"/>
  <c r="T74" i="32"/>
  <c r="T20" i="32"/>
  <c r="T71" i="32"/>
  <c r="T31" i="32"/>
  <c r="T68" i="32"/>
  <c r="T11" i="32"/>
  <c r="S85" i="34" l="1"/>
  <c r="S69" i="34"/>
  <c r="S62" i="34"/>
  <c r="S46" i="34"/>
  <c r="S38" i="34"/>
  <c r="S30" i="34"/>
  <c r="S77" i="34"/>
  <c r="S54" i="34"/>
  <c r="S22" i="34"/>
  <c r="S14" i="34"/>
  <c r="P90" i="34"/>
  <c r="R90" i="34"/>
  <c r="N90" i="34"/>
  <c r="Q90" i="34"/>
  <c r="M90" i="34"/>
  <c r="K90" i="34"/>
  <c r="T86" i="32"/>
  <c r="L90" i="34"/>
  <c r="S13" i="34"/>
  <c r="S21" i="34"/>
  <c r="S29" i="34"/>
  <c r="S37" i="34"/>
  <c r="S45" i="34"/>
  <c r="S53" i="34"/>
  <c r="S61" i="34"/>
  <c r="S68" i="34"/>
  <c r="S76" i="34"/>
  <c r="S84" i="34"/>
  <c r="S12" i="34"/>
  <c r="S20" i="34"/>
  <c r="S28" i="34"/>
  <c r="S36" i="34"/>
  <c r="S44" i="34"/>
  <c r="S52" i="34"/>
  <c r="S60" i="34"/>
  <c r="S67" i="34"/>
  <c r="S75" i="34"/>
  <c r="S83" i="34"/>
  <c r="S11" i="34"/>
  <c r="S19" i="34"/>
  <c r="S27" i="34"/>
  <c r="S35" i="34"/>
  <c r="S43" i="34"/>
  <c r="S51" i="34"/>
  <c r="S59" i="34"/>
  <c r="S74" i="34"/>
  <c r="S82" i="34"/>
  <c r="G90" i="34"/>
  <c r="O90" i="34"/>
  <c r="S10" i="34"/>
  <c r="S18" i="34"/>
  <c r="S26" i="34"/>
  <c r="S34" i="34"/>
  <c r="S42" i="34"/>
  <c r="S50" i="34"/>
  <c r="S58" i="34"/>
  <c r="S66" i="34"/>
  <c r="S73" i="34"/>
  <c r="S81" i="34"/>
  <c r="S89" i="34"/>
  <c r="H90" i="34"/>
  <c r="S9" i="34"/>
  <c r="S17" i="34"/>
  <c r="S25" i="34"/>
  <c r="S33" i="34"/>
  <c r="S41" i="34"/>
  <c r="S49" i="34"/>
  <c r="S57" i="34"/>
  <c r="S65" i="34"/>
  <c r="S72" i="34"/>
  <c r="S80" i="34"/>
  <c r="S88" i="34"/>
  <c r="I90" i="34"/>
  <c r="S8" i="34"/>
  <c r="S16" i="34"/>
  <c r="S24" i="34"/>
  <c r="S32" i="34"/>
  <c r="S40" i="34"/>
  <c r="S48" i="34"/>
  <c r="S56" i="34"/>
  <c r="S64" i="34"/>
  <c r="S71" i="34"/>
  <c r="S79" i="34"/>
  <c r="S87" i="34"/>
  <c r="J90" i="34"/>
  <c r="S15" i="34"/>
  <c r="S23" i="34"/>
  <c r="S31" i="34"/>
  <c r="S39" i="34"/>
  <c r="S47" i="34"/>
  <c r="S55" i="34"/>
  <c r="S63" i="34"/>
  <c r="S70" i="34"/>
  <c r="S78" i="34"/>
  <c r="S86" i="34"/>
  <c r="S7" i="34"/>
  <c r="D7" i="36" l="1"/>
  <c r="S9" i="35"/>
  <c r="S8" i="35"/>
  <c r="R91" i="34"/>
  <c r="T90" i="34"/>
  <c r="S20" i="35" l="1"/>
  <c r="P20" i="35"/>
  <c r="B23" i="36"/>
  <c r="D6" i="36"/>
  <c r="D18"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Dušan Baranovič</author>
  </authors>
  <commentList>
    <comment ref="D5" authorId="0" shapeId="0" xr:uid="{4AF17712-2EF2-4484-974E-07E5B24AD335}">
      <text>
        <r>
          <rPr>
            <b/>
            <sz val="9"/>
            <color indexed="81"/>
            <rFont val="Tahoma"/>
            <family val="2"/>
            <charset val="238"/>
          </rPr>
          <t>Dušan Baranovič:</t>
        </r>
        <r>
          <rPr>
            <sz val="9"/>
            <color indexed="81"/>
            <rFont val="Tahoma"/>
            <family val="2"/>
            <charset val="238"/>
          </rPr>
          <t xml:space="preserve">
Prosíme o vyplnění IČO Vaší organizace a potvrzení Enter na klávesnici.
Vše ostatní se doplní samo.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tc={08DD5B72-7D67-42DF-AE4A-A60C97CFEB5A}</author>
    <author>Cejiza, s.r.o.</author>
    <author>tc={D719BF58-ED15-4E60-9997-5A8386ADBE5F}</author>
    <author>Nikola Kobzinková</author>
    <author>tc={6F060230-C395-43D2-8837-6FC62A7BAAA8}</author>
    <author>tc={0BF27C63-1FB9-4DF2-ADEE-90A38182002B}</author>
    <author>tc={1987783F-F198-4FA0-B5EB-0BE89A6C39BB}</author>
    <author>tc={03CF2AED-31AF-4901-995A-6C17111F5FD0}</author>
    <author>tc={713FE6F4-E781-4859-90C4-ABA63C7FF2F2}</author>
  </authors>
  <commentList>
    <comment ref="W3" authorId="0" shapeId="0" xr:uid="{08DD5B72-7D67-42DF-AE4A-A60C97CFEB5A}">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Q4" authorId="1" shapeId="0" xr:uid="{E647AD56-B2FF-4E29-86E3-885A068B44CA}">
      <text>
        <r>
          <rPr>
            <b/>
            <sz val="9"/>
            <color indexed="81"/>
            <rFont val="Tahoma"/>
            <family val="2"/>
            <charset val="238"/>
          </rPr>
          <t>Cejiza, s.r.o.:</t>
        </r>
        <r>
          <rPr>
            <sz val="9"/>
            <color indexed="81"/>
            <rFont val="Tahoma"/>
            <family val="2"/>
            <charset val="238"/>
          </rPr>
          <t xml:space="preserve">
Ing. Petra Veselá
asistentka ředitele a tisková mluvčí
</t>
        </r>
        <r>
          <rPr>
            <b/>
            <sz val="9"/>
            <color indexed="81"/>
            <rFont val="Tahoma"/>
            <family val="2"/>
            <charset val="238"/>
          </rPr>
          <t>515 215 556</t>
        </r>
      </text>
    </comment>
    <comment ref="E7" authorId="2" shapeId="0" xr:uid="{D719BF58-ED15-4E60-9997-5A8386ADBE5F}">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Q23" authorId="1" shapeId="0" xr:uid="{0AC08C59-4B7B-45D3-AEC4-6D410C78C9BA}">
      <text>
        <r>
          <rPr>
            <b/>
            <sz val="9"/>
            <color indexed="81"/>
            <rFont val="Tahoma"/>
            <family val="2"/>
            <charset val="238"/>
          </rPr>
          <t>Cejiza, s.r.o.:</t>
        </r>
        <r>
          <rPr>
            <sz val="9"/>
            <color indexed="81"/>
            <rFont val="Tahoma"/>
            <family val="2"/>
            <charset val="238"/>
          </rPr>
          <t xml:space="preserve">
asistentka: Andrea Šikulová
</t>
        </r>
        <r>
          <rPr>
            <b/>
            <sz val="9"/>
            <color indexed="81"/>
            <rFont val="Tahoma"/>
            <family val="2"/>
            <charset val="238"/>
          </rPr>
          <t>775 561 652</t>
        </r>
      </text>
    </comment>
    <comment ref="Q28" authorId="1" shapeId="0" xr:uid="{DE1F5B01-0E75-48B1-9C67-882808C8FCB8}">
      <text>
        <r>
          <rPr>
            <b/>
            <sz val="9"/>
            <color indexed="81"/>
            <rFont val="Tahoma"/>
            <family val="2"/>
            <charset val="238"/>
          </rPr>
          <t xml:space="preserve">Cejiza, s.r.o.:
</t>
        </r>
        <r>
          <rPr>
            <sz val="9"/>
            <color indexed="81"/>
            <rFont val="Tahoma"/>
            <family val="2"/>
            <charset val="238"/>
          </rPr>
          <t xml:space="preserve">
Sekretářka:
Tvrdá Helena
+420 </t>
        </r>
        <r>
          <rPr>
            <b/>
            <sz val="9"/>
            <color indexed="81"/>
            <rFont val="Tahoma"/>
            <family val="2"/>
            <charset val="238"/>
          </rPr>
          <t>517 315 101</t>
        </r>
        <r>
          <rPr>
            <sz val="9"/>
            <color indexed="81"/>
            <rFont val="Tahoma"/>
            <family val="2"/>
            <charset val="238"/>
          </rPr>
          <t xml:space="preserve">
tvrda@nemvy.cz</t>
        </r>
      </text>
    </comment>
    <comment ref="W28" authorId="3" shapeId="0" xr:uid="{47B655CB-8F34-49AB-B534-9E2B1C2FF73A}">
      <text>
        <r>
          <rPr>
            <b/>
            <sz val="9"/>
            <color indexed="81"/>
            <rFont val="Tahoma"/>
            <family val="2"/>
            <charset val="238"/>
          </rPr>
          <t>Nikola Kobzinková:</t>
        </r>
        <r>
          <rPr>
            <sz val="9"/>
            <color indexed="81"/>
            <rFont val="Tahoma"/>
            <family val="2"/>
            <charset val="238"/>
          </rPr>
          <t xml:space="preserve">
</t>
        </r>
      </text>
    </comment>
    <comment ref="AA28" authorId="1" shapeId="0" xr:uid="{E3F630EA-F58D-4CD3-A9B9-056FDC8C34C9}">
      <text>
        <r>
          <rPr>
            <b/>
            <sz val="9"/>
            <color indexed="81"/>
            <rFont val="Tahoma"/>
            <family val="2"/>
            <charset val="238"/>
          </rPr>
          <t>Cejiza, s.r.o.:</t>
        </r>
        <r>
          <rPr>
            <sz val="9"/>
            <color indexed="81"/>
            <rFont val="Tahoma"/>
            <family val="2"/>
            <charset val="238"/>
          </rPr>
          <t xml:space="preserve">
Další email: klimes@nemvy.cz;
rozehnalova@nemvy.cz</t>
        </r>
      </text>
    </comment>
    <comment ref="E31" authorId="4" shapeId="0" xr:uid="{6F060230-C395-43D2-8837-6FC62A7BAAA8}">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E42" authorId="1" shapeId="0" xr:uid="{9F437CBF-57A7-45D9-9654-C7E063E616B7}">
      <text>
        <r>
          <rPr>
            <b/>
            <sz val="9"/>
            <color indexed="81"/>
            <rFont val="Tahoma"/>
            <family val="2"/>
            <charset val="238"/>
          </rPr>
          <t>Cejiza, s.r.o.:</t>
        </r>
        <r>
          <rPr>
            <sz val="9"/>
            <color indexed="81"/>
            <rFont val="Tahoma"/>
            <family val="2"/>
            <charset val="238"/>
          </rPr>
          <t xml:space="preserve">
Sloučení škol: 
Základní škola speciální, praktická škola a dětský domov Vřesovice, příspěvková organizace
+  
Mateřská škola a základní škola Kyjov, Za Humny, příspěvková organizace
</t>
        </r>
      </text>
    </comment>
    <comment ref="AE45" authorId="1" shapeId="0" xr:uid="{E525B485-0BA7-46DE-81E1-68F4706B0AB1}">
      <text>
        <r>
          <rPr>
            <b/>
            <sz val="9"/>
            <color indexed="81"/>
            <rFont val="Tahoma"/>
            <family val="2"/>
            <charset val="238"/>
          </rPr>
          <t>Cejiza, s.r.o.:</t>
        </r>
        <r>
          <rPr>
            <sz val="9"/>
            <color indexed="81"/>
            <rFont val="Tahoma"/>
            <family val="2"/>
            <charset val="238"/>
          </rPr>
          <t xml:space="preserve">
vedoucí finanční účtárny </t>
        </r>
      </text>
    </comment>
    <comment ref="E47" authorId="5" shapeId="0" xr:uid="{0BF27C63-1FB9-4DF2-ADEE-90A38182002B}">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1.1.2023 - původní název: Obchodní akademie a Střední odborné učiliště Veselí nad Moravou, příspěvková organizece</t>
      </text>
    </comment>
    <comment ref="P51" authorId="1" shapeId="0" xr:uid="{1DA37CB4-A6A9-446E-B53A-4A40EB3CD827}">
      <text>
        <r>
          <rPr>
            <b/>
            <sz val="9"/>
            <color indexed="81"/>
            <rFont val="Tahoma"/>
            <family val="2"/>
            <charset val="238"/>
          </rPr>
          <t>Cejiza, s.r.o.:</t>
        </r>
        <r>
          <rPr>
            <sz val="9"/>
            <color indexed="81"/>
            <rFont val="Tahoma"/>
            <family val="2"/>
            <charset val="238"/>
          </rPr>
          <t xml:space="preserve">
Pouze do 31.8.21 - poté nastoupí nové vedení.</t>
        </r>
      </text>
    </comment>
    <comment ref="E55" authorId="6" shapeId="0" xr:uid="{1987783F-F198-4FA0-B5EB-0BE89A6C39BB}">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N56" authorId="3" shapeId="0" xr:uid="{724FFB6F-B707-4303-BDF6-D95DB85A7207}">
      <text>
        <r>
          <rPr>
            <b/>
            <sz val="9"/>
            <color indexed="81"/>
            <rFont val="Tahoma"/>
            <family val="2"/>
            <charset val="238"/>
          </rPr>
          <t>Nikola Kobzinková:</t>
        </r>
        <r>
          <rPr>
            <sz val="9"/>
            <color indexed="81"/>
            <rFont val="Tahoma"/>
            <family val="2"/>
            <charset val="238"/>
          </rPr>
          <t xml:space="preserve">
Ing. Vlastimil Jalový zástupce ředitele školy
EMAIL: zastupce1@spsjedovnice.cz </t>
        </r>
      </text>
    </comment>
    <comment ref="Y57" authorId="1" shapeId="0" xr:uid="{12994536-5059-40C3-8DBA-76D5A0848A14}">
      <text>
        <r>
          <rPr>
            <b/>
            <sz val="9"/>
            <color indexed="81"/>
            <rFont val="Tahoma"/>
            <family val="2"/>
            <charset val="238"/>
          </rPr>
          <t>Cejiza, s.r.o.:</t>
        </r>
        <r>
          <rPr>
            <sz val="9"/>
            <color indexed="81"/>
            <rFont val="Tahoma"/>
            <family val="2"/>
            <charset val="238"/>
          </rPr>
          <t xml:space="preserve">
pani ředitelka si přeje aby bylo všechno posíláno v kopii i na pani ekonomku
</t>
        </r>
      </text>
    </comment>
    <comment ref="E62" authorId="1" shapeId="0" xr:uid="{A3CD670A-3699-4EB5-B40C-4A8108558876}">
      <text>
        <r>
          <rPr>
            <b/>
            <sz val="9"/>
            <color indexed="81"/>
            <rFont val="Tahoma"/>
            <family val="2"/>
            <charset val="238"/>
          </rPr>
          <t>Cejiza, s.r.o.:</t>
        </r>
        <r>
          <rPr>
            <sz val="9"/>
            <color indexed="81"/>
            <rFont val="Tahoma"/>
            <family val="2"/>
            <charset val="238"/>
          </rPr>
          <t xml:space="preserve">
změna názvu od 1.1.2020
</t>
        </r>
      </text>
    </comment>
    <comment ref="AJ70" authorId="7" shapeId="0" xr:uid="{03CF2AED-31AF-4901-995A-6C17111F5FD0}">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X73" authorId="1" shapeId="0" xr:uid="{2B3FD187-C269-4A9E-A623-45EE49D4CC1C}">
      <text>
        <r>
          <rPr>
            <b/>
            <sz val="9"/>
            <color indexed="81"/>
            <rFont val="Tahoma"/>
            <family val="2"/>
            <charset val="238"/>
          </rPr>
          <t>Cejiza, s.r.o.:</t>
        </r>
        <r>
          <rPr>
            <sz val="9"/>
            <color indexed="81"/>
            <rFont val="Tahoma"/>
            <family val="2"/>
            <charset val="238"/>
          </rPr>
          <t xml:space="preserve">
POSÍLAT KOPIE NA PODATELNU-pro jistotu</t>
        </r>
      </text>
    </comment>
    <comment ref="N82" authorId="8" shapeId="0" xr:uid="{713FE6F4-E781-4859-90C4-ABA63C7FF2F2}">
      <text>
        <t>[Komentář ve vlákně]
Vaše verze aplikace Excel vám umožňuje číst tento komentář ve vlákně, ale jakékoli jeho úpravy se odeberou, pokud se soubor otevře v novější verzi aplikace Excel. Další informace: https://go.microsoft.com/fwlink/?linkid=870924
Komentář:
    Od 1.5.2022 nová ředitelka</t>
      </text>
    </comment>
  </commentList>
</comments>
</file>

<file path=xl/sharedStrings.xml><?xml version="1.0" encoding="utf-8"?>
<sst xmlns="http://schemas.openxmlformats.org/spreadsheetml/2006/main" count="3401" uniqueCount="1945">
  <si>
    <t>JM</t>
  </si>
  <si>
    <t>IČ</t>
  </si>
  <si>
    <t>DIČ</t>
  </si>
  <si>
    <t>Název</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</si>
  <si>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</si>
  <si>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</si>
  <si>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</si>
  <si>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</si>
  <si>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</si>
  <si>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</si>
  <si>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</si>
  <si>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</si>
  <si>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</si>
  <si>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</si>
  <si>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</si>
  <si>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</si>
  <si>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</si>
  <si>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</si>
  <si>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</si>
  <si>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</si>
  <si>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</si>
  <si>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</si>
  <si>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</si>
  <si>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</si>
  <si>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</si>
  <si>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</si>
  <si>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</si>
  <si>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</si>
  <si>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</si>
  <si>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</si>
  <si>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</si>
  <si>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</si>
  <si>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</si>
  <si>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</si>
  <si>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</si>
  <si>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639 00 Brno</t>
  </si>
  <si>
    <t>Jílová</t>
  </si>
  <si>
    <t>Komerční banka, a.s.</t>
  </si>
  <si>
    <t>ředitel</t>
  </si>
  <si>
    <t>ředitelem</t>
  </si>
  <si>
    <t>V Brně</t>
  </si>
  <si>
    <t>školství</t>
  </si>
  <si>
    <t>v registru ekonomických subjektů ČSÚ v ARES</t>
  </si>
  <si>
    <t>není plátce DPH</t>
  </si>
  <si>
    <t>602 00 Brno</t>
  </si>
  <si>
    <t>ředitelka</t>
  </si>
  <si>
    <t>ředitelkou</t>
  </si>
  <si>
    <t>JM_008</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</si>
  <si>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</si>
  <si>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</si>
  <si>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</si>
  <si>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</si>
  <si>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</si>
  <si>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</si>
  <si>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</si>
  <si>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</si>
  <si>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</si>
  <si>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</si>
  <si>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info@zussmetanova.cz</t>
  </si>
  <si>
    <t>Ilona Skurská</t>
  </si>
  <si>
    <t>skurska@zussmetanova.cz</t>
  </si>
  <si>
    <t>Zuzana Jasinková</t>
  </si>
  <si>
    <t>Česká spořitelna, a. s.</t>
  </si>
  <si>
    <t>-</t>
  </si>
  <si>
    <t>sociálních věcí</t>
  </si>
  <si>
    <t>JM_012</t>
  </si>
  <si>
    <t>Základní umělecká škola Rosice, příspěvková organizace</t>
  </si>
  <si>
    <t>Na Schodech 239, 665 01 Rosice</t>
  </si>
  <si>
    <t>Na Schodech 239</t>
  </si>
  <si>
    <t>665 01 Rosice</t>
  </si>
  <si>
    <t>Na Schodech</t>
  </si>
  <si>
    <t>188838621 / 0100</t>
  </si>
  <si>
    <t>Mgr. Zdeňkem Doležalem, DiS.</t>
  </si>
  <si>
    <t>Mgr. Zdeňkem Doležalem, DiS., ředitelem</t>
  </si>
  <si>
    <t>V Rosicích</t>
  </si>
  <si>
    <t xml:space="preserve"> reditel@zusrosice.cz</t>
  </si>
  <si>
    <t>zus.rosice@volny.cz</t>
  </si>
  <si>
    <t>Eva Staňková</t>
  </si>
  <si>
    <t>JM_018</t>
  </si>
  <si>
    <t>CZ00092584</t>
  </si>
  <si>
    <t>Nemocnice Znojmo, příspěvková organizace</t>
  </si>
  <si>
    <t>MUDr. Jana Janského 2675/11, 669 02 Znojmo</t>
  </si>
  <si>
    <t>MUDr. Jana Janského 2675/11</t>
  </si>
  <si>
    <t>669 02 Znojmo</t>
  </si>
  <si>
    <t>MUDr. Jana Janského</t>
  </si>
  <si>
    <t>14538741 / 0100</t>
  </si>
  <si>
    <t>Ve Znojmě</t>
  </si>
  <si>
    <t>zdravotnictví</t>
  </si>
  <si>
    <t>V OR u KS v Brně, oddíl Pr, vložka 1229</t>
  </si>
  <si>
    <t>reditelstvi@nemzn.cz</t>
  </si>
  <si>
    <t>renata.weissova@nemzn.cz</t>
  </si>
  <si>
    <t>Ing. Lumír Koc, MBA</t>
  </si>
  <si>
    <t>lumir.koc@nemzn.cz</t>
  </si>
  <si>
    <t>Renata Weissová
Ing. Milan Sedláček</t>
  </si>
  <si>
    <t>515 215 287
515 215 349</t>
  </si>
  <si>
    <t>renata.weissova@nemzn.cz
milan.sedlacek@nemzn.cz</t>
  </si>
  <si>
    <t>515 215 230
515 215 293</t>
  </si>
  <si>
    <t>JM_020</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</si>
  <si>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</si>
  <si>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</si>
  <si>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</si>
  <si>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</si>
  <si>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</si>
  <si>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</si>
  <si>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</si>
  <si>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</si>
  <si>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</si>
  <si>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</si>
  <si>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</si>
  <si>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</si>
  <si>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</si>
  <si>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</si>
  <si>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</si>
  <si>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ekonom@muzeumznojmo.cz</t>
  </si>
  <si>
    <t>Jiří Pichanič</t>
  </si>
  <si>
    <t>technik@muzeumznojmo.cz</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</si>
  <si>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</si>
  <si>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</si>
  <si>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</si>
  <si>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</si>
  <si>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</si>
  <si>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</si>
  <si>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</si>
  <si>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</si>
  <si>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</si>
  <si>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</si>
  <si>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</si>
  <si>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info@svcznojmo.cz</t>
  </si>
  <si>
    <t xml:space="preserve">bilkova.h@svcznojmo.cz </t>
  </si>
  <si>
    <t>Martina Štanclová</t>
  </si>
  <si>
    <t>Miloš Valášek</t>
  </si>
  <si>
    <t>Monika Křížová</t>
  </si>
  <si>
    <t>JM_028</t>
  </si>
  <si>
    <t>1091710247 / 0100</t>
  </si>
  <si>
    <t>PhDr. Helena Ťoková</t>
  </si>
  <si>
    <t>PhDr. Helena Ťoková, ředitelka</t>
  </si>
  <si>
    <t>PhDr. Helenou Ťokovou</t>
  </si>
  <si>
    <t>PhDr. Helenou Ťokovou, ředitelkou</t>
  </si>
  <si>
    <t>541 249 001; 731 507 375</t>
  </si>
  <si>
    <t>sjs-brno@sjs-brno.cz</t>
  </si>
  <si>
    <t>reditel@sjs-brno.cz</t>
  </si>
  <si>
    <t>sjs-brno@sjs-brno.cz; tokova@sjs-brno.cz</t>
  </si>
  <si>
    <t>JM_032</t>
  </si>
  <si>
    <t>CZ70932581</t>
  </si>
  <si>
    <t>Správa a údržba silnic Jihomoravského kraje, příspěvková organizace kraje</t>
  </si>
  <si>
    <t>Žerotínovo náměstí 449/3, 602 00 Brno</t>
  </si>
  <si>
    <t>Žerotínovo náměstí 449/3</t>
  </si>
  <si>
    <t>Žerotínovo náměstí</t>
  </si>
  <si>
    <t>27-5826360267 / 0100</t>
  </si>
  <si>
    <t>dopravy</t>
  </si>
  <si>
    <t>V OR u KS v Brně, oddíl Pr, vložka 287</t>
  </si>
  <si>
    <t>547 120 300</t>
  </si>
  <si>
    <t>susjmk@susjmk.cz</t>
  </si>
  <si>
    <t>Radek Nečas</t>
  </si>
  <si>
    <t>JM_034</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</si>
  <si>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</si>
  <si>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</si>
  <si>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</si>
  <si>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</si>
  <si>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</si>
  <si>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</si>
  <si>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</si>
  <si>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</si>
  <si>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</si>
  <si>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</si>
  <si>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</si>
  <si>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</si>
  <si>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</si>
  <si>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Mgr. Jana Sítařová</t>
  </si>
  <si>
    <t>sitarova@jaroska.cz</t>
  </si>
  <si>
    <t>JM_035</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</si>
  <si>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</si>
  <si>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</si>
  <si>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</si>
  <si>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</si>
  <si>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</si>
  <si>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</si>
  <si>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</si>
  <si>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</si>
  <si>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</si>
  <si>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jiri.halir@konzervator.eu</t>
  </si>
  <si>
    <t>pavel.manasek@konzervator.eu</t>
  </si>
  <si>
    <t>marie.honkova@konzervator.eu</t>
  </si>
  <si>
    <t>Marie Honková</t>
  </si>
  <si>
    <t>ucetni@konzervator.eu</t>
  </si>
  <si>
    <t>Mgr. Jiří Halíř</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</si>
  <si>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</si>
  <si>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</si>
  <si>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</si>
  <si>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</si>
  <si>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</si>
  <si>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</si>
  <si>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</si>
  <si>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515 158 102, 733 542 574</t>
  </si>
  <si>
    <t>reditel@gpoa.cz</t>
  </si>
  <si>
    <t>ucetni@gpoa.cz</t>
  </si>
  <si>
    <t>Zdeňka Kulhánková</t>
  </si>
  <si>
    <t>1) Přemyslovců, Alšova
2) Pontassievská, Dolní Česká</t>
  </si>
  <si>
    <t>1) Dalibor Kulhánek
2) Petr Jarosch</t>
  </si>
  <si>
    <t>606 340 550
515 223 121</t>
  </si>
  <si>
    <t>JM_047</t>
  </si>
  <si>
    <t>Gymnázium Matyáše Lercha, Brno, Žižkova 55, příspěvková organizace</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</si>
  <si>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</si>
  <si>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</si>
  <si>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</si>
  <si>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</si>
  <si>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</si>
  <si>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</si>
  <si>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</si>
  <si>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</si>
  <si>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</si>
  <si>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</si>
  <si>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</si>
  <si>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havranova@gml.cz</t>
  </si>
  <si>
    <t>Yvonna Šeligová</t>
  </si>
  <si>
    <t>ekonom@gml.cz</t>
  </si>
  <si>
    <t>Ing. Petra Havranová</t>
  </si>
  <si>
    <t>JM_049</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</si>
  <si>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</si>
  <si>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</si>
  <si>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</si>
  <si>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</si>
  <si>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</si>
  <si>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</si>
  <si>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</si>
  <si>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</si>
  <si>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</si>
  <si>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kancelar@sgldbrno.cz</t>
  </si>
  <si>
    <t>reditel@sgldbrno.cz</t>
  </si>
  <si>
    <t>Renata Kolstrunková</t>
  </si>
  <si>
    <t>Hana Marušková</t>
  </si>
  <si>
    <t>Lubomír Peška</t>
  </si>
  <si>
    <t>612 00 Brno</t>
  </si>
  <si>
    <t>statutární zástupce</t>
  </si>
  <si>
    <t>JM_052</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</si>
  <si>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</si>
  <si>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</si>
  <si>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</si>
  <si>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</si>
  <si>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</si>
  <si>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</si>
  <si>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</si>
  <si>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</si>
  <si>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</si>
  <si>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</si>
  <si>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red@gymnaslo.cz</t>
  </si>
  <si>
    <t>kanc@gymnaslo.cz</t>
  </si>
  <si>
    <t>Marie Dufková</t>
  </si>
  <si>
    <t>Lubomír Horák</t>
  </si>
  <si>
    <t>541321317
739 634 388</t>
  </si>
  <si>
    <t>horak@gymnaslo.cz</t>
  </si>
  <si>
    <t>Purkyňova</t>
  </si>
  <si>
    <t>JM_057</t>
  </si>
  <si>
    <t>CZ00559466</t>
  </si>
  <si>
    <t>Střední průmyslová škola stavební Brno, příspěvková organizace</t>
  </si>
  <si>
    <t>Kudelova 1855/8, 662 51 Brno</t>
  </si>
  <si>
    <t>Kudelova 1855/8</t>
  </si>
  <si>
    <t>662 51 Brno</t>
  </si>
  <si>
    <t>Kudelova</t>
  </si>
  <si>
    <t>99835621 / 0100</t>
  </si>
  <si>
    <t>545321210</t>
  </si>
  <si>
    <t>skola@spsstavbrno.cz</t>
  </si>
  <si>
    <t>zlatnikova@spsstavbrno.cz</t>
  </si>
  <si>
    <t>David Háp</t>
  </si>
  <si>
    <t>hap@spsstavbrno.cz</t>
  </si>
  <si>
    <t>Ing. Martina Zlatníková</t>
  </si>
  <si>
    <t>JM_060</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</si>
  <si>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</si>
  <si>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</si>
  <si>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</si>
  <si>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</si>
  <si>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</si>
  <si>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</si>
  <si>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</si>
  <si>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</si>
  <si>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</si>
  <si>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</si>
  <si>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uctarna@szsmerh.cz</t>
  </si>
  <si>
    <t>Lenka Hašková</t>
  </si>
  <si>
    <t>Ing. Zdeněk Přikryl</t>
  </si>
  <si>
    <t>prikryl@spravaenergetiky.cz</t>
  </si>
  <si>
    <t>JM_061</t>
  </si>
  <si>
    <t>Základní škola Brno, Sekaninova, příspěvková organizace</t>
  </si>
  <si>
    <t>Sekaninova 895/1, 614 00 Brno</t>
  </si>
  <si>
    <t>Sekaninova 895/1</t>
  </si>
  <si>
    <t>614 00 Brno</t>
  </si>
  <si>
    <t>Sekaninova</t>
  </si>
  <si>
    <t>66638621 / 0100</t>
  </si>
  <si>
    <t>vedeni@zssekaninova.cz</t>
  </si>
  <si>
    <t>Jan Šmerda</t>
  </si>
  <si>
    <t>vedeni@zssekaninoca.cz</t>
  </si>
  <si>
    <t>Vranovská</t>
  </si>
  <si>
    <t>JM_063</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</si>
  <si>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</si>
  <si>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</si>
  <si>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</si>
  <si>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</si>
  <si>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</si>
  <si>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</si>
  <si>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</si>
  <si>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</si>
  <si>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skola@spschbr.cz</t>
  </si>
  <si>
    <t>koutnik@spschbr.cz</t>
  </si>
  <si>
    <t>Jana Vavříková</t>
  </si>
  <si>
    <t>vavrikova@spschbr.cz</t>
  </si>
  <si>
    <t>Ing. Zdenka Kučerová</t>
  </si>
  <si>
    <t>kucerova@spschbr.cz</t>
  </si>
  <si>
    <t>JM_064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</si>
  <si>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</si>
  <si>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</si>
  <si>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</si>
  <si>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</si>
  <si>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</si>
  <si>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</si>
  <si>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</si>
  <si>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</si>
  <si>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</si>
  <si>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</si>
  <si>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</si>
  <si>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</si>
  <si>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</si>
  <si>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</si>
  <si>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</si>
  <si>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</si>
  <si>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</si>
  <si>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JM_067</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</si>
  <si>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</si>
  <si>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</si>
  <si>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</si>
  <si>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</si>
  <si>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</si>
  <si>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</si>
  <si>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</si>
  <si>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</si>
  <si>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</si>
  <si>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</si>
  <si>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</si>
  <si>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</si>
  <si>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</si>
  <si>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</si>
  <si>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</si>
  <si>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</si>
  <si>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</si>
  <si>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</si>
  <si>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CZ00173843</t>
  </si>
  <si>
    <t>Střední škola stavebních řemesel Brno-Bosonohy, příspěvková organizace</t>
  </si>
  <si>
    <t>Pražská 636/38b, 642 00 Brno</t>
  </si>
  <si>
    <t>Pražská 636/38b</t>
  </si>
  <si>
    <t>642 00 Brno</t>
  </si>
  <si>
    <t>Pražská</t>
  </si>
  <si>
    <t>38b</t>
  </si>
  <si>
    <t>62733621 / 0100</t>
  </si>
  <si>
    <t>547120655</t>
  </si>
  <si>
    <t>Ing. Jarmila Panáčková</t>
  </si>
  <si>
    <t>547 120 768
 739 203 691</t>
  </si>
  <si>
    <t>panackova@soubosonohy.cz</t>
  </si>
  <si>
    <t>Věra Vyhňáková</t>
  </si>
  <si>
    <t>vyhnakova@soubosonohy.cz</t>
  </si>
  <si>
    <t>EE
ZP</t>
  </si>
  <si>
    <t>V Boskovicích</t>
  </si>
  <si>
    <t>680 01 Boskovice</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</si>
  <si>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</si>
  <si>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</si>
  <si>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</si>
  <si>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</si>
  <si>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</si>
  <si>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</si>
  <si>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</si>
  <si>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</si>
  <si>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</si>
  <si>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</si>
  <si>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</si>
  <si>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kancelar@dd-tisnov.cz</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</si>
  <si>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</si>
  <si>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</si>
  <si>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</si>
  <si>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</si>
  <si>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</si>
  <si>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</si>
  <si>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</si>
  <si>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</si>
  <si>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</si>
  <si>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</si>
  <si>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</si>
  <si>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</si>
  <si>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</si>
  <si>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</si>
  <si>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</si>
  <si>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borek.semrad@nemtisnov.cz</t>
  </si>
  <si>
    <t>info@nemtisnov.cz</t>
  </si>
  <si>
    <t>fakturace@nemtisnov.cz</t>
  </si>
  <si>
    <t>Ing. Miloslav Blažek</t>
  </si>
  <si>
    <t>miloslav.blazek@nemtisnov.cz</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</si>
  <si>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</si>
  <si>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</si>
  <si>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</si>
  <si>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</si>
  <si>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</si>
  <si>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</si>
  <si>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</si>
  <si>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</si>
  <si>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</si>
  <si>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</si>
  <si>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</si>
  <si>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</si>
  <si>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</si>
  <si>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dd.vranov@skolyjm.cz</t>
  </si>
  <si>
    <t>Květoslava Staníčková</t>
  </si>
  <si>
    <t>Jiří Mrkos</t>
  </si>
  <si>
    <t>JM_082</t>
  </si>
  <si>
    <t>Střední odborná škola Fortika, příspěvková organizace</t>
  </si>
  <si>
    <t>Tišnovská 15, 679 23 Lomnice</t>
  </si>
  <si>
    <t>Tišnovská 15</t>
  </si>
  <si>
    <t>679 23 Lomnice</t>
  </si>
  <si>
    <t>Tišnovská</t>
  </si>
  <si>
    <t>Česká národní banka</t>
  </si>
  <si>
    <t>28938631 / 0710</t>
  </si>
  <si>
    <t>Mgr. Miroslav Koudelka</t>
  </si>
  <si>
    <t>Mgr. Miroslav Koudelka, ředitel</t>
  </si>
  <si>
    <t>Mgr. Miroslavem Koudelkou</t>
  </si>
  <si>
    <t>Mgr. Miroslavem Koudelkou, ředitelem</t>
  </si>
  <si>
    <t>V Lomnici</t>
  </si>
  <si>
    <t>549 450 316
739 217 642</t>
  </si>
  <si>
    <t>koudelka@fortika.cz</t>
  </si>
  <si>
    <t>fortika@fortika.cz</t>
  </si>
  <si>
    <t>Hana Matějová</t>
  </si>
  <si>
    <t>549 450 295
739 780 048</t>
  </si>
  <si>
    <t>Miroslav Kapoun</t>
  </si>
  <si>
    <t>549 450 295
721 415 551</t>
  </si>
  <si>
    <t>682 01 Vyškov</t>
  </si>
  <si>
    <t>Ve Vyškově</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</si>
  <si>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</si>
  <si>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</si>
  <si>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</si>
  <si>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</si>
  <si>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</si>
  <si>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</si>
  <si>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</si>
  <si>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</si>
  <si>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</si>
  <si>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</si>
  <si>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zusvy@zusvy.cz</t>
  </si>
  <si>
    <t>reditel@zusvy.cz</t>
  </si>
  <si>
    <t>Jungmannova</t>
  </si>
  <si>
    <t>JM_087</t>
  </si>
  <si>
    <t>Střední odborná škola a Střední odborné učiliště Vyškov, příspěvková organizace</t>
  </si>
  <si>
    <t>Sochorova 552/15, 682 01 Vyškov</t>
  </si>
  <si>
    <t>Sochorova 552/15</t>
  </si>
  <si>
    <t>Sochorova</t>
  </si>
  <si>
    <t>4236731 / 0100</t>
  </si>
  <si>
    <t>RNDr. Petr Hájek</t>
  </si>
  <si>
    <t>RNDr. Petr Hájek, ředitel</t>
  </si>
  <si>
    <t>RNDr. Petrem Hájkem</t>
  </si>
  <si>
    <t>RNDr. Petrem Hájkem, ředitelem</t>
  </si>
  <si>
    <t>hajek@sos-vyskov.cz</t>
  </si>
  <si>
    <t>baluchova@sos-vyskov.cz</t>
  </si>
  <si>
    <t>Ing. Eva Balúchová</t>
  </si>
  <si>
    <t>Ivo Gregor</t>
  </si>
  <si>
    <t>gregor@sos-vyskov.cz</t>
  </si>
  <si>
    <t>JM_090</t>
  </si>
  <si>
    <t>CZ00839205</t>
  </si>
  <si>
    <t>Nemocnice Vyškov, příspěvková organizace</t>
  </si>
  <si>
    <t>Purkyňova 235/36, 682 01 Vyškov</t>
  </si>
  <si>
    <t>Purkyňova 235/36</t>
  </si>
  <si>
    <t>7939731 / 0100</t>
  </si>
  <si>
    <t>V OR u KS v Brně, oddíl Pr, vložka 1258</t>
  </si>
  <si>
    <t>JUDr. Taťána Menoušková</t>
  </si>
  <si>
    <t>menouskova@nemvy.cz</t>
  </si>
  <si>
    <t>Hana Vávrová
Radek Klimeš</t>
  </si>
  <si>
    <t>517 315 141
517 315 140</t>
  </si>
  <si>
    <t>vavrova@nemvy.cz
klimes@nemvy.cz</t>
  </si>
  <si>
    <t>517 315 160
517 315 163</t>
  </si>
  <si>
    <t>Hybešova</t>
  </si>
  <si>
    <t>JM_096</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</si>
  <si>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</si>
  <si>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</si>
  <si>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</si>
  <si>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</si>
  <si>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</si>
  <si>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</si>
  <si>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</si>
  <si>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</si>
  <si>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</si>
  <si>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</si>
  <si>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</si>
  <si>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</si>
  <si>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</si>
  <si>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</si>
  <si>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</si>
  <si>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</si>
  <si>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638 00 Brno</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</si>
  <si>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</si>
  <si>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</si>
  <si>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</si>
  <si>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</si>
  <si>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</si>
  <si>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</si>
  <si>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</si>
  <si>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</si>
  <si>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</si>
  <si>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</si>
  <si>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</si>
  <si>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</si>
  <si>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Bc. Jaroslava Kováčová</t>
  </si>
  <si>
    <t>kovacova@ddm.vys.cz</t>
  </si>
  <si>
    <t>Anna Galiová</t>
  </si>
  <si>
    <t>728 207 380
517 348 962</t>
  </si>
  <si>
    <t>ucetni@ddm.vys.cz</t>
  </si>
  <si>
    <t>1) Brněnská, Vyškov
2) Ruprechtov</t>
  </si>
  <si>
    <t>1) Jaroslav Formánek
2) Jan Slezák</t>
  </si>
  <si>
    <t>725 015 413
725 015 349</t>
  </si>
  <si>
    <t>Hybešova 253/15, 602 00 Brno</t>
  </si>
  <si>
    <t>Hybešova 253/15</t>
  </si>
  <si>
    <t>JM_102</t>
  </si>
  <si>
    <t>CZ60555980</t>
  </si>
  <si>
    <t>44332621 / 0100</t>
  </si>
  <si>
    <t xml:space="preserve"> red@sssbrno.cz</t>
  </si>
  <si>
    <t>reditel@sssbrno.cz</t>
  </si>
  <si>
    <t>podatelna@sssbrno.cz</t>
  </si>
  <si>
    <t>1) Brno Hybešova, Kuřim, Hodonín, Velké Pavl.,Bzenec
2) Brno - Česká</t>
  </si>
  <si>
    <t>1) Yveta Veselá
2) Michal Němec</t>
  </si>
  <si>
    <t>543 426 039
720 993 696</t>
  </si>
  <si>
    <t>JM_104</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</si>
  <si>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</si>
  <si>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</si>
  <si>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</si>
  <si>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</si>
  <si>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</si>
  <si>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</si>
  <si>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</si>
  <si>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</si>
  <si>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straznicka.marketa@ddjilova.cz</t>
  </si>
  <si>
    <t>ddjilova@ddjilova.cz</t>
  </si>
  <si>
    <t>Hana Bílková</t>
  </si>
  <si>
    <t>543 248 940
736 605 951</t>
  </si>
  <si>
    <t>Miroslav Konečný</t>
  </si>
  <si>
    <t>617 00 Brno</t>
  </si>
  <si>
    <t>JM_107</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</si>
  <si>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</si>
  <si>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</si>
  <si>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</si>
  <si>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</si>
  <si>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</si>
  <si>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</si>
  <si>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</si>
  <si>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</si>
  <si>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</si>
  <si>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</si>
  <si>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sekretariat@oupslomena.cz</t>
  </si>
  <si>
    <t>Zdeněk Pirochta</t>
  </si>
  <si>
    <t>Jaroslav Mazour</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</si>
  <si>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</si>
  <si>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</si>
  <si>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</si>
  <si>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</si>
  <si>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</si>
  <si>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</si>
  <si>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</si>
  <si>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</si>
  <si>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</si>
  <si>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</si>
  <si>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</si>
  <si>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</si>
  <si>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zustrnkova@volny.cz</t>
  </si>
  <si>
    <t>JM_112</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</si>
  <si>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</si>
  <si>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</si>
  <si>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</si>
  <si>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</si>
  <si>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</si>
  <si>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</si>
  <si>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</si>
  <si>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</si>
  <si>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</si>
  <si>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</si>
  <si>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JM_116</t>
  </si>
  <si>
    <t>Černopolní 212/9, 613 00 Brno</t>
  </si>
  <si>
    <t>Černopolní 212/9</t>
  </si>
  <si>
    <t>Černopolní</t>
  </si>
  <si>
    <t>63736621 / 0100</t>
  </si>
  <si>
    <t>PaedDr. Jana Stěničková</t>
  </si>
  <si>
    <t>PaedDr. Jana Stěničková, ředitelka</t>
  </si>
  <si>
    <t>PaedDr. Janou Stěničkovou</t>
  </si>
  <si>
    <t>PaedDr. Janou Stěničkovou, ředitelkou</t>
  </si>
  <si>
    <t>msfnbrno@seznam.cz</t>
  </si>
  <si>
    <t>JM_121</t>
  </si>
  <si>
    <t>Mateřská škola, základní škola a střední škola Gellnerka Brno, příspěvková organizace</t>
  </si>
  <si>
    <t>Gellnerova 66/1, 637 00 Brno</t>
  </si>
  <si>
    <t>Gellnerova 66/1</t>
  </si>
  <si>
    <t>637 00 Brno</t>
  </si>
  <si>
    <t>Gellnerova</t>
  </si>
  <si>
    <t>31136621 / 0100</t>
  </si>
  <si>
    <t>Ing. Milena Hlousková</t>
  </si>
  <si>
    <t>skola@zsspbrno.cz</t>
  </si>
  <si>
    <t>Věra Šulcová</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</si>
  <si>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</si>
  <si>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</si>
  <si>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</si>
  <si>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</si>
  <si>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</si>
  <si>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</si>
  <si>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</si>
  <si>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</si>
  <si>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</si>
  <si>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</si>
  <si>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</si>
  <si>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Michal Dubnický</t>
  </si>
  <si>
    <t>dubnicky@geminibrno.cz</t>
  </si>
  <si>
    <t>Lubomír Jeřábek</t>
  </si>
  <si>
    <t>sos@geminibrno.cz</t>
  </si>
  <si>
    <t>U Školy</t>
  </si>
  <si>
    <t>JM_127</t>
  </si>
  <si>
    <t>CZ49408381</t>
  </si>
  <si>
    <t>Integrovaná střední škola Slavkov u Brna, příspěvková organizace</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</si>
  <si>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</si>
  <si>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</si>
  <si>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</si>
  <si>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</si>
  <si>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</si>
  <si>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</si>
  <si>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</si>
  <si>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</si>
  <si>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</si>
  <si>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</si>
  <si>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</si>
  <si>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</si>
  <si>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Petra Drobná
Mgr. Vendula Majárková</t>
  </si>
  <si>
    <t>544 221 581 k.136
544 221 581 k.115</t>
  </si>
  <si>
    <t>drobna@iss-slavkov.eu
majarkova@iss-slavkov.eu</t>
  </si>
  <si>
    <t>Jaroslav Mokrý</t>
  </si>
  <si>
    <t xml:space="preserve">544 221 581
606 119 189  </t>
  </si>
  <si>
    <t xml:space="preserve">mokry@iss-slavkov.eu </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</si>
  <si>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</si>
  <si>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</si>
  <si>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</si>
  <si>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</si>
  <si>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</si>
  <si>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</si>
  <si>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</si>
  <si>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</si>
  <si>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</si>
  <si>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</si>
  <si>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reditelka.zs.stefanikova@seznam.cz</t>
  </si>
  <si>
    <t>ucetni.zs.stefanikova@seznam.cz</t>
  </si>
  <si>
    <t>Marie Bártová</t>
  </si>
  <si>
    <t>Marie Bubeníková</t>
  </si>
  <si>
    <t>516 452 44</t>
  </si>
  <si>
    <t>provozni.zs.stefanikova@seznam.cz</t>
  </si>
  <si>
    <t>JM_132</t>
  </si>
  <si>
    <t>Dětský domov Boskovice, příspěvková organizace</t>
  </si>
  <si>
    <t>Štefanikova 2344/2b, 680 01 Boskovice</t>
  </si>
  <si>
    <t>Štefanikova 2344/2b</t>
  </si>
  <si>
    <t>2b</t>
  </si>
  <si>
    <t>19-4865610287 / 0100</t>
  </si>
  <si>
    <t>ucetni@ddboskovice.cz</t>
  </si>
  <si>
    <t>Bc. Radka Mikulová</t>
  </si>
  <si>
    <t>zastupkyne@ddboskovice.cz</t>
  </si>
  <si>
    <t>Jitka Chmelová</t>
  </si>
  <si>
    <t>Jarmila Matějů
Ladislav Palinek</t>
  </si>
  <si>
    <t>provozni@ddboskovice.cz 
palinek@ddboskovice.cz</t>
  </si>
  <si>
    <t>JM_135</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</si>
  <si>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</si>
  <si>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</si>
  <si>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</si>
  <si>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</si>
  <si>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</si>
  <si>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</si>
  <si>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</si>
  <si>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</si>
  <si>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</si>
  <si>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</si>
  <si>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</si>
  <si>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</si>
  <si>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</si>
  <si>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</si>
  <si>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</si>
  <si>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</si>
  <si>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ekonom@skolazahumnykyjov.cz</t>
  </si>
  <si>
    <t>Školní</t>
  </si>
  <si>
    <t>JM_141</t>
  </si>
  <si>
    <t>Centrum služeb pro seniory Kyjov, příspěvková organizace</t>
  </si>
  <si>
    <t>Strážovská 1095/1, 697 01 Kyjov</t>
  </si>
  <si>
    <t>Strážovská 1095/1</t>
  </si>
  <si>
    <t>Strážovská</t>
  </si>
  <si>
    <t>14535671 / 0100</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</si>
  <si>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</si>
  <si>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</si>
  <si>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</si>
  <si>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</si>
  <si>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</si>
  <si>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</si>
  <si>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</si>
  <si>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</si>
  <si>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</si>
  <si>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</si>
  <si>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</si>
  <si>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</si>
  <si>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</si>
  <si>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</si>
  <si>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</si>
  <si>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</si>
  <si>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</si>
  <si>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</si>
  <si>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</si>
  <si>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</si>
  <si>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</si>
  <si>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</si>
  <si>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</si>
  <si>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</si>
  <si>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JM_144</t>
  </si>
  <si>
    <t>CZ00226912</t>
  </si>
  <si>
    <t>Nemocnice Kyjov, příspěvková organizace</t>
  </si>
  <si>
    <t>Strážovská 1247/22, 697 01 Kyjov</t>
  </si>
  <si>
    <t>Strážovská 1247/22</t>
  </si>
  <si>
    <t>12038671 / 0100</t>
  </si>
  <si>
    <t>V OR u KS v Brně, oddíl Pr, vložka 1230</t>
  </si>
  <si>
    <t>fakturace@nemkyj.cz</t>
  </si>
  <si>
    <t>Ing. Bronislav Klečka</t>
  </si>
  <si>
    <t>klecka.bronislav@nemkyj.cz</t>
  </si>
  <si>
    <t>518 601 261
 702001476</t>
  </si>
  <si>
    <t>698 01 Veselí nad Moravou</t>
  </si>
  <si>
    <t>Ve Veselí nad Moravou</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</si>
  <si>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</si>
  <si>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</si>
  <si>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</si>
  <si>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</si>
  <si>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</si>
  <si>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</si>
  <si>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</si>
  <si>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</si>
  <si>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</si>
  <si>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</si>
  <si>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</si>
  <si>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zusveseli@gmail.com</t>
  </si>
  <si>
    <t>Lenka Tomečková</t>
  </si>
  <si>
    <t>518 309 651
601 593 242</t>
  </si>
  <si>
    <t>JM_151</t>
  </si>
  <si>
    <t>CZ00566438</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</si>
  <si>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</si>
  <si>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</si>
  <si>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</si>
  <si>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</si>
  <si>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</si>
  <si>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</si>
  <si>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</si>
  <si>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</si>
  <si>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</si>
  <si>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</si>
  <si>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</si>
  <si>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</si>
  <si>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</si>
  <si>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</si>
  <si>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</si>
  <si>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</si>
  <si>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</si>
  <si>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</si>
  <si>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</si>
  <si>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</si>
  <si>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</si>
  <si>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</si>
  <si>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</si>
  <si>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kancelar@zsveselikollarova.cz</t>
  </si>
  <si>
    <t>skola@zsveselikollarova.cz</t>
  </si>
  <si>
    <t>Miroslava Říhová</t>
  </si>
  <si>
    <t>JM_154</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</si>
  <si>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</si>
  <si>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</si>
  <si>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</si>
  <si>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</si>
  <si>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</si>
  <si>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</si>
  <si>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</si>
  <si>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</si>
  <si>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</si>
  <si>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</si>
  <si>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</si>
  <si>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</si>
  <si>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reditel@paprsek.eu</t>
  </si>
  <si>
    <t>ekonom@paprsek.eu</t>
  </si>
  <si>
    <t>Jana Dokoupilová</t>
  </si>
  <si>
    <t>udrzba@paprsek.eu</t>
  </si>
  <si>
    <t>JM_155</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</si>
  <si>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</si>
  <si>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</si>
  <si>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</si>
  <si>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</si>
  <si>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</si>
  <si>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</si>
  <si>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</si>
  <si>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</si>
  <si>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</si>
  <si>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zus.vo@tiscali.cz</t>
  </si>
  <si>
    <t>zus.vo@worldonline.cz</t>
  </si>
  <si>
    <t>Jitka Šichová</t>
  </si>
  <si>
    <t>JM_157</t>
  </si>
  <si>
    <t>Sociální služby Šebetov, příspěvková organizace</t>
  </si>
  <si>
    <t>Šebetov 1, 679 35 Šebetov</t>
  </si>
  <si>
    <t>Šebetov 1</t>
  </si>
  <si>
    <t>679 35 Šebetov</t>
  </si>
  <si>
    <t>Šebetov</t>
  </si>
  <si>
    <t>107-6783110237 / 0100</t>
  </si>
  <si>
    <t>V Šebetově</t>
  </si>
  <si>
    <t>V OR u KS v Brně, oddíl Pr, vložka 1232</t>
  </si>
  <si>
    <t>posta@socialnisluzbysebetov.cz</t>
  </si>
  <si>
    <t>posta@socialnisluzbysebetov.cz; blazena.kaderkova@socialnisluzbysebetov.cz</t>
  </si>
  <si>
    <t>Ing. Blažena Kaderková</t>
  </si>
  <si>
    <t>blazena.kaderkova@socialnisluzbysebetov.cz</t>
  </si>
  <si>
    <t>516 465 438
724 185 512</t>
  </si>
  <si>
    <t>679 61 Letovice</t>
  </si>
  <si>
    <t>V Letovicích</t>
  </si>
  <si>
    <t>JM_160</t>
  </si>
  <si>
    <t>CZ00387134</t>
  </si>
  <si>
    <t>Nemocnice Letovice, příspěvková organizace</t>
  </si>
  <si>
    <t>10930631 / 0100</t>
  </si>
  <si>
    <t>MUDr. Drahoslava Královcová</t>
  </si>
  <si>
    <t>MUDr. Drahoslava Královcová, ředitelka</t>
  </si>
  <si>
    <t>MUDr. Drahoslavou Královcovou</t>
  </si>
  <si>
    <t>MUDr. Drahoslavou Královcovou, ředitelkou</t>
  </si>
  <si>
    <t>V OR u KS v Brně, oddíl Pr, vložka 1250</t>
  </si>
  <si>
    <t>info@nemletovice.cz</t>
  </si>
  <si>
    <t>reditel@nemletovice.cz</t>
  </si>
  <si>
    <t>Ing. Ludmila Čadková</t>
  </si>
  <si>
    <t>cadkova@nmbletovice.cz</t>
  </si>
  <si>
    <t>Noemi Holíková</t>
  </si>
  <si>
    <t>Jiří Štěpánek
Josef Krušina</t>
  </si>
  <si>
    <t>732 120 252
732 120 232</t>
  </si>
  <si>
    <t>V Břeclavi</t>
  </si>
  <si>
    <t>JM_166</t>
  </si>
  <si>
    <t>CZ60680342</t>
  </si>
  <si>
    <t>nábř. Komenského 1126/1, 690 25 Břeclav</t>
  </si>
  <si>
    <t>nábř. Komenského 1126/1</t>
  </si>
  <si>
    <t>690 25 Břeclav</t>
  </si>
  <si>
    <t>nábř. Komenského</t>
  </si>
  <si>
    <t>19-2022030277 / 0100</t>
  </si>
  <si>
    <t>519 308 150
724 645 822</t>
  </si>
  <si>
    <t>halmova@spsbv.cz</t>
  </si>
  <si>
    <t>Ludmila Halmová</t>
  </si>
  <si>
    <t>Zdeněk Sladký</t>
  </si>
  <si>
    <t>sladky@spsbv.cz</t>
  </si>
  <si>
    <t>690 02 Břeclav</t>
  </si>
  <si>
    <t>JM_169</t>
  </si>
  <si>
    <t>CZ00390780</t>
  </si>
  <si>
    <t>Nemocnice Břeclav, příspěvková organizace</t>
  </si>
  <si>
    <t>U Nemocnice 3066/1</t>
  </si>
  <si>
    <t>U Nemocnice</t>
  </si>
  <si>
    <t>20236651 / 0100</t>
  </si>
  <si>
    <t>Ing. Petr Baťka</t>
  </si>
  <si>
    <t>Ing. Petrem Baťkou</t>
  </si>
  <si>
    <t>V OR u KS v Brně, oddíl Pr, vložka 1233</t>
  </si>
  <si>
    <t>519 315 105, 606 723 020</t>
  </si>
  <si>
    <t>sekretariat@nembv.cz</t>
  </si>
  <si>
    <t>batka@nembv.cz</t>
  </si>
  <si>
    <t>bzirsjan@nembv.cz</t>
  </si>
  <si>
    <t>Jana Bzirská</t>
  </si>
  <si>
    <t>bzirska@nembv.cz</t>
  </si>
  <si>
    <t>Ing. Pavel Jurica</t>
  </si>
  <si>
    <t>jurica@nembv.cz</t>
  </si>
  <si>
    <t>JM_174</t>
  </si>
  <si>
    <t>Na Větřáku 463, 679 06 Jedovnice</t>
  </si>
  <si>
    <t>Na Větřáku 463</t>
  </si>
  <si>
    <t>679 06 Jedovnice</t>
  </si>
  <si>
    <t>Na Větřáku</t>
  </si>
  <si>
    <t>1362136399 / 0800</t>
  </si>
  <si>
    <t>Mgr. Josef Škvařil, ředitel</t>
  </si>
  <si>
    <t>Mgr. Josefem Škvařilem</t>
  </si>
  <si>
    <t>Mgr. Josefem Škvařilem, ředitelem</t>
  </si>
  <si>
    <t>V Jedovnicích</t>
  </si>
  <si>
    <t>info@zusjedovnice.cz</t>
  </si>
  <si>
    <t>JM_175</t>
  </si>
  <si>
    <t>CZ62073087</t>
  </si>
  <si>
    <t>Střední průmyslová škola Jedovnice, příspěvková organizace</t>
  </si>
  <si>
    <t>19-4813470227 / 0100</t>
  </si>
  <si>
    <t>Mgr. Miloš Šebela</t>
  </si>
  <si>
    <t>Mgr. Miloš Šebela, ředitel</t>
  </si>
  <si>
    <t>Mgr. Milošem Šebelou</t>
  </si>
  <si>
    <t>Mgr. Milošem Šebelou, ředitelem</t>
  </si>
  <si>
    <t>reditel@spsjedovnice.cz</t>
  </si>
  <si>
    <t>skola@spsjedovnice.cz; hospodarka@spsjedovnice.cz</t>
  </si>
  <si>
    <t>Zdeňka Vágnerová</t>
  </si>
  <si>
    <t>hospodarka@spsjedovnice.cz</t>
  </si>
  <si>
    <t>necas@spsjedovnice.cz</t>
  </si>
  <si>
    <t>678 01 Blansko</t>
  </si>
  <si>
    <t>V Blansku</t>
  </si>
  <si>
    <t>Zámek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</si>
  <si>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</si>
  <si>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</si>
  <si>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</si>
  <si>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</si>
  <si>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</si>
  <si>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</si>
  <si>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</si>
  <si>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</si>
  <si>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</si>
  <si>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</si>
  <si>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ekonomka@ddmblansko.cz</t>
  </si>
  <si>
    <t>Ilona Mahrová</t>
  </si>
  <si>
    <t>Aleš Hrubý</t>
  </si>
  <si>
    <t>hruby.al@seznam.cz</t>
  </si>
  <si>
    <t>Nad Čertovkou</t>
  </si>
  <si>
    <t>692 01 Mikulov</t>
  </si>
  <si>
    <t>V Mikulově</t>
  </si>
  <si>
    <t>JM_191</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</si>
  <si>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</si>
  <si>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</si>
  <si>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</si>
  <si>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</si>
  <si>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</si>
  <si>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</si>
  <si>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</si>
  <si>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</si>
  <si>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</si>
  <si>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</si>
  <si>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</si>
  <si>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</si>
  <si>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JM_194</t>
  </si>
  <si>
    <t>Základní škola při Dětské léčebně Ostrov u Macochy, příspěvková organizace</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</si>
  <si>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</si>
  <si>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</si>
  <si>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</si>
  <si>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</si>
  <si>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</si>
  <si>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</si>
  <si>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</si>
  <si>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</si>
  <si>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</si>
  <si>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spzs.ostrovum@seznam.cz</t>
  </si>
  <si>
    <t>JM_195</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</si>
  <si>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</si>
  <si>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</si>
  <si>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</si>
  <si>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</si>
  <si>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</si>
  <si>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</si>
  <si>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</si>
  <si>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</si>
  <si>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</si>
  <si>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</si>
  <si>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</si>
  <si>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</si>
  <si>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</si>
  <si>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</si>
  <si>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</si>
  <si>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musilova@zamekbrezany.cz</t>
  </si>
  <si>
    <t>Ing. Miluše Musilová</t>
  </si>
  <si>
    <t>František Hrnčár</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</si>
  <si>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</si>
  <si>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</si>
  <si>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</si>
  <si>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</si>
  <si>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</si>
  <si>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</si>
  <si>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</si>
  <si>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</si>
  <si>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</si>
  <si>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</si>
  <si>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</si>
  <si>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</si>
  <si>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</si>
  <si>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</si>
  <si>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</si>
  <si>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</si>
  <si>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</si>
  <si>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</si>
  <si>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</si>
  <si>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</si>
  <si>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JM_202</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</si>
  <si>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</si>
  <si>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</si>
  <si>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</si>
  <si>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</si>
  <si>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</si>
  <si>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</si>
  <si>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</si>
  <si>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</si>
  <si>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</si>
  <si>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</si>
  <si>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</si>
  <si>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</si>
  <si>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r-sebesta@gymhust.cz</t>
  </si>
  <si>
    <t>a-jakesova@gymhust.cz</t>
  </si>
  <si>
    <t>RNDr. Jaroslava Veselá</t>
  </si>
  <si>
    <t>j-vesela@gymhust.cz</t>
  </si>
  <si>
    <t>Anežka Jakešová</t>
  </si>
  <si>
    <t>519 360 560
606 021 888</t>
  </si>
  <si>
    <t>693 01 Hustopeče</t>
  </si>
  <si>
    <t>695 01 Hodonín</t>
  </si>
  <si>
    <t>Bc. Václav Polách, MBA</t>
  </si>
  <si>
    <t>Bc. Václavem Poláchem, MBA</t>
  </si>
  <si>
    <t>V Hodoníně</t>
  </si>
  <si>
    <t>JM_209</t>
  </si>
  <si>
    <t>Základní škola Blansko, Nad Čertovkou, příspěvková organizace</t>
  </si>
  <si>
    <t>Nad Čertovkou 2304/17, 678 01 Blansko</t>
  </si>
  <si>
    <t>Nad Čertovkou 2304/17</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</si>
  <si>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</si>
  <si>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</si>
  <si>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</si>
  <si>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</si>
  <si>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</si>
  <si>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</si>
  <si>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</si>
  <si>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</si>
  <si>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</si>
  <si>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</si>
  <si>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</si>
  <si>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</si>
  <si>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</si>
  <si>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</si>
  <si>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</si>
  <si>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</si>
  <si>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</si>
  <si>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</si>
  <si>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</si>
  <si>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</si>
  <si>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</si>
  <si>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</si>
  <si>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zusmkrumlov@skolyjm.cz</t>
  </si>
  <si>
    <t>667 01 Židlochovice</t>
  </si>
  <si>
    <t>V Židlochovicích</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</si>
  <si>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</si>
  <si>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</si>
  <si>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</si>
  <si>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</si>
  <si>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</si>
  <si>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</si>
  <si>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</si>
  <si>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</si>
  <si>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</si>
  <si>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</si>
  <si>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sankova.d@gymnzidlo.cz</t>
  </si>
  <si>
    <t>info@gymnzidlo.cz</t>
  </si>
  <si>
    <t>Hana Žampachová</t>
  </si>
  <si>
    <t>Dana Saňková
Milena Pavlasová</t>
  </si>
  <si>
    <t>Jaroslav Pukl</t>
  </si>
  <si>
    <t>JM_225</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</si>
  <si>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</si>
  <si>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</si>
  <si>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</si>
  <si>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</si>
  <si>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</si>
  <si>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</si>
  <si>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</si>
  <si>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</si>
  <si>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</si>
  <si>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</si>
  <si>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</si>
  <si>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</si>
  <si>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</si>
  <si>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</si>
  <si>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</si>
  <si>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</si>
  <si>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</si>
  <si>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</si>
  <si>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</si>
  <si>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</si>
  <si>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JM_229</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</si>
  <si>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</si>
  <si>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</si>
  <si>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</si>
  <si>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</si>
  <si>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</si>
  <si>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</si>
  <si>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</si>
  <si>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</si>
  <si>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</si>
  <si>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</si>
  <si>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</si>
  <si>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</si>
  <si>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</si>
  <si>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reditel@dszastavka.cz</t>
  </si>
  <si>
    <t>majetkovasprava@dszastavka.cz</t>
  </si>
  <si>
    <t>Jaromír Řehořka</t>
  </si>
  <si>
    <t>Tomáš Pospíšil</t>
  </si>
  <si>
    <t>JM_230</t>
  </si>
  <si>
    <t>Gymnázium T. G. Masaryka Zastávka, příspěvková organizace</t>
  </si>
  <si>
    <t>U Školy 39, 664 84 Zastávka</t>
  </si>
  <si>
    <t>U Školy 39</t>
  </si>
  <si>
    <t>Mgr. Libor Hejda</t>
  </si>
  <si>
    <t>Mgr. Libor Hejda, ředitel</t>
  </si>
  <si>
    <t>Mgr. Liborem Hejdou, ředitelem</t>
  </si>
  <si>
    <t>V Zastávce u Brna</t>
  </si>
  <si>
    <t>546411023; 603 297 587</t>
  </si>
  <si>
    <t>email@gzastavka.cz</t>
  </si>
  <si>
    <t>hejda@gzastavka.cz</t>
  </si>
  <si>
    <t>Vladimíra Kupčíková</t>
  </si>
  <si>
    <t>Pavel Studýnka</t>
  </si>
  <si>
    <t>664 34 Kuřim</t>
  </si>
  <si>
    <t>V Kuřimi</t>
  </si>
  <si>
    <t>JM_232</t>
  </si>
  <si>
    <t>Dům dětí a mládeže Kuřim, příspěvková organizace</t>
  </si>
  <si>
    <t>Jungmannova 1084/1, 664 34 Kuřim</t>
  </si>
  <si>
    <t>Jungmannova 1084/1</t>
  </si>
  <si>
    <t>102539621 / 0100</t>
  </si>
  <si>
    <t>541230763</t>
  </si>
  <si>
    <t>mddm.kurim@seznam.cz</t>
  </si>
  <si>
    <t>Marta Šmardová</t>
  </si>
  <si>
    <t>JM_233</t>
  </si>
  <si>
    <t xml:space="preserve">CZ00053198 </t>
  </si>
  <si>
    <t>Střední škola a základní škola Tišnov, příspěvková organizace</t>
  </si>
  <si>
    <t>nám. Míru 22, 666 25 Tišnov</t>
  </si>
  <si>
    <t>nám. Míru 22</t>
  </si>
  <si>
    <t>666 25 Tišnov</t>
  </si>
  <si>
    <t>nám. Míru</t>
  </si>
  <si>
    <t>31931641 / 0100</t>
  </si>
  <si>
    <t>reditel@skolatisnov.cz</t>
  </si>
  <si>
    <t>Naděžda Prokešová
Bc. Renata Ambrosová</t>
  </si>
  <si>
    <t>549 410 076
549 410 077</t>
  </si>
  <si>
    <t>Bc. Renata Ambrosová</t>
  </si>
  <si>
    <t>ambrosova@skolatisnov.cz</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</si>
  <si>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</si>
  <si>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</si>
  <si>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</si>
  <si>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</si>
  <si>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</si>
  <si>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</si>
  <si>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</si>
  <si>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</si>
  <si>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</si>
  <si>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</si>
  <si>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</si>
  <si>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</si>
  <si>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</si>
  <si>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</si>
  <si>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</si>
  <si>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P. Jilemnického</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</si>
  <si>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</si>
  <si>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</si>
  <si>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</si>
  <si>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</si>
  <si>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</si>
  <si>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</si>
  <si>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</si>
  <si>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</si>
  <si>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</si>
  <si>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</si>
  <si>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</si>
  <si>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</si>
  <si>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JM_245</t>
  </si>
  <si>
    <t>Legionářů 813/1, 695 11 Hodonín</t>
  </si>
  <si>
    <t>Legionářů 813/1</t>
  </si>
  <si>
    <t>695 11 Hodonín</t>
  </si>
  <si>
    <t>Legionářů</t>
  </si>
  <si>
    <t>3836671 / 0100</t>
  </si>
  <si>
    <t>podatelna@goah.cz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</si>
  <si>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</si>
  <si>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</si>
  <si>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</si>
  <si>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</si>
  <si>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</si>
  <si>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</si>
  <si>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</si>
  <si>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</si>
  <si>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</si>
  <si>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</si>
  <si>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</si>
  <si>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</si>
  <si>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Jarošova</t>
  </si>
  <si>
    <t>JM_252</t>
  </si>
  <si>
    <t>Domov na Jarošce, příspěvková organizace</t>
  </si>
  <si>
    <t>Jarošova 1717/3, 695 01 Hodonín</t>
  </si>
  <si>
    <t>Jarošova 1717/3</t>
  </si>
  <si>
    <t>15538671 / 0100</t>
  </si>
  <si>
    <t>V OR u KS v Brně, oddíl Pr, vložka 1268</t>
  </si>
  <si>
    <t>reditel@domovjaroska.cz</t>
  </si>
  <si>
    <t>ekonom@domovjaroska.cz</t>
  </si>
  <si>
    <t>Lenka Luzertová</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</si>
  <si>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</si>
  <si>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</si>
  <si>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</si>
  <si>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</si>
  <si>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</si>
  <si>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</si>
  <si>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</si>
  <si>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</si>
  <si>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</si>
  <si>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</si>
  <si>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</si>
  <si>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</si>
  <si>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</si>
  <si>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</si>
  <si>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</si>
  <si>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696 62 Strážnice</t>
  </si>
  <si>
    <t>Ve Strážnici</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</si>
  <si>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</si>
  <si>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</si>
  <si>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</si>
  <si>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</si>
  <si>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</si>
  <si>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</si>
  <si>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</si>
  <si>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</si>
  <si>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</si>
  <si>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</si>
  <si>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reditel@domuvek.cz</t>
  </si>
  <si>
    <t>ekonom@domuvek.cz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</si>
  <si>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</si>
  <si>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</si>
  <si>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</si>
  <si>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</si>
  <si>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</si>
  <si>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</si>
  <si>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</si>
  <si>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</si>
  <si>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</si>
  <si>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</si>
  <si>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</si>
  <si>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</si>
  <si>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</si>
  <si>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</si>
  <si>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zus.velka@tiscali.cz</t>
  </si>
  <si>
    <t>zusvelka@seznam.cz</t>
  </si>
  <si>
    <t>JM_266</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</si>
  <si>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</si>
  <si>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</si>
  <si>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</si>
  <si>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</si>
  <si>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</si>
  <si>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</si>
  <si>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</si>
  <si>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</si>
  <si>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</si>
  <si>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</si>
  <si>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</si>
  <si>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</si>
  <si>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</si>
  <si>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</si>
  <si>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</si>
  <si>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</si>
  <si>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</si>
  <si>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</si>
  <si>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</si>
  <si>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Zámecká</t>
  </si>
  <si>
    <t>JM_271</t>
  </si>
  <si>
    <t>Základní umělecká škola Adamov, příspěvková organizace</t>
  </si>
  <si>
    <t>Ronovská 281/12, 679 04 Adamov</t>
  </si>
  <si>
    <t>Ronovská 281/12</t>
  </si>
  <si>
    <t>679 04 Adamov</t>
  </si>
  <si>
    <t>Ronovská</t>
  </si>
  <si>
    <t>1360983359 / 0800</t>
  </si>
  <si>
    <t>V Adamově</t>
  </si>
  <si>
    <t>zusadamov@seznam.cz</t>
  </si>
  <si>
    <t>JM_273</t>
  </si>
  <si>
    <t>Dětský domov Hodonín u Kunštátu, příspěvková organizace</t>
  </si>
  <si>
    <t>Hodonín u Kunštátu č. p. 48, 679 71 Lysice</t>
  </si>
  <si>
    <t>Hodonín u Kunštátu č. p. 48</t>
  </si>
  <si>
    <t>679 71 Lysice</t>
  </si>
  <si>
    <t>Hodonín u Kunštátu</t>
  </si>
  <si>
    <t>3229939319 / 0800</t>
  </si>
  <si>
    <t>V Lysicích</t>
  </si>
  <si>
    <t>kancelar@ddhodoninukunstatu.cz</t>
  </si>
  <si>
    <t>Lenka Ostrá</t>
  </si>
  <si>
    <t>Antonín Bubeník</t>
  </si>
  <si>
    <t>JM_274</t>
  </si>
  <si>
    <t>Domov pro seniory Černá Hora, příspěvková organizace</t>
  </si>
  <si>
    <t>Zámecká 1, 679 21 Černá Hora</t>
  </si>
  <si>
    <t>Zámecká 1</t>
  </si>
  <si>
    <t>679 21 Černá Hora</t>
  </si>
  <si>
    <t>9139631 / 0100</t>
  </si>
  <si>
    <t>V Černé Hoře</t>
  </si>
  <si>
    <t>V OR u KS v Brně, oddíl Pr, vložka 1237</t>
  </si>
  <si>
    <t>516 426 442, 739 478 605</t>
  </si>
  <si>
    <t>Zdeňka Brachová</t>
  </si>
  <si>
    <t>zdenka.brachova@domovch.cz</t>
  </si>
  <si>
    <t>Miroslav Tatíček</t>
  </si>
  <si>
    <t>miroslav.taticek@domovch.cz</t>
  </si>
  <si>
    <t>JM_280</t>
  </si>
  <si>
    <t xml:space="preserve">CZCZ04212029 </t>
  </si>
  <si>
    <t>Nemocnice Hustopeče, příspěvková organizace</t>
  </si>
  <si>
    <t>Brněnská 716/41, 693 01 Hustopeče</t>
  </si>
  <si>
    <t>Brněnská 716/41</t>
  </si>
  <si>
    <t>3319690369 / 0800</t>
  </si>
  <si>
    <t>V OR u KS v Brně, oddíl Pr, vložka 1893</t>
  </si>
  <si>
    <t xml:space="preserve">777 948 236
519 407 301  </t>
  </si>
  <si>
    <t>Alena Racková</t>
  </si>
  <si>
    <t>JM_281</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</si>
  <si>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</si>
  <si>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</si>
  <si>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</si>
  <si>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</si>
  <si>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</si>
  <si>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</si>
  <si>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</si>
  <si>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</si>
  <si>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</si>
  <si>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</si>
  <si>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reditelka@muzeum-blanenska.cz</t>
  </si>
  <si>
    <t>ekonom@muzeum-blanenska.cz</t>
  </si>
  <si>
    <t>Mgr. Martina Vitouchová, DiS.</t>
  </si>
  <si>
    <t>546 410 159, 724 561 996</t>
  </si>
  <si>
    <t>Mgr. Radek Musil</t>
  </si>
  <si>
    <t>Mgr. Radek Musil, ředitel</t>
  </si>
  <si>
    <t>Mgr. Radkem Musilem</t>
  </si>
  <si>
    <t>Mgr. Radkem Musilem, ředitelem</t>
  </si>
  <si>
    <t>Ing. Jan Hobža</t>
  </si>
  <si>
    <t>Ing. Jan Hobža, ředitel</t>
  </si>
  <si>
    <t>Ing. Janem Hobžou</t>
  </si>
  <si>
    <t>Ing. Janem Hobžou, ředitelem</t>
  </si>
  <si>
    <t>gabriela.fialova@mszscernopolni.cz</t>
  </si>
  <si>
    <t>info@mszscernopolni.cz</t>
  </si>
  <si>
    <t>Mateřská škola a základní škola při Fakultní nemocnici Brno, příspěvková organizace</t>
  </si>
  <si>
    <t xml:space="preserve">532 234 321; 602 572 608
</t>
  </si>
  <si>
    <t>ddboskovice@seznam.cz</t>
  </si>
  <si>
    <t>Střední průmyslová škola Edvarda Beneše a obchodní akademie Břeclav, příspěvková organizace</t>
  </si>
  <si>
    <t>515277111  601345275</t>
  </si>
  <si>
    <t xml:space="preserve">faktury@susjmk.cz; jiri.sochor@susjmk.cz </t>
  </si>
  <si>
    <t>Ing. Petr Baťka, ředitel</t>
  </si>
  <si>
    <t>Ing. Petrem Baťkou, ředitelem</t>
  </si>
  <si>
    <t>Ing. Leona Sapíková, MPA, LL.M.</t>
  </si>
  <si>
    <t>Ing. Leona Sapíková, MPA, LL.M., ředitelka</t>
  </si>
  <si>
    <t>Ing. Leonou Sapíkovou, MPA, LL.M.</t>
  </si>
  <si>
    <t xml:space="preserve">ředitelkou </t>
  </si>
  <si>
    <t>Ing. Leonou Sapíkovou, MPA, LL.M.,ředitelkou</t>
  </si>
  <si>
    <t>sohajda.frantisek@nemkyj.cz
fiala.miroslav@nemkyj.cz
safarova.eva@nemkyj.cz</t>
  </si>
  <si>
    <t>1) elektřina
2) zemní plyn
3) VZ</t>
  </si>
  <si>
    <t>František Šohajda
Fiala Miroslav
Ing. Eva Šafářová</t>
  </si>
  <si>
    <t>info@zusrosice.cz</t>
  </si>
  <si>
    <t>statutárním zástupcem</t>
  </si>
  <si>
    <t>JUDr. Zdeněk Horák, MBA</t>
  </si>
  <si>
    <t>JUDr. Zdeněk Horák, MBA, ředitel</t>
  </si>
  <si>
    <t>JUDr. Zdeňkem Horákem, MBA</t>
  </si>
  <si>
    <t>JUDr. Zdeňkem Horákem, MBA, ředitelem</t>
  </si>
  <si>
    <t>horak@nemvy.cz</t>
  </si>
  <si>
    <t>543426011
543426021</t>
  </si>
  <si>
    <t>516478444
601 130 283</t>
  </si>
  <si>
    <t>Látal</t>
  </si>
  <si>
    <t>516478444
702218578</t>
  </si>
  <si>
    <t>MUDr. Martin Pavlík, Ph.D., EDIC, DESA</t>
  </si>
  <si>
    <t>MUDr. Martinem Pavlíkem, Ph.D., EDIC, DESA</t>
  </si>
  <si>
    <t>MUDr. Martin Pavlík, Ph.D., EDIC, DESA, ředitel</t>
  </si>
  <si>
    <t>MUDr. Martinem Pavlíkem, Ph.D., EDIC, DESA, ředitelem</t>
  </si>
  <si>
    <t>martin.pavlik@nemzn.cz</t>
  </si>
  <si>
    <t>Gymnázium T. G. Masaryka Hustopeče, příspěvková organizace</t>
  </si>
  <si>
    <t>gemini@geminibrno.cz; dubnicky@geminibrno.cz</t>
  </si>
  <si>
    <t>horak.jiri@nemhu.cz</t>
  </si>
  <si>
    <t>Ing. Jiří Horák</t>
  </si>
  <si>
    <t>konvicova@skolatisnov.cz</t>
  </si>
  <si>
    <t>ss.gellnerova@skolyjm.cz</t>
  </si>
  <si>
    <t>vedprovozu@dszastavka.cz</t>
  </si>
  <si>
    <t>zavodna@spsbv.cz</t>
  </si>
  <si>
    <t xml:space="preserve">Lenka Jandová </t>
  </si>
  <si>
    <t>info@zushodonin.cz</t>
  </si>
  <si>
    <t>CZ00567370</t>
  </si>
  <si>
    <t>jaskova@oupslomena.cz</t>
  </si>
  <si>
    <t>Ing. Hedvika Prachařová
Ing. Aleš Dobis</t>
  </si>
  <si>
    <t>607 119 101
547 120 610</t>
  </si>
  <si>
    <t>zdenek.kral@socialnisluzbysebetov.cz</t>
  </si>
  <si>
    <t>Zdeněk Král</t>
  </si>
  <si>
    <t>Ing. Jiří Košťál</t>
  </si>
  <si>
    <t>Ing. Jiří Košťál, ředitel</t>
  </si>
  <si>
    <t>Ing. Jiřím Košťálem</t>
  </si>
  <si>
    <t>Ing. Jiřím Košťálem, ředitelem</t>
  </si>
  <si>
    <t>kostal@soubosonohy.cz</t>
  </si>
  <si>
    <t>Jazyková škola s právem státní jazykové zkoušky Brno, příspěvková organizace</t>
  </si>
  <si>
    <t>Pionýrská 254/23, 602 00 Brno</t>
  </si>
  <si>
    <t>Pionýrská 254/23</t>
  </si>
  <si>
    <t>Pionýrská</t>
  </si>
  <si>
    <t>hyblerova.michaela@nemhu.cz</t>
  </si>
  <si>
    <t>novotna@zssekaninova.cz</t>
  </si>
  <si>
    <t>ddmkurim@ddmkurim.cz</t>
  </si>
  <si>
    <t>jiri@ddmkurim.cz</t>
  </si>
  <si>
    <t>uctarna@szsbrno.cz</t>
  </si>
  <si>
    <t xml:space="preserve">Mgr. Bc. Jiří Hejduk </t>
  </si>
  <si>
    <t>Mgr. Bc. Jiří Hejduk, ředitel</t>
  </si>
  <si>
    <t>Mgr. Bc. Jiřím Hejdukem</t>
  </si>
  <si>
    <t>Mgr. Bc. Jiřím Hejdukem, ředitelem</t>
  </si>
  <si>
    <t>sekretariat@gymnaslo.cz</t>
  </si>
  <si>
    <t>U Nemocnice 3066/1, 690 02 Břeclav</t>
  </si>
  <si>
    <t xml:space="preserve">517 348 866, 734 760 652
</t>
  </si>
  <si>
    <t>danihelka@soubosonohy.cz
pracharova@soubosonohy.cz
sekretariat@soubosonohy.cz</t>
  </si>
  <si>
    <t>reditelka@mssidlistni.cz</t>
  </si>
  <si>
    <t>518 306 901, 722 586 138</t>
  </si>
  <si>
    <t>hobza@spsstavbrno.cz</t>
  </si>
  <si>
    <t/>
  </si>
  <si>
    <t xml:space="preserve"> capkova@spsbv.cz sladky@spsbv.cz</t>
  </si>
  <si>
    <t>stanek@iss-slavkov.eu; drobna@iss-slavkov.eu</t>
  </si>
  <si>
    <t>sekretariat@soubosonohy.cz; danihelka@soubosonohy.cz</t>
  </si>
  <si>
    <t>info@gpoa.cz
novak.p@gpoa.cz</t>
  </si>
  <si>
    <t>70932581</t>
  </si>
  <si>
    <t>dankova@sos-vyskov.cz; info@sos-vyskov.cz</t>
  </si>
  <si>
    <t>ss.gellnerova@skolyjm.cz
sekretariat-zs@zsspbrno.cz</t>
  </si>
  <si>
    <t>mkrivakova@szsbrno.cz</t>
  </si>
  <si>
    <t>infomerhautova@szsbrno.cz</t>
  </si>
  <si>
    <t>jarosch@gpoa.cz</t>
  </si>
  <si>
    <t>studenkova@rmm.cz</t>
  </si>
  <si>
    <t>pí Studenková</t>
  </si>
  <si>
    <t>reditelka@zsveselikollarova.cz</t>
  </si>
  <si>
    <t>skola@zsveselikollarova.cz; kancelar@zsveselikollarova.cz</t>
  </si>
  <si>
    <t>p. Valenta</t>
  </si>
  <si>
    <t>valenta@rmm.cz</t>
  </si>
  <si>
    <t>svatoslav.kornelly@nemzn.cz 
marek.strnad@nemzn.cz</t>
  </si>
  <si>
    <t>Ing. Svatoslav Kornelly; Marek Strnad</t>
  </si>
  <si>
    <t>516413362, 724 784 624</t>
  </si>
  <si>
    <t>radek.necas@susjmk.cz</t>
  </si>
  <si>
    <t>734 412 356
547 120 343</t>
  </si>
  <si>
    <t>Vzdělávací institut pro Moravu, zařízení pro další vzdělávání pedagogických pracovníků a středisko služeb školám, příspěvková organizace</t>
  </si>
  <si>
    <t>horakovsky@sssebrno.cz; stupnanek@sssebrno.cz</t>
  </si>
  <si>
    <t xml:space="preserve">Lukáš Horákovský; Libor Stupňánek </t>
  </si>
  <si>
    <t>4692132319/0800</t>
  </si>
  <si>
    <t>novakova@svcvyskov.cz;ucetni@svcvyskov.cz</t>
  </si>
  <si>
    <t>Gymnázium, obchodní akademie a jazyková škola s právem státní jazykové zkoušky Hodonín, příspěvková organizace</t>
  </si>
  <si>
    <t>Mgr. Kateřina Kouřilová</t>
  </si>
  <si>
    <t>Mgr. Kateřina Kouřilová, ředitelka</t>
  </si>
  <si>
    <t>Mgr. Kateřinou Kouřilovou</t>
  </si>
  <si>
    <t>Mgr. Kateřinou Kouřilovou, ředitelkou</t>
  </si>
  <si>
    <t>kourilova@goah.cz</t>
  </si>
  <si>
    <t>518542559 / 603741826</t>
  </si>
  <si>
    <t>Mgr. Eva Kalová</t>
  </si>
  <si>
    <t>Mgr. Eva Kalová, ředitelka</t>
  </si>
  <si>
    <t>Mgr. Eva Kalovou</t>
  </si>
  <si>
    <t>eva.kalova@socialnisluzbysebetov.cz</t>
  </si>
  <si>
    <t>EE</t>
  </si>
  <si>
    <t>ZP</t>
  </si>
  <si>
    <t>NE</t>
  </si>
  <si>
    <t>ANO</t>
  </si>
  <si>
    <t>00053198</t>
  </si>
  <si>
    <t>00055468</t>
  </si>
  <si>
    <t>00089613</t>
  </si>
  <si>
    <t>00092584</t>
  </si>
  <si>
    <t>00092738</t>
  </si>
  <si>
    <t>00173843</t>
  </si>
  <si>
    <t>00219321</t>
  </si>
  <si>
    <t>00212733</t>
  </si>
  <si>
    <t>00400963</t>
  </si>
  <si>
    <t>00401293</t>
  </si>
  <si>
    <t>00380431</t>
  </si>
  <si>
    <t>00226912</t>
  </si>
  <si>
    <t>00387134</t>
  </si>
  <si>
    <t>00390780</t>
  </si>
  <si>
    <t>00380407</t>
  </si>
  <si>
    <t>00380458</t>
  </si>
  <si>
    <t>00566772</t>
  </si>
  <si>
    <t>00559032</t>
  </si>
  <si>
    <t>00559008</t>
  </si>
  <si>
    <t>00567582</t>
  </si>
  <si>
    <t>00559016</t>
  </si>
  <si>
    <t>00559466</t>
  </si>
  <si>
    <t>00638005</t>
  </si>
  <si>
    <t>00558974</t>
  </si>
  <si>
    <t>00567370</t>
  </si>
  <si>
    <t>00567213</t>
  </si>
  <si>
    <t>00566438</t>
  </si>
  <si>
    <t>00559130</t>
  </si>
  <si>
    <t>00839205</t>
  </si>
  <si>
    <t>00838420</t>
  </si>
  <si>
    <t>00840246</t>
  </si>
  <si>
    <t>00838446</t>
  </si>
  <si>
    <t>00839621</t>
  </si>
  <si>
    <t>04212029</t>
  </si>
  <si>
    <t>04551320</t>
  </si>
  <si>
    <t>Mgr. Liborem Hejdou</t>
  </si>
  <si>
    <t xml:space="preserve">uher@spsbv.cz </t>
  </si>
  <si>
    <t>Mgr. Jiří Uher</t>
  </si>
  <si>
    <t>Mgr. Evou Kalovou, ředitelkou</t>
  </si>
  <si>
    <t>Bc. Radka Mikulová, ředitelka</t>
  </si>
  <si>
    <t>Bc. Radkou Mikulovou</t>
  </si>
  <si>
    <t>Bc. Radkou Mikulovou, ředitelkou</t>
  </si>
  <si>
    <t>Bc. Václav Polách, MBA, pověřen zastupováním</t>
  </si>
  <si>
    <t>pověřeným zastupováním</t>
  </si>
  <si>
    <t>Bc. Václavem Poláchem, MBA, pověřeným zastupováním</t>
  </si>
  <si>
    <t>Mgr. Hana Dobrovolná</t>
  </si>
  <si>
    <t>Mgr. Hana Dobrovolná, ředitelka</t>
  </si>
  <si>
    <t>Mgr. Hanou Dobrovolnou</t>
  </si>
  <si>
    <t>Mgr. Hanou Dobrovolnou, ředitelkou</t>
  </si>
  <si>
    <t>Mgr. Martin Peiger, ředitel</t>
  </si>
  <si>
    <t>Mgr. Martinem Peigerem</t>
  </si>
  <si>
    <t>Mgr. Martinem Peigerem, ředitelem</t>
  </si>
  <si>
    <t>Mgr. Martin Peiger</t>
  </si>
  <si>
    <t>zmocnění ke zveřejňování v RS</t>
  </si>
  <si>
    <t>Pozn.</t>
  </si>
  <si>
    <t>reditelka@zspboskovice.cz, konecna@zspboskovice.cz</t>
  </si>
  <si>
    <t>Mgr. Pavel Kolář</t>
  </si>
  <si>
    <t>Mgr. Pavel Kolář, ředitel</t>
  </si>
  <si>
    <t>Mgr. Pavlem Kolářem</t>
  </si>
  <si>
    <t>Mgr. Pavlem Kolářem, ředitelem</t>
  </si>
  <si>
    <t>tvrda@nemvy.cz, herzan@nemvy.cz</t>
  </si>
  <si>
    <t>Bc. Roman Hanák, ředitel</t>
  </si>
  <si>
    <t>Bc. Roman Hanák</t>
  </si>
  <si>
    <t>Bc. Romanem Hanákem</t>
  </si>
  <si>
    <t>Bc. Romanem Hanákem, ředitelem</t>
  </si>
  <si>
    <t>27.10.2020</t>
  </si>
  <si>
    <t>26.10.2020</t>
  </si>
  <si>
    <t>03.11.2020</t>
  </si>
  <si>
    <t>ZP datum platnosti smlouvy</t>
  </si>
  <si>
    <t>fu@nemvy.cz</t>
  </si>
  <si>
    <t xml:space="preserve">roman.hanak@susjmk.cz </t>
  </si>
  <si>
    <t>CZ62157264</t>
  </si>
  <si>
    <t>517 321 166 , 602 510 590</t>
  </si>
  <si>
    <t>Mateřská škola, základní škola, praktická škola a dětský domov Kyjov, příspěvková organizace</t>
  </si>
  <si>
    <t>JM_286</t>
  </si>
  <si>
    <t>Domov pro seniory Hustopeče, příspěvková organizace</t>
  </si>
  <si>
    <t>luzova@domovhustopece.cz</t>
  </si>
  <si>
    <t xml:space="preserve">516 465 438
</t>
  </si>
  <si>
    <t>601 392 800, 516 426 105</t>
  </si>
  <si>
    <t>Ing. Petr Baťka, statutární zástupce</t>
  </si>
  <si>
    <t>Mgr. Jiří Uher, ředitel</t>
  </si>
  <si>
    <t>V OR u KS v Brně, oddíl Pr, vložka 2143</t>
  </si>
  <si>
    <t>14120097</t>
  </si>
  <si>
    <t>EE / ZP - v nájmu - smlouva s jinou školskou organizací</t>
  </si>
  <si>
    <t>EE / ZP - v nájmu - smlouva s městem Vyškov</t>
  </si>
  <si>
    <t>EE / ZP - v nájmu - smlouva s FN Brno</t>
  </si>
  <si>
    <t xml:space="preserve">EE / ZP - v nájmu - smlouva se Střední průmyslovou školou </t>
  </si>
  <si>
    <t>EE / ZP - v nájmu - smlouva se Základní školou v Ostrově u Macochy</t>
  </si>
  <si>
    <t>EE / ZP - v nájmu - smlouva s městem Hodonín</t>
  </si>
  <si>
    <t>EE / ZP - v nájmu - smlouva s obecním městským úřadem</t>
  </si>
  <si>
    <t>ZP - nemají přípojku ZP</t>
  </si>
  <si>
    <t>reditel@nemhu.cz</t>
  </si>
  <si>
    <t>ucetni@nemhu.cz</t>
  </si>
  <si>
    <t>uctarna@nemhu.cz</t>
  </si>
  <si>
    <t>PhDr. Ladislava Brančíková</t>
  </si>
  <si>
    <t>PhDr. Ladislava Brančíková, ředitelka</t>
  </si>
  <si>
    <t>PhDr. Ladislavou Brančíkovou</t>
  </si>
  <si>
    <t>PhDr. Ladislavou Brančíkovou, ředitelkou</t>
  </si>
  <si>
    <t>543 212 748
736 605 949</t>
  </si>
  <si>
    <t>sekretariat@soubosonohy.cz;
novakova@soubosonohy.cz</t>
  </si>
  <si>
    <t>info@muzeum-blanenska.cz; ruzickova@muzeum-blanenska.cz</t>
  </si>
  <si>
    <t>123-3018470207/0100</t>
  </si>
  <si>
    <t>pospisil@nemvy.cz</t>
  </si>
  <si>
    <t>Vlastimil Pospíšil</t>
  </si>
  <si>
    <t>obchod@nemkyj.cz</t>
  </si>
  <si>
    <t>vadurova.libuse@nemkyj.cz</t>
  </si>
  <si>
    <t>Ing. Vaďurová</t>
  </si>
  <si>
    <t>ucetni@nemletovice.cz</t>
  </si>
  <si>
    <t>pověřený zastupováním</t>
  </si>
  <si>
    <t>Mgr. Jana Kopecká</t>
  </si>
  <si>
    <t>Mgr. Jana Kopecká, ředitelka</t>
  </si>
  <si>
    <t>Mgr. Janou Kopeckou</t>
  </si>
  <si>
    <t>Mgr. Janou Kopeckou, ředitelkou</t>
  </si>
  <si>
    <t>polachova@jaroska.cz</t>
  </si>
  <si>
    <t>Radka Polachová</t>
  </si>
  <si>
    <t>fakturace@spschbr.cz</t>
  </si>
  <si>
    <t>udrzba@nemletovice.cz</t>
  </si>
  <si>
    <t>Ing. Alice Lužová, MSc. MBA</t>
  </si>
  <si>
    <t>Ing. Alice Lužová, MSc. MBA, ředitelka</t>
  </si>
  <si>
    <t>Ing. Alicí Lužovou, MSc. MBA</t>
  </si>
  <si>
    <t>Ing. Alicí Lužovou, MSc. MBA, ředitelkou</t>
  </si>
  <si>
    <t>CZ00380458</t>
  </si>
  <si>
    <r>
      <rPr>
        <b/>
        <sz val="7"/>
        <rFont val="Calibri"/>
        <family val="2"/>
        <charset val="238"/>
        <scheme val="minor"/>
      </rPr>
      <t>Kontakt pro odečty</t>
    </r>
    <r>
      <rPr>
        <sz val="7"/>
        <rFont val="Calibri"/>
        <family val="2"/>
        <charset val="238"/>
        <scheme val="minor"/>
      </rPr>
      <t xml:space="preserve">: Jana Klouparová -vedoucí provozu telefon: 606 119 189 nebo 544 221 581                     Email: provoz@iss-slavkov.eu </t>
    </r>
  </si>
  <si>
    <t xml:space="preserve">Hejnová Dagmar </t>
  </si>
  <si>
    <t>hejnova@ssposrno.cz podatelna@sssbrno.cz</t>
  </si>
  <si>
    <t>zus-veseli.cz</t>
  </si>
  <si>
    <t>541212176 - vrátnice     541 240 386 - ředitel                      739 305 048 - hospodářka</t>
  </si>
  <si>
    <t>Základní umělecká škola F. B. Ševčíka Jedovnice, příspěvková organizace</t>
  </si>
  <si>
    <t>MgA. Michael Hreňo</t>
  </si>
  <si>
    <t>516 442 235                    516 442 992</t>
  </si>
  <si>
    <t>545576263                      721 030 245</t>
  </si>
  <si>
    <t>517 315 100/111
602 593 501                                                                605 306 255 - energ. Manažer - Pospíšil Vlastimil</t>
  </si>
  <si>
    <t xml:space="preserve">telefon:            +420 516 465 442                              mobil:               +420 605 593 884 </t>
  </si>
  <si>
    <t xml:space="preserve">zastupce1@spsjedovnice.cz </t>
  </si>
  <si>
    <t xml:space="preserve">zus@zus-veseli.cz                   tomeckova@zus-veseli.cz       kancelar@zus-veseli.cz </t>
  </si>
  <si>
    <t>123-6038400277/0100</t>
  </si>
  <si>
    <t>Hybešova 1497/7</t>
  </si>
  <si>
    <t xml:space="preserve">Bc. Josef Švarc </t>
  </si>
  <si>
    <t>Bc. Josef Švarc, statutární zástupce</t>
  </si>
  <si>
    <t xml:space="preserve">Bc. Josefem Švarcem </t>
  </si>
  <si>
    <t>Bc. Josefem Švarcem, statutárním zástupcem</t>
  </si>
  <si>
    <t>reditel@zusadamov.cz</t>
  </si>
  <si>
    <t>MUDr. Jiří Vyhnal, ředitel</t>
  </si>
  <si>
    <t>MUDr. Jiřím Vyhnalem, ředitelem</t>
  </si>
  <si>
    <t>MUDr. Jiří Vyhnal</t>
  </si>
  <si>
    <t>Hybešova 1497/7,693 01 Hustopeče</t>
  </si>
  <si>
    <t>Mgr. Jiřím Uhrem</t>
  </si>
  <si>
    <t>Zástupce statutárního orgánu</t>
  </si>
  <si>
    <t>Bc. Renata Ambrosová, zástupce statutárního orgánu</t>
  </si>
  <si>
    <t>Bc. Renatou Ambrosovou</t>
  </si>
  <si>
    <t>zástupkyní statutárního orgánu</t>
  </si>
  <si>
    <t>Bc. Renatou Ambrosovou, zástupkyní statutárního orgánu</t>
  </si>
  <si>
    <t>Mgr. Zdeněk Doležal, DiS</t>
  </si>
  <si>
    <t>Mgr. Zdeněk Doležal, DiS., ředitel</t>
  </si>
  <si>
    <t>zvs.kyjov@tiscali.cz, info@skolavresovice.cz</t>
  </si>
  <si>
    <t>541 226 090, 541 220 464, 702 221 445 - ředitel</t>
  </si>
  <si>
    <t>Obchodní akademie a střední škola polytechnická Veselí nad Moravou, příspěvková organizace</t>
  </si>
  <si>
    <t>skola@zsspbrno.cz; 
reditel@zsspbrno.cz;
radek.musil@gellnerka.cz;</t>
  </si>
  <si>
    <t>jana.kopecka@domovch.cz; reditel@domovch.cz;</t>
  </si>
  <si>
    <t>rajhrad@skolarajhrad.cz; knazik@skolarajhrad.cz;</t>
  </si>
  <si>
    <t>reditelka@ddmblansko.cz; ekonomka@ddmblansko.cz;</t>
  </si>
  <si>
    <t>smutny@zus-veseli.cz;            reditel@zus-veseli.cz ;</t>
  </si>
  <si>
    <t>kulhankova@iss-slavkov.eu; stanek@iss-slavkov.eu;</t>
  </si>
  <si>
    <t>safarova.eva@nemkyj.cz</t>
  </si>
  <si>
    <t>519315292  724157396</t>
  </si>
  <si>
    <t>Pod klášterem 55/17</t>
  </si>
  <si>
    <t>Pod klášterem 55/17, 679 61 Letovice</t>
  </si>
  <si>
    <t>Pod klášterem</t>
  </si>
  <si>
    <t>oa@oaveseli.cz.</t>
  </si>
  <si>
    <t>E-mail- Dotazník</t>
  </si>
  <si>
    <t>Časová značka</t>
  </si>
  <si>
    <t>E-mailová adresa</t>
  </si>
  <si>
    <t>Jméno a příjmení osoby vyplňující tento dotazník/Název organizace</t>
  </si>
  <si>
    <t>IČO Vaší příspěvkové organizace</t>
  </si>
  <si>
    <t>Přejete si využít centrální nákup kancelářského papíru na období duben – červen 2023 (3 měsíce)</t>
  </si>
  <si>
    <t>Přejete si v rámci centrálního nákupu  na období duben – červen 2023 využívat dodávky papíru s náhradním plněním?</t>
  </si>
  <si>
    <t>Xerografický papír A4, bílý, 80 g, kvalita A        (1 balík = 500 listů)</t>
  </si>
  <si>
    <t>Xerografický papír A4, bílý, 80 g, kvalita B        (1 balík = 500 listů)</t>
  </si>
  <si>
    <t>Xerografický papír A4, bílý, 80 g, kvalita C        (1 balík = 500 listů)</t>
  </si>
  <si>
    <t>Xerografický papír A4, bílý, 160 g, (1 balík = 250 listů)</t>
  </si>
  <si>
    <t>Xerografický papír A4, barevný, 80 g, (1 balík = 500 listů)</t>
  </si>
  <si>
    <t>Xerografický papír A4, barevný, 160 g, (1 balík = 250 listů)</t>
  </si>
  <si>
    <t>Xerografický papír A3, bílý, 80 g, kvalita A        (1 balík = 500 listů)</t>
  </si>
  <si>
    <t>Xerografický papír A3, bílý, 80 g, kvalita B        (1 balík = 500 listů)</t>
  </si>
  <si>
    <t>Xerografický papír A3, bílý, 80 g, kvalita C        (1 balík = 500 listů)</t>
  </si>
  <si>
    <t>Xerografický papír A3, barevný, 80 g, (1 balík = 500 listů)</t>
  </si>
  <si>
    <t>Xerografický papír A5, bílý, 80 g, (1 balík = 500 listů)</t>
  </si>
  <si>
    <t>Xerografický papír A4, 100 % recyklovaný, 80 g, (1 balík = 500 listů)</t>
  </si>
  <si>
    <t>novak.p@gpoa.cz</t>
  </si>
  <si>
    <t>Novák Pavel - GPOA</t>
  </si>
  <si>
    <t>Ano</t>
  </si>
  <si>
    <t>Ne</t>
  </si>
  <si>
    <t>Soňa Smiešna</t>
  </si>
  <si>
    <t>vesela@vim-jmk.cz</t>
  </si>
  <si>
    <t>Yveta Veselá</t>
  </si>
  <si>
    <t>stravovani@ds-hodonin.cz</t>
  </si>
  <si>
    <t>Mária Hálková</t>
  </si>
  <si>
    <t>peskova@masarykuvdm.cz</t>
  </si>
  <si>
    <t>Helena Pešková</t>
  </si>
  <si>
    <t>Lenka Vlachová/Základní umělecká škola Hodonín, příspěvková organizace</t>
  </si>
  <si>
    <t>sigmundova@domovtavikovice.cz</t>
  </si>
  <si>
    <t>Renata Sigmundová</t>
  </si>
  <si>
    <t>skola@spsjedovnice.cz</t>
  </si>
  <si>
    <t>vaculikova@skolarajhrad.cz</t>
  </si>
  <si>
    <t>KATEŘINA VACULÍKOVÁ</t>
  </si>
  <si>
    <t>Gabriela Fialová</t>
  </si>
  <si>
    <t>obchodni@nembv.cz</t>
  </si>
  <si>
    <t>Petr Pyskatý / Nemocnice Břeclav p.o.</t>
  </si>
  <si>
    <t>pavel.juranek@issabrno.cz</t>
  </si>
  <si>
    <t xml:space="preserve">Pavel Juránek </t>
  </si>
  <si>
    <t>Jaroslava Závodná, Střední průmyslová škola Edvarda Beneše a obchodní akademie Břeclav, příspěvková organizace</t>
  </si>
  <si>
    <t>Michaela Hýblerová / Nemocnice Hustopeče, p.o.</t>
  </si>
  <si>
    <t>j-suchynova@gymhust.cz</t>
  </si>
  <si>
    <t>Jana Suchyňová</t>
  </si>
  <si>
    <t>Andrea Kropíková, Dětský domov Strážnice, příspěvková organizace</t>
  </si>
  <si>
    <t>Jitka Šichová, Základní umělecká škola Velké Opatovice, příspěvková organizace</t>
  </si>
  <si>
    <t>Mgr. Jiří Hejduk</t>
  </si>
  <si>
    <t>Jitka Juračková/Sociální služby Šebetov, p.o.</t>
  </si>
  <si>
    <t>Petr Pavlinec</t>
  </si>
  <si>
    <t>Renata Ambrosová</t>
  </si>
  <si>
    <t>mtz@horizontkyjov.cz</t>
  </si>
  <si>
    <t>Jana V incová</t>
  </si>
  <si>
    <t>speratova@geminibrno.cz</t>
  </si>
  <si>
    <t>Jarmila Sperátová</t>
  </si>
  <si>
    <t>Zdislava Paulíková</t>
  </si>
  <si>
    <t>tapticova@ppphodonin.cz</t>
  </si>
  <si>
    <t>Mgr. Jana Taptičová</t>
  </si>
  <si>
    <t>reditel@zusrosice.cz</t>
  </si>
  <si>
    <t>Mgr. Zdeněk Doležal, DiS. / Základní umělecká škola Rosice, p. o.</t>
  </si>
  <si>
    <t>chelik@svcvyskov.cz</t>
  </si>
  <si>
    <t>Roman Chelík</t>
  </si>
  <si>
    <t>davky@nemletovice.cz</t>
  </si>
  <si>
    <t>Eva Hönigová</t>
  </si>
  <si>
    <t>pechova@oupslomena.cz</t>
  </si>
  <si>
    <t>Petra Pechová, Odborné učiliště a prš Brno, příspěvková organizace, Lomená 44, 617 00 Brno</t>
  </si>
  <si>
    <t>jilkova@domovch.cz</t>
  </si>
  <si>
    <t>lukasova@gymnaslo.cz</t>
  </si>
  <si>
    <t>Lukášová</t>
  </si>
  <si>
    <t>Marika Benešová</t>
  </si>
  <si>
    <t xml:space="preserve">reditel@sjs-brno.cz </t>
  </si>
  <si>
    <t xml:space="preserve">Helena Ťoková, Jazyková škola s právem SJZ Brno, p.o. </t>
  </si>
  <si>
    <t>Lenka Červinková Jandová</t>
  </si>
  <si>
    <t>oa@oaveseli.cz</t>
  </si>
  <si>
    <t>Iveta Machalová/Obchodní akademie a střední škola polytechnická Veselí nad Moravou, příspěvková organizace</t>
  </si>
  <si>
    <t>Miluše Musilová/ Zámek Břežany p.o.</t>
  </si>
  <si>
    <t>Základní umělecká škola Vyškov, p.o. Aleš Musil</t>
  </si>
  <si>
    <t xml:space="preserve">Ilona Mahrová </t>
  </si>
  <si>
    <t>Bc. Radka Mikulová, ředitelka Dětský domov Boskovice, p.o,</t>
  </si>
  <si>
    <t>objednavky.mtz@nemzn.cz</t>
  </si>
  <si>
    <t>Martina Vidličková/Nemocnice Znojmo p.o.</t>
  </si>
  <si>
    <t>Eva Šafářová/Nemocnice Kyjov</t>
  </si>
  <si>
    <t>georgiu@rmm.cz</t>
  </si>
  <si>
    <t>Dana Georgiu</t>
  </si>
  <si>
    <t>vajdisova@soubosonohy.cz</t>
  </si>
  <si>
    <t>Vajdišová Petra</t>
  </si>
  <si>
    <t>sklad@centrumproseniorykyjov.cz</t>
  </si>
  <si>
    <t>Jana Žůrková Centrum služeb pro seniory Kyjov</t>
  </si>
  <si>
    <t>info@sos-vyskov.cz</t>
  </si>
  <si>
    <t>Mgr. Hana Poslíková</t>
  </si>
  <si>
    <t>Blanka Šenkýřová, Základní škola při Dětské léčebně Ostrov u Macochy, přísp. org.</t>
  </si>
  <si>
    <t>ruzickova@muzeum-blanenska.cz</t>
  </si>
  <si>
    <t>Michaela Růžičková, Muzeum Blanenska, p.o.</t>
  </si>
  <si>
    <t>Petr Jůza</t>
  </si>
  <si>
    <t>kulhankova@iss-slavkov.eu</t>
  </si>
  <si>
    <t>Eva Novotná</t>
  </si>
  <si>
    <t>krejcit@jaroska.cz</t>
  </si>
  <si>
    <t>Tomáš Krejčí</t>
  </si>
  <si>
    <t>herzan@nemvy.cz</t>
  </si>
  <si>
    <t>Jaromír Herzán / Nemocnice Vyškov, p. o.</t>
  </si>
  <si>
    <t>vedstravovani@dszastavka.cz</t>
  </si>
  <si>
    <t>Pavla Báňová</t>
  </si>
  <si>
    <t>hanado@seznam.cz</t>
  </si>
  <si>
    <t>Hana Doušková/SPŠ stavební Brno, příspěvková organizace</t>
  </si>
  <si>
    <t>zus@zus-veseli.cz</t>
  </si>
  <si>
    <t>stupnanek@sssebrno.cz</t>
  </si>
  <si>
    <t>Libor Stupňánek/SŠSE Brno, příspěvková organizace</t>
  </si>
  <si>
    <t>Marcela Křiváková</t>
  </si>
  <si>
    <t>ucetni@paprsek.eu</t>
  </si>
  <si>
    <t>Ivana Berková</t>
  </si>
  <si>
    <t>Dana Saňková, Gymnázium Židlochovice, přísp.org.</t>
  </si>
  <si>
    <t>Lenka Ostrá/Dětský domov Hodonín u Kunštátu, p.o.u</t>
  </si>
  <si>
    <t>k.hrozova@seznam.cz</t>
  </si>
  <si>
    <t>Kateřina Hrozová, Správa a údržba silnic Jihomoravského kraje, příspěvková organizace kraje</t>
  </si>
  <si>
    <t>aujezdska.martina@zsveselikollarova.cz</t>
  </si>
  <si>
    <t>Martina Aujezdská</t>
  </si>
  <si>
    <t>Hana Bílková/ Dětský domov Brno, Jílová, příspěvková organizace</t>
  </si>
  <si>
    <t>mkrizova@gymelg.cz</t>
  </si>
  <si>
    <t>MŠ, ZŠ a SŠ Gellnerka Brno, p.o.</t>
  </si>
  <si>
    <t>sterba@zsblansko.cz</t>
  </si>
  <si>
    <t>Lenka Bočková</t>
  </si>
  <si>
    <t>Jitka Opluštilová/ Gymnázium, obchodní akademie a jazyková škola s právem státní jazykové zkoušky Hodonín, příspěvková organizace</t>
  </si>
  <si>
    <t>Alice Lužová</t>
  </si>
  <si>
    <t>Andrea Šikulová</t>
  </si>
  <si>
    <t>strelec@ssee-sokolnice.cz</t>
  </si>
  <si>
    <t>Ivo Střelec/Střední škola elektrotechnická a energetická</t>
  </si>
  <si>
    <t>Kateřina Hnaníčková</t>
  </si>
  <si>
    <t>Petra Havranová</t>
  </si>
  <si>
    <t>Komárková Z.</t>
  </si>
  <si>
    <t>podatelna@svcznojmo.cz</t>
  </si>
  <si>
    <t>Eva Havlišová</t>
  </si>
  <si>
    <t>Jiří Halíř/Konzervatoř Brno</t>
  </si>
  <si>
    <t>Kateřina Klimešová/Základní umělecká škola F. B. Ševčíka Jedovnice, příspěvková organizace</t>
  </si>
  <si>
    <t>Vyplnili dotazník</t>
  </si>
  <si>
    <t>Žádost o centralizované zadávání veřejné zakázky</t>
  </si>
  <si>
    <t>1. Žadatel:</t>
  </si>
  <si>
    <t>IČO:</t>
  </si>
  <si>
    <t>DIČ:</t>
  </si>
  <si>
    <t>ID:</t>
  </si>
  <si>
    <t>se sídlem:</t>
  </si>
  <si>
    <t>zapsaná:</t>
  </si>
  <si>
    <t>zastoupená:</t>
  </si>
  <si>
    <t>2. Centrální zadavatel</t>
  </si>
  <si>
    <t>CEJIZA, s.r.o.</t>
  </si>
  <si>
    <t>CZ28353242</t>
  </si>
  <si>
    <t>Žerotínovo náměstí 449/3, Veveří, 602 00 Brno</t>
  </si>
  <si>
    <t>v OR vedeném u Krajského soudu v Brně, sp. zn. C 63163</t>
  </si>
  <si>
    <t>Mgr. Libuší Podolovou, jednatelkou</t>
  </si>
  <si>
    <t xml:space="preserve">V souladu se směrnicí č. 80/INA-VOK Pravidla pro reprodukci majetku a zadávání veřejných zakázek příspěvkových organizací,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  </t>
  </si>
  <si>
    <t>Dynamický nákupní systém na dodávky kancelářského papíru 2021 - 2023</t>
  </si>
  <si>
    <t>Veřejná zakázka v rámci dynamického nákupního systému s názvem</t>
  </si>
  <si>
    <t>bude zadána v rámci kategorie</t>
  </si>
  <si>
    <t>I.</t>
  </si>
  <si>
    <t>na předpokládané období</t>
  </si>
  <si>
    <t>Veřejná zakázka v níže uvedeném rozsahu bude hrazena z finančních prostředků vlastního rozpočtu organizace.</t>
  </si>
  <si>
    <t>POŽADAVEK NA NÁHRADNÍ PLNĚNÍ</t>
  </si>
  <si>
    <t>XEROGRAFICKÝ PAPÍR A4, BÍLÝ, 80g</t>
  </si>
  <si>
    <t>XEROGRAFICKÝ PAPÍR A4, BÍLÝ, 160g</t>
  </si>
  <si>
    <t>XEROGRAFICKÝ PAPÍR A4, BAREVNÝ, 80g</t>
  </si>
  <si>
    <t>XEROGRAFICKÝ PAPÍR A4, BAREVNÝ, 160g</t>
  </si>
  <si>
    <t>KVALITA A</t>
  </si>
  <si>
    <t>KVALITA B</t>
  </si>
  <si>
    <t>KVALITA C</t>
  </si>
  <si>
    <t>XEROGRAFICKÝ PAPÍR A3, BÍLÝ, 80g</t>
  </si>
  <si>
    <t>XEROGRAFICKÝ PAPÍR A3, BAREVNÝ, 80g</t>
  </si>
  <si>
    <t>XEROGRAFICKÝ PAPÍR A5, BÍLÝ, 80g</t>
  </si>
  <si>
    <t>XEROGRAFICKÝ PAPÍR A4, RECYKLOVANÝ, 80g</t>
  </si>
  <si>
    <t>*počet je uváděn v balících (500 listů/1 balík)</t>
  </si>
  <si>
    <t xml:space="preserve">** u xerografického papíru A4, bílého, 160 g a xerografického papíru A4 barevného 160 g je počet uváděn v balících (250 listů/1 balík) </t>
  </si>
  <si>
    <t>Žadatel se zavazuje respektovat výsledky zadávání veřejné zakázky v dynamickém nákupním systému, provedeného centrálním zadavatelem na základě této žádosti a odebrat od vybraného dodavatele předmět plnění ve výše uvedeném množství.</t>
  </si>
  <si>
    <t>Plná moc</t>
  </si>
  <si>
    <r>
      <t>V souladu s § 9 zákona č. 134/2016 Sb., o zadávání veřejných zakázek, ve znění pozdějších předpisů (dále jen „</t>
    </r>
    <r>
      <rPr>
        <b/>
        <i/>
        <sz val="11"/>
        <rFont val="Calibri"/>
        <family val="2"/>
        <charset val="238"/>
        <scheme val="minor"/>
      </rPr>
      <t>Zákon o zadávání veřejných zakázek</t>
    </r>
    <r>
      <rPr>
        <sz val="11"/>
        <rFont val="Calibri"/>
        <family val="2"/>
        <charset val="238"/>
        <scheme val="minor"/>
      </rPr>
      <t>“), uzavřel žadatel, jakožto zmocnitel a zároveň jako pověřující zadavatel,  s centrálním zadavatelem, jakožto zmocněncem,  Smlouvu o úpravě práv a povinností v souvislosti s centralizovaným zadáváním a Smlouvu o úpravě některých dalších práv a povinností v souvislosti s centralizovaným zadáváním  (dále jen</t>
    </r>
    <r>
      <rPr>
        <b/>
        <sz val="11"/>
        <rFont val="Calibri"/>
        <family val="2"/>
        <charset val="238"/>
        <scheme val="minor"/>
      </rPr>
      <t xml:space="preserve"> „Smlouvy o centralizovaném zadávání"</t>
    </r>
    <r>
      <rPr>
        <sz val="11"/>
        <rFont val="Calibri"/>
        <family val="2"/>
        <charset val="238"/>
        <scheme val="minor"/>
      </rPr>
      <t>).</t>
    </r>
  </si>
  <si>
    <r>
      <t xml:space="preserve">Na základě Smluv o centralizovaném zadávání </t>
    </r>
    <r>
      <rPr>
        <b/>
        <sz val="11"/>
        <color theme="1"/>
        <rFont val="Calibri"/>
        <family val="2"/>
        <charset val="238"/>
        <scheme val="minor"/>
      </rPr>
      <t>žadatel pověřuje centrálního zadavatele provedením zadávání veřejné zakázky</t>
    </r>
    <r>
      <rPr>
        <sz val="11"/>
        <rFont val="Calibri"/>
        <family val="2"/>
        <charset val="238"/>
        <scheme val="minor"/>
      </rPr>
      <t xml:space="preserve"> v dynamickém nákupním systému s názvem:</t>
    </r>
  </si>
  <si>
    <r>
      <t>v rámci zavedeného "Dynamického nákupního systému na dodávky kancelářského papíru 2021 - 2023" podle § 141 Zákona o zadávání veřejných zakázek (dále jen „</t>
    </r>
    <r>
      <rPr>
        <b/>
        <i/>
        <sz val="11"/>
        <rFont val="Calibri"/>
        <family val="2"/>
        <charset val="238"/>
        <scheme val="minor"/>
      </rPr>
      <t>Řízení o zadání veřejné zakázky</t>
    </r>
    <r>
      <rPr>
        <sz val="11"/>
        <rFont val="Calibri"/>
        <family val="2"/>
        <charset val="238"/>
        <scheme val="minor"/>
      </rPr>
      <t>“).</t>
    </r>
  </si>
  <si>
    <r>
      <rPr>
        <b/>
        <sz val="11"/>
        <color theme="1"/>
        <rFont val="Calibri"/>
        <family val="2"/>
        <charset val="238"/>
        <scheme val="minor"/>
      </rPr>
      <t>Žadatel  tímto uděluje centrálnímu zadavateli  plnou moc k uzavření kupní smlouvy na dodávku kancelářského papíru</t>
    </r>
    <r>
      <rPr>
        <sz val="11"/>
        <rFont val="Calibri"/>
        <family val="2"/>
        <charset val="238"/>
        <scheme val="minor"/>
      </rPr>
      <t xml:space="preserve"> (dále jen „</t>
    </r>
    <r>
      <rPr>
        <b/>
        <i/>
        <sz val="11"/>
        <color theme="1"/>
        <rFont val="Calibri"/>
        <family val="2"/>
        <charset val="238"/>
        <scheme val="minor"/>
      </rPr>
      <t>Kupní smlouva</t>
    </r>
    <r>
      <rPr>
        <sz val="11"/>
        <rFont val="Calibri"/>
        <family val="2"/>
        <charset val="238"/>
        <scheme val="minor"/>
      </rPr>
      <t>“) a to s dodavatelem, jenž bude vybrán podle § 122 Zákona o zadávání veřejných zakázek v tomto Řízení o zadání veřejné zakázky, nebo v Řízení o zadání veřejné zakázky s obdobným předmětem po případném zrušení tohoto řízení.</t>
    </r>
  </si>
  <si>
    <t>Kupní smlouva bude uzavřena tak, že na smluvní straně kupujícího budou vystupovat všichni pověřující zadavatelé, kteří udělí centrálnímu zadavateli plnou moc k uzavření Kupní smlouvy a všichni pověrující zadavatelé budou tvořit jednu smluvní stranu s pluralitou účastníků.</t>
  </si>
  <si>
    <t>Tuto plnou moc uděluje  žadatel, jakožto zmocnitel, centrálnímu zadavateli, jakožto zmocněnci, na základě jejich vzájemné výslovné dohody odchylné od čl. III. odst. 6 Smlouvy o úpravě práv a povinností v souvislosti s centralizovaným zadáváním.</t>
  </si>
  <si>
    <r>
      <t xml:space="preserve">Žadatel zároveň tímto uděluje centrálnímu zadavateli plnou moc kontrolovat plnění </t>
    </r>
    <r>
      <rPr>
        <sz val="11"/>
        <rFont val="Calibri"/>
        <family val="2"/>
        <charset val="238"/>
        <scheme val="minor"/>
      </rPr>
      <t>poskytované dodavatelem na základě Kupní smlouvy.</t>
    </r>
  </si>
  <si>
    <r>
      <rPr>
        <b/>
        <sz val="11"/>
        <color theme="1"/>
        <rFont val="Calibri"/>
        <family val="2"/>
        <charset val="238"/>
        <scheme val="minor"/>
      </rPr>
      <t xml:space="preserve">Žadatel dále uděluje centrálnímu zadavateli plnou moc k uveřejnění Kupní smlouvy v Registru smluv, </t>
    </r>
    <r>
      <rPr>
        <sz val="11"/>
        <rFont val="Calibri"/>
        <family val="2"/>
        <charset val="238"/>
        <scheme val="minor"/>
      </rPr>
      <t>dle zákona č. 340/2015 Sb., o zvláštních podmínkách účinnosti některých smluv, uveřejňování těchto smluv a o registru smluv, ve znění pozdějších předpisů, aby tak dostál své povinnosti podle § 2 citovaného zákona.</t>
    </r>
  </si>
  <si>
    <t>dne</t>
  </si>
  <si>
    <t>za žadatele:</t>
  </si>
  <si>
    <t>DNS 15 - Dodávka kancelářského papíru bez náhradního plnění</t>
  </si>
  <si>
    <t>3. 4. 2023 až 30. 6. 2023.</t>
  </si>
  <si>
    <t>Seznam pověřujících zadavatelů - bez náhradního plnění</t>
  </si>
  <si>
    <t xml:space="preserve"> - </t>
  </si>
  <si>
    <t xml:space="preserve">Příloha č. 1 Výzvy k podání nabídek																	</t>
  </si>
  <si>
    <t>Poř. č.</t>
  </si>
  <si>
    <t>IČO pro výpočet</t>
  </si>
  <si>
    <t>IČO</t>
  </si>
  <si>
    <t>se sídlem</t>
  </si>
  <si>
    <t>XEROGRAFICKÝ PAPÍR A4, KVALITA A, BÍLÝ, 80g</t>
  </si>
  <si>
    <t>XEROGRAFICKÝ PAPÍR A4, KVALITA B, BÍLÝ, 80g</t>
  </si>
  <si>
    <t>XEROGRAFICKÝ PAPÍR A4, KVALITA C, BÍLÝ, 80g</t>
  </si>
  <si>
    <t>XEROGRAFICKÝ PAPÍR A3, KVALITA A, BÍLÝ, 80g</t>
  </si>
  <si>
    <t>XEROGRAFICKÝ PAPÍR A3, KVALITA B, BÍLÝ, 80g</t>
  </si>
  <si>
    <t>XEROGRAFICKÝ PAPÍR A3, KVALITA C, BÍLÝ, 80g</t>
  </si>
  <si>
    <t>XEROGRAFICKÝ PAPÍR A4, 100 % RECYKLOVANÝ, 80 g</t>
  </si>
  <si>
    <t>1.</t>
  </si>
  <si>
    <t>Specifikace předmětu plnění</t>
  </si>
  <si>
    <t>Příloha č. 3 Výzvy k podání nabídek</t>
  </si>
  <si>
    <t>Pro to, aby nabídka mohla být posuzována a hodnocena, musí účastník splnit všechny zadavatelem požadované kvalitativní parametry předmětu zakázky.</t>
  </si>
  <si>
    <t>Číslo položky</t>
  </si>
  <si>
    <t>Název a popis položky</t>
  </si>
  <si>
    <r>
      <t>Gramáž
(g/m</t>
    </r>
    <r>
      <rPr>
        <b/>
        <vertAlign val="superscript"/>
        <sz val="11"/>
        <color theme="1"/>
        <rFont val="Calibri"/>
        <family val="2"/>
        <charset val="238"/>
        <scheme val="minor"/>
      </rPr>
      <t>2</t>
    </r>
    <r>
      <rPr>
        <b/>
        <sz val="11"/>
        <color theme="1"/>
        <rFont val="Calibri"/>
        <family val="2"/>
        <charset val="238"/>
        <scheme val="minor"/>
      </rPr>
      <t>)</t>
    </r>
  </si>
  <si>
    <t>Formát</t>
  </si>
  <si>
    <t>Bělost (CIE)
minimální hodnota</t>
  </si>
  <si>
    <t>Opacita (%)
minimální hodnota</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</si>
  <si>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</si>
  <si>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</si>
  <si>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</si>
  <si>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</si>
  <si>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</si>
  <si>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</si>
  <si>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</si>
  <si>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</si>
  <si>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</si>
  <si>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</si>
  <si>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</si>
  <si>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Předpokládaná hodnota</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</si>
  <si>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</si>
  <si>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</si>
  <si>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</si>
  <si>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</si>
  <si>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</si>
  <si>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</si>
  <si>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</si>
  <si>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</si>
  <si>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</si>
  <si>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</si>
  <si>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</si>
  <si>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</si>
  <si>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</si>
  <si>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</si>
  <si>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</si>
  <si>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</si>
  <si>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</si>
  <si>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</si>
  <si>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</si>
  <si>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</si>
  <si>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</si>
  <si>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</si>
  <si>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</si>
  <si>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180±50</t>
  </si>
  <si>
    <t>Xerografický papír A4 160g, barevný, minimálně 4 barvy</t>
  </si>
  <si>
    <t>200 ± 5</t>
  </si>
  <si>
    <t>Xerografický papír A3 80g, bílý / KVALITA A</t>
  </si>
  <si>
    <t>A3</t>
  </si>
  <si>
    <t>180 ±50</t>
  </si>
  <si>
    <t>Xerografický papír A3 80g, bílý / KVALITA B</t>
  </si>
  <si>
    <t>Xerografický papír A3 80g, bílý / KVALITA C</t>
  </si>
  <si>
    <t>Xerografický papír A3 80g, barevný, minimálně 4 barvy</t>
  </si>
  <si>
    <t>x</t>
  </si>
  <si>
    <t>Xerografický papír A5 80g, bílá</t>
  </si>
  <si>
    <t>A5</t>
  </si>
  <si>
    <t>162±2</t>
  </si>
  <si>
    <t>92±2</t>
  </si>
  <si>
    <t>Xerografický papír 100% recyklovaný A4 80g</t>
  </si>
  <si>
    <t>72±2</t>
  </si>
  <si>
    <t>102±6</t>
  </si>
  <si>
    <t>Celkem</t>
  </si>
  <si>
    <t>Zpracování ceny plnění</t>
  </si>
  <si>
    <t>Příloha č. 4 Výzvy k podání nabídek</t>
  </si>
  <si>
    <t>Zboží</t>
  </si>
  <si>
    <t>Požadovaný počet kusů</t>
  </si>
  <si>
    <r>
      <t xml:space="preserve">Cena za 1 kus
v Kč bez DPH
</t>
    </r>
    <r>
      <rPr>
        <sz val="10"/>
        <rFont val="Arial"/>
        <family val="2"/>
        <charset val="238"/>
      </rPr>
      <t xml:space="preserve">
"[Doplní účastník]" </t>
    </r>
  </si>
  <si>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</si>
  <si>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</si>
  <si>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</si>
  <si>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</si>
  <si>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</si>
  <si>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</si>
  <si>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</si>
  <si>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</si>
  <si>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</si>
  <si>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A3, BAREVNÝ, 80g, minimálně 4 barvy</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</si>
  <si>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</si>
  <si>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</si>
  <si>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</si>
  <si>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Cena DNS 13</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</si>
  <si>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</si>
  <si>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</si>
  <si>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</si>
  <si>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</si>
  <si>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</si>
  <si>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</si>
  <si>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</si>
  <si>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</si>
  <si>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</si>
  <si>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</si>
  <si>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</si>
  <si>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</si>
  <si>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</si>
  <si>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</si>
  <si>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</si>
  <si>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</si>
  <si>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</si>
  <si>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</si>
  <si>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</si>
  <si>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</si>
  <si>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</si>
  <si>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</si>
  <si>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</si>
  <si>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</si>
  <si>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</si>
  <si>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</si>
  <si>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</si>
  <si>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</si>
  <si>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</si>
  <si>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</si>
  <si>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</si>
  <si>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</si>
  <si>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</si>
  <si>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</si>
  <si>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</si>
  <si>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</si>
  <si>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</si>
  <si>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</si>
  <si>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</si>
  <si>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</si>
  <si>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</si>
  <si>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</si>
  <si>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</si>
  <si>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</si>
  <si>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</si>
  <si>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</si>
  <si>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</si>
  <si>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</si>
  <si>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</si>
  <si>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</si>
  <si>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</si>
  <si>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</si>
  <si>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</si>
  <si>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</si>
  <si>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</si>
  <si>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</si>
  <si>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</si>
  <si>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</si>
  <si>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</si>
  <si>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</si>
  <si>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</si>
  <si>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</si>
  <si>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</si>
  <si>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</si>
  <si>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</si>
  <si>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</si>
  <si>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</si>
  <si>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</si>
  <si>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</si>
  <si>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</si>
  <si>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</si>
  <si>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</si>
  <si>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</si>
  <si>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</si>
  <si>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</si>
  <si>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</si>
  <si>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</si>
  <si>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</si>
  <si>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</si>
  <si>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</si>
  <si>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</si>
  <si>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</si>
  <si>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</si>
  <si>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Ostrov u Macochy č. p. 490, 679 14 Ostrov u Macochy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</si>
</sst>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m/d/yyyy\ h:mm:ss"/>
    <numFmt numFmtId="165" formatCode="_-* #,##0\ _K_č_-;\-* #,##0\ _K_č_-;_-* &quot;-&quot;\ _K_č_-;_-@_-"/>
    <numFmt numFmtId="166" formatCode="#,##0.00\ &quot;Kč&quot;"/>
  </numFmts>
  <fonts count="61"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charset val="238"/>
    </font>
    <font>
      <sz val="10"/>
      <name val="Arial CE"/>
      <charset val="238"/>
    </font>
    <font>
      <u/>
      <sz val="10"/>
      <color indexed="12"/>
      <name val="Arial"/>
      <family val="2"/>
      <charset val="238"/>
    </font>
    <font>
      <b/>
      <sz val="9"/>
      <color indexed="81"/>
      <name val="Tahoma"/>
      <family val="2"/>
      <charset val="238"/>
    </font>
    <font>
      <sz val="11"/>
      <color theme="1"/>
      <name val="Calibri"/>
      <family val="2"/>
      <charset val="238"/>
      <scheme val="minor"/>
    </font>
    <font>
      <u/>
      <sz val="11"/>
      <color theme="10"/>
      <name val="Calibri"/>
      <family val="2"/>
      <charset val="238"/>
    </font>
    <font>
      <sz val="7"/>
      <name val="Calibri"/>
      <family val="2"/>
      <charset val="238"/>
      <scheme val="minor"/>
    </font>
    <font>
      <sz val="7"/>
      <color theme="1"/>
      <name val="Calibri"/>
      <family val="2"/>
      <charset val="238"/>
      <scheme val="minor"/>
    </font>
    <font>
      <sz val="7"/>
      <color indexed="8"/>
      <name val="Calibri"/>
      <family val="2"/>
      <charset val="238"/>
      <scheme val="minor"/>
    </font>
    <font>
      <sz val="6"/>
      <color theme="1"/>
      <name val="Calibri"/>
      <family val="2"/>
      <charset val="238"/>
      <scheme val="minor"/>
    </font>
    <font>
      <i/>
      <sz val="7"/>
      <name val="Calibri"/>
      <family val="2"/>
      <charset val="238"/>
      <scheme val="minor"/>
    </font>
    <font>
      <sz val="6"/>
      <name val="Calibri"/>
      <family val="2"/>
      <charset val="238"/>
      <scheme val="minor"/>
    </font>
    <font>
      <i/>
      <sz val="8"/>
      <name val="Calibri"/>
      <family val="2"/>
      <charset val="238"/>
      <scheme val="minor"/>
    </font>
    <font>
      <i/>
      <sz val="8"/>
      <color theme="1"/>
      <name val="Calibri"/>
      <family val="2"/>
      <charset val="238"/>
      <scheme val="minor"/>
    </font>
    <font>
      <b/>
      <sz val="7"/>
      <color theme="1"/>
      <name val="Calibri"/>
      <family val="2"/>
      <charset val="238"/>
      <scheme val="minor"/>
    </font>
    <font>
      <sz val="7"/>
      <color rgb="FF222222"/>
      <name val="Calibri"/>
      <family val="2"/>
      <charset val="238"/>
      <scheme val="minor"/>
    </font>
    <font>
      <sz val="8"/>
      <name val="Arial"/>
      <family val="2"/>
    </font>
    <font>
      <sz val="11"/>
      <color rgb="FF000000"/>
      <name val="Calibri"/>
      <family val="2"/>
      <charset val="238"/>
    </font>
    <font>
      <sz val="11"/>
      <color rgb="FF000000"/>
      <name val="Calibri"/>
      <family val="2"/>
      <charset val="238"/>
    </font>
    <font>
      <sz val="9"/>
      <color indexed="81"/>
      <name val="Tahoma"/>
      <family val="2"/>
      <charset val="238"/>
    </font>
    <font>
      <u/>
      <sz val="10"/>
      <color theme="10"/>
      <name val="Arial"/>
      <family val="2"/>
      <charset val="238"/>
    </font>
    <font>
      <sz val="7"/>
      <name val="Arial"/>
      <family val="2"/>
      <charset val="238"/>
    </font>
    <font>
      <sz val="7"/>
      <name val="Calibri"/>
      <family val="2"/>
      <charset val="238"/>
    </font>
    <font>
      <sz val="7"/>
      <color rgb="FF242424"/>
      <name val="Calibri"/>
      <family val="2"/>
      <charset val="238"/>
      <scheme val="minor"/>
    </font>
    <font>
      <u/>
      <sz val="7"/>
      <color theme="10"/>
      <name val="Calibri"/>
      <family val="2"/>
      <charset val="238"/>
      <scheme val="minor"/>
    </font>
    <font>
      <b/>
      <sz val="7"/>
      <name val="Calibri"/>
      <family val="2"/>
      <charset val="238"/>
      <scheme val="minor"/>
    </font>
    <font>
      <sz val="10"/>
      <color rgb="FF000000"/>
      <name val="Calibri"/>
      <scheme val="minor"/>
    </font>
    <font>
      <sz val="10"/>
      <color theme="1"/>
      <name val="Calibri"/>
      <scheme val="minor"/>
    </font>
    <font>
      <sz val="10"/>
      <color rgb="FFFF0000"/>
      <name val="Calibri"/>
      <family val="2"/>
      <charset val="238"/>
      <scheme val="minor"/>
    </font>
    <font>
      <b/>
      <sz val="11"/>
      <color theme="1"/>
      <name val="Calibri"/>
      <family val="2"/>
      <charset val="238"/>
      <scheme val="minor"/>
    </font>
    <font>
      <sz val="11"/>
      <color theme="1"/>
      <name val="Calibri"/>
      <family val="2"/>
      <scheme val="minor"/>
    </font>
    <font>
      <b/>
      <sz val="13"/>
      <color theme="1"/>
      <name val="Calibri"/>
      <family val="2"/>
      <charset val="238"/>
      <scheme val="minor"/>
    </font>
    <font>
      <b/>
      <i/>
      <sz val="11"/>
      <color theme="1"/>
      <name val="Calibri"/>
      <family val="2"/>
      <charset val="238"/>
      <scheme val="minor"/>
    </font>
    <font>
      <sz val="11"/>
      <name val="Calibri"/>
      <family val="2"/>
      <charset val="238"/>
      <scheme val="minor"/>
    </font>
    <font>
      <sz val="10"/>
      <name val="Calibri"/>
      <family val="2"/>
      <charset val="238"/>
      <scheme val="minor"/>
    </font>
    <font>
      <i/>
      <sz val="11"/>
      <color theme="1"/>
      <name val="Calibri"/>
      <family val="2"/>
      <charset val="238"/>
      <scheme val="minor"/>
    </font>
    <font>
      <b/>
      <i/>
      <sz val="11"/>
      <name val="Calibri"/>
      <family val="2"/>
      <charset val="238"/>
      <scheme val="minor"/>
    </font>
    <font>
      <b/>
      <sz val="10"/>
      <name val="Calibri"/>
      <family val="2"/>
      <charset val="238"/>
      <scheme val="minor"/>
    </font>
    <font>
      <b/>
      <sz val="10"/>
      <color rgb="FF000000"/>
      <name val="Calibri"/>
      <family val="2"/>
      <charset val="238"/>
      <scheme val="minor"/>
    </font>
    <font>
      <b/>
      <sz val="10"/>
      <color theme="0"/>
      <name val="Calibri"/>
      <family val="2"/>
      <charset val="238"/>
      <scheme val="minor"/>
    </font>
    <font>
      <b/>
      <sz val="11"/>
      <color rgb="FF000000"/>
      <name val="Calibri"/>
      <family val="2"/>
      <charset val="238"/>
      <scheme val="minor"/>
    </font>
    <font>
      <b/>
      <sz val="11"/>
      <name val="Calibri"/>
      <family val="2"/>
      <charset val="238"/>
      <scheme val="minor"/>
    </font>
    <font>
      <sz val="11"/>
      <color rgb="FFFF0000"/>
      <name val="Calibri"/>
      <family val="2"/>
      <charset val="238"/>
      <scheme val="minor"/>
    </font>
    <font>
      <b/>
      <sz val="10"/>
      <color theme="1"/>
      <name val="Calibri"/>
      <family val="2"/>
      <charset val="238"/>
      <scheme val="minor"/>
    </font>
    <font>
      <sz val="10"/>
      <color theme="1"/>
      <name val="Calibri"/>
      <family val="2"/>
      <charset val="238"/>
      <scheme val="minor"/>
    </font>
    <font>
      <b/>
      <vertAlign val="superscript"/>
      <sz val="11"/>
      <color theme="1"/>
      <name val="Calibri"/>
      <family val="2"/>
      <charset val="238"/>
      <scheme val="minor"/>
    </font>
    <font>
      <sz val="11"/>
      <color indexed="8"/>
      <name val="Calibri"/>
      <family val="2"/>
      <charset val="238"/>
    </font>
    <font>
      <sz val="11"/>
      <name val="Calibri"/>
      <family val="2"/>
      <charset val="238"/>
    </font>
    <font>
      <b/>
      <sz val="11"/>
      <color rgb="FFFF0000"/>
      <name val="Calibri"/>
      <family val="2"/>
      <charset val="238"/>
      <scheme val="minor"/>
    </font>
    <font>
      <sz val="11"/>
      <color rgb="FFFF0000"/>
      <name val="Calibri"/>
      <family val="2"/>
      <charset val="238"/>
    </font>
    <font>
      <sz val="9"/>
      <color theme="1"/>
      <name val="Arial"/>
      <family val="2"/>
      <charset val="238"/>
    </font>
    <font>
      <sz val="8"/>
      <name val="Arial"/>
      <family val="2"/>
      <charset val="238"/>
    </font>
    <font>
      <b/>
      <sz val="10"/>
      <color rgb="FFFF0000"/>
      <name val="Calibri"/>
      <family val="2"/>
      <charset val="238"/>
      <scheme val="minor"/>
    </font>
  </fonts>
  <fills count="24">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indexed="49"/>
      </patternFill>
    </fill>
    <fill>
      <patternFill patternType="solid">
        <fgColor theme="0"/>
        <bgColor indexed="64"/>
      </patternFill>
    </fill>
    <fill>
      <patternFill patternType="solid">
        <fgColor rgb="FFFFFF99"/>
        <bgColor indexed="64"/>
      </patternFill>
    </fill>
    <fill>
      <patternFill patternType="solid">
        <fgColor theme="4" tint="0.39997558519241921"/>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2" tint="-9.9978637043366805E-2"/>
        <bgColor rgb="FFD6DCE4"/>
      </patternFill>
    </fill>
    <fill>
      <patternFill patternType="solid">
        <fgColor rgb="FFD9D9D9"/>
        <bgColor rgb="FFD9D9D9"/>
      </patternFill>
    </fill>
    <fill>
      <patternFill patternType="solid">
        <fgColor rgb="FFFFFF00"/>
        <bgColor indexed="64"/>
      </patternFill>
    </fill>
    <fill>
      <patternFill patternType="solid">
        <fgColor theme="4" tint="0.59999389629810485"/>
        <bgColor indexed="64"/>
      </patternFill>
    </fill>
    <fill>
      <patternFill patternType="solid">
        <fgColor theme="4" tint="-0.249977111117893"/>
        <bgColor rgb="FF8497B0"/>
      </patternFill>
    </fill>
    <fill>
      <patternFill patternType="solid">
        <fgColor theme="7" tint="0.79998168889431442"/>
        <bgColor indexed="64"/>
      </patternFill>
    </fill>
    <fill>
      <patternFill patternType="solid">
        <fgColor theme="0" tint="-0.14999847407452621"/>
        <bgColor indexed="64"/>
      </patternFill>
    </fill>
    <fill>
      <patternFill patternType="solid">
        <fgColor rgb="FFB5FAFD"/>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59999389629810485"/>
        <bgColor indexed="64"/>
      </patternFill>
    </fill>
  </fills>
  <borders count="5">
    <border>
      <left/>
      <right/>
      <top/>
      <bottom/>
      <diagonal/>
    </border>
    <border>
      <left style="thin">
        <color indexed="18"/>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42">
    <xf numFmtId="0" fontId="0" fillId="0" borderId="0"/>
    <xf numFmtId="0" fontId="1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7" fillId="0" borderId="0"/>
    <xf numFmtId="0" fontId="7" fillId="0" borderId="0"/>
    <xf numFmtId="0" fontId="12" fillId="0" borderId="0"/>
    <xf numFmtId="0" fontId="8" fillId="0" borderId="0"/>
    <xf numFmtId="0" fontId="7" fillId="0" borderId="0"/>
    <xf numFmtId="0" fontId="9" fillId="0" borderId="0"/>
    <xf numFmtId="0" fontId="6" fillId="0" borderId="0"/>
    <xf numFmtId="0" fontId="5" fillId="0" borderId="0"/>
    <xf numFmtId="0" fontId="5" fillId="0" borderId="0"/>
    <xf numFmtId="0" fontId="9" fillId="0" borderId="0"/>
    <xf numFmtId="0" fontId="9" fillId="0" borderId="0"/>
    <xf numFmtId="0" fontId="9" fillId="0" borderId="0"/>
    <xf numFmtId="4" fontId="24" fillId="6" borderId="1"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5" fillId="0" borderId="0"/>
    <xf numFmtId="0" fontId="25" fillId="0" borderId="0"/>
    <xf numFmtId="0" fontId="26" fillId="0" borderId="0"/>
    <xf numFmtId="0" fontId="28" fillId="0" borderId="0" applyNumberFormat="0" applyFill="0" applyBorder="0" applyAlignment="0" applyProtection="0"/>
    <xf numFmtId="0" fontId="28" fillId="0" borderId="0" applyNumberFormat="0" applyFill="0" applyBorder="0" applyAlignment="0" applyProtection="0"/>
    <xf numFmtId="0" fontId="34" fillId="0" borderId="0"/>
    <xf numFmtId="0" fontId="38" fillId="0" borderId="0"/>
    <xf numFmtId="0" fontId="1" fillId="0" borderId="0"/>
    <xf numFmtId="0" fontId="54" fillId="0" borderId="0"/>
    <xf numFmtId="0" fontId="7" fillId="0" borderId="0"/>
    <xf numFmtId="0" fontId="58" fillId="0" borderId="0"/>
  </cellStyleXfs>
  <cellXfs count="264">
    <xf numFmtId="0" fontId="0" fillId="0" borderId="0" xfId="0"/>
    <xf numFmtId="0" fontId="14" fillId="0" borderId="0" xfId="0" applyFont="1" applyAlignment="1">
      <alignment vertical="center" wrapText="1"/>
    </xf>
    <xf numFmtId="0" fontId="19" fillId="0" borderId="0" xfId="0" applyFont="1" applyAlignment="1">
      <alignment vertical="center" wrapText="1"/>
    </xf>
    <xf numFmtId="0" fontId="14" fillId="0" borderId="0" xfId="0" applyFont="1" applyAlignment="1">
      <alignment horizontal="left" vertical="center" wrapText="1"/>
    </xf>
    <xf numFmtId="0" fontId="15" fillId="0" borderId="0" xfId="0" applyFont="1" applyAlignment="1">
      <alignment horizontal="center" vertical="center"/>
    </xf>
    <xf numFmtId="0" fontId="15" fillId="0" borderId="0" xfId="0" applyFont="1" applyAlignment="1">
      <alignment vertical="center" wrapText="1"/>
    </xf>
    <xf numFmtId="0" fontId="18" fillId="0" borderId="0" xfId="0" applyFont="1" applyAlignment="1">
      <alignment vertical="center"/>
    </xf>
    <xf numFmtId="0" fontId="14" fillId="0" borderId="0" xfId="0" applyFont="1" applyAlignment="1">
      <alignmen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15" fillId="0" borderId="2" xfId="0" applyFont="1" applyBorder="1" applyAlignment="1">
      <alignment vertical="center" wrapText="1"/>
    </xf>
    <xf numFmtId="0" fontId="14" fillId="0" borderId="2" xfId="0" applyFont="1" applyBorder="1" applyAlignment="1">
      <alignment horizontal="left" vertical="center" wrapText="1"/>
    </xf>
    <xf numFmtId="3" fontId="14" fillId="0" borderId="2" xfId="0" applyNumberFormat="1" applyFont="1" applyBorder="1" applyAlignment="1">
      <alignment horizontal="left" vertical="center" wrapText="1"/>
    </xf>
    <xf numFmtId="0" fontId="14" fillId="0" borderId="2" xfId="0" applyFont="1" applyBorder="1" applyAlignment="1">
      <alignment vertical="center" wrapText="1"/>
    </xf>
    <xf numFmtId="0" fontId="20" fillId="3" borderId="2" xfId="0" applyFont="1" applyFill="1" applyBorder="1" applyAlignment="1">
      <alignment horizontal="left" vertical="center"/>
    </xf>
    <xf numFmtId="0" fontId="20" fillId="3" borderId="2" xfId="0" applyFont="1" applyFill="1" applyBorder="1" applyAlignment="1">
      <alignment horizontal="left" vertical="center" wrapText="1"/>
    </xf>
    <xf numFmtId="0" fontId="21" fillId="3" borderId="2" xfId="0" applyFont="1" applyFill="1" applyBorder="1" applyAlignment="1">
      <alignment vertical="center" wrapText="1"/>
    </xf>
    <xf numFmtId="0" fontId="22" fillId="3" borderId="2" xfId="0" applyFont="1" applyFill="1" applyBorder="1" applyAlignment="1">
      <alignment vertical="center" wrapText="1"/>
    </xf>
    <xf numFmtId="0" fontId="22" fillId="3" borderId="2" xfId="0" applyFont="1" applyFill="1" applyBorder="1" applyAlignment="1">
      <alignment horizontal="center" vertical="center" wrapText="1"/>
    </xf>
    <xf numFmtId="0" fontId="20" fillId="3" borderId="2" xfId="0" applyFont="1" applyFill="1" applyBorder="1" applyAlignment="1">
      <alignment vertical="center" wrapText="1"/>
    </xf>
    <xf numFmtId="0" fontId="20" fillId="2" borderId="2" xfId="0" applyFont="1" applyFill="1" applyBorder="1" applyAlignment="1">
      <alignment horizontal="center" vertical="center" wrapText="1"/>
    </xf>
    <xf numFmtId="49" fontId="14" fillId="0" borderId="2" xfId="0" applyNumberFormat="1" applyFont="1" applyBorder="1" applyAlignment="1">
      <alignment horizontal="left" vertical="center"/>
    </xf>
    <xf numFmtId="0" fontId="15" fillId="0" borderId="2" xfId="0" applyFont="1" applyBorder="1" applyAlignment="1">
      <alignment horizontal="center" vertical="center"/>
    </xf>
    <xf numFmtId="49" fontId="19" fillId="0" borderId="2" xfId="0" applyNumberFormat="1" applyFont="1" applyBorder="1" applyAlignment="1">
      <alignment vertical="center" wrapText="1"/>
    </xf>
    <xf numFmtId="0" fontId="19" fillId="5" borderId="2" xfId="0" applyFont="1" applyFill="1" applyBorder="1" applyAlignment="1">
      <alignment horizontal="center" vertical="center" wrapText="1"/>
    </xf>
    <xf numFmtId="3" fontId="19" fillId="5" borderId="2" xfId="0" applyNumberFormat="1" applyFont="1" applyFill="1" applyBorder="1" applyAlignment="1">
      <alignment horizontal="center" vertical="center" wrapText="1"/>
    </xf>
    <xf numFmtId="0" fontId="19" fillId="5" borderId="2" xfId="0" applyFont="1" applyFill="1" applyBorder="1" applyAlignment="1">
      <alignment horizontal="left" vertical="center" wrapText="1"/>
    </xf>
    <xf numFmtId="0" fontId="15" fillId="0" borderId="2" xfId="0" applyFont="1" applyBorder="1" applyAlignment="1">
      <alignment horizontal="left" vertical="center" wrapText="1"/>
    </xf>
    <xf numFmtId="0" fontId="19" fillId="0" borderId="2" xfId="0" applyFont="1" applyBorder="1" applyAlignment="1">
      <alignment vertical="center" wrapText="1"/>
    </xf>
    <xf numFmtId="49" fontId="15" fillId="0" borderId="2" xfId="0" applyNumberFormat="1" applyFont="1" applyBorder="1" applyAlignment="1">
      <alignment horizontal="left" vertical="center" wrapText="1"/>
    </xf>
    <xf numFmtId="49" fontId="16" fillId="0" borderId="2" xfId="4" applyNumberFormat="1" applyFont="1" applyBorder="1" applyAlignment="1">
      <alignment horizontal="left" vertical="center" wrapText="1"/>
    </xf>
    <xf numFmtId="0" fontId="16" fillId="0" borderId="2" xfId="4" applyFont="1" applyBorder="1" applyAlignment="1">
      <alignment horizontal="left" vertical="center" wrapText="1"/>
    </xf>
    <xf numFmtId="0" fontId="17" fillId="0" borderId="2" xfId="5" applyFont="1" applyBorder="1" applyAlignment="1">
      <alignment vertical="center" wrapText="1"/>
    </xf>
    <xf numFmtId="49" fontId="19" fillId="5" borderId="2" xfId="0" applyNumberFormat="1" applyFont="1" applyFill="1" applyBorder="1" applyAlignment="1">
      <alignment horizontal="center" vertical="center" wrapText="1"/>
    </xf>
    <xf numFmtId="0" fontId="23" fillId="0" borderId="2" xfId="0" applyFont="1" applyBorder="1" applyAlignment="1">
      <alignment horizontal="center" vertical="center"/>
    </xf>
    <xf numFmtId="0" fontId="14" fillId="0" borderId="0" xfId="0" applyFont="1" applyAlignment="1">
      <alignment horizontal="center" vertical="center"/>
    </xf>
    <xf numFmtId="0" fontId="15" fillId="7" borderId="2" xfId="0" applyFont="1" applyFill="1" applyBorder="1" applyAlignment="1">
      <alignment vertical="center" wrapText="1"/>
    </xf>
    <xf numFmtId="0" fontId="14" fillId="7" borderId="2" xfId="0" applyFont="1" applyFill="1" applyBorder="1" applyAlignment="1">
      <alignment horizontal="left" vertical="center" wrapText="1"/>
    </xf>
    <xf numFmtId="0" fontId="14" fillId="7" borderId="2" xfId="0" applyFont="1" applyFill="1" applyBorder="1" applyAlignment="1">
      <alignment horizontal="left" vertical="center"/>
    </xf>
    <xf numFmtId="0" fontId="19" fillId="5" borderId="2" xfId="35" applyFont="1" applyFill="1" applyBorder="1" applyAlignment="1">
      <alignment horizontal="center" vertical="center" wrapText="1"/>
    </xf>
    <xf numFmtId="49" fontId="14" fillId="7" borderId="2" xfId="0" applyNumberFormat="1" applyFont="1" applyFill="1" applyBorder="1" applyAlignment="1">
      <alignment horizontal="left" vertical="center"/>
    </xf>
    <xf numFmtId="0" fontId="14" fillId="7" borderId="2" xfId="7" applyFont="1" applyFill="1" applyBorder="1" applyAlignment="1">
      <alignment horizontal="left" vertical="center"/>
    </xf>
    <xf numFmtId="0" fontId="15" fillId="7" borderId="2" xfId="0" applyFont="1" applyFill="1" applyBorder="1" applyAlignment="1">
      <alignment horizontal="left" vertical="center"/>
    </xf>
    <xf numFmtId="0" fontId="15" fillId="7" borderId="2" xfId="0" applyFont="1" applyFill="1" applyBorder="1" applyAlignment="1">
      <alignment horizontal="left" vertical="center" wrapText="1"/>
    </xf>
    <xf numFmtId="0" fontId="14" fillId="7" borderId="0" xfId="0" applyFont="1" applyFill="1" applyAlignment="1">
      <alignment horizontal="left" vertical="center"/>
    </xf>
    <xf numFmtId="0" fontId="28" fillId="5" borderId="2" xfId="35" applyFill="1" applyBorder="1" applyAlignment="1">
      <alignment horizontal="center" vertical="center" wrapText="1"/>
    </xf>
    <xf numFmtId="49" fontId="14" fillId="0" borderId="2" xfId="4" applyNumberFormat="1" applyFont="1" applyBorder="1" applyAlignment="1">
      <alignment horizontal="left" vertical="center" wrapText="1"/>
    </xf>
    <xf numFmtId="0" fontId="14" fillId="0" borderId="2" xfId="4" applyFont="1" applyBorder="1" applyAlignment="1">
      <alignment horizontal="left" vertical="center" wrapText="1"/>
    </xf>
    <xf numFmtId="0" fontId="14" fillId="0" borderId="2" xfId="0" applyFont="1" applyBorder="1" applyAlignment="1">
      <alignment horizontal="center" vertical="center"/>
    </xf>
    <xf numFmtId="0" fontId="14" fillId="5" borderId="2" xfId="0" applyFont="1" applyFill="1" applyBorder="1" applyAlignment="1">
      <alignment horizontal="center" vertical="center" wrapText="1"/>
    </xf>
    <xf numFmtId="3" fontId="14" fillId="5" borderId="2" xfId="0" applyNumberFormat="1" applyFont="1" applyFill="1" applyBorder="1" applyAlignment="1">
      <alignment horizontal="center" vertical="center" wrapText="1"/>
    </xf>
    <xf numFmtId="0" fontId="14" fillId="5" borderId="2" xfId="0" applyFont="1" applyFill="1" applyBorder="1" applyAlignment="1">
      <alignment horizontal="left" vertical="center" wrapText="1"/>
    </xf>
    <xf numFmtId="0" fontId="14" fillId="5" borderId="2" xfId="35" applyFont="1" applyFill="1" applyBorder="1" applyAlignment="1">
      <alignment horizontal="center" vertical="center" wrapText="1"/>
    </xf>
    <xf numFmtId="0" fontId="14" fillId="0" borderId="2" xfId="35" applyFont="1" applyBorder="1" applyAlignment="1">
      <alignment horizontal="left" vertical="center" wrapText="1"/>
    </xf>
    <xf numFmtId="0" fontId="18" fillId="8" borderId="2" xfId="0" applyFont="1" applyFill="1" applyBorder="1" applyAlignment="1">
      <alignment horizontal="center" vertical="center"/>
    </xf>
    <xf numFmtId="0" fontId="14" fillId="0" borderId="2" xfId="0" applyFont="1" applyBorder="1" applyAlignment="1">
      <alignment horizontal="center" vertical="center" wrapText="1"/>
    </xf>
    <xf numFmtId="49" fontId="20" fillId="3" borderId="2" xfId="0" applyNumberFormat="1" applyFont="1" applyFill="1" applyBorder="1" applyAlignment="1">
      <alignment horizontal="left" vertical="center"/>
    </xf>
    <xf numFmtId="49" fontId="14" fillId="0" borderId="0" xfId="0" applyNumberFormat="1" applyFont="1" applyAlignment="1">
      <alignment horizontal="left" vertical="center"/>
    </xf>
    <xf numFmtId="0" fontId="18" fillId="8" borderId="2" xfId="0" applyFont="1" applyFill="1" applyBorder="1" applyAlignment="1">
      <alignment horizontal="center" vertical="center" wrapText="1"/>
    </xf>
    <xf numFmtId="0" fontId="14" fillId="0" borderId="2" xfId="0" applyFont="1" applyBorder="1" applyAlignment="1">
      <alignment vertical="center" wrapText="1" shrinkToFit="1"/>
    </xf>
    <xf numFmtId="0" fontId="14" fillId="0" borderId="0" xfId="0" applyFont="1" applyAlignment="1">
      <alignment horizontal="center" vertical="center" wrapText="1"/>
    </xf>
    <xf numFmtId="0" fontId="31" fillId="0" borderId="2" xfId="0" applyFont="1" applyBorder="1" applyAlignment="1">
      <alignment horizontal="center" vertical="center"/>
    </xf>
    <xf numFmtId="0" fontId="14" fillId="0" borderId="2" xfId="35" applyFont="1" applyBorder="1" applyAlignment="1">
      <alignment vertical="center"/>
    </xf>
    <xf numFmtId="0" fontId="29" fillId="5" borderId="2" xfId="35" applyFont="1" applyFill="1" applyBorder="1" applyAlignment="1">
      <alignment horizontal="center" vertical="center" wrapText="1"/>
    </xf>
    <xf numFmtId="0" fontId="14" fillId="5" borderId="0" xfId="0" applyFont="1" applyFill="1" applyAlignment="1">
      <alignment vertical="center"/>
    </xf>
    <xf numFmtId="0" fontId="14" fillId="0" borderId="2" xfId="0" applyFont="1" applyBorder="1" applyAlignment="1">
      <alignment vertical="center"/>
    </xf>
    <xf numFmtId="0" fontId="14" fillId="0" borderId="2" xfId="0" applyFont="1" applyBorder="1" applyAlignment="1">
      <alignment horizontal="left" vertical="center"/>
    </xf>
    <xf numFmtId="0" fontId="20" fillId="4" borderId="3" xfId="0" applyFont="1" applyFill="1" applyBorder="1" applyAlignment="1">
      <alignment vertical="center" wrapText="1"/>
    </xf>
    <xf numFmtId="0" fontId="14" fillId="0" borderId="3" xfId="0" applyFont="1" applyBorder="1" applyAlignment="1">
      <alignment vertical="center" wrapText="1"/>
    </xf>
    <xf numFmtId="0" fontId="28" fillId="0" borderId="3" xfId="35" applyBorder="1" applyAlignment="1">
      <alignment vertical="center" wrapText="1"/>
    </xf>
    <xf numFmtId="0" fontId="32" fillId="0" borderId="3" xfId="35" applyFont="1" applyBorder="1" applyAlignment="1">
      <alignment vertical="center" wrapText="1"/>
    </xf>
    <xf numFmtId="0" fontId="30" fillId="0" borderId="2" xfId="0" applyFont="1" applyBorder="1" applyAlignment="1">
      <alignment vertical="center"/>
    </xf>
    <xf numFmtId="0" fontId="29" fillId="0" borderId="2" xfId="0" applyFont="1" applyBorder="1" applyAlignment="1">
      <alignment horizontal="left" vertical="center"/>
    </xf>
    <xf numFmtId="0" fontId="30" fillId="0" borderId="2" xfId="0" applyFont="1" applyBorder="1" applyAlignment="1">
      <alignment vertical="center" wrapText="1" shrinkToFit="1"/>
    </xf>
    <xf numFmtId="0" fontId="35" fillId="0" borderId="0" xfId="36" applyFont="1"/>
    <xf numFmtId="0" fontId="34" fillId="0" borderId="0" xfId="36"/>
    <xf numFmtId="164" fontId="35" fillId="0" borderId="0" xfId="36" applyNumberFormat="1" applyFont="1"/>
    <xf numFmtId="0" fontId="35" fillId="0" borderId="0" xfId="36" quotePrefix="1" applyFont="1"/>
    <xf numFmtId="0" fontId="35" fillId="0" borderId="0" xfId="36" applyFont="1" applyAlignment="1">
      <alignment textRotation="90" wrapText="1"/>
    </xf>
    <xf numFmtId="0" fontId="34" fillId="0" borderId="0" xfId="36" applyAlignment="1">
      <alignment textRotation="90" wrapText="1"/>
    </xf>
    <xf numFmtId="0" fontId="36" fillId="8" borderId="0" xfId="36" applyFont="1" applyFill="1"/>
    <xf numFmtId="165" fontId="35" fillId="0" borderId="0" xfId="36" applyNumberFormat="1" applyFont="1"/>
    <xf numFmtId="165" fontId="34" fillId="0" borderId="0" xfId="36" applyNumberFormat="1"/>
    <xf numFmtId="0" fontId="14" fillId="0" borderId="3" xfId="0" applyFont="1" applyBorder="1" applyAlignment="1">
      <alignment vertical="center"/>
    </xf>
    <xf numFmtId="0" fontId="14" fillId="5" borderId="2" xfId="0" applyFont="1" applyFill="1" applyBorder="1" applyAlignment="1">
      <alignment vertical="center"/>
    </xf>
    <xf numFmtId="0" fontId="14" fillId="5" borderId="0" xfId="0" applyFont="1" applyFill="1" applyAlignment="1">
      <alignment horizontal="center" vertical="center" wrapText="1"/>
    </xf>
    <xf numFmtId="0" fontId="2" fillId="0" borderId="0" xfId="37" applyFont="1" applyAlignment="1">
      <alignment vertical="center"/>
    </xf>
    <xf numFmtId="0" fontId="37" fillId="0" borderId="0" xfId="37" applyFont="1" applyAlignment="1">
      <alignment vertical="center"/>
    </xf>
    <xf numFmtId="0" fontId="2" fillId="0" borderId="0" xfId="37" applyFont="1" applyAlignment="1">
      <alignment horizontal="left" vertical="center"/>
    </xf>
    <xf numFmtId="0" fontId="2" fillId="0" borderId="0" xfId="37" applyFont="1" applyAlignment="1" applyProtection="1">
      <alignment vertical="center"/>
      <protection locked="0" hidden="1"/>
    </xf>
    <xf numFmtId="0" fontId="2" fillId="0" borderId="0" xfId="37" applyFont="1" applyAlignment="1" applyProtection="1">
      <alignment horizontal="left" vertical="center"/>
      <protection locked="0" hidden="1"/>
    </xf>
    <xf numFmtId="1" fontId="41" fillId="9" borderId="0" xfId="37" applyNumberFormat="1" applyFont="1" applyFill="1" applyAlignment="1" applyProtection="1">
      <alignment horizontal="left" vertical="center"/>
      <protection locked="0"/>
    </xf>
    <xf numFmtId="0" fontId="42" fillId="0" borderId="0" xfId="37" applyFont="1" applyAlignment="1">
      <alignment horizontal="left" vertical="center"/>
    </xf>
    <xf numFmtId="0" fontId="2" fillId="0" borderId="0" xfId="37" applyFont="1" applyAlignment="1">
      <alignment horizontal="left" vertical="center" wrapText="1"/>
    </xf>
    <xf numFmtId="0" fontId="40" fillId="0" borderId="0" xfId="37" applyFont="1" applyAlignment="1">
      <alignment horizontal="center" vertical="center" wrapText="1"/>
    </xf>
    <xf numFmtId="0" fontId="2" fillId="0" borderId="0" xfId="37" applyFont="1" applyAlignment="1">
      <alignment horizontal="center" vertical="center" wrapText="1"/>
    </xf>
    <xf numFmtId="0" fontId="2" fillId="0" borderId="0" xfId="37" applyFont="1" applyAlignment="1">
      <alignment horizontal="left" wrapText="1"/>
    </xf>
    <xf numFmtId="0" fontId="45" fillId="0" borderId="2" xfId="37" applyFont="1" applyBorder="1" applyAlignment="1">
      <alignment horizontal="center" vertical="center" wrapText="1"/>
    </xf>
    <xf numFmtId="0" fontId="46" fillId="10" borderId="2" xfId="37" applyFont="1" applyFill="1" applyBorder="1" applyAlignment="1">
      <alignment horizontal="center" vertical="center"/>
    </xf>
    <xf numFmtId="0" fontId="46" fillId="11" borderId="2" xfId="37" applyFont="1" applyFill="1" applyBorder="1" applyAlignment="1">
      <alignment horizontal="center" vertical="center"/>
    </xf>
    <xf numFmtId="0" fontId="47" fillId="12" borderId="2" xfId="37" applyFont="1" applyFill="1" applyBorder="1" applyAlignment="1">
      <alignment horizontal="center" vertical="center"/>
    </xf>
    <xf numFmtId="0" fontId="46" fillId="13" borderId="2" xfId="37" applyFont="1" applyFill="1" applyBorder="1" applyAlignment="1">
      <alignment horizontal="center" vertical="center"/>
    </xf>
    <xf numFmtId="0" fontId="46" fillId="14" borderId="2" xfId="37" applyFont="1" applyFill="1" applyBorder="1" applyAlignment="1">
      <alignment horizontal="center" vertical="center"/>
    </xf>
    <xf numFmtId="0" fontId="46" fillId="15" borderId="2" xfId="37" applyFont="1" applyFill="1" applyBorder="1" applyAlignment="1">
      <alignment horizontal="center" vertical="center"/>
    </xf>
    <xf numFmtId="0" fontId="46" fillId="0" borderId="0" xfId="37" applyFont="1" applyAlignment="1">
      <alignment horizontal="center" vertical="center"/>
    </xf>
    <xf numFmtId="0" fontId="45" fillId="0" borderId="0" xfId="37" applyFont="1" applyAlignment="1">
      <alignment vertical="center"/>
    </xf>
    <xf numFmtId="0" fontId="48" fillId="0" borderId="0" xfId="37" applyFont="1" applyAlignment="1">
      <alignment horizontal="center"/>
    </xf>
    <xf numFmtId="0" fontId="48" fillId="0" borderId="0" xfId="37" applyFont="1" applyAlignment="1">
      <alignment horizontal="center" vertical="center"/>
    </xf>
    <xf numFmtId="0" fontId="41" fillId="0" borderId="0" xfId="37" applyFont="1" applyAlignment="1">
      <alignment vertical="center"/>
    </xf>
    <xf numFmtId="0" fontId="2" fillId="0" borderId="0" xfId="37" applyFont="1" applyAlignment="1" applyProtection="1">
      <alignment horizontal="center" vertical="center" wrapText="1"/>
      <protection locked="0" hidden="1"/>
    </xf>
    <xf numFmtId="0" fontId="2" fillId="0" borderId="0" xfId="37" applyFont="1" applyAlignment="1" applyProtection="1">
      <alignment horizontal="left"/>
      <protection locked="0" hidden="1"/>
    </xf>
    <xf numFmtId="0" fontId="2" fillId="0" borderId="0" xfId="37" applyFont="1" applyProtection="1">
      <protection locked="0" hidden="1"/>
    </xf>
    <xf numFmtId="0" fontId="43" fillId="0" borderId="0" xfId="37" applyFont="1" applyAlignment="1" applyProtection="1">
      <alignment horizontal="center" vertical="center"/>
      <protection locked="0" hidden="1"/>
    </xf>
    <xf numFmtId="0" fontId="2" fillId="0" borderId="0" xfId="37" applyFont="1"/>
    <xf numFmtId="0" fontId="2" fillId="0" borderId="0" xfId="37" applyFont="1" applyAlignment="1">
      <alignment horizontal="left"/>
    </xf>
    <xf numFmtId="0" fontId="51" fillId="0" borderId="0" xfId="38" applyFont="1" applyAlignment="1">
      <alignment horizontal="center" vertical="center" wrapText="1"/>
    </xf>
    <xf numFmtId="0" fontId="52" fillId="0" borderId="0" xfId="38" applyFont="1" applyAlignment="1">
      <alignment horizontal="center" vertical="center"/>
    </xf>
    <xf numFmtId="0" fontId="51" fillId="0" borderId="0" xfId="38" applyFont="1" applyAlignment="1">
      <alignment horizontal="center" vertical="center"/>
    </xf>
    <xf numFmtId="0" fontId="51" fillId="16" borderId="2" xfId="38" applyFont="1" applyFill="1" applyBorder="1" applyAlignment="1">
      <alignment horizontal="center" vertical="center"/>
    </xf>
    <xf numFmtId="0" fontId="51" fillId="16" borderId="4" xfId="38" applyFont="1" applyFill="1" applyBorder="1" applyAlignment="1">
      <alignment horizontal="center" vertical="center"/>
    </xf>
    <xf numFmtId="0" fontId="51" fillId="16" borderId="2" xfId="38" applyFont="1" applyFill="1" applyBorder="1" applyAlignment="1">
      <alignment horizontal="center" vertical="center" wrapText="1"/>
    </xf>
    <xf numFmtId="49" fontId="51" fillId="16" borderId="2" xfId="38" applyNumberFormat="1" applyFont="1" applyFill="1" applyBorder="1" applyAlignment="1">
      <alignment horizontal="center" vertical="center" wrapText="1"/>
    </xf>
    <xf numFmtId="0" fontId="51" fillId="16" borderId="3" xfId="38" applyFont="1" applyFill="1" applyBorder="1" applyAlignment="1">
      <alignment horizontal="center" vertical="center" wrapText="1"/>
    </xf>
    <xf numFmtId="0" fontId="46" fillId="10" borderId="2" xfId="38" applyFont="1" applyFill="1" applyBorder="1" applyAlignment="1">
      <alignment horizontal="center" vertical="center" wrapText="1"/>
    </xf>
    <xf numFmtId="0" fontId="46" fillId="11" borderId="2" xfId="38" applyFont="1" applyFill="1" applyBorder="1" applyAlignment="1">
      <alignment horizontal="center" vertical="center" wrapText="1"/>
    </xf>
    <xf numFmtId="0" fontId="47" fillId="12" borderId="2" xfId="38" applyFont="1" applyFill="1" applyBorder="1" applyAlignment="1">
      <alignment horizontal="center" vertical="center" wrapText="1"/>
    </xf>
    <xf numFmtId="0" fontId="45" fillId="0" borderId="2" xfId="38" applyFont="1" applyBorder="1" applyAlignment="1">
      <alignment horizontal="center" vertical="center" wrapText="1"/>
    </xf>
    <xf numFmtId="0" fontId="45" fillId="10" borderId="2" xfId="38" applyFont="1" applyFill="1" applyBorder="1" applyAlignment="1">
      <alignment horizontal="center" vertical="center" wrapText="1"/>
    </xf>
    <xf numFmtId="0" fontId="45" fillId="11" borderId="2" xfId="38" applyFont="1" applyFill="1" applyBorder="1" applyAlignment="1">
      <alignment horizontal="center" vertical="center" wrapText="1"/>
    </xf>
    <xf numFmtId="0" fontId="45" fillId="17" borderId="2" xfId="38" applyFont="1" applyFill="1" applyBorder="1" applyAlignment="1">
      <alignment horizontal="center" vertical="center" wrapText="1"/>
    </xf>
    <xf numFmtId="0" fontId="52" fillId="0" borderId="2" xfId="38" applyFont="1" applyBorder="1" applyAlignment="1">
      <alignment horizontal="center" vertical="center"/>
    </xf>
    <xf numFmtId="0" fontId="52" fillId="0" borderId="4" xfId="38" applyFont="1" applyBorder="1" applyAlignment="1">
      <alignment horizontal="center" vertical="center"/>
    </xf>
    <xf numFmtId="0" fontId="42" fillId="0" borderId="2" xfId="36" applyFont="1" applyBorder="1" applyAlignment="1">
      <alignment vertical="center" wrapText="1"/>
    </xf>
    <xf numFmtId="0" fontId="52" fillId="0" borderId="3" xfId="38" applyFont="1" applyBorder="1" applyAlignment="1">
      <alignment horizontal="center" vertical="center" wrapText="1"/>
    </xf>
    <xf numFmtId="0" fontId="52" fillId="0" borderId="2" xfId="38" applyFont="1" applyBorder="1" applyAlignment="1">
      <alignment horizontal="center" vertical="center" wrapText="1"/>
    </xf>
    <xf numFmtId="0" fontId="42" fillId="0" borderId="2" xfId="38" applyFont="1" applyBorder="1" applyAlignment="1">
      <alignment horizontal="center" vertical="center"/>
    </xf>
    <xf numFmtId="0" fontId="42" fillId="0" borderId="2" xfId="36" quotePrefix="1" applyFont="1" applyBorder="1" applyAlignment="1">
      <alignment vertical="center"/>
    </xf>
    <xf numFmtId="49" fontId="52" fillId="0" borderId="0" xfId="38" applyNumberFormat="1" applyFont="1" applyAlignment="1">
      <alignment horizontal="center" vertical="center"/>
    </xf>
    <xf numFmtId="0" fontId="42" fillId="0" borderId="0" xfId="38" applyFont="1" applyAlignment="1">
      <alignment horizontal="center" vertical="center"/>
    </xf>
    <xf numFmtId="166" fontId="1" fillId="0" borderId="0" xfId="38" applyNumberFormat="1" applyAlignment="1">
      <alignment horizontal="center" vertical="center"/>
    </xf>
    <xf numFmtId="0" fontId="1" fillId="0" borderId="0" xfId="38" applyAlignment="1">
      <alignment horizontal="left" vertical="center"/>
    </xf>
    <xf numFmtId="0" fontId="37" fillId="0" borderId="0" xfId="38" applyFont="1" applyAlignment="1">
      <alignment horizontal="center" vertical="center"/>
    </xf>
    <xf numFmtId="0" fontId="1" fillId="0" borderId="0" xfId="38" applyAlignment="1">
      <alignment horizontal="left" vertical="center" wrapText="1"/>
    </xf>
    <xf numFmtId="0" fontId="1" fillId="0" borderId="0" xfId="38" applyAlignment="1">
      <alignment horizontal="center" vertical="center"/>
    </xf>
    <xf numFmtId="0" fontId="37" fillId="19" borderId="2" xfId="38" applyFont="1" applyFill="1" applyBorder="1" applyAlignment="1">
      <alignment horizontal="center" vertical="center" wrapText="1"/>
    </xf>
    <xf numFmtId="0" fontId="37" fillId="19" borderId="2" xfId="39" applyFont="1" applyFill="1" applyBorder="1" applyAlignment="1">
      <alignment horizontal="center" vertical="center" wrapText="1"/>
    </xf>
    <xf numFmtId="0" fontId="48" fillId="19" borderId="2" xfId="39" applyFont="1" applyFill="1" applyBorder="1" applyAlignment="1">
      <alignment horizontal="center" vertical="center" wrapText="1"/>
    </xf>
    <xf numFmtId="0" fontId="37" fillId="19" borderId="2" xfId="39" applyFont="1" applyFill="1" applyBorder="1" applyAlignment="1">
      <alignment horizontal="center" vertical="center"/>
    </xf>
    <xf numFmtId="0" fontId="48" fillId="19" borderId="2" xfId="38" applyFont="1" applyFill="1" applyBorder="1" applyAlignment="1">
      <alignment horizontal="center" vertical="center" wrapText="1"/>
    </xf>
    <xf numFmtId="0" fontId="37" fillId="20" borderId="2" xfId="38" applyFont="1" applyFill="1" applyBorder="1" applyAlignment="1">
      <alignment horizontal="center" vertical="center" wrapText="1"/>
    </xf>
    <xf numFmtId="166" fontId="1" fillId="0" borderId="0" xfId="38" applyNumberFormat="1" applyAlignment="1">
      <alignment horizontal="center" vertical="center" wrapText="1"/>
    </xf>
    <xf numFmtId="0" fontId="49" fillId="7" borderId="2" xfId="40" applyFont="1" applyFill="1" applyBorder="1" applyAlignment="1">
      <alignment horizontal="center" vertical="center"/>
    </xf>
    <xf numFmtId="0" fontId="37" fillId="0" borderId="2" xfId="39" applyFont="1" applyBorder="1" applyAlignment="1">
      <alignment horizontal="left" vertical="center" wrapText="1"/>
    </xf>
    <xf numFmtId="0" fontId="0" fillId="0" borderId="2" xfId="39" applyFont="1" applyBorder="1" applyAlignment="1">
      <alignment horizontal="center" vertical="center" wrapText="1"/>
    </xf>
    <xf numFmtId="0" fontId="0" fillId="0" borderId="2" xfId="39" applyFont="1" applyBorder="1" applyAlignment="1">
      <alignment horizontal="center" vertical="center"/>
    </xf>
    <xf numFmtId="3" fontId="37" fillId="0" borderId="2" xfId="38" applyNumberFormat="1" applyFont="1" applyBorder="1" applyAlignment="1">
      <alignment horizontal="center" vertical="center"/>
    </xf>
    <xf numFmtId="0" fontId="1" fillId="0" borderId="2" xfId="38" applyBorder="1" applyAlignment="1" applyProtection="1">
      <alignment horizontal="left" vertical="center"/>
      <protection locked="0"/>
    </xf>
    <xf numFmtId="0" fontId="55" fillId="0" borderId="2" xfId="40" applyFont="1" applyBorder="1" applyAlignment="1">
      <alignment horizontal="center" vertical="center" wrapText="1"/>
    </xf>
    <xf numFmtId="0" fontId="41" fillId="7" borderId="2" xfId="40" applyFont="1" applyFill="1" applyBorder="1" applyAlignment="1">
      <alignment horizontal="center" vertical="center"/>
    </xf>
    <xf numFmtId="3" fontId="41" fillId="7" borderId="2" xfId="40" applyNumberFormat="1" applyFont="1" applyFill="1" applyBorder="1" applyAlignment="1">
      <alignment horizontal="center" vertical="center"/>
    </xf>
    <xf numFmtId="44" fontId="1" fillId="7" borderId="2" xfId="38" applyNumberFormat="1" applyFill="1" applyBorder="1" applyAlignment="1">
      <alignment horizontal="center" vertical="center"/>
    </xf>
    <xf numFmtId="0" fontId="49" fillId="0" borderId="2" xfId="39" applyFont="1" applyBorder="1" applyAlignment="1">
      <alignment horizontal="left" vertical="center" wrapText="1"/>
    </xf>
    <xf numFmtId="0" fontId="41" fillId="0" borderId="2" xfId="40" applyFont="1" applyBorder="1" applyAlignment="1">
      <alignment horizontal="center" vertical="center"/>
    </xf>
    <xf numFmtId="3" fontId="41" fillId="0" borderId="2" xfId="40" applyNumberFormat="1" applyFont="1" applyBorder="1" applyAlignment="1">
      <alignment horizontal="center" vertical="center"/>
    </xf>
    <xf numFmtId="44" fontId="1" fillId="0" borderId="2" xfId="38" applyNumberFormat="1" applyBorder="1" applyAlignment="1">
      <alignment horizontal="center" vertical="center"/>
    </xf>
    <xf numFmtId="0" fontId="41" fillId="0" borderId="2" xfId="39" applyFont="1" applyBorder="1" applyAlignment="1">
      <alignment horizontal="center" vertical="center" wrapText="1"/>
    </xf>
    <xf numFmtId="0" fontId="41" fillId="0" borderId="2" xfId="39" applyFont="1" applyBorder="1" applyAlignment="1">
      <alignment horizontal="center" vertical="center"/>
    </xf>
    <xf numFmtId="3" fontId="49" fillId="0" borderId="2" xfId="38" applyNumberFormat="1" applyFont="1" applyBorder="1" applyAlignment="1">
      <alignment horizontal="center" vertical="center"/>
    </xf>
    <xf numFmtId="0" fontId="41" fillId="0" borderId="2" xfId="38" applyFont="1" applyBorder="1" applyAlignment="1" applyProtection="1">
      <alignment horizontal="left" vertical="center"/>
      <protection locked="0"/>
    </xf>
    <xf numFmtId="166" fontId="41" fillId="0" borderId="0" xfId="38" applyNumberFormat="1" applyFont="1" applyAlignment="1">
      <alignment horizontal="center" vertical="center"/>
    </xf>
    <xf numFmtId="0" fontId="41" fillId="0" borderId="0" xfId="38" applyFont="1" applyAlignment="1">
      <alignment horizontal="left" vertical="center"/>
    </xf>
    <xf numFmtId="44" fontId="41" fillId="7" borderId="2" xfId="38" applyNumberFormat="1" applyFont="1" applyFill="1" applyBorder="1" applyAlignment="1">
      <alignment horizontal="center" vertical="center"/>
    </xf>
    <xf numFmtId="0" fontId="56" fillId="7" borderId="2" xfId="40" applyFont="1" applyFill="1" applyBorder="1" applyAlignment="1">
      <alignment horizontal="center" vertical="center"/>
    </xf>
    <xf numFmtId="0" fontId="56" fillId="0" borderId="2" xfId="39" applyFont="1" applyBorder="1" applyAlignment="1">
      <alignment horizontal="left" vertical="center" wrapText="1"/>
    </xf>
    <xf numFmtId="0" fontId="50" fillId="0" borderId="2" xfId="39" applyFont="1" applyBorder="1" applyAlignment="1">
      <alignment horizontal="center" vertical="center" wrapText="1"/>
    </xf>
    <xf numFmtId="0" fontId="50" fillId="0" borderId="2" xfId="39" applyFont="1" applyBorder="1" applyAlignment="1">
      <alignment horizontal="center" vertical="center"/>
    </xf>
    <xf numFmtId="0" fontId="50" fillId="0" borderId="2" xfId="40" applyFont="1" applyBorder="1" applyAlignment="1">
      <alignment horizontal="center" vertical="center"/>
    </xf>
    <xf numFmtId="3" fontId="50" fillId="0" borderId="2" xfId="40" applyNumberFormat="1" applyFont="1" applyBorder="1" applyAlignment="1">
      <alignment horizontal="center" vertical="center"/>
    </xf>
    <xf numFmtId="0" fontId="57" fillId="0" borderId="2" xfId="40" applyFont="1" applyBorder="1" applyAlignment="1">
      <alignment horizontal="center" vertical="center" wrapText="1"/>
    </xf>
    <xf numFmtId="44" fontId="50" fillId="0" borderId="2" xfId="38" applyNumberFormat="1" applyFont="1" applyBorder="1" applyAlignment="1">
      <alignment horizontal="center" vertical="center"/>
    </xf>
    <xf numFmtId="3" fontId="56" fillId="0" borderId="2" xfId="38" applyNumberFormat="1" applyFont="1" applyBorder="1" applyAlignment="1">
      <alignment horizontal="center" vertical="center"/>
    </xf>
    <xf numFmtId="0" fontId="50" fillId="0" borderId="2" xfId="38" applyFont="1" applyBorder="1" applyAlignment="1">
      <alignment horizontal="center" vertical="center"/>
    </xf>
    <xf numFmtId="166" fontId="50" fillId="0" borderId="0" xfId="38" applyNumberFormat="1" applyFont="1" applyAlignment="1">
      <alignment horizontal="center" vertical="center"/>
    </xf>
    <xf numFmtId="0" fontId="50" fillId="0" borderId="0" xfId="38" applyFont="1" applyAlignment="1">
      <alignment horizontal="left" vertical="center"/>
    </xf>
    <xf numFmtId="0" fontId="49" fillId="0" borderId="2" xfId="38" applyFont="1" applyBorder="1" applyAlignment="1">
      <alignment horizontal="center" vertical="center"/>
    </xf>
    <xf numFmtId="0" fontId="50" fillId="0" borderId="2" xfId="38" applyFont="1" applyBorder="1" applyAlignment="1" applyProtection="1">
      <alignment horizontal="left" vertical="center"/>
      <protection locked="0"/>
    </xf>
    <xf numFmtId="0" fontId="37" fillId="0" borderId="0" xfId="38" applyFont="1" applyAlignment="1">
      <alignment horizontal="left"/>
    </xf>
    <xf numFmtId="0" fontId="1" fillId="0" borderId="0" xfId="38" applyAlignment="1">
      <alignment horizontal="left"/>
    </xf>
    <xf numFmtId="0" fontId="37" fillId="0" borderId="0" xfId="38" applyFont="1" applyAlignment="1">
      <alignment horizontal="center"/>
    </xf>
    <xf numFmtId="0" fontId="1" fillId="0" borderId="0" xfId="38" applyAlignment="1">
      <alignment horizontal="center"/>
    </xf>
    <xf numFmtId="3" fontId="1" fillId="0" borderId="0" xfId="38" applyNumberFormat="1" applyAlignment="1">
      <alignment horizontal="center"/>
    </xf>
    <xf numFmtId="3" fontId="1" fillId="0" borderId="0" xfId="38" applyNumberFormat="1" applyAlignment="1">
      <alignment horizontal="center" vertical="center"/>
    </xf>
    <xf numFmtId="166" fontId="1" fillId="0" borderId="0" xfId="38" applyNumberFormat="1" applyAlignment="1">
      <alignment horizontal="center"/>
    </xf>
    <xf numFmtId="0" fontId="1" fillId="0" borderId="0" xfId="38"/>
    <xf numFmtId="0" fontId="37" fillId="21" borderId="2" xfId="38" applyFont="1" applyFill="1" applyBorder="1" applyAlignment="1">
      <alignment horizontal="center" vertical="center"/>
    </xf>
    <xf numFmtId="0" fontId="37" fillId="21" borderId="2" xfId="38" applyFont="1" applyFill="1" applyBorder="1" applyAlignment="1">
      <alignment horizontal="center" vertical="center" wrapText="1"/>
    </xf>
    <xf numFmtId="0" fontId="37" fillId="21" borderId="2" xfId="38" applyFont="1" applyFill="1" applyBorder="1" applyAlignment="1" applyProtection="1">
      <alignment horizontal="center" vertical="center" wrapText="1"/>
      <protection locked="0"/>
    </xf>
    <xf numFmtId="0" fontId="37" fillId="21" borderId="2" xfId="38" applyFont="1" applyFill="1" applyBorder="1" applyAlignment="1" applyProtection="1">
      <alignment horizontal="center" vertical="center" wrapText="1"/>
      <protection hidden="1"/>
    </xf>
    <xf numFmtId="0" fontId="41" fillId="22" borderId="2" xfId="38" applyFont="1" applyFill="1" applyBorder="1"/>
    <xf numFmtId="3" fontId="49" fillId="18" borderId="2" xfId="38" applyNumberFormat="1" applyFont="1" applyFill="1" applyBorder="1" applyAlignment="1">
      <alignment horizontal="center" vertical="center"/>
    </xf>
    <xf numFmtId="2" fontId="49" fillId="9" borderId="2" xfId="38" applyNumberFormat="1" applyFont="1" applyFill="1" applyBorder="1" applyAlignment="1" applyProtection="1">
      <alignment horizontal="center"/>
      <protection locked="0"/>
    </xf>
    <xf numFmtId="4" fontId="49" fillId="23" borderId="2" xfId="38" applyNumberFormat="1" applyFont="1" applyFill="1" applyBorder="1" applyAlignment="1" applyProtection="1">
      <alignment horizontal="center"/>
      <protection hidden="1"/>
    </xf>
    <xf numFmtId="0" fontId="41" fillId="0" borderId="0" xfId="38" applyFont="1"/>
    <xf numFmtId="0" fontId="49" fillId="18" borderId="2" xfId="38" applyFont="1" applyFill="1" applyBorder="1" applyAlignment="1">
      <alignment horizontal="center" vertical="center"/>
    </xf>
    <xf numFmtId="0" fontId="37" fillId="0" borderId="2" xfId="38" applyFont="1" applyBorder="1" applyAlignment="1">
      <alignment horizontal="center" vertical="center"/>
    </xf>
    <xf numFmtId="4" fontId="37" fillId="15" borderId="2" xfId="38" applyNumberFormat="1" applyFont="1" applyFill="1" applyBorder="1" applyAlignment="1" applyProtection="1">
      <alignment horizontal="center" vertical="center"/>
      <protection hidden="1"/>
    </xf>
    <xf numFmtId="0" fontId="1" fillId="0" borderId="0" xfId="38" applyAlignment="1">
      <alignment vertical="center"/>
    </xf>
    <xf numFmtId="0" fontId="0" fillId="0" borderId="0" xfId="41" applyFont="1" applyAlignment="1">
      <alignment vertical="center" wrapText="1"/>
    </xf>
    <xf numFmtId="3" fontId="37" fillId="0" borderId="0" xfId="38" applyNumberFormat="1" applyFont="1"/>
    <xf numFmtId="0" fontId="37" fillId="0" borderId="0" xfId="38" applyFont="1"/>
    <xf numFmtId="0" fontId="35" fillId="15" borderId="0" xfId="36" applyFont="1" applyFill="1"/>
    <xf numFmtId="164" fontId="35" fillId="15" borderId="0" xfId="36" applyNumberFormat="1" applyFont="1" applyFill="1"/>
    <xf numFmtId="165" fontId="34" fillId="15" borderId="0" xfId="36" applyNumberFormat="1" applyFill="1"/>
    <xf numFmtId="0" fontId="34" fillId="15" borderId="0" xfId="36" applyFill="1"/>
    <xf numFmtId="0" fontId="45" fillId="0" borderId="0" xfId="38" applyFont="1" applyAlignment="1">
      <alignment horizontal="center" vertical="center" wrapText="1"/>
    </xf>
    <xf numFmtId="0" fontId="45" fillId="0" borderId="0" xfId="38" applyFont="1" applyAlignment="1">
      <alignment horizontal="center" vertical="center"/>
    </xf>
    <xf numFmtId="165" fontId="36" fillId="15" borderId="0" xfId="36" applyNumberFormat="1" applyFont="1" applyFill="1"/>
    <xf numFmtId="1" fontId="51" fillId="16" borderId="2" xfId="38" applyNumberFormat="1" applyFont="1" applyFill="1" applyBorder="1" applyAlignment="1">
      <alignment horizontal="right" vertical="center" wrapText="1"/>
    </xf>
    <xf numFmtId="1" fontId="42" fillId="0" borderId="2" xfId="36" applyNumberFormat="1" applyFont="1" applyBorder="1" applyAlignment="1">
      <alignment horizontal="right" vertical="center" wrapText="1"/>
    </xf>
    <xf numFmtId="1" fontId="52" fillId="0" borderId="0" xfId="38" applyNumberFormat="1" applyFont="1" applyAlignment="1">
      <alignment horizontal="right" vertical="center"/>
    </xf>
    <xf numFmtId="1" fontId="42" fillId="0" borderId="2" xfId="0" applyNumberFormat="1" applyFont="1" applyBorder="1" applyAlignment="1">
      <alignment horizontal="right" vertical="center"/>
    </xf>
    <xf numFmtId="1" fontId="42" fillId="7" borderId="2" xfId="0" applyNumberFormat="1" applyFont="1" applyFill="1" applyBorder="1" applyAlignment="1">
      <alignment horizontal="right" vertical="center"/>
    </xf>
    <xf numFmtId="0" fontId="50" fillId="22" borderId="2" xfId="38" applyFont="1" applyFill="1" applyBorder="1"/>
    <xf numFmtId="3" fontId="56" fillId="18" borderId="2" xfId="38" applyNumberFormat="1" applyFont="1" applyFill="1" applyBorder="1" applyAlignment="1">
      <alignment horizontal="center" vertical="center"/>
    </xf>
    <xf numFmtId="2" fontId="56" fillId="9" borderId="2" xfId="38" applyNumberFormat="1" applyFont="1" applyFill="1" applyBorder="1" applyAlignment="1" applyProtection="1">
      <alignment horizontal="center"/>
      <protection locked="0"/>
    </xf>
    <xf numFmtId="4" fontId="56" fillId="23" borderId="2" xfId="38" applyNumberFormat="1" applyFont="1" applyFill="1" applyBorder="1" applyAlignment="1" applyProtection="1">
      <alignment horizontal="center"/>
      <protection hidden="1"/>
    </xf>
    <xf numFmtId="0" fontId="50" fillId="0" borderId="0" xfId="38" applyFont="1"/>
    <xf numFmtId="0" fontId="60" fillId="0" borderId="2" xfId="38" applyFont="1" applyBorder="1" applyAlignment="1">
      <alignment horizontal="center" vertical="center" wrapText="1"/>
    </xf>
    <xf numFmtId="0" fontId="36" fillId="0" borderId="2" xfId="38" applyFont="1" applyBorder="1" applyAlignment="1">
      <alignment horizontal="center" vertical="center"/>
    </xf>
    <xf numFmtId="165" fontId="35" fillId="15" borderId="0" xfId="36" applyNumberFormat="1" applyFont="1" applyFill="1"/>
    <xf numFmtId="0" fontId="51" fillId="0" borderId="0" xfId="38" applyFont="1" applyAlignment="1">
      <alignment horizontal="center" vertical="center" wrapText="1"/>
    </xf>
    <xf numFmtId="0" fontId="51" fillId="0" borderId="0" xfId="38" applyFont="1" applyAlignment="1">
      <alignment horizontal="center" vertical="center"/>
    </xf>
    <xf numFmtId="0" fontId="52" fillId="0" borderId="0" xfId="38" applyFont="1" applyAlignment="1">
      <alignment horizontal="center" vertical="center"/>
    </xf>
    <xf numFmtId="0" fontId="37" fillId="0" borderId="0" xfId="38" applyFont="1" applyAlignment="1">
      <alignment horizontal="center" vertical="center" wrapText="1"/>
    </xf>
    <xf numFmtId="0" fontId="37" fillId="0" borderId="0" xfId="38" applyFont="1" applyAlignment="1">
      <alignment horizontal="center" vertical="center"/>
    </xf>
    <xf numFmtId="0" fontId="1" fillId="0" borderId="0" xfId="38" applyAlignment="1">
      <alignment horizontal="left" vertical="center" wrapText="1"/>
    </xf>
    <xf numFmtId="0" fontId="1" fillId="0" borderId="0" xfId="38" applyAlignment="1">
      <alignment horizontal="center" vertical="center"/>
    </xf>
    <xf numFmtId="0" fontId="37" fillId="0" borderId="0" xfId="38" applyFont="1" applyAlignment="1">
      <alignment horizontal="center"/>
    </xf>
    <xf numFmtId="0" fontId="37" fillId="0" borderId="0" xfId="38" applyFont="1" applyAlignment="1">
      <alignment horizontal="center" wrapText="1"/>
    </xf>
    <xf numFmtId="0" fontId="1" fillId="0" borderId="2" xfId="38" applyBorder="1" applyAlignment="1">
      <alignment horizontal="center" vertical="center"/>
    </xf>
    <xf numFmtId="0" fontId="0" fillId="0" borderId="0" xfId="41" applyFont="1" applyAlignment="1">
      <alignment horizontal="left" vertical="center" wrapText="1"/>
    </xf>
    <xf numFmtId="0" fontId="2" fillId="0" borderId="0" xfId="37" applyFont="1" applyAlignment="1" applyProtection="1">
      <alignment horizontal="left" wrapText="1"/>
      <protection locked="0" hidden="1"/>
    </xf>
    <xf numFmtId="0" fontId="43" fillId="0" borderId="0" xfId="37" applyFont="1" applyAlignment="1" applyProtection="1">
      <alignment horizontal="center" vertical="center" wrapText="1"/>
      <protection locked="0" hidden="1"/>
    </xf>
    <xf numFmtId="0" fontId="2" fillId="0" borderId="0" xfId="37" applyFont="1" applyAlignment="1">
      <alignment horizontal="justify" vertical="center" wrapText="1"/>
    </xf>
    <xf numFmtId="0" fontId="37" fillId="0" borderId="0" xfId="37" applyFont="1" applyAlignment="1">
      <alignment horizontal="justify" vertical="center" wrapText="1"/>
    </xf>
    <xf numFmtId="0" fontId="37" fillId="0" borderId="0" xfId="37" applyFont="1" applyAlignment="1">
      <alignment horizontal="center" vertical="center" wrapText="1"/>
    </xf>
    <xf numFmtId="0" fontId="44" fillId="0" borderId="0" xfId="37" applyFont="1" applyAlignment="1">
      <alignment horizontal="center" vertical="center" wrapText="1"/>
    </xf>
    <xf numFmtId="0" fontId="41" fillId="0" borderId="0" xfId="37" applyFont="1" applyAlignment="1">
      <alignment horizontal="center" vertical="center" wrapText="1"/>
    </xf>
    <xf numFmtId="0" fontId="2" fillId="0" borderId="0" xfId="37" applyFont="1" applyAlignment="1">
      <alignment horizontal="center" vertical="center" wrapText="1"/>
    </xf>
    <xf numFmtId="0" fontId="45" fillId="0" borderId="2" xfId="37" applyFont="1" applyBorder="1" applyAlignment="1">
      <alignment horizontal="center" vertical="center" wrapText="1"/>
    </xf>
    <xf numFmtId="0" fontId="45" fillId="0" borderId="2" xfId="37" applyFont="1" applyBorder="1" applyAlignment="1">
      <alignment horizontal="center" vertical="center"/>
    </xf>
    <xf numFmtId="0" fontId="2" fillId="0" borderId="0" xfId="37" applyFont="1" applyAlignment="1">
      <alignment horizontal="left" vertical="center" wrapText="1"/>
    </xf>
    <xf numFmtId="0" fontId="2" fillId="0" borderId="0" xfId="37" applyFont="1" applyAlignment="1">
      <alignment vertical="center" wrapText="1"/>
    </xf>
    <xf numFmtId="0" fontId="49" fillId="0" borderId="0" xfId="37" applyFont="1" applyAlignment="1">
      <alignment horizontal="center" vertical="center" wrapText="1"/>
    </xf>
    <xf numFmtId="0" fontId="41" fillId="0" borderId="0" xfId="37" applyFont="1" applyAlignment="1">
      <alignment horizontal="justify" vertical="center" wrapText="1"/>
    </xf>
    <xf numFmtId="0" fontId="2" fillId="0" borderId="0" xfId="37" applyFont="1" applyAlignment="1">
      <alignment horizontal="left" vertical="center"/>
    </xf>
    <xf numFmtId="0" fontId="40" fillId="0" borderId="0" xfId="37" applyFont="1" applyAlignment="1">
      <alignment horizontal="center" vertical="center" wrapText="1"/>
    </xf>
    <xf numFmtId="0" fontId="43" fillId="0" borderId="0" xfId="37" applyFont="1" applyAlignment="1">
      <alignment horizontal="center" vertical="center" wrapText="1"/>
    </xf>
    <xf numFmtId="0" fontId="39" fillId="0" borderId="0" xfId="37" applyFont="1" applyAlignment="1">
      <alignment horizontal="center" vertical="center"/>
    </xf>
    <xf numFmtId="0" fontId="37" fillId="0" borderId="0" xfId="37" applyFont="1" applyAlignment="1">
      <alignment horizontal="left" vertical="center"/>
    </xf>
    <xf numFmtId="0" fontId="40" fillId="0" borderId="0" xfId="37" applyFont="1" applyAlignment="1" applyProtection="1">
      <alignment horizontal="left" vertical="center" wrapText="1"/>
      <protection locked="0" hidden="1"/>
    </xf>
    <xf numFmtId="0" fontId="2" fillId="0" borderId="0" xfId="37" applyFont="1" applyAlignment="1" applyProtection="1">
      <alignment horizontal="left" vertical="center"/>
      <protection locked="0" hidden="1"/>
    </xf>
    <xf numFmtId="0" fontId="40" fillId="0" borderId="0" xfId="37" applyFont="1" applyAlignment="1">
      <alignment horizontal="left" vertical="center"/>
    </xf>
  </cellXfs>
  <cellStyles count="42">
    <cellStyle name="Hyperlink" xfId="34" xr:uid="{00000000-000B-0000-0000-000008000000}"/>
    <cellStyle name="Hypertextový odkaz" xfId="35" builtinId="8"/>
    <cellStyle name="Hypertextový odkaz 2" xfId="1" xr:uid="{00000000-0005-0000-0000-000000000000}"/>
    <cellStyle name="Hypertextový odkaz 3" xfId="2" xr:uid="{00000000-0005-0000-0000-000001000000}"/>
    <cellStyle name="Normální" xfId="0" builtinId="0"/>
    <cellStyle name="normální 10" xfId="32" xr:uid="{00000000-0005-0000-0000-000003000000}"/>
    <cellStyle name="normální 11" xfId="3" xr:uid="{00000000-0005-0000-0000-000004000000}"/>
    <cellStyle name="normální 12" xfId="33" xr:uid="{00000000-0005-0000-0000-000005000000}"/>
    <cellStyle name="Normální 13" xfId="36" xr:uid="{48602020-9BCA-4AF2-AC1D-4995412E0118}"/>
    <cellStyle name="normální 2" xfId="4" xr:uid="{00000000-0005-0000-0000-000006000000}"/>
    <cellStyle name="normální 3" xfId="5" xr:uid="{00000000-0005-0000-0000-000007000000}"/>
    <cellStyle name="normální 3 10" xfId="26" xr:uid="{00000000-0005-0000-0000-000008000000}"/>
    <cellStyle name="Normální 3 2" xfId="12" xr:uid="{00000000-0005-0000-0000-000009000000}"/>
    <cellStyle name="normální 3 2 2" xfId="41" xr:uid="{F7D41534-024A-445E-BCD4-5D875D8D1FEF}"/>
    <cellStyle name="normální 3 3" xfId="21" xr:uid="{00000000-0005-0000-0000-00000A000000}"/>
    <cellStyle name="normální 3 3 2" xfId="30" xr:uid="{00000000-0005-0000-0000-00000B000000}"/>
    <cellStyle name="normální 3 4" xfId="17" xr:uid="{00000000-0005-0000-0000-00000C000000}"/>
    <cellStyle name="normální 3 5" xfId="22" xr:uid="{00000000-0005-0000-0000-00000D000000}"/>
    <cellStyle name="normální 3 6" xfId="25" xr:uid="{00000000-0005-0000-0000-00000E000000}"/>
    <cellStyle name="normální 3 7" xfId="16" xr:uid="{00000000-0005-0000-0000-00000F000000}"/>
    <cellStyle name="normální 3 8" xfId="23" xr:uid="{00000000-0005-0000-0000-000010000000}"/>
    <cellStyle name="normální 3 9" xfId="24" xr:uid="{00000000-0005-0000-0000-000011000000}"/>
    <cellStyle name="normální 4" xfId="6" xr:uid="{00000000-0005-0000-0000-000012000000}"/>
    <cellStyle name="normální 4 2" xfId="7" xr:uid="{00000000-0005-0000-0000-000013000000}"/>
    <cellStyle name="Normální 4 3" xfId="13" xr:uid="{00000000-0005-0000-0000-000014000000}"/>
    <cellStyle name="Normální 4 3 2" xfId="37" xr:uid="{95C0BB3C-9A7C-4E89-BB00-46B1A0EBE174}"/>
    <cellStyle name="Normální 4 4" xfId="14" xr:uid="{00000000-0005-0000-0000-000015000000}"/>
    <cellStyle name="Normální 4 5" xfId="38" xr:uid="{8748E14C-646B-4595-AD31-319026AAAAE9}"/>
    <cellStyle name="normální 5" xfId="8" xr:uid="{00000000-0005-0000-0000-000016000000}"/>
    <cellStyle name="Normální 5 2" xfId="39" xr:uid="{CD174794-ED14-49FF-9935-D0E05D980F72}"/>
    <cellStyle name="normální 6" xfId="9" xr:uid="{00000000-0005-0000-0000-000017000000}"/>
    <cellStyle name="normální 6 2" xfId="18" xr:uid="{00000000-0005-0000-0000-000018000000}"/>
    <cellStyle name="normální 6 3" xfId="27" xr:uid="{00000000-0005-0000-0000-000019000000}"/>
    <cellStyle name="normální 7" xfId="10" xr:uid="{00000000-0005-0000-0000-00001A000000}"/>
    <cellStyle name="normální 7 2" xfId="19" xr:uid="{00000000-0005-0000-0000-00001B000000}"/>
    <cellStyle name="normální 7 3" xfId="28" xr:uid="{00000000-0005-0000-0000-00001C000000}"/>
    <cellStyle name="normální 8" xfId="11" xr:uid="{00000000-0005-0000-0000-00001D000000}"/>
    <cellStyle name="normální 8 2" xfId="20" xr:uid="{00000000-0005-0000-0000-00001E000000}"/>
    <cellStyle name="normální 8 3" xfId="29" xr:uid="{00000000-0005-0000-0000-00001F000000}"/>
    <cellStyle name="normální 9" xfId="31" xr:uid="{00000000-0005-0000-0000-000020000000}"/>
    <cellStyle name="normální_List1_1" xfId="40" xr:uid="{665BEC8E-2987-400F-BA0F-81B6CD383ABB}"/>
    <cellStyle name="SAPBEXstdItem" xfId="15" xr:uid="{00000000-0005-0000-0000-000021000000}"/>
  </cellStyles>
  <dxfs count="31">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auto="1"/>
        </patternFill>
      </fill>
    </dxf>
    <dxf>
      <font>
        <b val="0"/>
        <i val="0"/>
        <color theme="1"/>
      </font>
      <fill>
        <patternFill>
          <bgColor theme="7" tint="0.79998168889431442"/>
        </patternFill>
      </fill>
    </dxf>
  </dxfs>
  <tableStyles count="0" defaultTableStyle="TableStyleMedium9"/>
  <colors>
    <mruColors>
      <color rgb="FFFFFF99"/>
      <color rgb="FFEEF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VE&#344;EJN&#201;%20ZAK&#193;ZKY\2021\022_2021_DNS_Kancelarsky_papir\VYZVY_2021\13+14\13(bezNP)\01a_Zadosti_CZVZ\DNS_13_Papir_Zadost_CZVZ_PO.xlsx" TargetMode="External"/><Relationship Id="rId1" Type="http://schemas.openxmlformats.org/officeDocument/2006/relationships/externalLinkPath" Target="/VE&#344;EJN&#201;%20ZAK&#193;ZKY/2021/022_2021_DNS_Kancelarsky_papir/VYZVY_2021/13+14/13(bezNP)/01a_Zadosti_CZVZ/DNS_13_Papir_Zadost_CZVZ_P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Žádost CZVZ"/>
      <sheetName val="bezNP"/>
      <sheetName val="Odpovědi formuláře 2"/>
      <sheetName val="Odpovědi formuláře 1"/>
      <sheetName val="Seznam_PO_1_1_2022"/>
    </sheetNames>
    <sheetDataSet>
      <sheetData sheetId="0"/>
      <sheetData sheetId="1"/>
      <sheetData sheetId="2"/>
      <sheetData sheetId="3"/>
      <sheetData sheetId="4">
        <row r="1">
          <cell r="A1" t="str">
            <v>IČ</v>
          </cell>
          <cell r="B1" t="str">
            <v>JM</v>
          </cell>
          <cell r="C1" t="str">
            <v>IČ</v>
          </cell>
          <cell r="D1" t="str">
            <v>DIČ</v>
          </cell>
          <cell r="E1" t="str">
            <v>Název</v>
          </cell>
          <cell r="F1" t="str">
            <v>SÍDLO</v>
          </cell>
        </row>
        <row r="2">
          <cell r="A2">
            <v>638013</v>
          </cell>
          <cell r="B2" t="str">
            <v>JM_001</v>
          </cell>
          <cell r="C2">
            <v>638013</v>
          </cell>
          <cell r="D2" t="str">
            <v>CZ00638013</v>
          </cell>
          <cell r="E2" t="str">
            <v>Střední škola polytechnická Brno, Jílová, příspěvková organizace</v>
          </cell>
          <cell r="F2" t="str">
            <v>Jílová 164/36g, 639 00 Brno</v>
          </cell>
        </row>
        <row r="3">
          <cell r="A3">
            <v>558982</v>
          </cell>
          <cell r="B3" t="str">
            <v>JM_002</v>
          </cell>
          <cell r="C3">
            <v>558982</v>
          </cell>
          <cell r="D3" t="str">
            <v>není plátce DPH</v>
          </cell>
          <cell r="E3" t="str">
            <v>Gymnázium Brno, Vídeňská, příspěvková organizace</v>
          </cell>
          <cell r="F3" t="str">
            <v>Vídeňská 55/47, 639 00 Brno</v>
          </cell>
        </row>
        <row r="4">
          <cell r="A4">
            <v>44993536</v>
          </cell>
          <cell r="B4" t="str">
            <v>JM_003</v>
          </cell>
          <cell r="C4">
            <v>44993536</v>
          </cell>
          <cell r="D4" t="str">
            <v>není plátce DPH</v>
          </cell>
          <cell r="E4" t="str">
            <v>Základní umělecká škola F. Jílka Brno, příspěvková organizace</v>
          </cell>
          <cell r="F4" t="str">
            <v>Vídeňská 264/52, 639 00 Brno</v>
          </cell>
        </row>
        <row r="5">
          <cell r="A5">
            <v>637980</v>
          </cell>
          <cell r="B5" t="str">
            <v>JM_006</v>
          </cell>
          <cell r="C5">
            <v>637980</v>
          </cell>
          <cell r="D5" t="str">
            <v>není plátce DPH</v>
          </cell>
          <cell r="E5" t="str">
            <v>Vyšší odborná škola zdravotnická Brno, příspěvková organizace</v>
          </cell>
          <cell r="F5" t="str">
            <v>Kounicova 684/16, 602 00 Brno</v>
          </cell>
        </row>
        <row r="6">
          <cell r="A6">
            <v>637998</v>
          </cell>
          <cell r="B6" t="str">
            <v>JM_007</v>
          </cell>
          <cell r="C6">
            <v>637998</v>
          </cell>
          <cell r="D6" t="str">
            <v>není plátce DPH</v>
          </cell>
          <cell r="E6" t="str">
            <v>Střední zdravotnická škola Brno, Jaselská, příspěvková organizace</v>
          </cell>
          <cell r="F6" t="str">
            <v>Jaselská 190/7, 602 00 Brno</v>
          </cell>
        </row>
        <row r="7">
          <cell r="A7">
            <v>400963</v>
          </cell>
          <cell r="B7" t="str">
            <v>JM_008</v>
          </cell>
          <cell r="C7">
            <v>400963</v>
          </cell>
          <cell r="D7" t="str">
            <v>není plátce DPH</v>
          </cell>
          <cell r="E7" t="str">
            <v>Základní umělecká škola Brno, Smetanova 8, příspěvková organizace</v>
          </cell>
          <cell r="F7" t="str">
            <v>Smetanova 346/8, 602 00 Brno</v>
          </cell>
        </row>
        <row r="8">
          <cell r="A8">
            <v>226441</v>
          </cell>
          <cell r="B8" t="str">
            <v>JM_009</v>
          </cell>
          <cell r="C8">
            <v>226441</v>
          </cell>
          <cell r="D8" t="str">
            <v>není plátce DPH</v>
          </cell>
          <cell r="E8" t="str">
            <v>Základní umělecká škola varhanická Brno, příspěvková organizace</v>
          </cell>
          <cell r="F8" t="str">
            <v>Smetanova 756/14, 602 00 Brno</v>
          </cell>
        </row>
        <row r="9">
          <cell r="A9">
            <v>212920</v>
          </cell>
          <cell r="B9" t="str">
            <v>JM_011</v>
          </cell>
          <cell r="C9">
            <v>212920</v>
          </cell>
          <cell r="D9" t="str">
            <v>není plátce DPH</v>
          </cell>
          <cell r="E9" t="str">
            <v>Zámeček Střelice, příspěvková organizace</v>
          </cell>
          <cell r="F9" t="str">
            <v>Tetčická 311/69, 664 47 Střelice</v>
          </cell>
        </row>
        <row r="10">
          <cell r="A10">
            <v>49459902</v>
          </cell>
          <cell r="B10" t="str">
            <v>JM_012</v>
          </cell>
          <cell r="C10">
            <v>49459902</v>
          </cell>
          <cell r="D10" t="str">
            <v>není plátce DPH</v>
          </cell>
          <cell r="E10" t="str">
            <v>Základní umělecká škola Rosice, příspěvková organizace</v>
          </cell>
          <cell r="F10" t="str">
            <v>Na Schodech 239, 665 01 Rosice</v>
          </cell>
        </row>
        <row r="11">
          <cell r="A11">
            <v>45671761</v>
          </cell>
          <cell r="B11" t="str">
            <v>JM_015</v>
          </cell>
          <cell r="C11">
            <v>45671761</v>
          </cell>
          <cell r="D11" t="str">
            <v>není plátce DPH</v>
          </cell>
          <cell r="E11" t="str">
            <v>Domov pro seniory Hostim, příspěvková organizace</v>
          </cell>
          <cell r="F11" t="str">
            <v>Hostim 1, 671 54 Hostim</v>
          </cell>
        </row>
        <row r="12">
          <cell r="A12">
            <v>45671711</v>
          </cell>
          <cell r="B12" t="str">
            <v>JM_016</v>
          </cell>
          <cell r="C12">
            <v>45671711</v>
          </cell>
          <cell r="D12" t="str">
            <v>není plátce DPH</v>
          </cell>
          <cell r="E12" t="str">
            <v>Domov pro seniory Jevišovice, příspěvková organizace</v>
          </cell>
          <cell r="F12" t="str">
            <v>Jevišovice 104, 671 53 Jevišovice</v>
          </cell>
        </row>
        <row r="13">
          <cell r="A13">
            <v>45671702</v>
          </cell>
          <cell r="B13" t="str">
            <v>JM_017</v>
          </cell>
          <cell r="C13">
            <v>45671702</v>
          </cell>
          <cell r="D13" t="str">
            <v>není plátce DPH</v>
          </cell>
          <cell r="E13" t="str">
            <v>Domov pro seniory Plaveč, příspěvková organizace</v>
          </cell>
          <cell r="F13" t="str">
            <v>Domov 1, 671 32 Plaveč</v>
          </cell>
        </row>
        <row r="14">
          <cell r="A14">
            <v>92584</v>
          </cell>
          <cell r="B14" t="str">
            <v>JM_018</v>
          </cell>
          <cell r="C14">
            <v>92584</v>
          </cell>
          <cell r="D14" t="str">
            <v>CZ00092584</v>
          </cell>
          <cell r="E14" t="str">
            <v>Nemocnice Znojmo, příspěvková organizace</v>
          </cell>
          <cell r="F14" t="str">
            <v>MUDr. Jana Janského 2675/11, 669 02 Znojmo</v>
          </cell>
        </row>
        <row r="15">
          <cell r="A15">
            <v>55301</v>
          </cell>
          <cell r="B15" t="str">
            <v>JM_019</v>
          </cell>
          <cell r="C15">
            <v>55301</v>
          </cell>
          <cell r="D15" t="str">
            <v>CZ00055301</v>
          </cell>
          <cell r="E15" t="str">
            <v>Střední odborná škola Znojmo, Dvořákova, příspěvková organizace</v>
          </cell>
          <cell r="F15" t="str">
            <v xml:space="preserve">Dvořákova 1594/19, 669 02 Znojmo </v>
          </cell>
        </row>
        <row r="16">
          <cell r="A16">
            <v>92738</v>
          </cell>
          <cell r="B16" t="str">
            <v>JM_020</v>
          </cell>
          <cell r="C16">
            <v>92738</v>
          </cell>
          <cell r="D16" t="str">
            <v>není plátce DPH</v>
          </cell>
          <cell r="E16" t="str">
            <v>Jihomoravské muzeum ve Znojmě, příspěvková organizace</v>
          </cell>
          <cell r="F16" t="str">
            <v>Přemyslovců 129/8, 669 02 Znojmo</v>
          </cell>
        </row>
        <row r="17">
          <cell r="A17">
            <v>67011748</v>
          </cell>
          <cell r="B17" t="str">
            <v>JM_022</v>
          </cell>
          <cell r="C17">
            <v>67011748</v>
          </cell>
          <cell r="D17" t="str">
            <v>není plátce DPH</v>
          </cell>
          <cell r="E17" t="str">
            <v>Mateřská škola, základní škola a praktická škola Znojmo, příspěvková organizace</v>
          </cell>
          <cell r="F17" t="str">
            <v>Horní Česká 247/15, 669 02 Znojmo</v>
          </cell>
        </row>
        <row r="18">
          <cell r="A18">
            <v>70285314</v>
          </cell>
          <cell r="B18" t="str">
            <v>JM_023</v>
          </cell>
          <cell r="C18">
            <v>70285314</v>
          </cell>
          <cell r="D18" t="str">
            <v>není plátce DPH</v>
          </cell>
          <cell r="E18" t="str">
            <v>Středisko volného času Znojmo, příspěvková organizace</v>
          </cell>
          <cell r="F18" t="str">
            <v>Sokolská 1277/8, 669 02 Znojmo</v>
          </cell>
        </row>
        <row r="19">
          <cell r="A19">
            <v>70841683</v>
          </cell>
          <cell r="B19" t="str">
            <v>JM_024</v>
          </cell>
          <cell r="C19">
            <v>70841683</v>
          </cell>
          <cell r="D19" t="str">
            <v>není plátce DPH</v>
          </cell>
          <cell r="E19" t="str">
            <v>Pedagogicko-psychologická poradna Znojmo, příspěvková organizace</v>
          </cell>
          <cell r="F19" t="str">
            <v>Jana Palacha 955/6, 669 02 Znojmo</v>
          </cell>
        </row>
        <row r="20">
          <cell r="A20">
            <v>638081</v>
          </cell>
          <cell r="B20" t="str">
            <v>JM_025</v>
          </cell>
          <cell r="C20">
            <v>638081</v>
          </cell>
          <cell r="D20" t="str">
            <v>není plátce DPH</v>
          </cell>
          <cell r="E20" t="str">
            <v>Střední zdravotnická škola a vyšší odborná škola zdravotnická Znojmo, příspěvková organizace</v>
          </cell>
          <cell r="F20" t="str">
            <v xml:space="preserve">Jana Palacha 956/8, 669 33 Znojmo </v>
          </cell>
        </row>
        <row r="21">
          <cell r="A21">
            <v>49438867</v>
          </cell>
          <cell r="B21" t="str">
            <v>JM_026</v>
          </cell>
          <cell r="C21">
            <v>49438867</v>
          </cell>
          <cell r="D21" t="str">
            <v>není plátce DPH</v>
          </cell>
          <cell r="E21" t="str">
            <v>Gymnázium Dr. Karla Polesného Znojmo, příspěvková organizace</v>
          </cell>
          <cell r="F21" t="str">
            <v>náměstí Komenského 945/4, 669 75 Znojmo</v>
          </cell>
        </row>
        <row r="22">
          <cell r="A22">
            <v>44993412</v>
          </cell>
          <cell r="B22" t="str">
            <v>JM_027</v>
          </cell>
          <cell r="C22">
            <v>44993412</v>
          </cell>
          <cell r="D22" t="str">
            <v>není plátce DPH</v>
          </cell>
          <cell r="E22" t="str">
            <v>Dům dětí a mládeže Brno, Helceletova, příspěvková organizace</v>
          </cell>
          <cell r="F22" t="str">
            <v>Helceletova 234/4, 602 00 Brno</v>
          </cell>
        </row>
        <row r="23">
          <cell r="A23">
            <v>566772</v>
          </cell>
          <cell r="B23" t="str">
            <v>JM_028</v>
          </cell>
          <cell r="C23">
            <v>566772</v>
          </cell>
          <cell r="D23" t="str">
            <v>není plátce DPH</v>
          </cell>
          <cell r="E23" t="str">
            <v>Jazyková škola s právem státní jazykové zkoušky Brno, příspěvková organizace</v>
          </cell>
          <cell r="F23" t="str">
            <v>Pionýrská 254/23, 602 00 Brno</v>
          </cell>
        </row>
        <row r="24">
          <cell r="A24">
            <v>566381</v>
          </cell>
          <cell r="B24" t="str">
            <v>JM_029</v>
          </cell>
          <cell r="C24">
            <v>566381</v>
          </cell>
          <cell r="D24" t="str">
            <v>CZ00566381</v>
          </cell>
          <cell r="E24" t="str">
            <v>Obchodní akademie a vyšší odborná škola Brno, Kotlářská, příspěvková organizace</v>
          </cell>
          <cell r="F24" t="str">
            <v>Kotlářská 263/9, 611 53 Brno</v>
          </cell>
        </row>
        <row r="25">
          <cell r="A25">
            <v>559415</v>
          </cell>
          <cell r="B25" t="str">
            <v>JM_030</v>
          </cell>
          <cell r="C25">
            <v>559415</v>
          </cell>
          <cell r="D25" t="str">
            <v>CZ00559415</v>
          </cell>
          <cell r="E25" t="str">
            <v>Střední průmyslová škola a Vyšší odborná škola Brno, Sokolská, příspěvková organizace</v>
          </cell>
          <cell r="F25" t="str">
            <v>Sokolská 366/1, 602 00 Brno</v>
          </cell>
        </row>
        <row r="26">
          <cell r="A26">
            <v>70932581</v>
          </cell>
          <cell r="B26" t="str">
            <v>JM_032</v>
          </cell>
          <cell r="C26">
            <v>70932581</v>
          </cell>
          <cell r="D26" t="str">
            <v>CZ70932581</v>
          </cell>
          <cell r="E26" t="str">
            <v>Správa a údržba silnic Jihomoravského kraje, příspěvková organizace kraje</v>
          </cell>
          <cell r="F26" t="str">
            <v>Žerotínovo náměstí 449/3, 602 00 Brno</v>
          </cell>
        </row>
        <row r="27">
          <cell r="A27">
            <v>44993633</v>
          </cell>
          <cell r="B27" t="str">
            <v>JM_033</v>
          </cell>
          <cell r="C27">
            <v>44993633</v>
          </cell>
          <cell r="D27" t="str">
            <v>není plátce DPH</v>
          </cell>
          <cell r="E27" t="str">
            <v>Základní škola a praktická škola Brno, Vídeňská, příspěvková organizace</v>
          </cell>
          <cell r="F27" t="str">
            <v>Vídeňská 244/26, 639 00 Brno</v>
          </cell>
        </row>
        <row r="28">
          <cell r="A28">
            <v>559032</v>
          </cell>
          <cell r="B28" t="str">
            <v>JM_034</v>
          </cell>
          <cell r="C28">
            <v>559032</v>
          </cell>
          <cell r="D28" t="str">
            <v>není plátce DPH</v>
          </cell>
          <cell r="E28" t="str">
            <v>Gymnázium Brno, třída Kapitána Jaroše, příspěvková organizace</v>
          </cell>
          <cell r="F28" t="str">
            <v>třída Kpt. Jaroše 1829/14, 658 70 Brno</v>
          </cell>
        </row>
        <row r="29">
          <cell r="A29">
            <v>62157213</v>
          </cell>
          <cell r="B29" t="str">
            <v>JM_035</v>
          </cell>
          <cell r="C29">
            <v>62157213</v>
          </cell>
          <cell r="D29" t="str">
            <v>CZ62157213</v>
          </cell>
          <cell r="E29" t="str">
            <v>Konzervatoř Brno, příspěvková organizace</v>
          </cell>
          <cell r="F29" t="str">
            <v>třída Kpt. Jaroše 1890/45, 662 54 Brno</v>
          </cell>
        </row>
        <row r="30">
          <cell r="A30">
            <v>44993510</v>
          </cell>
          <cell r="B30" t="str">
            <v>JM_036</v>
          </cell>
          <cell r="C30">
            <v>44993510</v>
          </cell>
          <cell r="D30" t="str">
            <v>není plátce DPH</v>
          </cell>
          <cell r="E30" t="str">
            <v>Základní umělecká škola Jaroslava Kvapila Brno, příspěvková organizace</v>
          </cell>
          <cell r="F30" t="str">
            <v>třída Kpt. Jaroše 1939/24, 602 00 Brno</v>
          </cell>
        </row>
        <row r="31">
          <cell r="A31">
            <v>49438816</v>
          </cell>
          <cell r="B31" t="str">
            <v>JM_037</v>
          </cell>
          <cell r="C31">
            <v>49438816</v>
          </cell>
          <cell r="D31" t="str">
            <v>CZ49438816</v>
          </cell>
          <cell r="E31" t="str">
            <v>Gymnázium, Střední pedagogická škola, Obchodní akademie a Jazyková škola s právem státní jazykové zkoušky Znojmo, příspěvková organizace</v>
          </cell>
          <cell r="F31" t="str">
            <v>Pontassievská 350/3, 669 02 Znojmo</v>
          </cell>
        </row>
        <row r="32">
          <cell r="A32">
            <v>838993</v>
          </cell>
          <cell r="B32" t="str">
            <v>JM_038</v>
          </cell>
          <cell r="C32">
            <v>838993</v>
          </cell>
          <cell r="D32" t="str">
            <v>není plátce DPH</v>
          </cell>
          <cell r="E32" t="str">
            <v>Kruh Znojmo - centrum zdravotních služeb pro děti,
příspěvková organizace</v>
          </cell>
          <cell r="F32" t="str">
            <v>Mládeže 1020/10, 669 02 Znojmo</v>
          </cell>
        </row>
        <row r="33">
          <cell r="A33">
            <v>70285756</v>
          </cell>
          <cell r="B33" t="str">
            <v>JM_039</v>
          </cell>
          <cell r="C33">
            <v>70285756</v>
          </cell>
          <cell r="D33" t="str">
            <v>není plátce DPH</v>
          </cell>
          <cell r="E33" t="str">
            <v>Základní umělecká škola Znojmo, příspěvková organizace</v>
          </cell>
          <cell r="F33" t="str">
            <v>Rooseveltova 999/21, 669 02 Znojmo</v>
          </cell>
        </row>
        <row r="34">
          <cell r="A34">
            <v>530506</v>
          </cell>
          <cell r="B34" t="str">
            <v>JM_041</v>
          </cell>
          <cell r="C34">
            <v>530506</v>
          </cell>
          <cell r="D34" t="str">
            <v>není plátce DPH</v>
          </cell>
          <cell r="E34" t="str">
            <v>Střední škola technická Znojmo, příspěvková organizace</v>
          </cell>
          <cell r="F34" t="str">
            <v>Uhelná 3264/6, 669 02 Znojmo</v>
          </cell>
        </row>
        <row r="35">
          <cell r="A35">
            <v>49439723</v>
          </cell>
          <cell r="B35" t="str">
            <v>JM_042</v>
          </cell>
          <cell r="C35">
            <v>49439723</v>
          </cell>
          <cell r="D35" t="str">
            <v>není plátce DPH</v>
          </cell>
          <cell r="E35" t="str">
            <v>Dětský domov Znojmo, příspěvková organizace</v>
          </cell>
          <cell r="F35" t="str">
            <v>Hakenova 716/18, 669 02 Znojmo</v>
          </cell>
        </row>
        <row r="36">
          <cell r="A36">
            <v>70285306</v>
          </cell>
          <cell r="B36" t="str">
            <v>JM_044</v>
          </cell>
          <cell r="C36">
            <v>70285306</v>
          </cell>
          <cell r="D36" t="str">
            <v>není plátce DPH</v>
          </cell>
          <cell r="E36" t="str">
            <v>Středisko volného času Miroslav, příspěvková organizace</v>
          </cell>
          <cell r="F36" t="str">
            <v>Kostelní 197/16, 671 72 Miroslav</v>
          </cell>
        </row>
        <row r="37">
          <cell r="A37">
            <v>70841829</v>
          </cell>
          <cell r="B37" t="str">
            <v>JM_045</v>
          </cell>
          <cell r="C37">
            <v>70841829</v>
          </cell>
          <cell r="D37" t="str">
            <v>není plátce DPH</v>
          </cell>
          <cell r="E37" t="str">
            <v>Základní umělecká škola Miroslav, příspěvková organizace</v>
          </cell>
          <cell r="F37" t="str">
            <v>Komenského 177/1, 671 72 Miroslav</v>
          </cell>
        </row>
        <row r="38">
          <cell r="A38">
            <v>45671729</v>
          </cell>
          <cell r="B38" t="str">
            <v>JM_046</v>
          </cell>
          <cell r="C38">
            <v>45671729</v>
          </cell>
          <cell r="D38" t="str">
            <v>není plátce DPH</v>
          </cell>
          <cell r="E38" t="str">
            <v>Domov pro seniory Skalice, příspěvková organizace</v>
          </cell>
          <cell r="F38" t="str">
            <v>Skalice 1, 671 71 Hostěradice</v>
          </cell>
        </row>
        <row r="39">
          <cell r="A39">
            <v>559008</v>
          </cell>
          <cell r="B39" t="str">
            <v>JM_047</v>
          </cell>
          <cell r="C39">
            <v>559008</v>
          </cell>
          <cell r="D39" t="str">
            <v>není plátce DPH</v>
          </cell>
          <cell r="E39" t="str">
            <v>Gymnázium Matyáše Lercha, Brno, Žižkova 55, příspěvková organizace</v>
          </cell>
          <cell r="F39" t="str">
            <v xml:space="preserve">Žižkova 980/55, 616 00 Brno </v>
          </cell>
        </row>
        <row r="40">
          <cell r="A40">
            <v>44993528</v>
          </cell>
          <cell r="B40" t="str">
            <v>JM_048</v>
          </cell>
          <cell r="C40">
            <v>44993528</v>
          </cell>
          <cell r="D40" t="str">
            <v>není plátce DPH</v>
          </cell>
          <cell r="E40" t="str">
            <v>Základní umělecká škola Brno, Veveří, příspěvková organizace</v>
          </cell>
          <cell r="F40" t="str">
            <v>Veveří 944/133, 616 00 Brno</v>
          </cell>
        </row>
        <row r="41">
          <cell r="A41">
            <v>567582</v>
          </cell>
          <cell r="B41" t="str">
            <v>JM_049</v>
          </cell>
          <cell r="C41">
            <v>567582</v>
          </cell>
          <cell r="D41" t="str">
            <v>není plátce DPH</v>
          </cell>
          <cell r="E41" t="str">
            <v>Sportovní gymnázium Ludvíka Daňka, Brno, Botanická 70, příspěvková organizace</v>
          </cell>
          <cell r="F41" t="str">
            <v>Botanická 63/70, 602 00 Brno</v>
          </cell>
        </row>
        <row r="42">
          <cell r="A42">
            <v>62156586</v>
          </cell>
          <cell r="B42" t="str">
            <v>JM_050</v>
          </cell>
          <cell r="C42">
            <v>62156586</v>
          </cell>
          <cell r="D42" t="str">
            <v>není plátce DPH</v>
          </cell>
          <cell r="E42" t="str">
            <v>Základní umělecká škola Vítězslavy Kaprálové Brno, příspěvková organizace</v>
          </cell>
          <cell r="F42" t="str">
            <v>Palackého třída 822/70, 612 00 Brno</v>
          </cell>
        </row>
        <row r="43">
          <cell r="A43">
            <v>64327981</v>
          </cell>
          <cell r="B43" t="str">
            <v>JM_051</v>
          </cell>
          <cell r="C43">
            <v>64327981</v>
          </cell>
          <cell r="D43" t="str">
            <v>není plátce DPH</v>
          </cell>
          <cell r="E43" t="str">
            <v>Základní škola Brno, Palackého třída, příspěvková organizace</v>
          </cell>
          <cell r="F43" t="str">
            <v>Palackého třída 343/68, 612 00 Brno</v>
          </cell>
        </row>
        <row r="44">
          <cell r="A44">
            <v>559016</v>
          </cell>
          <cell r="B44" t="str">
            <v>JM_052</v>
          </cell>
          <cell r="C44">
            <v>559016</v>
          </cell>
          <cell r="D44" t="str">
            <v>není plátce DPH</v>
          </cell>
          <cell r="E44" t="str">
            <v>Gymnázium Brno, Slovanské náměstí, příspěvková organizace</v>
          </cell>
          <cell r="F44" t="str">
            <v>Slovanské náměstí 1804/7, 612 00 Brno</v>
          </cell>
        </row>
        <row r="45">
          <cell r="A45">
            <v>15530213</v>
          </cell>
          <cell r="B45" t="str">
            <v>JM_053</v>
          </cell>
          <cell r="C45">
            <v>15530213</v>
          </cell>
          <cell r="D45" t="str">
            <v>CZ15530213</v>
          </cell>
          <cell r="E45" t="str">
            <v>Střední průmyslová škola Brno, Purkyňova, příspěvková organizace</v>
          </cell>
          <cell r="F45" t="str">
            <v>Purkyňova 2832/97, 612 00 Brno</v>
          </cell>
        </row>
        <row r="46">
          <cell r="A46">
            <v>48513512</v>
          </cell>
          <cell r="B46" t="str">
            <v>JM_055</v>
          </cell>
          <cell r="C46">
            <v>48513512</v>
          </cell>
          <cell r="D46" t="str">
            <v>není plátce DPH</v>
          </cell>
          <cell r="E46" t="str">
            <v>Gymnázium Brno-Řečkovice, příspěvková organizace</v>
          </cell>
          <cell r="F46" t="str">
            <v>Terezy Novákové 936/2, 621 00 Brno</v>
          </cell>
        </row>
        <row r="47">
          <cell r="A47">
            <v>401803</v>
          </cell>
          <cell r="B47" t="str">
            <v>JM_056</v>
          </cell>
          <cell r="C47">
            <v>401803</v>
          </cell>
          <cell r="D47" t="str">
            <v>CZ00401803</v>
          </cell>
          <cell r="E47" t="str">
            <v>Lužánky - středisko volného času Brno, příspěvková organizace</v>
          </cell>
          <cell r="F47" t="str">
            <v>Lidická 1880/50, 658 12 Brno</v>
          </cell>
        </row>
        <row r="48">
          <cell r="A48">
            <v>559466</v>
          </cell>
          <cell r="B48" t="str">
            <v>JM_057</v>
          </cell>
          <cell r="C48">
            <v>559466</v>
          </cell>
          <cell r="D48" t="str">
            <v>CZ00559466</v>
          </cell>
          <cell r="E48" t="str">
            <v>Střední průmyslová škola stavební Brno, příspěvková organizace</v>
          </cell>
          <cell r="F48" t="str">
            <v>Kudelova 1855/8, 662 51 Brno</v>
          </cell>
        </row>
        <row r="49">
          <cell r="A49">
            <v>346292</v>
          </cell>
          <cell r="B49" t="str">
            <v>JM_058</v>
          </cell>
          <cell r="C49">
            <v>346292</v>
          </cell>
          <cell r="D49" t="str">
            <v xml:space="preserve">CZ00346292     </v>
          </cell>
          <cell r="E49" t="str">
            <v>Zdravotnická záchranná služba Jihomoravského kraje, příspěvková organizace</v>
          </cell>
          <cell r="F49" t="str">
            <v>Kamenice 798/1d, 625 00 Brno</v>
          </cell>
        </row>
        <row r="50">
          <cell r="A50">
            <v>638005</v>
          </cell>
          <cell r="B50" t="str">
            <v>JM_060</v>
          </cell>
          <cell r="C50">
            <v>638005</v>
          </cell>
          <cell r="D50" t="str">
            <v>není plátce DPH</v>
          </cell>
          <cell r="E50" t="str">
            <v>Střední zdravotnická škola a Vyšší odborná škola zdravotnická Brno, Merhautova, příspěvková organizace</v>
          </cell>
          <cell r="F50" t="str">
            <v>Merhautova 590/15, 613 00 Brno</v>
          </cell>
        </row>
        <row r="51">
          <cell r="A51">
            <v>44993668</v>
          </cell>
          <cell r="B51" t="str">
            <v>JM_061</v>
          </cell>
          <cell r="C51">
            <v>44993668</v>
          </cell>
          <cell r="D51" t="str">
            <v>není plátce DPH</v>
          </cell>
          <cell r="E51" t="str">
            <v>Základní škola Brno, Sekaninova, příspěvková organizace</v>
          </cell>
          <cell r="F51" t="str">
            <v>Sekaninova 895/1, 614 00 Brno</v>
          </cell>
        </row>
        <row r="52">
          <cell r="A52">
            <v>62156756</v>
          </cell>
          <cell r="B52" t="str">
            <v>JM_062</v>
          </cell>
          <cell r="C52">
            <v>62156756</v>
          </cell>
          <cell r="D52" t="str">
            <v>není plátce DPH</v>
          </cell>
          <cell r="E52" t="str">
            <v>Základní umělecká škola Brno, Vranovská, příspěvková organizace</v>
          </cell>
          <cell r="F52" t="str">
            <v>Vranovská 842/41, 614 00 Brno</v>
          </cell>
        </row>
        <row r="53">
          <cell r="A53">
            <v>62157264</v>
          </cell>
          <cell r="B53" t="str">
            <v>JM_063</v>
          </cell>
          <cell r="C53">
            <v>62157264</v>
          </cell>
          <cell r="D53" t="str">
            <v>CZ62157264</v>
          </cell>
          <cell r="E53" t="str">
            <v>Střední průmyslová škola chemická Brno, Vranovská, příspěvková organizace</v>
          </cell>
          <cell r="F53" t="str">
            <v>Vranovská 1364/65, 614 00 Brno</v>
          </cell>
        </row>
        <row r="54">
          <cell r="A54">
            <v>558974</v>
          </cell>
          <cell r="B54" t="str">
            <v>JM_064</v>
          </cell>
          <cell r="C54">
            <v>558974</v>
          </cell>
          <cell r="D54" t="str">
            <v>není plátce DPH</v>
          </cell>
          <cell r="E54" t="str">
            <v>Gymnázium Brno, Elgartova, příspěvková organizace</v>
          </cell>
          <cell r="F54" t="str">
            <v>Elgartova 689/3, 614 00 Brno</v>
          </cell>
        </row>
        <row r="55">
          <cell r="A55">
            <v>566756</v>
          </cell>
          <cell r="B55" t="str">
            <v>JM_066</v>
          </cell>
          <cell r="C55">
            <v>566756</v>
          </cell>
          <cell r="D55" t="str">
            <v>není plátce DPH</v>
          </cell>
          <cell r="E55" t="str">
            <v>Střední škola umění a designu a Vyšší odborná škola Brno, příspěvková organizace</v>
          </cell>
          <cell r="F55" t="str">
            <v>Husova 537/10, 602 00 Brno</v>
          </cell>
        </row>
        <row r="56">
          <cell r="A56">
            <v>567370</v>
          </cell>
          <cell r="B56" t="str">
            <v>JM_067</v>
          </cell>
          <cell r="C56">
            <v>567370</v>
          </cell>
          <cell r="D56" t="str">
            <v>CZ00567370</v>
          </cell>
          <cell r="E56" t="str">
            <v>Masarykův domov mládeže a Školní jídelna Brno, příspěvková organizace</v>
          </cell>
          <cell r="F56" t="str">
            <v>Cihlářská 604/21, 602 00 Brno</v>
          </cell>
        </row>
        <row r="57">
          <cell r="A57">
            <v>173843</v>
          </cell>
          <cell r="B57" t="str">
            <v>JM_068</v>
          </cell>
          <cell r="C57">
            <v>173843</v>
          </cell>
          <cell r="D57" t="str">
            <v>CZ00173843</v>
          </cell>
          <cell r="E57" t="str">
            <v>Střední škola stavebních řemesel Brno-Bosonohy, příspěvková organizace</v>
          </cell>
          <cell r="F57" t="str">
            <v>Pražská 636/38b, 642 00 Brno</v>
          </cell>
        </row>
        <row r="58">
          <cell r="A58">
            <v>44993447</v>
          </cell>
          <cell r="B58" t="str">
            <v>JM_069</v>
          </cell>
          <cell r="C58">
            <v>44993447</v>
          </cell>
          <cell r="D58" t="str">
            <v>CZ44993447</v>
          </cell>
          <cell r="E58" t="str">
            <v>Lipka - školské zařízení pro environmentální vzdělávání Brno, příspěvková organizace</v>
          </cell>
          <cell r="F58" t="str">
            <v>Lipová 233/20, 602 00 Brno</v>
          </cell>
        </row>
        <row r="59">
          <cell r="A59">
            <v>62073117</v>
          </cell>
          <cell r="B59" t="str">
            <v>JM_070</v>
          </cell>
          <cell r="C59">
            <v>62073117</v>
          </cell>
          <cell r="D59" t="str">
            <v>není plátce DPH</v>
          </cell>
          <cell r="E59" t="str">
            <v>Střední pedagogická škola Boskovice, příspěvková organizace</v>
          </cell>
          <cell r="F59" t="str">
            <v>Komenského 343/5, 680 11 Boskovice</v>
          </cell>
        </row>
        <row r="60">
          <cell r="A60">
            <v>62073109</v>
          </cell>
          <cell r="B60" t="str">
            <v>JM_071</v>
          </cell>
          <cell r="C60">
            <v>62073109</v>
          </cell>
          <cell r="D60" t="str">
            <v>není plátce DPH</v>
          </cell>
          <cell r="E60" t="str">
            <v>Gymnázium Boskovice, příspěvková organizace</v>
          </cell>
          <cell r="F60" t="str">
            <v>Palackého náměstí 222/1, 680 11 Boskovice</v>
          </cell>
        </row>
        <row r="61">
          <cell r="A61">
            <v>390348</v>
          </cell>
          <cell r="B61" t="str">
            <v>JM_072</v>
          </cell>
          <cell r="C61">
            <v>390348</v>
          </cell>
          <cell r="D61" t="str">
            <v>není plátce DPH</v>
          </cell>
          <cell r="E61" t="str">
            <v>Středisko volného času Boskovice, příspěvková organizace</v>
          </cell>
          <cell r="F61" t="str">
            <v>17. listopadu 153/1, 680 01 Boskovice</v>
          </cell>
        </row>
        <row r="62">
          <cell r="A62">
            <v>839680</v>
          </cell>
          <cell r="B62" t="str">
            <v>JM_073</v>
          </cell>
          <cell r="C62">
            <v>839680</v>
          </cell>
          <cell r="D62" t="str">
            <v>není plátce DPH</v>
          </cell>
          <cell r="E62" t="str">
            <v>Základní umělecká škola Boskovice, příspěvková organizace</v>
          </cell>
          <cell r="F62" t="str">
            <v>náměstí 9. května 951/7, 680 01 Boskovice</v>
          </cell>
        </row>
        <row r="63">
          <cell r="A63">
            <v>56324</v>
          </cell>
          <cell r="B63" t="str">
            <v>JM_074</v>
          </cell>
          <cell r="C63">
            <v>56324</v>
          </cell>
          <cell r="D63" t="str">
            <v>CZ00056324</v>
          </cell>
          <cell r="E63" t="str">
            <v>Střední škola André Citroëna Boskovice, příspěvková organizace</v>
          </cell>
          <cell r="F63" t="str">
            <v>náměstí 9. května 2153/2a, 680 11 Boskovice</v>
          </cell>
        </row>
        <row r="64">
          <cell r="A64">
            <v>70285772</v>
          </cell>
          <cell r="B64" t="str">
            <v>JM_075</v>
          </cell>
          <cell r="C64">
            <v>70285772</v>
          </cell>
          <cell r="D64" t="str">
            <v>není plátce DPH</v>
          </cell>
          <cell r="E64" t="str">
            <v>Dětský domov Tišnov, příspěvková organizace</v>
          </cell>
          <cell r="F64" t="str">
            <v>Purkyňova 1685, 666 01 Tišnov</v>
          </cell>
        </row>
        <row r="65">
          <cell r="A65">
            <v>44947909</v>
          </cell>
          <cell r="B65" t="str">
            <v>JM_076</v>
          </cell>
          <cell r="C65">
            <v>44947909</v>
          </cell>
          <cell r="D65" t="str">
            <v>není plátce DPH</v>
          </cell>
          <cell r="E65" t="str">
            <v>Nemocnice Tišnov, příspěvková organizace</v>
          </cell>
          <cell r="F65" t="str">
            <v>Purkyňova 279, 666 13 Tišnov</v>
          </cell>
        </row>
        <row r="66">
          <cell r="A66">
            <v>49459881</v>
          </cell>
          <cell r="B66" t="str">
            <v>JM_077</v>
          </cell>
          <cell r="C66">
            <v>49459881</v>
          </cell>
          <cell r="D66" t="str">
            <v>není plátce DPH</v>
          </cell>
          <cell r="E66" t="str">
            <v>Gymnázium Tišnov, příspěvková organizace</v>
          </cell>
          <cell r="F66" t="str">
            <v>Na Hrádku 20, 666 01 Tišnov</v>
          </cell>
        </row>
        <row r="67">
          <cell r="A67">
            <v>44947721</v>
          </cell>
          <cell r="B67" t="str">
            <v>JM_078</v>
          </cell>
          <cell r="C67">
            <v>44947721</v>
          </cell>
          <cell r="D67" t="str">
            <v>není plátce DPH</v>
          </cell>
          <cell r="E67" t="str">
            <v>Základní umělecká škola Tišnov, příspěvková organizace</v>
          </cell>
          <cell r="F67" t="str">
            <v>Dvořáčkova 316, 666 01 Tišnov</v>
          </cell>
        </row>
        <row r="68">
          <cell r="A68">
            <v>70842680</v>
          </cell>
          <cell r="B68" t="str">
            <v>JM_079</v>
          </cell>
          <cell r="C68">
            <v>70842680</v>
          </cell>
          <cell r="D68" t="str">
            <v>není plátce DPH</v>
          </cell>
          <cell r="E68" t="str">
            <v>Dětský domov Vranov, příspěvková organizace</v>
          </cell>
          <cell r="F68" t="str">
            <v>Vranov č. p. 160, 664 32 Vranov</v>
          </cell>
        </row>
        <row r="69">
          <cell r="A69">
            <v>65761774</v>
          </cell>
          <cell r="B69" t="str">
            <v>JM_080</v>
          </cell>
          <cell r="C69">
            <v>65761774</v>
          </cell>
          <cell r="D69" t="str">
            <v>není plátce DPH</v>
          </cell>
          <cell r="E69" t="str">
            <v>Domov pro seniory Předklášteří, příspěvková organizace</v>
          </cell>
          <cell r="F69" t="str">
            <v>Šikulova 1438, 666 02 Předklášteří</v>
          </cell>
        </row>
        <row r="70">
          <cell r="A70">
            <v>89257</v>
          </cell>
          <cell r="B70" t="str">
            <v>JM_081</v>
          </cell>
          <cell r="C70">
            <v>89257</v>
          </cell>
          <cell r="D70" t="str">
            <v xml:space="preserve">CZ00089257 </v>
          </cell>
          <cell r="E70" t="str">
            <v>Muzeum Brněnska, příspěvková organizace</v>
          </cell>
          <cell r="F70" t="str">
            <v>Porta coeli 1001, 666 02 Předklášteří</v>
          </cell>
        </row>
        <row r="71">
          <cell r="A71">
            <v>62073257</v>
          </cell>
          <cell r="B71" t="str">
            <v>JM_082</v>
          </cell>
          <cell r="C71">
            <v>62073257</v>
          </cell>
          <cell r="D71" t="str">
            <v>není plátce DPH</v>
          </cell>
          <cell r="E71" t="str">
            <v>Střední odborná škola Fortika, příspěvková organizace</v>
          </cell>
          <cell r="F71" t="str">
            <v>Tišnovská 15, 679 23 Lomnice</v>
          </cell>
        </row>
        <row r="72">
          <cell r="A72">
            <v>92401</v>
          </cell>
          <cell r="B72" t="str">
            <v>JM_083</v>
          </cell>
          <cell r="C72">
            <v>92401</v>
          </cell>
          <cell r="D72" t="str">
            <v>není plátce DPH</v>
          </cell>
          <cell r="E72" t="str">
            <v>Muzeum Vyškovska, příspěvková organizace</v>
          </cell>
          <cell r="F72" t="str">
            <v>náměstí Čsl. armády 475/2, Vyškov-Město, 682 01 Vyškov</v>
          </cell>
        </row>
        <row r="73">
          <cell r="A73">
            <v>70285829</v>
          </cell>
          <cell r="B73" t="str">
            <v>JM_084</v>
          </cell>
          <cell r="C73">
            <v>70285829</v>
          </cell>
          <cell r="D73" t="str">
            <v>není plátce DPH</v>
          </cell>
          <cell r="E73" t="str">
            <v>Základní umělecká škola Vyškov, příspěvková organizace</v>
          </cell>
          <cell r="F73" t="str">
            <v>Nádražní 124/4, 682 01 Vyškov</v>
          </cell>
        </row>
        <row r="74">
          <cell r="A74">
            <v>559270</v>
          </cell>
          <cell r="B74" t="str">
            <v>JM_085</v>
          </cell>
          <cell r="C74">
            <v>559270</v>
          </cell>
          <cell r="D74" t="str">
            <v>není plátce DPH</v>
          </cell>
          <cell r="E74" t="str">
            <v>Gymnázium a Střední odborná škola zdravotnická a ekonomická Vyškov, příspěvková organizace</v>
          </cell>
          <cell r="F74" t="str">
            <v>Komenského 16/5, 682 01 Vyškov</v>
          </cell>
        </row>
        <row r="75">
          <cell r="A75">
            <v>70843180</v>
          </cell>
          <cell r="B75" t="str">
            <v>JM_086</v>
          </cell>
          <cell r="C75">
            <v>70843180</v>
          </cell>
          <cell r="D75" t="str">
            <v>není plátce DPH</v>
          </cell>
          <cell r="E75" t="str">
            <v>Oblastní pedagogicko-psychologická poradna Vyškov, příspěvková organizace</v>
          </cell>
          <cell r="F75" t="str">
            <v>Jungmannova 76/2, 682 01 Vyškov</v>
          </cell>
        </row>
        <row r="76">
          <cell r="A76">
            <v>13692933</v>
          </cell>
          <cell r="B76" t="str">
            <v>JM_087</v>
          </cell>
          <cell r="C76">
            <v>13692933</v>
          </cell>
          <cell r="D76" t="str">
            <v>není plátce DPH</v>
          </cell>
          <cell r="E76" t="str">
            <v>Střední odborná škola a Střední odborné učiliště Vyškov, příspěvková organizace</v>
          </cell>
          <cell r="F76" t="str">
            <v>Sochorova 552/15, 682 01 Vyškov</v>
          </cell>
        </row>
        <row r="77">
          <cell r="A77">
            <v>70843082</v>
          </cell>
          <cell r="B77" t="str">
            <v>JM_089</v>
          </cell>
          <cell r="C77">
            <v>70843082</v>
          </cell>
          <cell r="D77" t="str">
            <v>není plátce DPH</v>
          </cell>
          <cell r="E77" t="str">
            <v>Mateřská škola, základní škola a střední škola Vyškov, příspěvková organizace</v>
          </cell>
          <cell r="F77" t="str">
            <v>Sídliště Osvobození 681/55, 682 01 Vyškov</v>
          </cell>
        </row>
        <row r="78">
          <cell r="A78">
            <v>839205</v>
          </cell>
          <cell r="B78" t="str">
            <v>JM_090</v>
          </cell>
          <cell r="C78">
            <v>839205</v>
          </cell>
          <cell r="D78" t="str">
            <v>CZ00839205</v>
          </cell>
          <cell r="E78" t="str">
            <v>Nemocnice Vyškov, příspěvková organizace</v>
          </cell>
          <cell r="F78" t="str">
            <v>Purkyňova 235/36, 682 01 Vyškov</v>
          </cell>
        </row>
        <row r="79">
          <cell r="A79">
            <v>62073516</v>
          </cell>
          <cell r="B79" t="str">
            <v>JM_092</v>
          </cell>
          <cell r="C79">
            <v>62073516</v>
          </cell>
          <cell r="D79" t="str">
            <v>CZ62073516</v>
          </cell>
          <cell r="E79" t="str">
            <v>Vyšší odborná škola a střední škola Boskovice, příspěvková organizace</v>
          </cell>
          <cell r="F79" t="str">
            <v>Hybešova 982/53, 680 01 Boskovice</v>
          </cell>
        </row>
        <row r="80">
          <cell r="A80">
            <v>558991</v>
          </cell>
          <cell r="B80" t="str">
            <v>JM_093</v>
          </cell>
          <cell r="C80">
            <v>558991</v>
          </cell>
          <cell r="D80" t="str">
            <v>není plátce DPH</v>
          </cell>
          <cell r="E80" t="str">
            <v>Gymnázium Brno, Křenová, příspěvková organizace</v>
          </cell>
          <cell r="F80" t="str">
            <v>Křenová 304/36, 602 00 Brno</v>
          </cell>
        </row>
        <row r="81">
          <cell r="A81">
            <v>44993463</v>
          </cell>
          <cell r="B81" t="str">
            <v>JM_094</v>
          </cell>
          <cell r="C81">
            <v>44993463</v>
          </cell>
          <cell r="D81" t="str">
            <v>není plátce DPH</v>
          </cell>
          <cell r="E81" t="str">
            <v>Základní umělecká škola Brno, Charbulova, příspěvková organizace</v>
          </cell>
          <cell r="F81" t="str">
            <v>Charbulova 108/84, 618 00 Brno</v>
          </cell>
        </row>
        <row r="82">
          <cell r="A82">
            <v>60552255</v>
          </cell>
          <cell r="B82" t="str">
            <v>JM_095</v>
          </cell>
          <cell r="C82">
            <v>60552255</v>
          </cell>
          <cell r="D82" t="str">
            <v>CZ60552255</v>
          </cell>
          <cell r="E82" t="str">
            <v>Střední škola Brno, Charbulova, příspěvková organizace</v>
          </cell>
          <cell r="F82" t="str">
            <v>Charbulova 1072/106, 618 00 Brno</v>
          </cell>
        </row>
        <row r="83">
          <cell r="A83">
            <v>219321</v>
          </cell>
          <cell r="B83" t="str">
            <v>JM_096</v>
          </cell>
          <cell r="C83">
            <v>219321</v>
          </cell>
          <cell r="D83" t="str">
            <v>CZ00219321</v>
          </cell>
          <cell r="E83" t="str">
            <v>Integrovaná střední škola automobilní Brno, příspěvková organizace</v>
          </cell>
          <cell r="F83" t="str">
            <v>Křižíkova 106/15, 612 00 Brno</v>
          </cell>
        </row>
        <row r="84">
          <cell r="A84">
            <v>567566</v>
          </cell>
          <cell r="B84" t="str">
            <v>JM_097</v>
          </cell>
          <cell r="C84">
            <v>567566</v>
          </cell>
          <cell r="D84" t="str">
            <v>CZ00567566</v>
          </cell>
          <cell r="E84" t="str">
            <v>Taneční konzervatoř Brno, příspěvková organizace</v>
          </cell>
          <cell r="F84" t="str">
            <v>Nejedlého 375/3, 638 00 Brno</v>
          </cell>
        </row>
        <row r="85">
          <cell r="A85">
            <v>567191</v>
          </cell>
          <cell r="B85" t="str">
            <v>JM_098</v>
          </cell>
          <cell r="C85">
            <v>567191</v>
          </cell>
          <cell r="D85" t="str">
            <v>není plátce DPH</v>
          </cell>
          <cell r="E85" t="str">
            <v>Střední škola F. D. Roosevelta Brno, příspěvková organizace</v>
          </cell>
          <cell r="F85" t="str">
            <v>Křižíkova 1694/11, 612 00 Brno</v>
          </cell>
        </row>
        <row r="86">
          <cell r="A86">
            <v>70285837</v>
          </cell>
          <cell r="B86" t="str">
            <v>JM_099</v>
          </cell>
          <cell r="C86">
            <v>70285837</v>
          </cell>
          <cell r="D86" t="str">
            <v>není plátce DPH</v>
          </cell>
          <cell r="E86" t="str">
            <v>Maják - středisko volného času Vyškov, příspěvková organizace</v>
          </cell>
          <cell r="F86" t="str">
            <v>Brněnská 139/7, 682 01 Vyškov</v>
          </cell>
        </row>
        <row r="87">
          <cell r="A87">
            <v>70843155</v>
          </cell>
          <cell r="B87" t="str">
            <v>JM_100</v>
          </cell>
          <cell r="C87">
            <v>70843155</v>
          </cell>
          <cell r="D87" t="str">
            <v>od 1.1.2022 nejsou plátci DPH</v>
          </cell>
          <cell r="E87" t="str">
            <v>Pedagogicko-psychologická poradna Brno, příspěvková organizace</v>
          </cell>
          <cell r="F87" t="str">
            <v>Hybešova 253/15, 602 00 Brno</v>
          </cell>
        </row>
        <row r="88">
          <cell r="A88">
            <v>60555980</v>
          </cell>
          <cell r="B88" t="str">
            <v>JM_102</v>
          </cell>
          <cell r="C88">
            <v>60555980</v>
          </cell>
          <cell r="D88" t="str">
            <v>CZ60555980</v>
          </cell>
          <cell r="E88" t="str">
            <v>Vzdělávací institut pro Moravu, zařízení pro další vzdělávání pedagogických pracovníků a středisko služeb školám, příspěvková organizace</v>
          </cell>
          <cell r="F88" t="str">
            <v>Hybešova 253/15, 602 00 Brno</v>
          </cell>
        </row>
        <row r="89">
          <cell r="A89">
            <v>401293</v>
          </cell>
          <cell r="B89" t="str">
            <v>JM_104</v>
          </cell>
          <cell r="C89">
            <v>401293</v>
          </cell>
          <cell r="D89" t="str">
            <v>není plátce DPH</v>
          </cell>
          <cell r="E89" t="str">
            <v>Dětský domov Brno, Jílová, příspěvková organizace</v>
          </cell>
          <cell r="F89" t="str">
            <v>Jílová 119/13, 639 00 Brno</v>
          </cell>
        </row>
        <row r="90">
          <cell r="A90">
            <v>567396</v>
          </cell>
          <cell r="B90" t="str">
            <v>JM_105</v>
          </cell>
          <cell r="C90">
            <v>567396</v>
          </cell>
          <cell r="D90" t="str">
            <v>není plátce DPH</v>
          </cell>
          <cell r="E90" t="str">
            <v>Domov mládeže a zařízení školního stravování Brno, příspěvková organizace</v>
          </cell>
          <cell r="F90" t="str">
            <v>Klášterského 620/4, 617 00 Brno</v>
          </cell>
        </row>
        <row r="91">
          <cell r="A91">
            <v>44993498</v>
          </cell>
          <cell r="B91" t="str">
            <v>JM_106</v>
          </cell>
          <cell r="C91">
            <v>44993498</v>
          </cell>
          <cell r="D91" t="str">
            <v>není plátce DPH</v>
          </cell>
          <cell r="E91" t="str">
            <v>Základní umělecká škola Brno, Slunná, příspěvková organizace</v>
          </cell>
          <cell r="F91" t="str">
            <v>Slunná 193/11, 617 00 Brno</v>
          </cell>
        </row>
        <row r="92">
          <cell r="A92">
            <v>567213</v>
          </cell>
          <cell r="B92" t="str">
            <v>JM_107</v>
          </cell>
          <cell r="C92">
            <v>567213</v>
          </cell>
          <cell r="D92" t="str">
            <v>CZ00567213</v>
          </cell>
          <cell r="E92" t="str">
            <v>Odborné učiliště a praktická škola Brno, příspěvková organizace</v>
          </cell>
          <cell r="F92" t="str">
            <v>Lomená 530/44, 617 00 Brno</v>
          </cell>
        </row>
        <row r="93">
          <cell r="A93">
            <v>62157299</v>
          </cell>
          <cell r="B93" t="str">
            <v>JM_108</v>
          </cell>
          <cell r="C93">
            <v>62157299</v>
          </cell>
          <cell r="D93" t="str">
            <v>není plátce DPH</v>
          </cell>
          <cell r="E93" t="str">
            <v>Mateřská škola, základní škola a praktická škola Brno, Štolcova, příspěvková organizace</v>
          </cell>
          <cell r="F93" t="str">
            <v>Štolcova 301/16, 618 00 Brno</v>
          </cell>
        </row>
        <row r="94">
          <cell r="A94">
            <v>226467</v>
          </cell>
          <cell r="B94" t="str">
            <v>JM_109</v>
          </cell>
          <cell r="C94">
            <v>226467</v>
          </cell>
          <cell r="D94" t="str">
            <v>není plátce DPH</v>
          </cell>
          <cell r="E94" t="str">
            <v>Střední škola grafická Brno, příspěvková organizace</v>
          </cell>
          <cell r="F94" t="str">
            <v>Šmahova 364/110, 627 00 Brno</v>
          </cell>
        </row>
        <row r="95">
          <cell r="A95">
            <v>44993501</v>
          </cell>
          <cell r="B95" t="str">
            <v>JM_111</v>
          </cell>
          <cell r="C95">
            <v>44993501</v>
          </cell>
          <cell r="D95" t="str">
            <v>není plátce DPH</v>
          </cell>
          <cell r="E95" t="str">
            <v>Základní umělecká škola Antonína Doležala, Brno, Trnkova 81, příspěvková organizace</v>
          </cell>
          <cell r="F95" t="str">
            <v>Trnkova 1784/81, 628 00 Brno</v>
          </cell>
        </row>
        <row r="96">
          <cell r="A96">
            <v>380431</v>
          </cell>
          <cell r="B96" t="str">
            <v>JM_112</v>
          </cell>
          <cell r="C96">
            <v>380431</v>
          </cell>
          <cell r="D96" t="str">
            <v>CZ00380431</v>
          </cell>
          <cell r="E96" t="str">
            <v>Střední škola strojírenská a elektrotechnická Brno, příspěvková organizace</v>
          </cell>
          <cell r="F96" t="str">
            <v>Trnkova 2482/113, 628 00 Brno</v>
          </cell>
        </row>
        <row r="97">
          <cell r="A97">
            <v>62156748</v>
          </cell>
          <cell r="B97" t="str">
            <v>JM_113</v>
          </cell>
          <cell r="C97">
            <v>62156748</v>
          </cell>
          <cell r="D97" t="str">
            <v>není plátce DPH</v>
          </cell>
          <cell r="E97" t="str">
            <v>Základní umělecká škola PhDr. Zbyňka Mrkose, Brno, Došlíkova 48, příspěvková organizace</v>
          </cell>
          <cell r="F97" t="str">
            <v>Došlíkova 4185/48, 636 00 Brno</v>
          </cell>
        </row>
        <row r="98">
          <cell r="A98">
            <v>226475</v>
          </cell>
          <cell r="B98" t="str">
            <v>JM_114</v>
          </cell>
          <cell r="C98">
            <v>226475</v>
          </cell>
          <cell r="D98" t="str">
            <v>CZ00226475</v>
          </cell>
          <cell r="E98" t="str">
            <v>Střední škola technická a ekonomická Brno, Olomoucká, příspěvková organizace</v>
          </cell>
          <cell r="F98" t="str">
            <v>Olomoucká 1140/61, 627 00 Brno</v>
          </cell>
        </row>
        <row r="99">
          <cell r="A99">
            <v>62160095</v>
          </cell>
          <cell r="B99" t="str">
            <v>JM_115</v>
          </cell>
          <cell r="C99">
            <v>62160095</v>
          </cell>
          <cell r="D99" t="str">
            <v>není plátce DPH</v>
          </cell>
          <cell r="E99" t="str">
            <v>Mateřská škola speciální, základní škola speciální a praktická škola Elpis Brno, příspěvková organizace</v>
          </cell>
          <cell r="F99" t="str">
            <v>Koperníkova 803/2, 615 00 Brno</v>
          </cell>
        </row>
        <row r="100">
          <cell r="A100">
            <v>64327809</v>
          </cell>
          <cell r="B100" t="str">
            <v>JM_116</v>
          </cell>
          <cell r="C100">
            <v>64327809</v>
          </cell>
          <cell r="D100" t="str">
            <v>není plátce DPH</v>
          </cell>
          <cell r="E100" t="str">
            <v>Mateřská škola a základní škola při Fakultní nemocnici Brno, příspěvková organizace</v>
          </cell>
          <cell r="F100" t="str">
            <v>Černopolní 212/9, 613 00 Brno</v>
          </cell>
        </row>
        <row r="101">
          <cell r="A101">
            <v>62158465</v>
          </cell>
          <cell r="B101" t="str">
            <v>JM_118</v>
          </cell>
          <cell r="C101">
            <v>62158465</v>
          </cell>
          <cell r="D101" t="str">
            <v>není plátce DPH</v>
          </cell>
          <cell r="E101" t="str">
            <v>Dětský domov Dagmar Brno, příspěvková organizace</v>
          </cell>
          <cell r="F101" t="str">
            <v>Zeleného 825/51, 616 00 Brno</v>
          </cell>
        </row>
        <row r="102">
          <cell r="A102">
            <v>380385</v>
          </cell>
          <cell r="B102" t="str">
            <v>JM_120</v>
          </cell>
          <cell r="C102">
            <v>380385</v>
          </cell>
          <cell r="D102" t="str">
            <v xml:space="preserve">CZ00380385 </v>
          </cell>
          <cell r="E102" t="str">
            <v>Střední škola informatiky, poštovnictví a finančnictví Brno, příspěvková organizace</v>
          </cell>
          <cell r="F102" t="str">
            <v>Čichnova 982/23, 624 00 Brno</v>
          </cell>
        </row>
        <row r="103">
          <cell r="A103">
            <v>62157655</v>
          </cell>
          <cell r="B103" t="str">
            <v>JM_121</v>
          </cell>
          <cell r="C103">
            <v>62157655</v>
          </cell>
          <cell r="D103" t="str">
            <v>není plátce DPH</v>
          </cell>
          <cell r="E103" t="str">
            <v>Mateřská škola, základní škola a střední škola Gellnerka Brno, příspěvková organizace</v>
          </cell>
          <cell r="F103" t="str">
            <v>Gellnerova 66/1, 637 00 Brno</v>
          </cell>
        </row>
        <row r="104">
          <cell r="A104">
            <v>62157396</v>
          </cell>
          <cell r="B104" t="str">
            <v>JM_122</v>
          </cell>
          <cell r="C104">
            <v>62157396</v>
          </cell>
          <cell r="D104" t="str">
            <v>není plátce DPH</v>
          </cell>
          <cell r="E104" t="str">
            <v>Mateřská škola a základní škola Brno, Kociánka, příspěvková organizace</v>
          </cell>
          <cell r="F104" t="str">
            <v>Kociánka 2801/6a, 612 00 Brno</v>
          </cell>
        </row>
        <row r="105">
          <cell r="A105">
            <v>48515027</v>
          </cell>
          <cell r="B105" t="str">
            <v>JM_123</v>
          </cell>
          <cell r="C105">
            <v>48515027</v>
          </cell>
          <cell r="D105" t="str">
            <v>není plátce DPH</v>
          </cell>
          <cell r="E105" t="str">
            <v>Střední škola Gemini Brno, příspěvková organizace</v>
          </cell>
          <cell r="F105" t="str">
            <v>Vaculíkova 259/14, 638 00 Brno</v>
          </cell>
        </row>
        <row r="106">
          <cell r="A106">
            <v>60555998</v>
          </cell>
          <cell r="B106" t="str">
            <v>JM_124</v>
          </cell>
          <cell r="C106">
            <v>60555998</v>
          </cell>
          <cell r="D106" t="str">
            <v>není plátce DPH</v>
          </cell>
          <cell r="E106" t="str">
            <v>Mateřská škola speciální, základní škola speciální a praktická škola Ibsenka Brno, příspěvková organizace</v>
          </cell>
          <cell r="F106" t="str">
            <v>Ibsenova 114/1, 638 00 Brno</v>
          </cell>
        </row>
        <row r="107">
          <cell r="A107">
            <v>49461249</v>
          </cell>
          <cell r="B107" t="str">
            <v>JM_125</v>
          </cell>
          <cell r="C107">
            <v>49461249</v>
          </cell>
          <cell r="D107" t="str">
            <v>není plátce DPH</v>
          </cell>
          <cell r="E107" t="str">
            <v xml:space="preserve">Gymnázium a základní umělecká škola Šlapanice, příspěvková organizace
</v>
          </cell>
          <cell r="F107" t="str">
            <v>Riegrova 40/17, 664 51 Šlapanice</v>
          </cell>
        </row>
        <row r="108">
          <cell r="A108">
            <v>49461524</v>
          </cell>
          <cell r="B108" t="str">
            <v>JM_126</v>
          </cell>
          <cell r="C108">
            <v>49461524</v>
          </cell>
          <cell r="D108" t="str">
            <v>není plátce DPH</v>
          </cell>
          <cell r="E108" t="str">
            <v>Základní umělecká škola Pozořice, příspěvková organizace</v>
          </cell>
          <cell r="F108" t="str">
            <v>U Školy 386, 664 07 Pozořice</v>
          </cell>
        </row>
        <row r="109">
          <cell r="A109">
            <v>49408381</v>
          </cell>
          <cell r="B109" t="str">
            <v>JM_127</v>
          </cell>
          <cell r="C109">
            <v>49408381</v>
          </cell>
          <cell r="D109" t="str">
            <v>CZ49408381</v>
          </cell>
          <cell r="E109" t="str">
            <v>Integrovaná střední škola Slavkov u Brna, příspěvková organizace</v>
          </cell>
          <cell r="F109" t="str">
            <v>Tyršova 479, 684 01 Slavkov u Brna</v>
          </cell>
        </row>
        <row r="110">
          <cell r="A110">
            <v>71197770</v>
          </cell>
          <cell r="B110" t="str">
            <v>JM_128</v>
          </cell>
          <cell r="C110">
            <v>71197770</v>
          </cell>
          <cell r="D110" t="str">
            <v>není plátce DPH</v>
          </cell>
          <cell r="E110" t="str">
            <v>Základní škola a praktická škola, Slavkov u Brna, příspěvková organizace</v>
          </cell>
          <cell r="F110" t="str">
            <v>Malinovského 280, 684 01 Slavkov u Brna</v>
          </cell>
        </row>
        <row r="111">
          <cell r="A111">
            <v>62075985</v>
          </cell>
          <cell r="B111" t="str">
            <v>JM_131</v>
          </cell>
          <cell r="C111">
            <v>62075985</v>
          </cell>
          <cell r="D111" t="str">
            <v>není plátce DPH</v>
          </cell>
          <cell r="E111" t="str">
            <v>Mateřská škola, základní škola a praktická škola Boskovice, příspěvková organizace</v>
          </cell>
          <cell r="F111" t="str">
            <v>Štefanikova 1142/2, 680 01 Boskovice</v>
          </cell>
        </row>
        <row r="112">
          <cell r="A112">
            <v>62077465</v>
          </cell>
          <cell r="B112" t="str">
            <v>JM_132</v>
          </cell>
          <cell r="C112">
            <v>62077465</v>
          </cell>
          <cell r="D112" t="str">
            <v>není plátce DPH</v>
          </cell>
          <cell r="E112" t="str">
            <v>Dětský domov Boskovice, příspěvková organizace</v>
          </cell>
          <cell r="F112" t="str">
            <v>Štefanikova 2344/2b, 680 01 Boskovice</v>
          </cell>
        </row>
        <row r="113">
          <cell r="A113">
            <v>226564</v>
          </cell>
          <cell r="B113" t="str">
            <v>JM_134</v>
          </cell>
          <cell r="C113">
            <v>226564</v>
          </cell>
          <cell r="D113" t="str">
            <v>není plátce DPH</v>
          </cell>
          <cell r="E113" t="str">
            <v>Domov Hvězda, příspěvková organizace</v>
          </cell>
          <cell r="F113" t="str">
            <v>Nové Hvězdlice 200, 683 41 Bohdalice</v>
          </cell>
        </row>
        <row r="114">
          <cell r="A114">
            <v>70284849</v>
          </cell>
          <cell r="B114" t="str">
            <v>JM_135</v>
          </cell>
          <cell r="C114">
            <v>70284849</v>
          </cell>
          <cell r="D114" t="str">
            <v>není plátce DPH</v>
          </cell>
          <cell r="E114" t="str">
            <v>Mateřská škola, základní škola, praktická škola a dětský domov Kyjov, příspěvková organizace</v>
          </cell>
          <cell r="F114" t="str">
            <v>Za Humny 3304/46, 697 01 Kyjov</v>
          </cell>
        </row>
        <row r="115">
          <cell r="A115">
            <v>567043</v>
          </cell>
          <cell r="B115" t="str">
            <v>JM_136</v>
          </cell>
          <cell r="C115">
            <v>567043</v>
          </cell>
          <cell r="D115" t="str">
            <v>není plátce DPH</v>
          </cell>
          <cell r="E115" t="str">
            <v>Mateřská škola a základní škola Kyjov, Školní, příspěvková organizace</v>
          </cell>
          <cell r="F115" t="str">
            <v>Školní 3208/51, 697 01 Kyjov</v>
          </cell>
        </row>
        <row r="116">
          <cell r="A116">
            <v>559148</v>
          </cell>
          <cell r="B116" t="str">
            <v>JM_140</v>
          </cell>
          <cell r="C116">
            <v>559148</v>
          </cell>
          <cell r="D116" t="str">
            <v>není plátce DPH</v>
          </cell>
          <cell r="E116" t="str">
            <v>Klvaňovo gymnázium a střední zdravotnická škola Kyjov, příspěvková organizace</v>
          </cell>
          <cell r="F116" t="str">
            <v>třída Komenského 549/23, 697 01 Kyjov</v>
          </cell>
        </row>
        <row r="117">
          <cell r="A117">
            <v>46937099</v>
          </cell>
          <cell r="B117" t="str">
            <v>JM_141</v>
          </cell>
          <cell r="C117">
            <v>46937099</v>
          </cell>
          <cell r="D117" t="str">
            <v>není plátce DPH</v>
          </cell>
          <cell r="E117" t="str">
            <v>Centrum služeb pro seniory Kyjov, příspěvková organizace</v>
          </cell>
          <cell r="F117" t="str">
            <v>Strážovská 1095/1, 697 01 Kyjov</v>
          </cell>
        </row>
        <row r="118">
          <cell r="A118">
            <v>46937145</v>
          </cell>
          <cell r="B118" t="str">
            <v>JM_142</v>
          </cell>
          <cell r="C118">
            <v>46937145</v>
          </cell>
          <cell r="D118" t="str">
            <v>není plátce DPH</v>
          </cell>
          <cell r="E118" t="str">
            <v>Domov Horizont, příspěvková organizace</v>
          </cell>
          <cell r="F118" t="str">
            <v>Strážovská 1096/3, 697 01 Kyjov</v>
          </cell>
        </row>
        <row r="119">
          <cell r="A119">
            <v>47377445</v>
          </cell>
          <cell r="B119" t="str">
            <v>JM_143</v>
          </cell>
          <cell r="C119">
            <v>47377445</v>
          </cell>
          <cell r="D119" t="str">
            <v>není plátce DPH</v>
          </cell>
          <cell r="E119" t="str">
            <v>Krůček Kyjov – centrum zdravotních služeb pro děti, příspěvková organizace</v>
          </cell>
          <cell r="F119" t="str">
            <v>Strážovská 965/2, 697 33 Kyjov</v>
          </cell>
        </row>
        <row r="120">
          <cell r="A120">
            <v>226912</v>
          </cell>
          <cell r="B120" t="str">
            <v>JM_144</v>
          </cell>
          <cell r="C120">
            <v>226912</v>
          </cell>
          <cell r="D120" t="str">
            <v>CZ00226912</v>
          </cell>
          <cell r="E120" t="str">
            <v>Nemocnice Kyjov, příspěvková organizace</v>
          </cell>
          <cell r="F120" t="str">
            <v>Strážovská 1247/22, 697 01 Kyjov</v>
          </cell>
        </row>
        <row r="121">
          <cell r="A121">
            <v>53163</v>
          </cell>
          <cell r="B121" t="str">
            <v>JM_145</v>
          </cell>
          <cell r="C121">
            <v>53163</v>
          </cell>
          <cell r="D121" t="str">
            <v>CZ00053163</v>
          </cell>
          <cell r="E121" t="str">
            <v>Střední škola polytechnická Kyjov, příspěvková organizace</v>
          </cell>
          <cell r="F121" t="str">
            <v>Havlíčkova 1223/17, 697 01 Kyjov</v>
          </cell>
        </row>
        <row r="122">
          <cell r="A122">
            <v>49939432</v>
          </cell>
          <cell r="B122" t="str">
            <v>JM_146</v>
          </cell>
          <cell r="C122">
            <v>49939432</v>
          </cell>
          <cell r="D122" t="str">
            <v>není plátce DPH</v>
          </cell>
          <cell r="E122" t="str">
            <v>Dům dětí a mládeže Vracov, příspěvková organizace</v>
          </cell>
          <cell r="F122" t="str">
            <v>Sokolská 896, 696 42 Vracov</v>
          </cell>
        </row>
        <row r="123">
          <cell r="A123">
            <v>53155</v>
          </cell>
          <cell r="B123" t="str">
            <v>JM_147</v>
          </cell>
          <cell r="C123">
            <v>53155</v>
          </cell>
          <cell r="D123" t="str">
            <v>CZ00053155</v>
          </cell>
          <cell r="E123" t="str">
            <v>Střední škola gastronomie, hotelnictví a lesnictví Bzenec, příspěvková organizace</v>
          </cell>
          <cell r="F123" t="str">
            <v>náměstí Svobody 318, 696 81 Bzenec</v>
          </cell>
        </row>
        <row r="124">
          <cell r="A124">
            <v>90395</v>
          </cell>
          <cell r="B124" t="str">
            <v>JM_149</v>
          </cell>
          <cell r="C124">
            <v>90395</v>
          </cell>
          <cell r="D124" t="str">
            <v>není plátce DPH</v>
          </cell>
          <cell r="E124" t="str">
            <v>Hvězdárna Veselí nad Moravou, příspěvková organizace</v>
          </cell>
          <cell r="F124" t="str">
            <v>Benátky 32, 698 01 Veselí nad Moravou</v>
          </cell>
        </row>
        <row r="125">
          <cell r="A125">
            <v>70839964</v>
          </cell>
          <cell r="B125" t="str">
            <v>JM_150</v>
          </cell>
          <cell r="C125">
            <v>70839964</v>
          </cell>
          <cell r="D125" t="str">
            <v>není plátce DPH</v>
          </cell>
          <cell r="E125" t="str">
            <v>Základní umělecká škola Veselí nad Moravou, příspěvková organizace</v>
          </cell>
          <cell r="F125" t="str">
            <v>náměstí Míru 1676, 698 01 Veselí nad Moravou</v>
          </cell>
        </row>
        <row r="126">
          <cell r="A126">
            <v>566438</v>
          </cell>
          <cell r="B126" t="str">
            <v>JM_151</v>
          </cell>
          <cell r="C126">
            <v>566438</v>
          </cell>
          <cell r="D126" t="str">
            <v>CZ00566438</v>
          </cell>
          <cell r="E126" t="str">
            <v>Obchodní akademie a Střední odborné učiliště Veselí nad Moravou, příspěvková organizace</v>
          </cell>
          <cell r="F126" t="str">
            <v>Kollárova 1669, 698 01 Veselí nad Moravou</v>
          </cell>
        </row>
        <row r="127">
          <cell r="A127">
            <v>70840385</v>
          </cell>
          <cell r="B127" t="str">
            <v>JM_152</v>
          </cell>
          <cell r="C127">
            <v>70840385</v>
          </cell>
          <cell r="D127" t="str">
            <v>není plátce DPH</v>
          </cell>
          <cell r="E127" t="str">
            <v>Základní škola a praktická škola Veselí nad Moravou, příspěvková organizace</v>
          </cell>
          <cell r="F127" t="str">
            <v>Kollárova 1045, 698 01 Veselí nad Moravou</v>
          </cell>
        </row>
        <row r="128">
          <cell r="A128">
            <v>838420</v>
          </cell>
          <cell r="B128" t="str">
            <v>JM_154</v>
          </cell>
          <cell r="C128">
            <v>838420</v>
          </cell>
          <cell r="D128" t="str">
            <v>není plátce DPH</v>
          </cell>
          <cell r="E128" t="str">
            <v>Paprsek, příspěvková organizace</v>
          </cell>
          <cell r="F128" t="str">
            <v>K Čihadlu 679, 679 63 Velké Opatovice</v>
          </cell>
        </row>
        <row r="129">
          <cell r="A129">
            <v>840246</v>
          </cell>
          <cell r="B129" t="str">
            <v>JM_155</v>
          </cell>
          <cell r="C129">
            <v>840246</v>
          </cell>
          <cell r="D129" t="str">
            <v>není plátce DPH</v>
          </cell>
          <cell r="E129" t="str">
            <v>Základní umělecká škola Velké Opatovice, příspěvková organizace</v>
          </cell>
          <cell r="F129" t="str">
            <v>Pod Strážnicí 499, 679 63 Velké Opatovice</v>
          </cell>
        </row>
        <row r="130">
          <cell r="A130">
            <v>838446</v>
          </cell>
          <cell r="B130" t="str">
            <v>JM_157</v>
          </cell>
          <cell r="C130">
            <v>838446</v>
          </cell>
          <cell r="D130" t="str">
            <v>není plátce DPH</v>
          </cell>
          <cell r="E130" t="str">
            <v>Sociální služby Šebetov, příspěvková organizace</v>
          </cell>
          <cell r="F130" t="str">
            <v>Šebetov 1, 679 35 Šebetov</v>
          </cell>
        </row>
        <row r="131">
          <cell r="A131">
            <v>839809</v>
          </cell>
          <cell r="B131" t="str">
            <v>JM_158</v>
          </cell>
          <cell r="C131">
            <v>839809</v>
          </cell>
          <cell r="D131" t="str">
            <v>není plátce DPH</v>
          </cell>
          <cell r="E131" t="str">
            <v>Letokruh - středisko volného času Letovice, příspěvková organizace</v>
          </cell>
          <cell r="F131" t="str">
            <v>Tyršova 1069/25, 679 61 Letovice</v>
          </cell>
        </row>
        <row r="132">
          <cell r="A132">
            <v>839639</v>
          </cell>
          <cell r="B132" t="str">
            <v>JM_159</v>
          </cell>
          <cell r="C132">
            <v>839639</v>
          </cell>
          <cell r="D132" t="str">
            <v>není plátce DPH</v>
          </cell>
          <cell r="E132" t="str">
            <v>Základní umělecká škola Letovice, příspěvková organizace</v>
          </cell>
          <cell r="F132" t="str">
            <v>Masarykovo náměstí 203/29, 679 61 Letovice</v>
          </cell>
        </row>
        <row r="133">
          <cell r="A133">
            <v>387134</v>
          </cell>
          <cell r="B133" t="str">
            <v>JM_160</v>
          </cell>
          <cell r="C133">
            <v>387134</v>
          </cell>
          <cell r="D133" t="str">
            <v>CZ00387134</v>
          </cell>
          <cell r="E133" t="str">
            <v>Nemocnice Letovice, příspěvková organizace</v>
          </cell>
          <cell r="F133" t="str">
            <v>Pod Klášterem 55/17, 679 61 Letovice</v>
          </cell>
        </row>
        <row r="134">
          <cell r="A134">
            <v>66596882</v>
          </cell>
          <cell r="B134" t="str">
            <v>JM_161</v>
          </cell>
          <cell r="C134">
            <v>66596882</v>
          </cell>
          <cell r="D134" t="str">
            <v>CZ66596882</v>
          </cell>
          <cell r="E134" t="str">
            <v>Masarykova střední škola Letovice, příspěvková organizace</v>
          </cell>
          <cell r="F134" t="str">
            <v>Tyršova 500/6, 679 61 Letovice</v>
          </cell>
        </row>
        <row r="135">
          <cell r="A135">
            <v>386766</v>
          </cell>
          <cell r="B135" t="str">
            <v>JM_162</v>
          </cell>
          <cell r="C135">
            <v>386766</v>
          </cell>
          <cell r="D135" t="str">
            <v>není plátce DPH</v>
          </cell>
          <cell r="E135" t="str">
            <v>Jihomoravské dětské léčebny, příspěvková organizace</v>
          </cell>
          <cell r="F135" t="str">
            <v>Křetín č. p. 12, 679 62 Křetín</v>
          </cell>
        </row>
        <row r="136">
          <cell r="A136">
            <v>62075993</v>
          </cell>
          <cell r="B136" t="str">
            <v>JM_163</v>
          </cell>
          <cell r="C136">
            <v>62075993</v>
          </cell>
          <cell r="D136" t="str">
            <v>není plátce DPH</v>
          </cell>
          <cell r="E136" t="str">
            <v>Mateřská škola a základní škola při Dětské léčebně Křetín 12, příspěvková organizace</v>
          </cell>
          <cell r="F136" t="str">
            <v>Křetín č. p. 12, 679 62 Křetín</v>
          </cell>
        </row>
        <row r="137">
          <cell r="A137">
            <v>70838771</v>
          </cell>
          <cell r="B137" t="str">
            <v>JM_164</v>
          </cell>
          <cell r="C137">
            <v>70838771</v>
          </cell>
          <cell r="D137" t="str">
            <v>není plátce DPH</v>
          </cell>
          <cell r="E137" t="str">
            <v>Mateřská škola a základní škola Břeclav, Herbenova, příspěvková organizace</v>
          </cell>
          <cell r="F137" t="str">
            <v>Herbenova 2969/4, 690 03 Břeclav</v>
          </cell>
        </row>
        <row r="138">
          <cell r="A138">
            <v>60680351</v>
          </cell>
          <cell r="B138" t="str">
            <v>JM_165</v>
          </cell>
          <cell r="C138">
            <v>60680351</v>
          </cell>
          <cell r="D138" t="str">
            <v>není plátce DPH</v>
          </cell>
          <cell r="E138" t="str">
            <v>Gymnázium a Jazyková škola s právem státní jazykové zkoušky Břeclav, příspěvková organizace</v>
          </cell>
          <cell r="F138" t="str">
            <v>Sady 28. října 674/1, 690 21 Břeclav</v>
          </cell>
        </row>
        <row r="139">
          <cell r="A139">
            <v>60680342</v>
          </cell>
          <cell r="B139" t="str">
            <v>JM_166</v>
          </cell>
          <cell r="C139">
            <v>60680342</v>
          </cell>
          <cell r="D139" t="str">
            <v>CZ60680342</v>
          </cell>
          <cell r="E139" t="str">
            <v>Střední průmyslová škola Edvarda Beneše a obchodní akademie Břeclav, příspěvková organizace</v>
          </cell>
          <cell r="F139" t="str">
            <v>nábř. Komenského 1126/1, 690 25 Břeclav</v>
          </cell>
        </row>
        <row r="140">
          <cell r="A140">
            <v>70848858</v>
          </cell>
          <cell r="B140" t="str">
            <v>JM_168</v>
          </cell>
          <cell r="C140">
            <v>70848858</v>
          </cell>
          <cell r="D140" t="str">
            <v>není plátce DPH</v>
          </cell>
          <cell r="E140" t="str">
            <v>Pedagogicko-psychologická poradna Břeclav, příspěvková organizace</v>
          </cell>
          <cell r="F140" t="str">
            <v>Bří. Mrštíků 2131/30, 690 02 Břeclav</v>
          </cell>
        </row>
        <row r="141">
          <cell r="A141">
            <v>390780</v>
          </cell>
          <cell r="B141" t="str">
            <v>JM_169</v>
          </cell>
          <cell r="C141">
            <v>390780</v>
          </cell>
          <cell r="D141" t="str">
            <v>CZ00390780</v>
          </cell>
          <cell r="E141" t="str">
            <v>Nemocnice Břeclav, příspěvková organizace</v>
          </cell>
          <cell r="F141" t="str">
            <v>U Nemocnice 3066/1, 690 02 Břeclav</v>
          </cell>
        </row>
        <row r="142">
          <cell r="A142">
            <v>60680318</v>
          </cell>
          <cell r="B142" t="str">
            <v>JM_170</v>
          </cell>
          <cell r="C142">
            <v>60680318</v>
          </cell>
          <cell r="D142" t="str">
            <v>CZ60680318</v>
          </cell>
          <cell r="E142" t="str">
            <v>Střední vinařská škola Valtice, příspěvková organizace</v>
          </cell>
          <cell r="F142" t="str">
            <v>Sobotní 116, 691 42 Valtice</v>
          </cell>
        </row>
        <row r="143">
          <cell r="A143">
            <v>45671826</v>
          </cell>
          <cell r="B143" t="str">
            <v>JM_171</v>
          </cell>
          <cell r="C143">
            <v>45671826</v>
          </cell>
          <cell r="D143" t="str">
            <v>není plátce DPH</v>
          </cell>
          <cell r="E143" t="str">
            <v>Emin zámek, příspěvková organizace</v>
          </cell>
          <cell r="F143" t="str">
            <v>Šanov 275, 671 67 Hrušovany nad Jevišovkou</v>
          </cell>
        </row>
        <row r="144">
          <cell r="A144">
            <v>70841721</v>
          </cell>
          <cell r="B144" t="str">
            <v>JM_172</v>
          </cell>
          <cell r="C144">
            <v>70841721</v>
          </cell>
          <cell r="D144" t="str">
            <v>není plátce DPH</v>
          </cell>
          <cell r="E144" t="str">
            <v>Základní umělecká škola Hrušovany nad Jevišovkou, příspěvková organizace</v>
          </cell>
          <cell r="F144" t="str">
            <v>Anenská 210, 671 67 Hrušovany nad Jevišovkou</v>
          </cell>
        </row>
        <row r="145">
          <cell r="A145">
            <v>45671877</v>
          </cell>
          <cell r="B145" t="str">
            <v>JM_173</v>
          </cell>
          <cell r="C145">
            <v>45671877</v>
          </cell>
          <cell r="D145" t="str">
            <v>není plátce DPH</v>
          </cell>
          <cell r="E145" t="str">
            <v>Domov Božice, příspěvková organizace</v>
          </cell>
          <cell r="F145" t="str">
            <v>Božice 188, 671 64 Božice</v>
          </cell>
        </row>
        <row r="146">
          <cell r="A146">
            <v>839621</v>
          </cell>
          <cell r="B146" t="str">
            <v>JM_174</v>
          </cell>
          <cell r="C146">
            <v>839621</v>
          </cell>
          <cell r="D146" t="str">
            <v>není plátce DPH</v>
          </cell>
          <cell r="E146" t="str">
            <v>Základní umělecká škola F. B. Ševčíka Jedovnice, příspěvková organizace</v>
          </cell>
          <cell r="F146" t="str">
            <v>Na Větřáku 463, 679 06 Jedovnice</v>
          </cell>
        </row>
        <row r="147">
          <cell r="A147">
            <v>62073087</v>
          </cell>
          <cell r="B147" t="str">
            <v>JM_175</v>
          </cell>
          <cell r="C147">
            <v>62073087</v>
          </cell>
          <cell r="D147" t="str">
            <v>CZ62073087</v>
          </cell>
          <cell r="E147" t="str">
            <v>Střední průmyslová škola Jedovnice, příspěvková organizace</v>
          </cell>
          <cell r="F147" t="str">
            <v>Na Větřáku 463, 679 06 Jedovnice</v>
          </cell>
        </row>
        <row r="148">
          <cell r="A148">
            <v>497126</v>
          </cell>
          <cell r="B148" t="str">
            <v>JM_176</v>
          </cell>
          <cell r="C148">
            <v>497126</v>
          </cell>
          <cell r="D148" t="str">
            <v>CZ00497126</v>
          </cell>
          <cell r="E148" t="str">
            <v>Střední škola technická a gastronomická Blansko, příspěvková organizace</v>
          </cell>
          <cell r="F148" t="str">
            <v>Bezručova 1601/33, 678 01 Blansko</v>
          </cell>
        </row>
        <row r="149">
          <cell r="A149">
            <v>380521</v>
          </cell>
          <cell r="B149" t="str">
            <v>JM_177</v>
          </cell>
          <cell r="C149">
            <v>380521</v>
          </cell>
          <cell r="D149" t="str">
            <v>není plátce DPH</v>
          </cell>
          <cell r="E149" t="str">
            <v>Základní umělecká škola Blansko, příspěvková organizace</v>
          </cell>
          <cell r="F149" t="str">
            <v>Zámek 3/3, 678 01 Blansko</v>
          </cell>
        </row>
        <row r="150">
          <cell r="A150">
            <v>70997241</v>
          </cell>
          <cell r="B150" t="str">
            <v>JM_178</v>
          </cell>
          <cell r="C150">
            <v>70997241</v>
          </cell>
          <cell r="D150" t="str">
            <v>není plátce DPH</v>
          </cell>
          <cell r="E150" t="str">
            <v>SENIOR centrum Blansko, příspěvková organizace</v>
          </cell>
          <cell r="F150" t="str">
            <v>Pod Sanatorkou 2363/3, 678 01 Blansko</v>
          </cell>
        </row>
        <row r="151">
          <cell r="A151">
            <v>62073133</v>
          </cell>
          <cell r="B151" t="str">
            <v>JM_179</v>
          </cell>
          <cell r="C151">
            <v>62073133</v>
          </cell>
          <cell r="D151" t="str">
            <v>není plátce DPH</v>
          </cell>
          <cell r="E151" t="str">
            <v>Gymnázium Blansko, příspěvková organizace</v>
          </cell>
          <cell r="F151" t="str">
            <v>Seifertova 33/13, 678 01 Blansko</v>
          </cell>
        </row>
        <row r="152">
          <cell r="A152">
            <v>62073249</v>
          </cell>
          <cell r="B152" t="str">
            <v>JM_180</v>
          </cell>
          <cell r="C152">
            <v>62073249</v>
          </cell>
          <cell r="D152" t="str">
            <v>není plátce DPH</v>
          </cell>
          <cell r="E152" t="str">
            <v>Základní škola speciální Blansko, příspěvková organizace</v>
          </cell>
          <cell r="F152" t="str">
            <v>Žižkova 1919/27, 678 01 Blansko</v>
          </cell>
        </row>
        <row r="153">
          <cell r="A153">
            <v>43420656</v>
          </cell>
          <cell r="B153" t="str">
            <v>JM_181</v>
          </cell>
          <cell r="C153">
            <v>43420656</v>
          </cell>
          <cell r="D153" t="str">
            <v>není plátce DPH</v>
          </cell>
          <cell r="E153" t="str">
            <v>Dům dětí a mládeže Blansko, příspěvková organizace</v>
          </cell>
          <cell r="F153" t="str">
            <v>Údolní 1200/2, 678 01 Blansko</v>
          </cell>
        </row>
        <row r="154">
          <cell r="A154">
            <v>62073176</v>
          </cell>
          <cell r="B154" t="str">
            <v>JM_183</v>
          </cell>
          <cell r="C154">
            <v>62073176</v>
          </cell>
          <cell r="D154" t="str">
            <v>není plátce DPH</v>
          </cell>
          <cell r="E154" t="str">
            <v>Obchodní akademie a Střední zdravotnická škola Blansko, příspěvková organizace</v>
          </cell>
          <cell r="F154" t="str">
            <v>Nad Čertovkou 2272/18, 678 01 Blansko</v>
          </cell>
        </row>
        <row r="155">
          <cell r="A155">
            <v>226556</v>
          </cell>
          <cell r="B155" t="str">
            <v>JM_184</v>
          </cell>
          <cell r="C155">
            <v>226556</v>
          </cell>
          <cell r="D155" t="str">
            <v>není plátce DPH</v>
          </cell>
          <cell r="E155" t="str">
            <v>Sociální služby Vyškov, příspěvková organizace</v>
          </cell>
          <cell r="F155" t="str">
            <v>Polní 252/1, 682 01 Vyškov</v>
          </cell>
        </row>
        <row r="156">
          <cell r="A156">
            <v>63434610</v>
          </cell>
          <cell r="B156" t="str">
            <v>JM_186</v>
          </cell>
          <cell r="C156">
            <v>63434610</v>
          </cell>
          <cell r="D156" t="str">
            <v>není plátce DPH</v>
          </cell>
          <cell r="E156" t="str">
            <v>Dětský domov Mikulov, příspěvková organizace</v>
          </cell>
          <cell r="F156" t="str">
            <v>Nádražní 974/26, 692 01 Mikulov</v>
          </cell>
        </row>
        <row r="157">
          <cell r="A157">
            <v>60680377</v>
          </cell>
          <cell r="B157" t="str">
            <v>JM_187</v>
          </cell>
          <cell r="C157">
            <v>60680377</v>
          </cell>
          <cell r="D157" t="str">
            <v>CZ60680377</v>
          </cell>
          <cell r="E157" t="str">
            <v>Gymnázium a střední odborná škola Mikulov, příspěvková organizace</v>
          </cell>
          <cell r="F157" t="str">
            <v>Komenského 273/7, 692 16 Mikulov</v>
          </cell>
        </row>
        <row r="158">
          <cell r="A158">
            <v>65337913</v>
          </cell>
          <cell r="B158" t="str">
            <v>JM_189</v>
          </cell>
          <cell r="C158">
            <v>65337913</v>
          </cell>
          <cell r="D158" t="str">
            <v>není plátce DPH</v>
          </cell>
          <cell r="E158" t="str">
            <v>Základní umělecká škola Mikulov, příspěvková organizace</v>
          </cell>
          <cell r="F158" t="str">
            <v>Náměstí 23/28, 692 01 Mikulov</v>
          </cell>
        </row>
        <row r="159">
          <cell r="A159">
            <v>60575905</v>
          </cell>
          <cell r="B159" t="str">
            <v>JM_190</v>
          </cell>
          <cell r="C159">
            <v>60575905</v>
          </cell>
          <cell r="D159" t="str">
            <v>není plátce DPH</v>
          </cell>
          <cell r="E159" t="str">
            <v>Dům dětí a mládeže Mikulov, příspěvková organizace</v>
          </cell>
          <cell r="F159" t="str">
            <v>Svobody 241/6, 692 01 Mikulov</v>
          </cell>
        </row>
        <row r="160">
          <cell r="A160">
            <v>89613</v>
          </cell>
          <cell r="B160" t="str">
            <v>JM_191</v>
          </cell>
          <cell r="C160">
            <v>89613</v>
          </cell>
          <cell r="D160" t="str">
            <v>CZ00089613</v>
          </cell>
          <cell r="E160" t="str">
            <v>Regionální muzeum v Mikulově, příspěvková organizace</v>
          </cell>
          <cell r="F160" t="str">
            <v>Zámek 1/4, 692 01 Mikulov</v>
          </cell>
        </row>
        <row r="161">
          <cell r="A161">
            <v>70838763</v>
          </cell>
          <cell r="B161" t="str">
            <v>JM_192</v>
          </cell>
          <cell r="C161">
            <v>70838763</v>
          </cell>
          <cell r="D161" t="str">
            <v>není plátce DPH</v>
          </cell>
          <cell r="E161" t="str">
            <v>Základní škola Mikulov, Školní, příspěvková organizace</v>
          </cell>
          <cell r="F161" t="str">
            <v>Školní 184/1, 692 01 Mikulov</v>
          </cell>
        </row>
        <row r="162">
          <cell r="A162">
            <v>48452751</v>
          </cell>
          <cell r="B162" t="str">
            <v>JM_193</v>
          </cell>
          <cell r="C162">
            <v>48452751</v>
          </cell>
          <cell r="D162" t="str">
            <v>není plátce DPH</v>
          </cell>
          <cell r="E162" t="str">
            <v>Srdce v domě, příspěvková organizace</v>
          </cell>
          <cell r="F162" t="str">
            <v>Klentnice 81, 692 01 Mikulov</v>
          </cell>
        </row>
        <row r="163">
          <cell r="A163">
            <v>62076051</v>
          </cell>
          <cell r="B163" t="str">
            <v>JM_194</v>
          </cell>
          <cell r="C163">
            <v>62076051</v>
          </cell>
          <cell r="D163" t="str">
            <v>není plátce DPH</v>
          </cell>
          <cell r="E163" t="str">
            <v>Základní škola při Dětské léčebně Ostrov u Macochy, příspěvková organizace</v>
          </cell>
          <cell r="F163" t="str">
            <v>Ostrov u Macochy č. p. 363, 679 14 Ostrov u Macochy</v>
          </cell>
        </row>
        <row r="164">
          <cell r="A164">
            <v>45671788</v>
          </cell>
          <cell r="B164" t="str">
            <v>JM_195</v>
          </cell>
          <cell r="C164">
            <v>45671788</v>
          </cell>
          <cell r="D164" t="str">
            <v>není plátce DPH</v>
          </cell>
          <cell r="E164" t="str">
            <v>Zámek Břežany, příspěvková organizace</v>
          </cell>
          <cell r="F164" t="str">
            <v>Břežany 1, 671 65 Břežany</v>
          </cell>
        </row>
        <row r="165">
          <cell r="A165">
            <v>45671818</v>
          </cell>
          <cell r="B165" t="str">
            <v>JM_197</v>
          </cell>
          <cell r="C165">
            <v>45671818</v>
          </cell>
          <cell r="D165" t="str">
            <v>není plátce DPH</v>
          </cell>
          <cell r="E165" t="str">
            <v>Domov u lesa Tavíkovice, příspěvková organizace</v>
          </cell>
          <cell r="F165" t="str">
            <v>Tavíkovice 153, 671 40 Tavíkovice</v>
          </cell>
        </row>
        <row r="166">
          <cell r="A166">
            <v>60555211</v>
          </cell>
          <cell r="B166" t="str">
            <v>JM_199</v>
          </cell>
          <cell r="C166">
            <v>60555211</v>
          </cell>
          <cell r="D166" t="str">
            <v>CZ60555211</v>
          </cell>
          <cell r="E166" t="str">
            <v>Gymnázium Brno-Bystrc, příspěvková organizace</v>
          </cell>
          <cell r="F166" t="str">
            <v>Vejrostova 1143/2, 635 00 Brno</v>
          </cell>
        </row>
        <row r="167">
          <cell r="A167">
            <v>70853584</v>
          </cell>
          <cell r="B167" t="str">
            <v>JM_201</v>
          </cell>
          <cell r="C167">
            <v>70853584</v>
          </cell>
          <cell r="D167" t="str">
            <v>není plátce DPH</v>
          </cell>
          <cell r="E167" t="str">
            <v>Základní umělecká škola Velké Pavlovice, příspěvková organizace</v>
          </cell>
          <cell r="F167" t="str">
            <v>Hlavní 178/30, 691 06 Velké Pavlovice</v>
          </cell>
        </row>
        <row r="168">
          <cell r="A168">
            <v>60680369</v>
          </cell>
          <cell r="B168" t="str">
            <v>JM_202</v>
          </cell>
          <cell r="C168">
            <v>60680369</v>
          </cell>
          <cell r="D168" t="str">
            <v>není plátce DPH</v>
          </cell>
          <cell r="E168" t="str">
            <v>Gymnázium T. G. Masaryka Hustopeče, příspěvková organizace</v>
          </cell>
          <cell r="F168" t="str">
            <v>Dukelské nám. 31/7, 693 31 Hustopeče</v>
          </cell>
        </row>
        <row r="169">
          <cell r="A169">
            <v>16355474</v>
          </cell>
          <cell r="B169" t="str">
            <v>JM_203</v>
          </cell>
          <cell r="C169">
            <v>16355474</v>
          </cell>
          <cell r="D169" t="str">
            <v>CZ16355474</v>
          </cell>
          <cell r="E169" t="str">
            <v>Střední odborná škola a střední odborné učiliště Hustopeče, příspěvková organizace</v>
          </cell>
          <cell r="F169" t="str">
            <v>Masarykovo nám. 136/1, 693 01 Hustopeče</v>
          </cell>
        </row>
        <row r="170">
          <cell r="A170">
            <v>70849510</v>
          </cell>
          <cell r="B170" t="str">
            <v>JM_204</v>
          </cell>
          <cell r="C170">
            <v>70849510</v>
          </cell>
          <cell r="D170" t="str">
            <v>není plátce DPH</v>
          </cell>
          <cell r="E170" t="str">
            <v>Základní umělecká škola Hustopeče, příspěvková organizace</v>
          </cell>
          <cell r="F170" t="str">
            <v>Komenského 684/4, 693 01 Hustopeče</v>
          </cell>
        </row>
        <row r="171">
          <cell r="A171">
            <v>70839034</v>
          </cell>
          <cell r="B171" t="str">
            <v>JM_206</v>
          </cell>
          <cell r="C171">
            <v>70839034</v>
          </cell>
          <cell r="D171" t="str">
            <v>není plátce DPH</v>
          </cell>
          <cell r="E171" t="str">
            <v>Základní škola a praktická škola Hustopeče, příspěvková organizace</v>
          </cell>
          <cell r="F171" t="str">
            <v>Šafaříkova 999/24, 693 01 Hustopeče</v>
          </cell>
        </row>
        <row r="172">
          <cell r="A172">
            <v>46937102</v>
          </cell>
          <cell r="B172" t="str">
            <v>JM_207</v>
          </cell>
          <cell r="C172">
            <v>46937102</v>
          </cell>
          <cell r="D172" t="str">
            <v>není plátce DPH</v>
          </cell>
          <cell r="E172" t="str">
            <v>S-centrum Hodonín, příspěvková organizace</v>
          </cell>
          <cell r="F172" t="str">
            <v>Jarošova 1717/3, 695 01 Hodonín</v>
          </cell>
        </row>
        <row r="173">
          <cell r="A173">
            <v>62076060</v>
          </cell>
          <cell r="B173" t="str">
            <v>JM_209</v>
          </cell>
          <cell r="C173">
            <v>62076060</v>
          </cell>
          <cell r="D173" t="str">
            <v>není plátce DPH</v>
          </cell>
          <cell r="E173" t="str">
            <v>Základní škola Blansko, Nad Čertovkou, příspěvková organizace</v>
          </cell>
          <cell r="F173" t="str">
            <v>Nad Čertovkou 2304/17, 678 01 Blansko</v>
          </cell>
        </row>
        <row r="174">
          <cell r="A174">
            <v>70851212</v>
          </cell>
          <cell r="B174" t="str">
            <v>JM_210</v>
          </cell>
          <cell r="C174">
            <v>70851212</v>
          </cell>
          <cell r="D174" t="str">
            <v>není plátce DPH</v>
          </cell>
          <cell r="E174" t="str">
            <v>Základní umělecká škola Pohořelice, příspěvková organizace</v>
          </cell>
          <cell r="F174" t="str">
            <v>Školní 462, 691 23 Pohořelice</v>
          </cell>
        </row>
        <row r="175">
          <cell r="A175">
            <v>60680300</v>
          </cell>
          <cell r="B175" t="str">
            <v>JM_211</v>
          </cell>
          <cell r="C175">
            <v>60680300</v>
          </cell>
          <cell r="D175" t="str">
            <v>CZ60680300</v>
          </cell>
          <cell r="E175" t="str">
            <v>Odborné učiliště Cvrčovice, příspěvková organizace</v>
          </cell>
          <cell r="F175" t="str">
            <v>Cvrčovice 131, 691 23 Pohořelice</v>
          </cell>
        </row>
        <row r="176">
          <cell r="A176">
            <v>70841675</v>
          </cell>
          <cell r="B176" t="str">
            <v>JM_212</v>
          </cell>
          <cell r="C176">
            <v>70841675</v>
          </cell>
          <cell r="D176" t="str">
            <v>není plátce DPH</v>
          </cell>
          <cell r="E176" t="str">
            <v>Základní umělecká škola a Dům dětí a mládeže Moravský Krumlov, příspěvková organizace</v>
          </cell>
          <cell r="F176" t="str">
            <v>Školní 139, 672 01 Moravský Krumlov</v>
          </cell>
        </row>
        <row r="177">
          <cell r="A177">
            <v>55166</v>
          </cell>
          <cell r="B177" t="str">
            <v>JM_213</v>
          </cell>
          <cell r="C177">
            <v>55166</v>
          </cell>
          <cell r="D177" t="str">
            <v>CZ00055166</v>
          </cell>
          <cell r="E177" t="str">
            <v>Střední škola dopravy, obchodu a služeb Moravský Krumlov, příspěvková organizace</v>
          </cell>
          <cell r="F177" t="str">
            <v>nám. Klášterní 127, 672 01 Moravský Krumlov</v>
          </cell>
        </row>
        <row r="178">
          <cell r="A178">
            <v>49438875</v>
          </cell>
          <cell r="B178" t="str">
            <v>JM_214</v>
          </cell>
          <cell r="C178">
            <v>49438875</v>
          </cell>
          <cell r="D178" t="str">
            <v>není plátce DPH</v>
          </cell>
          <cell r="E178" t="str">
            <v>Gymnázium Moravský Krumlov, příspěvková organizace</v>
          </cell>
          <cell r="F178" t="str">
            <v>Smetanova 168, 672 01 Moravský Krumlov</v>
          </cell>
        </row>
        <row r="179">
          <cell r="A179">
            <v>44946805</v>
          </cell>
          <cell r="B179" t="str">
            <v>JM_217</v>
          </cell>
          <cell r="C179">
            <v>44946805</v>
          </cell>
          <cell r="D179" t="str">
            <v>není plátce DPH</v>
          </cell>
          <cell r="E179" t="str">
            <v>Základní umělecká škola A. Muchy Ivančice, příspěvková organizace</v>
          </cell>
          <cell r="F179" t="str">
            <v>Palackého náměstí 1607/27a, 664 91 Ivančice</v>
          </cell>
        </row>
        <row r="180">
          <cell r="A180">
            <v>44946902</v>
          </cell>
          <cell r="B180" t="str">
            <v>JM_218</v>
          </cell>
          <cell r="C180">
            <v>44946902</v>
          </cell>
          <cell r="D180" t="str">
            <v>CZ44946902</v>
          </cell>
          <cell r="E180" t="str">
            <v>Středisko volného času Ivančice, příspěvková organizace</v>
          </cell>
          <cell r="F180" t="str">
            <v>Zemědělská 619/2, 664 91 Ivančice</v>
          </cell>
        </row>
        <row r="181">
          <cell r="A181">
            <v>225827</v>
          </cell>
          <cell r="B181" t="str">
            <v>JM_219</v>
          </cell>
          <cell r="C181">
            <v>225827</v>
          </cell>
          <cell r="D181" t="str">
            <v>CZ00225827</v>
          </cell>
          <cell r="E181" t="str">
            <v>Nemocnice Ivančice, příspěvková organizace</v>
          </cell>
          <cell r="F181" t="str">
            <v>Široká 16, 664 91 Ivančice</v>
          </cell>
        </row>
        <row r="182">
          <cell r="A182">
            <v>70840661</v>
          </cell>
          <cell r="B182" t="str">
            <v>JM_220</v>
          </cell>
          <cell r="C182">
            <v>70840661</v>
          </cell>
          <cell r="D182" t="str">
            <v>není plátce DPH</v>
          </cell>
          <cell r="E182" t="str">
            <v>Mateřská škola a základní škola Ivančice, příspěvková organizace</v>
          </cell>
          <cell r="F182" t="str">
            <v>Široká 484/42, 664 91 Ivančice</v>
          </cell>
        </row>
        <row r="183">
          <cell r="A183">
            <v>66596769</v>
          </cell>
          <cell r="B183" t="str">
            <v>JM_221</v>
          </cell>
          <cell r="C183">
            <v>66596769</v>
          </cell>
          <cell r="D183" t="str">
            <v>není plátce DPH</v>
          </cell>
          <cell r="E183" t="str">
            <v>Gymnázium Jana Blahoslava Ivančice, příspěvková organizace</v>
          </cell>
          <cell r="F183" t="str">
            <v>Lány 859/2, 664 91 Ivančice</v>
          </cell>
        </row>
        <row r="184">
          <cell r="A184">
            <v>44946775</v>
          </cell>
          <cell r="B184" t="str">
            <v>JM_222</v>
          </cell>
          <cell r="C184">
            <v>44946775</v>
          </cell>
          <cell r="D184" t="str">
            <v>není plátce DPH</v>
          </cell>
          <cell r="E184" t="str">
            <v>Základní umělecká škola Oslavany, příspěvková organizace</v>
          </cell>
          <cell r="F184" t="str">
            <v>náměstí 13. prosince 144/12, 664 12 Oslavany</v>
          </cell>
        </row>
        <row r="185">
          <cell r="A185">
            <v>49461583</v>
          </cell>
          <cell r="B185" t="str">
            <v>JM_223</v>
          </cell>
          <cell r="C185">
            <v>49461583</v>
          </cell>
          <cell r="D185" t="str">
            <v>není plátce DPH</v>
          </cell>
          <cell r="E185" t="str">
            <v>Základní umělecká škola Židlochovice, příspěvková organizace</v>
          </cell>
          <cell r="F185" t="str">
            <v>Nádražní 232, 667 01 Židlochovice</v>
          </cell>
        </row>
        <row r="186">
          <cell r="A186">
            <v>49459171</v>
          </cell>
          <cell r="B186" t="str">
            <v>JM_224</v>
          </cell>
          <cell r="C186">
            <v>49459171</v>
          </cell>
          <cell r="D186" t="str">
            <v>není plátce DPH</v>
          </cell>
          <cell r="E186" t="str">
            <v>Gymnázium Židlochovice, příspěvková organizace</v>
          </cell>
          <cell r="F186" t="str">
            <v>Tyršova 400, 667 01 Židlochovice</v>
          </cell>
        </row>
        <row r="187">
          <cell r="A187">
            <v>55468</v>
          </cell>
          <cell r="B187" t="str">
            <v>JM_225</v>
          </cell>
          <cell r="C187">
            <v>55468</v>
          </cell>
          <cell r="D187" t="str">
            <v>není plátce DPH</v>
          </cell>
          <cell r="E187" t="str">
            <v>Střední zahradnická škola Rajhrad, příspěvková organizace</v>
          </cell>
          <cell r="F187" t="str">
            <v>Masarykova 198, 664 61 Rajhrad</v>
          </cell>
        </row>
        <row r="188">
          <cell r="A188">
            <v>70842663</v>
          </cell>
          <cell r="B188" t="str">
            <v>JM_226</v>
          </cell>
          <cell r="C188">
            <v>70842663</v>
          </cell>
          <cell r="D188" t="str">
            <v>není plátce DPH</v>
          </cell>
          <cell r="E188" t="str">
            <v>Základní škola Želešice, Sadová, příspěvková organizace</v>
          </cell>
          <cell r="F188" t="str">
            <v>Sadová 530, 664 43 Želešice</v>
          </cell>
        </row>
        <row r="189">
          <cell r="A189">
            <v>49461702</v>
          </cell>
          <cell r="B189" t="str">
            <v>JM_227</v>
          </cell>
          <cell r="C189">
            <v>49461702</v>
          </cell>
          <cell r="D189" t="str">
            <v>není plátce DPH</v>
          </cell>
          <cell r="E189" t="str">
            <v>Základní umělecká škola Ořechov, příspěvková organizace</v>
          </cell>
          <cell r="F189" t="str">
            <v>Komenského 702/4, 664 44 Ořechov</v>
          </cell>
        </row>
        <row r="190">
          <cell r="A190">
            <v>212733</v>
          </cell>
          <cell r="B190" t="str">
            <v>JM_229</v>
          </cell>
          <cell r="C190">
            <v>212733</v>
          </cell>
          <cell r="D190" t="str">
            <v>není plátce DPH</v>
          </cell>
          <cell r="E190" t="str">
            <v>Domov pro seniory Zastávka, příspěvková organizace</v>
          </cell>
          <cell r="F190" t="str">
            <v>Sportovní 432, 664 84 Zastávka</v>
          </cell>
        </row>
        <row r="191">
          <cell r="A191">
            <v>49459899</v>
          </cell>
          <cell r="B191" t="str">
            <v>JM_230</v>
          </cell>
          <cell r="C191">
            <v>49459899</v>
          </cell>
          <cell r="D191" t="str">
            <v>není plátce DPH</v>
          </cell>
          <cell r="E191" t="str">
            <v>Gymnázium T. G. Masaryka Zastávka, příspěvková organizace</v>
          </cell>
          <cell r="F191" t="str">
            <v>U Školy 39, 664 84 Zastávka</v>
          </cell>
        </row>
        <row r="192">
          <cell r="A192">
            <v>44946783</v>
          </cell>
          <cell r="B192" t="str">
            <v>JM_231</v>
          </cell>
          <cell r="C192">
            <v>44946783</v>
          </cell>
          <cell r="D192" t="str">
            <v>není plátce DPH</v>
          </cell>
          <cell r="E192" t="str">
            <v>Základní umělecká škola Kuřim, příspěvková organizace</v>
          </cell>
          <cell r="F192" t="str">
            <v>Zahradní 1529/21, 664 34 Kuřim</v>
          </cell>
        </row>
        <row r="193">
          <cell r="A193">
            <v>44946881</v>
          </cell>
          <cell r="B193" t="str">
            <v>JM_232</v>
          </cell>
          <cell r="C193">
            <v>44946881</v>
          </cell>
          <cell r="D193" t="str">
            <v>není plátce DPH</v>
          </cell>
          <cell r="E193" t="str">
            <v>Dům dětí a mládeže Kuřim, příspěvková organizace</v>
          </cell>
          <cell r="F193" t="str">
            <v>Jungmannova 1084/1, 664 34 Kuřim</v>
          </cell>
        </row>
        <row r="194">
          <cell r="A194">
            <v>53198</v>
          </cell>
          <cell r="B194" t="str">
            <v>JM_233</v>
          </cell>
          <cell r="C194">
            <v>53198</v>
          </cell>
          <cell r="D194" t="str">
            <v xml:space="preserve">CZ00053198 </v>
          </cell>
          <cell r="E194" t="str">
            <v>Střední škola a základní škola Tišnov, příspěvková organizace</v>
          </cell>
          <cell r="F194" t="str">
            <v>nám. Míru 22, 666 25 Tišnov</v>
          </cell>
        </row>
        <row r="195">
          <cell r="A195">
            <v>70838437</v>
          </cell>
          <cell r="B195" t="str">
            <v>JM_235</v>
          </cell>
          <cell r="C195">
            <v>70838437</v>
          </cell>
          <cell r="D195" t="str">
            <v>není plátce DPH</v>
          </cell>
          <cell r="E195" t="str">
            <v>Základní umělecká škola Dolní Bojanovice, příspěvková organizace</v>
          </cell>
          <cell r="F195" t="str">
            <v>Prostřední 417, 696 17 Dolní Bojanovice</v>
          </cell>
        </row>
        <row r="196">
          <cell r="A196">
            <v>46937081</v>
          </cell>
          <cell r="B196" t="str">
            <v>JM_236</v>
          </cell>
          <cell r="C196">
            <v>46937081</v>
          </cell>
          <cell r="D196" t="str">
            <v>není plátce DPH</v>
          </cell>
          <cell r="E196" t="str">
            <v>Domov pro seniory Bažantnice, příspěvková organizace</v>
          </cell>
          <cell r="F196" t="str">
            <v>třída Bří Čapků 3273/1, 695 01 Hodonín</v>
          </cell>
        </row>
        <row r="197">
          <cell r="A197">
            <v>70284831</v>
          </cell>
          <cell r="B197" t="str">
            <v>JM_237</v>
          </cell>
          <cell r="C197">
            <v>70284831</v>
          </cell>
          <cell r="D197" t="str">
            <v>není plátce DPH</v>
          </cell>
          <cell r="E197" t="str">
            <v>Základní škola a praktická škola Hodonín, náměstí B. Martinů, příspěvková organizace</v>
          </cell>
          <cell r="F197" t="str">
            <v>nám. B. Martinů 2952/5, 695 01 Hodonín</v>
          </cell>
        </row>
        <row r="198">
          <cell r="A198">
            <v>49939386</v>
          </cell>
          <cell r="B198" t="str">
            <v>JM_238</v>
          </cell>
          <cell r="C198">
            <v>49939386</v>
          </cell>
          <cell r="D198" t="str">
            <v>není plátce DPH</v>
          </cell>
          <cell r="E198" t="str">
            <v>Středisko volného času Hodonín, příspěvková organizace</v>
          </cell>
          <cell r="F198" t="str">
            <v>nám. B. Martinů 2952/5, 695 01 Hodonín</v>
          </cell>
        </row>
        <row r="199">
          <cell r="A199">
            <v>46937170</v>
          </cell>
          <cell r="B199" t="str">
            <v>JM_239</v>
          </cell>
          <cell r="C199">
            <v>46937170</v>
          </cell>
          <cell r="D199" t="str">
            <v>není plátce DPH</v>
          </cell>
          <cell r="E199" t="str">
            <v>Zelený dům pohody, příspěvková organizace</v>
          </cell>
          <cell r="F199" t="str">
            <v>P. Jilemnického 2923/1, 695 01 Hodonín</v>
          </cell>
        </row>
        <row r="200">
          <cell r="A200">
            <v>49939378</v>
          </cell>
          <cell r="B200" t="str">
            <v>JM_240</v>
          </cell>
          <cell r="C200">
            <v>49939378</v>
          </cell>
          <cell r="D200" t="str">
            <v>není plátce DPH</v>
          </cell>
          <cell r="E200" t="str">
            <v>Pedagogicko-psychologická poradna Hodonín, příspěvková organizace</v>
          </cell>
          <cell r="F200" t="str">
            <v>P. Jilemnického 2854/2, 695 01 Hodonín</v>
          </cell>
        </row>
        <row r="201">
          <cell r="A201">
            <v>838225</v>
          </cell>
          <cell r="B201" t="str">
            <v>JM_241</v>
          </cell>
          <cell r="C201">
            <v>838225</v>
          </cell>
          <cell r="D201" t="str">
            <v>CZ00838225</v>
          </cell>
          <cell r="E201" t="str">
            <v>Integrovaná střední škola Hodonín, příspěvková organizace</v>
          </cell>
          <cell r="F201" t="str">
            <v>Lipová alej 3756/21, 695 03 Hodonín</v>
          </cell>
        </row>
        <row r="202">
          <cell r="A202">
            <v>60575573</v>
          </cell>
          <cell r="B202" t="str">
            <v>JM_242</v>
          </cell>
          <cell r="C202">
            <v>60575573</v>
          </cell>
          <cell r="D202" t="str">
            <v>není plátce DPH</v>
          </cell>
          <cell r="E202" t="str">
            <v>Středisko volného času Pohořelice, příspěvková organizace</v>
          </cell>
          <cell r="F202" t="str">
            <v>Dlouhá 39, 691 23 Pohořelice</v>
          </cell>
        </row>
        <row r="203">
          <cell r="A203">
            <v>90352</v>
          </cell>
          <cell r="B203" t="str">
            <v>JM_244</v>
          </cell>
          <cell r="C203">
            <v>90352</v>
          </cell>
          <cell r="D203" t="str">
            <v>není plátce DPH</v>
          </cell>
          <cell r="E203" t="str">
            <v>Masarykovo muzeum v Hodoníně, příspěvková organizace</v>
          </cell>
          <cell r="F203" t="str">
            <v>Zámecké nám. 27/9, 695 01 Hodonín</v>
          </cell>
        </row>
        <row r="204">
          <cell r="A204">
            <v>559130</v>
          </cell>
          <cell r="B204" t="str">
            <v>JM_245</v>
          </cell>
          <cell r="C204">
            <v>559130</v>
          </cell>
          <cell r="D204" t="str">
            <v>není plátce DPH</v>
          </cell>
          <cell r="E204" t="str">
            <v>Gymnázium, obchodní akademie a jazyková škola s právem státní jazykové zkoušky Hodonín, příspěvková organizace</v>
          </cell>
          <cell r="F204" t="str">
            <v>Legionářů 813/1, 695 11 Hodonín</v>
          </cell>
        </row>
        <row r="205">
          <cell r="A205">
            <v>70836931</v>
          </cell>
          <cell r="B205" t="str">
            <v>JM_247</v>
          </cell>
          <cell r="C205">
            <v>70836931</v>
          </cell>
          <cell r="D205" t="str">
            <v>není plátce DPH</v>
          </cell>
          <cell r="E205" t="str">
            <v>Základní umělecká škola Hodonín, příspěvková organizace</v>
          </cell>
          <cell r="F205" t="str">
            <v>Horní Valy 3655/2, 695 01 Hodonín</v>
          </cell>
        </row>
        <row r="206">
          <cell r="A206">
            <v>373290</v>
          </cell>
          <cell r="B206" t="str">
            <v>JM_249</v>
          </cell>
          <cell r="C206">
            <v>373290</v>
          </cell>
          <cell r="D206" t="str">
            <v>CZ00373290</v>
          </cell>
          <cell r="E206" t="str">
            <v>Galerie výtvarného umění v Hodoníně, příspěvková organizace</v>
          </cell>
          <cell r="F206" t="str">
            <v>Úprkova 601/2, 695 01 Hodonín</v>
          </cell>
        </row>
        <row r="207">
          <cell r="A207">
            <v>559539</v>
          </cell>
          <cell r="B207" t="str">
            <v>JM_250</v>
          </cell>
          <cell r="C207">
            <v>559539</v>
          </cell>
          <cell r="D207" t="str">
            <v>není plátce DPH</v>
          </cell>
          <cell r="E207" t="str">
            <v>Střední škola průmyslová a umělecká Hodonín, příspěvková organizace</v>
          </cell>
          <cell r="F207" t="str">
            <v>Brandlova 2222/32, 695 01 Hodonín</v>
          </cell>
        </row>
        <row r="208">
          <cell r="A208">
            <v>64480020</v>
          </cell>
          <cell r="B208" t="str">
            <v>JM_251</v>
          </cell>
          <cell r="C208">
            <v>64480020</v>
          </cell>
          <cell r="D208" t="str">
            <v>není plátce DPH</v>
          </cell>
          <cell r="E208" t="str">
            <v>Dětský domov Hodonín, příspěvková organizace</v>
          </cell>
          <cell r="F208" t="str">
            <v>Jarošova 2267/1, 695 01 Hodonín</v>
          </cell>
        </row>
        <row r="209">
          <cell r="A209">
            <v>47377470</v>
          </cell>
          <cell r="B209" t="str">
            <v>JM_252</v>
          </cell>
          <cell r="C209">
            <v>47377470</v>
          </cell>
          <cell r="D209" t="str">
            <v>není plátce DPH</v>
          </cell>
          <cell r="E209" t="str">
            <v>Domov na Jarošce, příspěvková organizace</v>
          </cell>
          <cell r="F209" t="str">
            <v>Jarošova 1717/3, 695 01 Hodonín</v>
          </cell>
        </row>
        <row r="210">
          <cell r="A210">
            <v>71197788</v>
          </cell>
          <cell r="B210" t="str">
            <v>JM_253</v>
          </cell>
          <cell r="C210">
            <v>71197788</v>
          </cell>
          <cell r="D210" t="str">
            <v>není plátce DPH</v>
          </cell>
          <cell r="E210" t="str">
            <v>Mateřská škola, Hodonín, Sídlištní 2, příspěvková organizace</v>
          </cell>
          <cell r="F210" t="str">
            <v>Sídlištní 3969/2, 695 04 Hodonín</v>
          </cell>
        </row>
        <row r="211">
          <cell r="A211">
            <v>226637</v>
          </cell>
          <cell r="B211" t="str">
            <v>JM_254</v>
          </cell>
          <cell r="C211">
            <v>226637</v>
          </cell>
          <cell r="D211" t="str">
            <v>CZ00226637</v>
          </cell>
          <cell r="E211" t="str">
            <v>Nemocnice TGM Hodonín, příspěvková organizace</v>
          </cell>
          <cell r="F211" t="str">
            <v>Purkyňova 2731/11, 695 26 Hodonín</v>
          </cell>
        </row>
        <row r="212">
          <cell r="A212">
            <v>49939424</v>
          </cell>
          <cell r="B212" t="str">
            <v>JM_255</v>
          </cell>
          <cell r="C212">
            <v>49939424</v>
          </cell>
          <cell r="D212" t="str">
            <v>není plátce DPH</v>
          </cell>
          <cell r="E212" t="str">
            <v>Dům dětí a mládeže Strážnice, příspěvková organizace</v>
          </cell>
          <cell r="F212" t="str">
            <v>Radějovská 848, 696 62 Strážnice</v>
          </cell>
        </row>
        <row r="213">
          <cell r="A213">
            <v>61742902</v>
          </cell>
          <cell r="B213" t="str">
            <v>JM_256</v>
          </cell>
          <cell r="C213">
            <v>61742902</v>
          </cell>
          <cell r="D213" t="str">
            <v>není plátce DPH</v>
          </cell>
          <cell r="E213" t="str">
            <v>Purkyňovo gymnázium, Strážnice, Masarykova 379, příspěvková organizace</v>
          </cell>
          <cell r="F213" t="str">
            <v>Masarykova 379, 696 62 Strážnice</v>
          </cell>
        </row>
        <row r="214">
          <cell r="A214">
            <v>47375604</v>
          </cell>
          <cell r="B214" t="str">
            <v>JM_257</v>
          </cell>
          <cell r="C214">
            <v>47375604</v>
          </cell>
          <cell r="D214" t="str">
            <v>není plátce DPH</v>
          </cell>
          <cell r="E214" t="str">
            <v>Domov pro seniory Strážnice, příspěvková organizace</v>
          </cell>
          <cell r="F214" t="str">
            <v>Preláta Horného 515, 696 62 Strážnice</v>
          </cell>
        </row>
        <row r="215">
          <cell r="A215">
            <v>70837601</v>
          </cell>
          <cell r="B215" t="str">
            <v>JM_258</v>
          </cell>
          <cell r="C215">
            <v>70837601</v>
          </cell>
          <cell r="D215" t="str">
            <v>není plátce DPH</v>
          </cell>
          <cell r="E215" t="str">
            <v>Základní umělecká škola Strážnice, příspěvková organizace</v>
          </cell>
          <cell r="F215" t="str">
            <v>Preláta Horného 509, 696 62 Strážnice</v>
          </cell>
        </row>
        <row r="216">
          <cell r="A216">
            <v>837385</v>
          </cell>
          <cell r="B216" t="str">
            <v>JM_260</v>
          </cell>
          <cell r="C216">
            <v>837385</v>
          </cell>
          <cell r="D216" t="str">
            <v>CZ00837385</v>
          </cell>
          <cell r="E216" t="str">
            <v>Střední škola Strážnice, příspěvková organizace</v>
          </cell>
          <cell r="F216" t="str">
            <v>J. Skácela 890, 696 62 Strážnice</v>
          </cell>
        </row>
        <row r="217">
          <cell r="A217">
            <v>64480046</v>
          </cell>
          <cell r="B217" t="str">
            <v>JM_261</v>
          </cell>
          <cell r="C217">
            <v>64480046</v>
          </cell>
          <cell r="D217" t="str">
            <v>není plátce DPH</v>
          </cell>
          <cell r="E217" t="str">
            <v>Dětský domov Strážnice, příspěvková organizace</v>
          </cell>
          <cell r="F217" t="str">
            <v>Boženy Hrejsové 1255, 696 62 Strážnice</v>
          </cell>
        </row>
        <row r="218">
          <cell r="A218">
            <v>70841373</v>
          </cell>
          <cell r="B218" t="str">
            <v>JM_262</v>
          </cell>
          <cell r="C218">
            <v>70841373</v>
          </cell>
          <cell r="D218" t="str">
            <v>není plátce DPH</v>
          </cell>
          <cell r="E218" t="str">
            <v>Základní umělecká škola Velká nad Veličkou, příspěvková organizace</v>
          </cell>
          <cell r="F218" t="str">
            <v>Velká nad Veličkou 462, 696 74 Velká nad Veličkou</v>
          </cell>
        </row>
        <row r="219">
          <cell r="A219">
            <v>49939416</v>
          </cell>
          <cell r="B219" t="str">
            <v>JM_263</v>
          </cell>
          <cell r="C219">
            <v>49939416</v>
          </cell>
          <cell r="D219" t="str">
            <v>není plátce DPH</v>
          </cell>
          <cell r="E219" t="str">
            <v>Dům dětí a mládeže Veselí nad Moravou, příspěvková organizace</v>
          </cell>
          <cell r="F219" t="str">
            <v>Hutník 1495, 698 01 Veselí nad Moravou</v>
          </cell>
        </row>
        <row r="220">
          <cell r="A220">
            <v>70851221</v>
          </cell>
          <cell r="B220" t="str">
            <v>JM_264</v>
          </cell>
          <cell r="C220">
            <v>70851221</v>
          </cell>
          <cell r="D220" t="str">
            <v>není plátce DPH</v>
          </cell>
          <cell r="E220" t="str">
            <v>Základní umělecká škola Klobouky u Brna, příspěvková organizace</v>
          </cell>
          <cell r="F220" t="str">
            <v>Bří. Mrštíků 79/1, 691 72 Klobouky u Brna</v>
          </cell>
        </row>
        <row r="221">
          <cell r="A221">
            <v>226572</v>
          </cell>
          <cell r="B221" t="str">
            <v>JM_265</v>
          </cell>
          <cell r="C221">
            <v>226572</v>
          </cell>
          <cell r="D221" t="str">
            <v>není plátce DPH</v>
          </cell>
          <cell r="E221" t="str">
            <v>LILA Domov pro postižené děti Otnice, příspěvková organizace</v>
          </cell>
          <cell r="F221" t="str">
            <v>Boženy Němcové 151, 683 54 Otnice</v>
          </cell>
        </row>
        <row r="222">
          <cell r="A222">
            <v>380407</v>
          </cell>
          <cell r="B222" t="str">
            <v>JM_266</v>
          </cell>
          <cell r="C222">
            <v>380407</v>
          </cell>
          <cell r="D222" t="str">
            <v>CZ00380407</v>
          </cell>
          <cell r="E222" t="str">
            <v>Střední škola elektrotechnická a energetická Sokolnice, příspěvková organizace</v>
          </cell>
          <cell r="F222" t="str">
            <v>Učiliště 496, 664 52 Sokolnice</v>
          </cell>
        </row>
        <row r="223">
          <cell r="A223">
            <v>209392</v>
          </cell>
          <cell r="B223" t="str">
            <v>JM_267</v>
          </cell>
          <cell r="C223">
            <v>209392</v>
          </cell>
          <cell r="D223" t="str">
            <v>není plátce DPH</v>
          </cell>
          <cell r="E223" t="str">
            <v>Domov pro seniory Sokolnice, příspěvková organizace</v>
          </cell>
          <cell r="F223" t="str">
            <v>Zámecká 57, 664 52 Sokolnice</v>
          </cell>
        </row>
        <row r="224">
          <cell r="A224">
            <v>559261</v>
          </cell>
          <cell r="B224" t="str">
            <v>JM_268</v>
          </cell>
          <cell r="C224">
            <v>559261</v>
          </cell>
          <cell r="D224" t="str">
            <v>není plátce DPH</v>
          </cell>
          <cell r="E224" t="str">
            <v>Gymnázium a obchodní akademie Bučovice, příspěvková organizace</v>
          </cell>
          <cell r="F224" t="str">
            <v>Součkova 500, 685 01 Bučovice</v>
          </cell>
        </row>
        <row r="225">
          <cell r="A225">
            <v>70921245</v>
          </cell>
          <cell r="B225" t="str">
            <v>JM_270</v>
          </cell>
          <cell r="C225">
            <v>70921245</v>
          </cell>
          <cell r="D225" t="str">
            <v>není plátce DPH</v>
          </cell>
          <cell r="E225" t="str">
            <v>Habrovanský zámek, příspěvková organizace</v>
          </cell>
          <cell r="F225" t="str">
            <v>Habrovany 1, 683 01 Rousínov</v>
          </cell>
        </row>
        <row r="226">
          <cell r="A226">
            <v>47885939</v>
          </cell>
          <cell r="B226" t="str">
            <v>JM_271</v>
          </cell>
          <cell r="C226">
            <v>47885939</v>
          </cell>
          <cell r="D226" t="str">
            <v>není plátce DPH</v>
          </cell>
          <cell r="E226" t="str">
            <v>Základní umělecká škola Adamov, příspěvková organizace</v>
          </cell>
          <cell r="F226" t="str">
            <v>Ronovská 281/12, 679 04 Adamov</v>
          </cell>
        </row>
        <row r="227">
          <cell r="A227">
            <v>62077457</v>
          </cell>
          <cell r="B227" t="str">
            <v>JM_273</v>
          </cell>
          <cell r="C227">
            <v>62077457</v>
          </cell>
          <cell r="D227" t="str">
            <v>není plátce DPH</v>
          </cell>
          <cell r="E227" t="str">
            <v>Dětský domov Hodonín u Kunštátu, příspěvková organizace</v>
          </cell>
          <cell r="F227" t="str">
            <v>Hodonín u Kunštátu č. p. 48, 679 71 Lysice</v>
          </cell>
        </row>
        <row r="228">
          <cell r="A228">
            <v>380458</v>
          </cell>
          <cell r="B228" t="str">
            <v>JM_274</v>
          </cell>
          <cell r="C228">
            <v>380458</v>
          </cell>
          <cell r="D228" t="str">
            <v>CZ00380458</v>
          </cell>
          <cell r="E228" t="str">
            <v>Domov pro seniory Černá Hora, příspěvková organizace</v>
          </cell>
          <cell r="F228" t="str">
            <v>Zámecká 1, 679 21 Černá Hora</v>
          </cell>
        </row>
        <row r="229">
          <cell r="A229">
            <v>60575514</v>
          </cell>
          <cell r="B229" t="str">
            <v>JM_276</v>
          </cell>
          <cell r="C229">
            <v>60575514</v>
          </cell>
          <cell r="D229" t="str">
            <v>není plátce DPH</v>
          </cell>
          <cell r="E229" t="str">
            <v>Duhovka - středisko volného času Břeclav, příspěvková organizace</v>
          </cell>
          <cell r="F229" t="str">
            <v>Lidická 1060/4, 690 02 Břeclav</v>
          </cell>
        </row>
        <row r="230">
          <cell r="A230">
            <v>70888337</v>
          </cell>
          <cell r="B230" t="str">
            <v>JM_277</v>
          </cell>
          <cell r="C230">
            <v>70888337</v>
          </cell>
          <cell r="D230" t="str">
            <v>CZ70888337</v>
          </cell>
          <cell r="E230" t="str">
            <v>Jihomoravský kraj</v>
          </cell>
          <cell r="F230" t="str">
            <v>Žerotínovo náměstí 449/3, 601 82 Brno</v>
          </cell>
        </row>
        <row r="231">
          <cell r="A231">
            <v>29319498</v>
          </cell>
          <cell r="B231" t="str">
            <v>JM_278</v>
          </cell>
          <cell r="C231">
            <v>29319498</v>
          </cell>
          <cell r="D231" t="str">
            <v>CZ29319498</v>
          </cell>
          <cell r="E231" t="str">
            <v>Moravian Science Centre Brno, příspěvková organizace</v>
          </cell>
          <cell r="F231" t="str">
            <v>Křížkovského 554/12, 603 00 Brno</v>
          </cell>
        </row>
        <row r="232">
          <cell r="A232">
            <v>63481251</v>
          </cell>
          <cell r="B232" t="str">
            <v>JM_279</v>
          </cell>
          <cell r="C232">
            <v>63481251</v>
          </cell>
          <cell r="D232" t="str">
            <v>CZ63481251</v>
          </cell>
          <cell r="E232" t="str">
            <v>CL JUNIOR AUTO BOSKOVICE s.r.o.</v>
          </cell>
          <cell r="F232" t="str">
            <v>náměstí 9. května 2/a, 680 01 Boskovice</v>
          </cell>
        </row>
        <row r="233">
          <cell r="A233">
            <v>4212029</v>
          </cell>
          <cell r="B233" t="str">
            <v>JM_280</v>
          </cell>
          <cell r="C233">
            <v>4212029</v>
          </cell>
          <cell r="D233" t="str">
            <v xml:space="preserve">CZCZ04212029 </v>
          </cell>
          <cell r="E233" t="str">
            <v>Nemocnice Hustopeče, příspěvková organizace</v>
          </cell>
          <cell r="F233" t="str">
            <v>Brněnská 716/41, 693 01 Hustopeče</v>
          </cell>
        </row>
        <row r="234">
          <cell r="A234">
            <v>4551320</v>
          </cell>
          <cell r="B234" t="str">
            <v>JM_281</v>
          </cell>
          <cell r="C234">
            <v>4551320</v>
          </cell>
          <cell r="D234" t="str">
            <v>není plátce DPH</v>
          </cell>
          <cell r="E234" t="str">
            <v>Muzeum Blanenska, příspěvková organizace</v>
          </cell>
          <cell r="F234" t="str">
            <v>Zámek 1/1, 678 01 Blansko</v>
          </cell>
        </row>
        <row r="235">
          <cell r="A235">
            <v>4536649</v>
          </cell>
          <cell r="B235" t="str">
            <v>JM_282</v>
          </cell>
          <cell r="C235">
            <v>4536649</v>
          </cell>
          <cell r="D235" t="str">
            <v>CZ04536649</v>
          </cell>
          <cell r="E235" t="str">
            <v>Muzeum regionu Boskovicka, příspěvková organizace</v>
          </cell>
          <cell r="F235" t="str">
            <v>Hradní 642/1, 680 01 Boskovice</v>
          </cell>
        </row>
        <row r="236">
          <cell r="A236">
            <v>4150015</v>
          </cell>
          <cell r="B236" t="str">
            <v>JM_283</v>
          </cell>
          <cell r="C236">
            <v>4150015</v>
          </cell>
          <cell r="D236" t="str">
            <v>není plátce DPH</v>
          </cell>
          <cell r="E236" t="str">
            <v>Domov u Františka, příspěvková organizace</v>
          </cell>
          <cell r="F236" t="str">
            <v>Rybářská 1079, 664 53 Újezd u Brna</v>
          </cell>
        </row>
        <row r="237">
          <cell r="A237">
            <v>71175938</v>
          </cell>
          <cell r="B237" t="str">
            <v>JM_285</v>
          </cell>
          <cell r="C237">
            <v>71175938</v>
          </cell>
          <cell r="D237" t="str">
            <v>není plátce DPH</v>
          </cell>
          <cell r="E237" t="str">
            <v>Kancelář Jihomoravského kraje pro meziregionální spolupráci, příspěvková organizace</v>
          </cell>
          <cell r="F237" t="str">
            <v>Cejl 494/3, 602 00 Brno</v>
          </cell>
        </row>
        <row r="238">
          <cell r="A238">
            <v>14120097</v>
          </cell>
          <cell r="B238" t="str">
            <v>JM_286</v>
          </cell>
          <cell r="C238">
            <v>14120097</v>
          </cell>
          <cell r="D238" t="str">
            <v>není plátce DPH</v>
          </cell>
          <cell r="E238" t="str">
            <v>Domov pro seniory Hustopeče, příspěvková organizace</v>
          </cell>
          <cell r="F238" t="str">
            <v>Rybářská 1079, 664 53 Újezd u Brna</v>
          </cell>
        </row>
        <row r="242">
          <cell r="A242"/>
          <cell r="B242"/>
          <cell r="C242"/>
          <cell r="D242"/>
          <cell r="E242"/>
          <cell r="F242"/>
        </row>
      </sheetData>
    </sheetDataSet>
  </externalBook>
</externalLink>
</file>

<file path=xl/persons/person.xml><?xml version="1.0" encoding="utf-8"?>
<personList xmlns="http://schemas.microsoft.com/office/spreadsheetml/2018/threadedcomments" xmlns:x="http://schemas.openxmlformats.org/spreadsheetml/2006/main">
  <person displayName="Cejiza, s.r.o." id="{5872A4F0-8080-4AD5-99DA-B932A773B70B}" userId="S-1-5-21-3670852019-3311356944-2927805372-1144" providerId="AD"/>
  <person displayName="Cejiza, s.r.o." id="{98F03F81-63D1-44E0-8561-3C17365EC3F8}" userId="S::info@cejiza.cz::8536720e-5348-4969-8cb4-d7f0986c37e4" providerId="AD"/>
  <person displayName="Ivana Maksová" id="{E67CCFEB-DA31-4DA5-AE8A-567C4E5A7BD7}" userId="S::maksova@cejiza.cz::f43369ff-d05a-4574-88b3-e2636eba0c58" providerId="AD"/>
  <person displayName="Miroslava Rothová" id="{995476F9-CD61-4B5E-AE38-87A5AA7CB389}" userId="S::rothova@cejiza.cz::6acebb7e-7747-4561-b583-5831ebd9570c" providerId="AD"/>
  <person displayName="Kateřina Kováčová" id="{40A73175-1675-47E4-B6E8-7314EEF46722}" userId="S::kovacova@cejiza.cz::0b96f623-7a73-49fc-a065-aaf090a6fac3"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3" dT="2021-02-05T08:01:55.18" personId="{40A73175-1675-47E4-B6E8-7314EEF46722}" id="{08DD5B72-7D67-42DF-AE4A-A60C97CFEB5A}">
    <text>špatný mobil!!!!</text>
  </threadedComment>
  <threadedComment ref="E7" dT="2020-09-02T10:02:20.26" personId="{98F03F81-63D1-44E0-8561-3C17365EC3F8}" id="{D719BF58-ED15-4E60-9997-5A8386ADBE5F}">
    <text>Změna názvu od 1.9.2020</text>
  </threadedComment>
  <threadedComment ref="E31" dT="2019-01-15T09:51:55.58" personId="{5872A4F0-8080-4AD5-99DA-B932A773B70B}" id="{6F060230-C395-43D2-8837-6FC62A7BAAA8}">
    <text>Změna názvu od 1.9.2019</text>
  </threadedComment>
  <threadedComment ref="E31" dT="2021-06-30T12:14:12.68" personId="{98F03F81-63D1-44E0-8561-3C17365EC3F8}" id="{B48A7DF8-C862-4C5D-BF21-B4237FF356CF}" parentId="{6F060230-C395-43D2-8837-6FC62A7BAAA8}">
    <text>od 1.7.2021 změna názvu z původní verze: "Středisko služeb školám a zařízení pro další vzdělávání pedagogických pracovníků Brno". Možnost využití NOVÉ zkrácené verze: "Vzdělávací institut pro Moravu"</text>
  </threadedComment>
  <threadedComment ref="E47" dT="2023-02-01T08:39:40.05" personId="{995476F9-CD61-4B5E-AE38-87A5AA7CB389}" id="{0BF27C63-1FB9-4DF2-ADEE-90A38182002B}">
    <text>Změna názvu od 1.1.2023 - původní název: Obchodní akademie a Střední odborné učiliště Veselí nad Moravou, příspěvková organizece</text>
  </threadedComment>
  <threadedComment ref="E55" dT="2019-08-07T09:23:45.82" personId="{98F03F81-63D1-44E0-8561-3C17365EC3F8}" id="{1987783F-F198-4FA0-B5EB-0BE89A6C39BB}">
    <text>změna názvu od 1.9.2019</text>
  </threadedComment>
  <threadedComment ref="AJ70" dT="2021-09-09T13:45:45.94" personId="{98F03F81-63D1-44E0-8561-3C17365EC3F8}" id="{03CF2AED-31AF-4901-995A-6C17111F5FD0}">
    <text>číslo přímo na paní Ambrosovou:
702 022 414</text>
  </threadedComment>
  <threadedComment ref="N82" dT="2022-05-26T06:54:48.56" personId="{E67CCFEB-DA31-4DA5-AE8A-567C4E5A7BD7}" id="{713FE6F4-E781-4859-90C4-ABA63C7FF2F2}">
    <text>Od 1.5.2022 nová ředitelka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mailto:udrzba@nemletovice.cz" TargetMode="External"/><Relationship Id="rId7" Type="http://schemas.openxmlformats.org/officeDocument/2006/relationships/hyperlink" Target="mailto:reditel@zusadamov.cz" TargetMode="External"/><Relationship Id="rId2" Type="http://schemas.openxmlformats.org/officeDocument/2006/relationships/hyperlink" Target="mailto:ucetni@nemletovice.cz" TargetMode="External"/><Relationship Id="rId1" Type="http://schemas.openxmlformats.org/officeDocument/2006/relationships/hyperlink" Target="mailto:fakturace@spschbr.cz" TargetMode="External"/><Relationship Id="rId6" Type="http://schemas.openxmlformats.org/officeDocument/2006/relationships/hyperlink" Target="mailto:hejnova@ssposrno.czpodatelna@sssbrno.cz" TargetMode="External"/><Relationship Id="rId11" Type="http://schemas.microsoft.com/office/2017/10/relationships/threadedComment" Target="../threadedComments/threadedComment1.xml"/><Relationship Id="rId5" Type="http://schemas.openxmlformats.org/officeDocument/2006/relationships/hyperlink" Target="mailto:miroslav.taticek@domovch.cz" TargetMode="External"/><Relationship Id="rId10" Type="http://schemas.openxmlformats.org/officeDocument/2006/relationships/comments" Target="../comments2.xml"/><Relationship Id="rId4" Type="http://schemas.openxmlformats.org/officeDocument/2006/relationships/hyperlink" Target="mailto:miloslav.blazek@nemtisnov.cz" TargetMode="External"/><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5F25A-DB6F-48EA-9CEA-E2ADCC628602}">
  <sheetPr>
    <pageSetUpPr fitToPage="1"/>
  </sheetPr>
  <dimension ref="A1:T91"/>
  <sheetViews>
    <sheetView view="pageBreakPreview" zoomScale="70" zoomScaleNormal="70" zoomScaleSheetLayoutView="70" zoomScalePageLayoutView="85" workbookViewId="0">
      <pane ySplit="5" topLeftCell="A84" activePane="bottomLeft" state="frozen"/>
      <selection activeCell="B1" sqref="B1"/>
      <selection pane="bottomLeft" activeCell="F83" sqref="F83"/>
    </sheetView>
  </sheetViews>
  <sheetFormatPr defaultColWidth="8.7109375" defaultRowHeight="12.75" x14ac:dyDescent="0.2"/>
  <cols>
    <col min="1" max="1" width="8.5703125" style="117" customWidth="1"/>
    <col min="2" max="2" width="9" style="117" customWidth="1"/>
    <col min="3" max="3" width="10.7109375" style="220" customWidth="1"/>
    <col min="4" max="4" width="10" style="138" customWidth="1"/>
    <col min="5" max="5" width="48.140625" style="117" customWidth="1"/>
    <col min="6" max="6" width="37.7109375" style="117" customWidth="1"/>
    <col min="7" max="11" width="15.7109375" style="117" customWidth="1"/>
    <col min="12" max="18" width="15.7109375" style="139" customWidth="1"/>
    <col min="19" max="19" width="8.7109375" style="117" customWidth="1"/>
    <col min="20" max="20" width="18" style="117" bestFit="1" customWidth="1"/>
    <col min="21" max="16384" width="8.7109375" style="117"/>
  </cols>
  <sheetData>
    <row r="1" spans="1:19" ht="25.9" customHeight="1" x14ac:dyDescent="0.2">
      <c r="A1" s="231" t="s">
        <v>1765</v>
      </c>
      <c r="B1" s="231"/>
      <c r="C1" s="231"/>
      <c r="D1" s="231"/>
      <c r="E1" s="231"/>
      <c r="F1" s="231"/>
      <c r="G1" s="231"/>
      <c r="H1" s="231"/>
      <c r="I1" s="231"/>
      <c r="J1" s="231"/>
      <c r="K1" s="231"/>
      <c r="L1" s="231"/>
      <c r="M1" s="231"/>
      <c r="N1" s="231"/>
      <c r="O1" s="231"/>
      <c r="P1" s="231"/>
      <c r="Q1" s="231"/>
      <c r="R1" s="215"/>
    </row>
    <row r="2" spans="1:19" ht="17.25" customHeight="1" x14ac:dyDescent="0.2">
      <c r="A2" s="232" t="s">
        <v>1766</v>
      </c>
      <c r="B2" s="232"/>
      <c r="C2" s="232"/>
      <c r="D2" s="232"/>
      <c r="E2" s="232"/>
      <c r="F2" s="232"/>
      <c r="G2" s="232"/>
      <c r="H2" s="232"/>
      <c r="I2" s="232"/>
      <c r="J2" s="232"/>
      <c r="K2" s="232"/>
      <c r="L2" s="232"/>
      <c r="M2" s="232"/>
      <c r="N2" s="232"/>
      <c r="O2" s="232"/>
      <c r="P2" s="232"/>
      <c r="Q2" s="232"/>
      <c r="R2" s="216"/>
    </row>
    <row r="3" spans="1:19" ht="20.25" customHeight="1" x14ac:dyDescent="0.2">
      <c r="A3" s="232" t="s">
        <v>1767</v>
      </c>
      <c r="B3" s="232"/>
      <c r="C3" s="232"/>
      <c r="D3" s="232"/>
      <c r="E3" s="232"/>
      <c r="F3" s="232"/>
      <c r="G3" s="232"/>
      <c r="H3" s="232"/>
      <c r="I3" s="232"/>
      <c r="J3" s="232"/>
      <c r="K3" s="232"/>
      <c r="L3" s="232"/>
      <c r="M3" s="232"/>
      <c r="N3" s="232"/>
      <c r="O3" s="232"/>
      <c r="P3" s="232"/>
      <c r="Q3" s="232"/>
      <c r="R3" s="216"/>
    </row>
    <row r="4" spans="1:19" x14ac:dyDescent="0.2">
      <c r="A4" s="233"/>
      <c r="B4" s="233"/>
      <c r="C4" s="233"/>
      <c r="D4" s="233"/>
      <c r="E4" s="233"/>
      <c r="F4" s="233"/>
      <c r="G4" s="233"/>
      <c r="H4" s="233"/>
      <c r="I4" s="233"/>
      <c r="J4" s="233"/>
      <c r="K4" s="233"/>
      <c r="L4" s="233"/>
      <c r="M4" s="233"/>
      <c r="N4" s="233"/>
      <c r="O4" s="233"/>
      <c r="P4" s="233"/>
      <c r="Q4" s="233"/>
    </row>
    <row r="5" spans="1:19" s="118" customFormat="1" ht="69.599999999999994" customHeight="1" x14ac:dyDescent="0.2">
      <c r="A5" s="119" t="s">
        <v>1768</v>
      </c>
      <c r="B5" s="120" t="s">
        <v>0</v>
      </c>
      <c r="C5" s="218" t="s">
        <v>1769</v>
      </c>
      <c r="D5" s="122" t="s">
        <v>1770</v>
      </c>
      <c r="E5" s="123" t="s">
        <v>3</v>
      </c>
      <c r="F5" s="121" t="s">
        <v>1771</v>
      </c>
      <c r="G5" s="124" t="s">
        <v>1772</v>
      </c>
      <c r="H5" s="125" t="s">
        <v>1773</v>
      </c>
      <c r="I5" s="126" t="s">
        <v>1774</v>
      </c>
      <c r="J5" s="127" t="s">
        <v>1739</v>
      </c>
      <c r="K5" s="127" t="s">
        <v>1740</v>
      </c>
      <c r="L5" s="228" t="s">
        <v>1741</v>
      </c>
      <c r="M5" s="128" t="s">
        <v>1775</v>
      </c>
      <c r="N5" s="129" t="s">
        <v>1776</v>
      </c>
      <c r="O5" s="130" t="s">
        <v>1777</v>
      </c>
      <c r="P5" s="228" t="s">
        <v>1746</v>
      </c>
      <c r="Q5" s="127" t="s">
        <v>1747</v>
      </c>
      <c r="R5" s="127" t="s">
        <v>1778</v>
      </c>
      <c r="S5" s="116"/>
    </row>
    <row r="6" spans="1:19" ht="50.1" customHeight="1" x14ac:dyDescent="0.2">
      <c r="A6" s="131" t="s">
        <v>1779</v>
      </c>
      <c r="B6" s="132"/>
      <c r="C6" s="219">
        <v>28353242</v>
      </c>
      <c r="D6" s="133">
        <v>28353242</v>
      </c>
      <c r="E6" s="134" t="s">
        <v>1725</v>
      </c>
      <c r="F6" s="135" t="s">
        <v>145</v>
      </c>
      <c r="G6" s="131">
        <v>20</v>
      </c>
      <c r="H6" s="131">
        <v>20</v>
      </c>
      <c r="I6" s="131">
        <v>0</v>
      </c>
      <c r="J6" s="131">
        <v>0</v>
      </c>
      <c r="K6" s="131">
        <v>0</v>
      </c>
      <c r="L6" s="229">
        <v>0</v>
      </c>
      <c r="M6" s="131">
        <v>0</v>
      </c>
      <c r="N6" s="131">
        <v>0</v>
      </c>
      <c r="O6" s="131">
        <v>0</v>
      </c>
      <c r="P6" s="229">
        <v>0</v>
      </c>
      <c r="Q6" s="136">
        <v>0</v>
      </c>
      <c r="R6" s="136">
        <v>0</v>
      </c>
      <c r="S6" s="131">
        <f>SUM(G6:R6)</f>
        <v>40</v>
      </c>
    </row>
    <row r="7" spans="1:19" ht="50.1" customHeight="1" x14ac:dyDescent="0.2">
      <c r="A7" s="131" t="s">
        <v>1861</v>
      </c>
      <c r="B7" s="131" t="str">
        <f>VLOOKUP(C7,Seznam_PO_1_1_2022!A:B,2,0)</f>
        <v>JM_008</v>
      </c>
      <c r="C7" s="221">
        <v>400963</v>
      </c>
      <c r="D7" s="137" t="str">
        <f>VLOOKUP(C7,Seznam_PO_1_1_2022!A:C,3,0)</f>
        <v>00400963</v>
      </c>
      <c r="E7" s="134" t="str">
        <f>VLOOKUP(C7,Seznam_PO_1_1_2022!A:E,5,0)</f>
        <v>Základní umělecká škola Brno, Smetanova 8, příspěvková organizace</v>
      </c>
      <c r="F7" s="134" t="str">
        <f>VLOOKUP(C7,Seznam_PO_1_1_2022!A:F,6,0)</f>
        <v>Smetanova 346/8, 602 00 Brno</v>
      </c>
      <c r="G7" s="131">
        <f>VLOOKUP(C7,'Bez NP'!A:H,8,0)</f>
        <v>0</v>
      </c>
      <c r="H7" s="131">
        <f>VLOOKUP(C7,'Bez NP'!A:I,9,0)</f>
        <v>0</v>
      </c>
      <c r="I7" s="131">
        <f>VLOOKUP(C7,'Bez NP'!A:J,10,0)</f>
        <v>10</v>
      </c>
      <c r="J7" s="131">
        <f>VLOOKUP(C7,'Bez NP'!A:K,11,0)</f>
        <v>0</v>
      </c>
      <c r="K7" s="131">
        <f>VLOOKUP(C7,'Bez NP'!A:L,12,0)</f>
        <v>0</v>
      </c>
      <c r="L7" s="229">
        <f>VLOOKUP(C7,'Bez NP'!A:M,13,0)</f>
        <v>0</v>
      </c>
      <c r="M7" s="131">
        <f>VLOOKUP(C7,'Bez NP'!A:N,14,0)</f>
        <v>0</v>
      </c>
      <c r="N7" s="131">
        <f>VLOOKUP(C7,'Bez NP'!A:O,15,0)</f>
        <v>0</v>
      </c>
      <c r="O7" s="131">
        <f>VLOOKUP(C7,'Bez NP'!A:P,16,0)</f>
        <v>0</v>
      </c>
      <c r="P7" s="229">
        <f>VLOOKUP(C7,'Bez NP'!A:Q,17,0)</f>
        <v>0</v>
      </c>
      <c r="Q7" s="131">
        <f>VLOOKUP(C7,'Bez NP'!A:R,18,0)</f>
        <v>0</v>
      </c>
      <c r="R7" s="131">
        <f>VLOOKUP(C7,'Bez NP'!A:S,19,0)</f>
        <v>0</v>
      </c>
      <c r="S7" s="131">
        <f t="shared" ref="S7:S69" si="0">SUM(G7:R7)</f>
        <v>10</v>
      </c>
    </row>
    <row r="8" spans="1:19" ht="50.1" customHeight="1" x14ac:dyDescent="0.2">
      <c r="A8" s="131" t="s">
        <v>1862</v>
      </c>
      <c r="B8" s="131" t="str">
        <f>VLOOKUP(C8,Seznam_PO_1_1_2022!A:B,2,0)</f>
        <v>JM_012</v>
      </c>
      <c r="C8" s="221">
        <v>49459902</v>
      </c>
      <c r="D8" s="137">
        <f>VLOOKUP(C8,Seznam_PO_1_1_2022!A:C,3,0)</f>
        <v>49459902</v>
      </c>
      <c r="E8" s="134" t="str">
        <f>VLOOKUP(C8,Seznam_PO_1_1_2022!A:E,5,0)</f>
        <v>Základní umělecká škola Rosice, příspěvková organizace</v>
      </c>
      <c r="F8" s="134" t="str">
        <f>VLOOKUP(C8,Seznam_PO_1_1_2022!A:F,6,0)</f>
        <v>Na Schodech 239, 665 01 Rosice</v>
      </c>
      <c r="G8" s="131">
        <f>VLOOKUP(C8,'Bez NP'!A:H,8,0)</f>
        <v>35</v>
      </c>
      <c r="H8" s="131">
        <f>VLOOKUP(C8,'Bez NP'!A:I,9,0)</f>
        <v>0</v>
      </c>
      <c r="I8" s="131">
        <f>VLOOKUP(C8,'Bez NP'!A:J,10,0)</f>
        <v>0</v>
      </c>
      <c r="J8" s="131">
        <f>VLOOKUP(C8,'Bez NP'!A:K,11,0)</f>
        <v>0</v>
      </c>
      <c r="K8" s="131">
        <f>VLOOKUP(C8,'Bez NP'!A:L,12,0)</f>
        <v>0</v>
      </c>
      <c r="L8" s="229">
        <f>VLOOKUP(C8,'Bez NP'!A:M,13,0)</f>
        <v>0</v>
      </c>
      <c r="M8" s="131">
        <f>VLOOKUP(C8,'Bez NP'!A:N,14,0)</f>
        <v>0</v>
      </c>
      <c r="N8" s="131">
        <f>VLOOKUP(C8,'Bez NP'!A:O,15,0)</f>
        <v>0</v>
      </c>
      <c r="O8" s="131">
        <f>VLOOKUP(C8,'Bez NP'!A:P,16,0)</f>
        <v>0</v>
      </c>
      <c r="P8" s="229">
        <f>VLOOKUP(C8,'Bez NP'!A:Q,17,0)</f>
        <v>0</v>
      </c>
      <c r="Q8" s="131">
        <f>VLOOKUP(C8,'Bez NP'!A:R,18,0)</f>
        <v>0</v>
      </c>
      <c r="R8" s="131">
        <f>VLOOKUP(C8,'Bez NP'!A:S,19,0)</f>
        <v>0</v>
      </c>
      <c r="S8" s="131">
        <f t="shared" si="0"/>
        <v>35</v>
      </c>
    </row>
    <row r="9" spans="1:19" ht="50.1" customHeight="1" x14ac:dyDescent="0.2">
      <c r="A9" s="131" t="s">
        <v>1863</v>
      </c>
      <c r="B9" s="131" t="str">
        <f>VLOOKUP(C9,Seznam_PO_1_1_2022!A:B,2,0)</f>
        <v>JM_018</v>
      </c>
      <c r="C9" s="221">
        <v>92584</v>
      </c>
      <c r="D9" s="137" t="str">
        <f>VLOOKUP(C9,Seznam_PO_1_1_2022!A:C,3,0)</f>
        <v>00092584</v>
      </c>
      <c r="E9" s="134" t="str">
        <f>VLOOKUP(C9,Seznam_PO_1_1_2022!A:E,5,0)</f>
        <v>Nemocnice Znojmo, příspěvková organizace</v>
      </c>
      <c r="F9" s="134" t="str">
        <f>VLOOKUP(C9,Seznam_PO_1_1_2022!A:F,6,0)</f>
        <v>MUDr. Jana Janského 2675/11, 669 02 Znojmo</v>
      </c>
      <c r="G9" s="131">
        <f>VLOOKUP(C9,'Bez NP'!A:H,8,0)</f>
        <v>1440</v>
      </c>
      <c r="H9" s="131">
        <f>VLOOKUP(C9,'Bez NP'!A:I,9,0)</f>
        <v>0</v>
      </c>
      <c r="I9" s="131">
        <f>VLOOKUP(C9,'Bez NP'!A:J,10,0)</f>
        <v>0</v>
      </c>
      <c r="J9" s="131">
        <f>VLOOKUP(C9,'Bez NP'!A:K,11,0)</f>
        <v>0</v>
      </c>
      <c r="K9" s="131">
        <f>VLOOKUP(C9,'Bez NP'!A:L,12,0)</f>
        <v>2</v>
      </c>
      <c r="L9" s="229">
        <f>VLOOKUP(C9,'Bez NP'!A:M,13,0)</f>
        <v>0</v>
      </c>
      <c r="M9" s="131">
        <f>VLOOKUP(C9,'Bez NP'!A:N,14,0)</f>
        <v>2</v>
      </c>
      <c r="N9" s="131">
        <f>VLOOKUP(C9,'Bez NP'!A:O,15,0)</f>
        <v>0</v>
      </c>
      <c r="O9" s="131">
        <f>VLOOKUP(C9,'Bez NP'!A:P,16,0)</f>
        <v>0</v>
      </c>
      <c r="P9" s="229">
        <f>VLOOKUP(C9,'Bez NP'!A:Q,17,0)</f>
        <v>0</v>
      </c>
      <c r="Q9" s="131">
        <f>VLOOKUP(C9,'Bez NP'!A:R,18,0)</f>
        <v>400</v>
      </c>
      <c r="R9" s="131">
        <f>VLOOKUP(C9,'Bez NP'!A:S,19,0)</f>
        <v>0</v>
      </c>
      <c r="S9" s="131">
        <f t="shared" si="0"/>
        <v>1844</v>
      </c>
    </row>
    <row r="10" spans="1:19" ht="50.1" customHeight="1" x14ac:dyDescent="0.2">
      <c r="A10" s="131" t="s">
        <v>1864</v>
      </c>
      <c r="B10" s="131" t="str">
        <f>VLOOKUP(C10,Seznam_PO_1_1_2022!A:B,2,0)</f>
        <v>JM_020</v>
      </c>
      <c r="C10" s="221">
        <v>92738</v>
      </c>
      <c r="D10" s="137" t="str">
        <f>VLOOKUP(C10,Seznam_PO_1_1_2022!A:C,3,0)</f>
        <v>00092738</v>
      </c>
      <c r="E10" s="134" t="str">
        <f>VLOOKUP(C10,Seznam_PO_1_1_2022!A:E,5,0)</f>
        <v>Jihomoravské muzeum ve Znojmě, příspěvková organizace</v>
      </c>
      <c r="F10" s="134" t="str">
        <f>VLOOKUP(C10,Seznam_PO_1_1_2022!A:F,6,0)</f>
        <v>Přemyslovců 129/8, 669 02 Znojmo</v>
      </c>
      <c r="G10" s="131">
        <f>VLOOKUP(C10,'Bez NP'!A:H,8,0)</f>
        <v>30</v>
      </c>
      <c r="H10" s="131">
        <f>VLOOKUP(C10,'Bez NP'!A:I,9,0)</f>
        <v>0</v>
      </c>
      <c r="I10" s="131">
        <f>VLOOKUP(C10,'Bez NP'!A:J,10,0)</f>
        <v>0</v>
      </c>
      <c r="J10" s="131">
        <f>VLOOKUP(C10,'Bez NP'!A:K,11,0)</f>
        <v>0</v>
      </c>
      <c r="K10" s="131">
        <f>VLOOKUP(C10,'Bez NP'!A:L,12,0)</f>
        <v>0</v>
      </c>
      <c r="L10" s="229">
        <f>VLOOKUP(C10,'Bez NP'!A:M,13,0)</f>
        <v>0</v>
      </c>
      <c r="M10" s="131">
        <f>VLOOKUP(C10,'Bez NP'!A:N,14,0)</f>
        <v>0</v>
      </c>
      <c r="N10" s="131">
        <f>VLOOKUP(C10,'Bez NP'!A:O,15,0)</f>
        <v>0</v>
      </c>
      <c r="O10" s="131">
        <f>VLOOKUP(C10,'Bez NP'!A:P,16,0)</f>
        <v>0</v>
      </c>
      <c r="P10" s="229">
        <f>VLOOKUP(C10,'Bez NP'!A:Q,17,0)</f>
        <v>0</v>
      </c>
      <c r="Q10" s="131">
        <f>VLOOKUP(C10,'Bez NP'!A:R,18,0)</f>
        <v>0</v>
      </c>
      <c r="R10" s="131">
        <f>VLOOKUP(C10,'Bez NP'!A:S,19,0)</f>
        <v>0</v>
      </c>
      <c r="S10" s="131">
        <f t="shared" si="0"/>
        <v>30</v>
      </c>
    </row>
    <row r="11" spans="1:19" ht="50.1" customHeight="1" x14ac:dyDescent="0.2">
      <c r="A11" s="131" t="s">
        <v>1865</v>
      </c>
      <c r="B11" s="131" t="str">
        <f>VLOOKUP(C11,Seznam_PO_1_1_2022!A:B,2,0)</f>
        <v>JM_023</v>
      </c>
      <c r="C11" s="221">
        <v>70285314</v>
      </c>
      <c r="D11" s="137">
        <f>VLOOKUP(C11,Seznam_PO_1_1_2022!A:C,3,0)</f>
        <v>70285314</v>
      </c>
      <c r="E11" s="134" t="str">
        <f>VLOOKUP(C11,Seznam_PO_1_1_2022!A:E,5,0)</f>
        <v>Středisko volného času Znojmo, příspěvková organizace</v>
      </c>
      <c r="F11" s="134" t="str">
        <f>VLOOKUP(C11,Seznam_PO_1_1_2022!A:F,6,0)</f>
        <v>Sokolská 1277/8, 669 02 Znojmo</v>
      </c>
      <c r="G11" s="131">
        <f>VLOOKUP(C11,'Bez NP'!A:H,8,0)</f>
        <v>20</v>
      </c>
      <c r="H11" s="131">
        <f>VLOOKUP(C11,'Bez NP'!A:I,9,0)</f>
        <v>0</v>
      </c>
      <c r="I11" s="131">
        <f>VLOOKUP(C11,'Bez NP'!A:J,10,0)</f>
        <v>0</v>
      </c>
      <c r="J11" s="131">
        <f>VLOOKUP(C11,'Bez NP'!A:K,11,0)</f>
        <v>0</v>
      </c>
      <c r="K11" s="131">
        <f>VLOOKUP(C11,'Bez NP'!A:L,12,0)</f>
        <v>0</v>
      </c>
      <c r="L11" s="229">
        <f>VLOOKUP(C11,'Bez NP'!A:M,13,0)</f>
        <v>0</v>
      </c>
      <c r="M11" s="131">
        <f>VLOOKUP(C11,'Bez NP'!A:N,14,0)</f>
        <v>0</v>
      </c>
      <c r="N11" s="131">
        <f>VLOOKUP(C11,'Bez NP'!A:O,15,0)</f>
        <v>0</v>
      </c>
      <c r="O11" s="131">
        <f>VLOOKUP(C11,'Bez NP'!A:P,16,0)</f>
        <v>0</v>
      </c>
      <c r="P11" s="229">
        <f>VLOOKUP(C11,'Bez NP'!A:Q,17,0)</f>
        <v>0</v>
      </c>
      <c r="Q11" s="131">
        <f>VLOOKUP(C11,'Bez NP'!A:R,18,0)</f>
        <v>0</v>
      </c>
      <c r="R11" s="131">
        <f>VLOOKUP(C11,'Bez NP'!A:S,19,0)</f>
        <v>0</v>
      </c>
      <c r="S11" s="131">
        <f t="shared" si="0"/>
        <v>20</v>
      </c>
    </row>
    <row r="12" spans="1:19" ht="50.1" customHeight="1" x14ac:dyDescent="0.2">
      <c r="A12" s="131" t="s">
        <v>1866</v>
      </c>
      <c r="B12" s="131" t="str">
        <f>VLOOKUP(C12,Seznam_PO_1_1_2022!A:B,2,0)</f>
        <v>JM_028</v>
      </c>
      <c r="C12" s="221">
        <v>566772</v>
      </c>
      <c r="D12" s="137" t="str">
        <f>VLOOKUP(C12,Seznam_PO_1_1_2022!A:C,3,0)</f>
        <v>00566772</v>
      </c>
      <c r="E12" s="134" t="str">
        <f>VLOOKUP(C12,Seznam_PO_1_1_2022!A:E,5,0)</f>
        <v>Jazyková škola s právem státní jazykové zkoušky Brno, příspěvková organizace</v>
      </c>
      <c r="F12" s="134" t="str">
        <f>VLOOKUP(C12,Seznam_PO_1_1_2022!A:F,6,0)</f>
        <v>Pionýrská 254/23, 602 00 Brno</v>
      </c>
      <c r="G12" s="131">
        <f>VLOOKUP(C12,'Bez NP'!A:H,8,0)</f>
        <v>0</v>
      </c>
      <c r="H12" s="131">
        <f>VLOOKUP(C12,'Bez NP'!A:I,9,0)</f>
        <v>75</v>
      </c>
      <c r="I12" s="131">
        <f>VLOOKUP(C12,'Bez NP'!A:J,10,0)</f>
        <v>0</v>
      </c>
      <c r="J12" s="131">
        <f>VLOOKUP(C12,'Bez NP'!A:K,11,0)</f>
        <v>0</v>
      </c>
      <c r="K12" s="131">
        <f>VLOOKUP(C12,'Bez NP'!A:L,12,0)</f>
        <v>0</v>
      </c>
      <c r="L12" s="229">
        <f>VLOOKUP(C12,'Bez NP'!A:M,13,0)</f>
        <v>0</v>
      </c>
      <c r="M12" s="131">
        <f>VLOOKUP(C12,'Bez NP'!A:N,14,0)</f>
        <v>0</v>
      </c>
      <c r="N12" s="131">
        <f>VLOOKUP(C12,'Bez NP'!A:O,15,0)</f>
        <v>0</v>
      </c>
      <c r="O12" s="131">
        <f>VLOOKUP(C12,'Bez NP'!A:P,16,0)</f>
        <v>0</v>
      </c>
      <c r="P12" s="229">
        <f>VLOOKUP(C12,'Bez NP'!A:Q,17,0)</f>
        <v>0</v>
      </c>
      <c r="Q12" s="131">
        <f>VLOOKUP(C12,'Bez NP'!A:R,18,0)</f>
        <v>0</v>
      </c>
      <c r="R12" s="131">
        <f>VLOOKUP(C12,'Bez NP'!A:S,19,0)</f>
        <v>0</v>
      </c>
      <c r="S12" s="131">
        <f t="shared" si="0"/>
        <v>75</v>
      </c>
    </row>
    <row r="13" spans="1:19" ht="50.1" customHeight="1" x14ac:dyDescent="0.2">
      <c r="A13" s="131" t="s">
        <v>1867</v>
      </c>
      <c r="B13" s="131" t="str">
        <f>VLOOKUP(C13,Seznam_PO_1_1_2022!A:B,2,0)</f>
        <v>JM_032</v>
      </c>
      <c r="C13" s="221">
        <v>70932581</v>
      </c>
      <c r="D13" s="137" t="str">
        <f>VLOOKUP(C13,Seznam_PO_1_1_2022!A:C,3,0)</f>
        <v>70932581</v>
      </c>
      <c r="E13" s="134" t="str">
        <f>VLOOKUP(C13,Seznam_PO_1_1_2022!A:E,5,0)</f>
        <v>Správa a údržba silnic Jihomoravského kraje, příspěvková organizace kraje</v>
      </c>
      <c r="F13" s="134" t="str">
        <f>VLOOKUP(C13,Seznam_PO_1_1_2022!A:F,6,0)</f>
        <v>Žerotínovo náměstí 449/3, 602 00 Brno</v>
      </c>
      <c r="G13" s="131">
        <f>VLOOKUP(C13,'Bez NP'!A:H,8,0)</f>
        <v>200</v>
      </c>
      <c r="H13" s="131">
        <f>VLOOKUP(C13,'Bez NP'!A:I,9,0)</f>
        <v>0</v>
      </c>
      <c r="I13" s="131">
        <f>VLOOKUP(C13,'Bez NP'!A:J,10,0)</f>
        <v>0</v>
      </c>
      <c r="J13" s="131">
        <f>VLOOKUP(C13,'Bez NP'!A:K,11,0)</f>
        <v>0</v>
      </c>
      <c r="K13" s="131">
        <f>VLOOKUP(C13,'Bez NP'!A:L,12,0)</f>
        <v>0</v>
      </c>
      <c r="L13" s="229">
        <f>VLOOKUP(C13,'Bez NP'!A:M,13,0)</f>
        <v>0</v>
      </c>
      <c r="M13" s="131">
        <f>VLOOKUP(C13,'Bez NP'!A:N,14,0)</f>
        <v>13</v>
      </c>
      <c r="N13" s="131">
        <f>VLOOKUP(C13,'Bez NP'!A:O,15,0)</f>
        <v>0</v>
      </c>
      <c r="O13" s="131">
        <f>VLOOKUP(C13,'Bez NP'!A:P,16,0)</f>
        <v>0</v>
      </c>
      <c r="P13" s="229">
        <f>VLOOKUP(C13,'Bez NP'!A:Q,17,0)</f>
        <v>0</v>
      </c>
      <c r="Q13" s="131">
        <f>VLOOKUP(C13,'Bez NP'!A:R,18,0)</f>
        <v>0</v>
      </c>
      <c r="R13" s="131">
        <f>VLOOKUP(C13,'Bez NP'!A:S,19,0)</f>
        <v>0</v>
      </c>
      <c r="S13" s="131">
        <f t="shared" si="0"/>
        <v>213</v>
      </c>
    </row>
    <row r="14" spans="1:19" ht="50.1" customHeight="1" x14ac:dyDescent="0.2">
      <c r="A14" s="131" t="s">
        <v>1868</v>
      </c>
      <c r="B14" s="131" t="str">
        <f>VLOOKUP(C14,Seznam_PO_1_1_2022!A:B,2,0)</f>
        <v>JM_034</v>
      </c>
      <c r="C14" s="221">
        <v>559032</v>
      </c>
      <c r="D14" s="137" t="str">
        <f>VLOOKUP(C14,Seznam_PO_1_1_2022!A:C,3,0)</f>
        <v>00559032</v>
      </c>
      <c r="E14" s="134" t="str">
        <f>VLOOKUP(C14,Seznam_PO_1_1_2022!A:E,5,0)</f>
        <v>Gymnázium Brno, třída Kapitána Jaroše, příspěvková organizace</v>
      </c>
      <c r="F14" s="134" t="str">
        <f>VLOOKUP(C14,Seznam_PO_1_1_2022!A:F,6,0)</f>
        <v>třída Kpt. Jaroše 1829/14, 658 70 Brno</v>
      </c>
      <c r="G14" s="131">
        <f>VLOOKUP(C14,'Bez NP'!A:H,8,0)</f>
        <v>50</v>
      </c>
      <c r="H14" s="131">
        <f>VLOOKUP(C14,'Bez NP'!A:I,9,0)</f>
        <v>0</v>
      </c>
      <c r="I14" s="131">
        <f>VLOOKUP(C14,'Bez NP'!A:J,10,0)</f>
        <v>0</v>
      </c>
      <c r="J14" s="131">
        <f>VLOOKUP(C14,'Bez NP'!A:K,11,0)</f>
        <v>0</v>
      </c>
      <c r="K14" s="131">
        <f>VLOOKUP(C14,'Bez NP'!A:L,12,0)</f>
        <v>0</v>
      </c>
      <c r="L14" s="229">
        <f>VLOOKUP(C14,'Bez NP'!A:M,13,0)</f>
        <v>0</v>
      </c>
      <c r="M14" s="131">
        <f>VLOOKUP(C14,'Bez NP'!A:N,14,0)</f>
        <v>0</v>
      </c>
      <c r="N14" s="131">
        <f>VLOOKUP(C14,'Bez NP'!A:O,15,0)</f>
        <v>0</v>
      </c>
      <c r="O14" s="131">
        <f>VLOOKUP(C14,'Bez NP'!A:P,16,0)</f>
        <v>0</v>
      </c>
      <c r="P14" s="229">
        <f>VLOOKUP(C14,'Bez NP'!A:Q,17,0)</f>
        <v>0</v>
      </c>
      <c r="Q14" s="131">
        <f>VLOOKUP(C14,'Bez NP'!A:R,18,0)</f>
        <v>0</v>
      </c>
      <c r="R14" s="131">
        <f>VLOOKUP(C14,'Bez NP'!A:S,19,0)</f>
        <v>0</v>
      </c>
      <c r="S14" s="131">
        <f t="shared" si="0"/>
        <v>50</v>
      </c>
    </row>
    <row r="15" spans="1:19" ht="50.1" customHeight="1" x14ac:dyDescent="0.2">
      <c r="A15" s="131" t="s">
        <v>1869</v>
      </c>
      <c r="B15" s="131" t="str">
        <f>VLOOKUP(C15,Seznam_PO_1_1_2022!A:B,2,0)</f>
        <v>JM_035</v>
      </c>
      <c r="C15" s="221">
        <v>62157213</v>
      </c>
      <c r="D15" s="137">
        <f>VLOOKUP(C15,Seznam_PO_1_1_2022!A:C,3,0)</f>
        <v>62157213</v>
      </c>
      <c r="E15" s="134" t="str">
        <f>VLOOKUP(C15,Seznam_PO_1_1_2022!A:E,5,0)</f>
        <v>Konzervatoř Brno, příspěvková organizace</v>
      </c>
      <c r="F15" s="134" t="str">
        <f>VLOOKUP(C15,Seznam_PO_1_1_2022!A:F,6,0)</f>
        <v>třída Kpt. Jaroše 1890/45, 662 54 Brno</v>
      </c>
      <c r="G15" s="131">
        <f>VLOOKUP(C15,'Bez NP'!A:H,8,0)</f>
        <v>2</v>
      </c>
      <c r="H15" s="131">
        <f>VLOOKUP(C15,'Bez NP'!A:I,9,0)</f>
        <v>0</v>
      </c>
      <c r="I15" s="131">
        <f>VLOOKUP(C15,'Bez NP'!A:J,10,0)</f>
        <v>0</v>
      </c>
      <c r="J15" s="131">
        <f>VLOOKUP(C15,'Bez NP'!A:K,11,0)</f>
        <v>2</v>
      </c>
      <c r="K15" s="131">
        <f>VLOOKUP(C15,'Bez NP'!A:L,12,0)</f>
        <v>0</v>
      </c>
      <c r="L15" s="229">
        <f>VLOOKUP(C15,'Bez NP'!A:M,13,0)</f>
        <v>0</v>
      </c>
      <c r="M15" s="131">
        <f>VLOOKUP(C15,'Bez NP'!A:N,14,0)</f>
        <v>2</v>
      </c>
      <c r="N15" s="131">
        <f>VLOOKUP(C15,'Bez NP'!A:O,15,0)</f>
        <v>0</v>
      </c>
      <c r="O15" s="131">
        <f>VLOOKUP(C15,'Bez NP'!A:P,16,0)</f>
        <v>0</v>
      </c>
      <c r="P15" s="229">
        <f>VLOOKUP(C15,'Bez NP'!A:Q,17,0)</f>
        <v>0</v>
      </c>
      <c r="Q15" s="131">
        <f>VLOOKUP(C15,'Bez NP'!A:R,18,0)</f>
        <v>2</v>
      </c>
      <c r="R15" s="131">
        <f>VLOOKUP(C15,'Bez NP'!A:S,19,0)</f>
        <v>0</v>
      </c>
      <c r="S15" s="131">
        <f t="shared" si="0"/>
        <v>8</v>
      </c>
    </row>
    <row r="16" spans="1:19" ht="50.1" customHeight="1" x14ac:dyDescent="0.2">
      <c r="A16" s="131" t="s">
        <v>1870</v>
      </c>
      <c r="B16" s="131" t="str">
        <f>VLOOKUP(C16,Seznam_PO_1_1_2022!A:B,2,0)</f>
        <v>JM_037</v>
      </c>
      <c r="C16" s="221">
        <v>49438816</v>
      </c>
      <c r="D16" s="137">
        <f>VLOOKUP(C16,Seznam_PO_1_1_2022!A:C,3,0)</f>
        <v>49438816</v>
      </c>
      <c r="E16" s="134" t="str">
        <f>VLOOKUP(C16,Seznam_PO_1_1_2022!A:E,5,0)</f>
        <v>Gymnázium, Střední pedagogická škola, Obchodní akademie a Jazyková škola s právem státní jazykové zkoušky Znojmo, příspěvková organizace</v>
      </c>
      <c r="F16" s="134" t="str">
        <f>VLOOKUP(C16,Seznam_PO_1_1_2022!A:F,6,0)</f>
        <v>Pontassievská 350/3, 669 02 Znojmo</v>
      </c>
      <c r="G16" s="131">
        <f>VLOOKUP(C16,'Bez NP'!A:H,8,0)</f>
        <v>0</v>
      </c>
      <c r="H16" s="131">
        <f>VLOOKUP(C16,'Bez NP'!A:I,9,0)</f>
        <v>0</v>
      </c>
      <c r="I16" s="131">
        <f>VLOOKUP(C16,'Bez NP'!A:J,10,0)</f>
        <v>150</v>
      </c>
      <c r="J16" s="131">
        <f>VLOOKUP(C16,'Bez NP'!A:K,11,0)</f>
        <v>0</v>
      </c>
      <c r="K16" s="131">
        <f>VLOOKUP(C16,'Bez NP'!A:L,12,0)</f>
        <v>0</v>
      </c>
      <c r="L16" s="229">
        <f>VLOOKUP(C16,'Bez NP'!A:M,13,0)</f>
        <v>0</v>
      </c>
      <c r="M16" s="131">
        <f>VLOOKUP(C16,'Bez NP'!A:N,14,0)</f>
        <v>0</v>
      </c>
      <c r="N16" s="131">
        <f>VLOOKUP(C16,'Bez NP'!A:O,15,0)</f>
        <v>0</v>
      </c>
      <c r="O16" s="131">
        <f>VLOOKUP(C16,'Bez NP'!A:P,16,0)</f>
        <v>0</v>
      </c>
      <c r="P16" s="229">
        <f>VLOOKUP(C16,'Bez NP'!A:Q,17,0)</f>
        <v>0</v>
      </c>
      <c r="Q16" s="131">
        <f>VLOOKUP(C16,'Bez NP'!A:R,18,0)</f>
        <v>0</v>
      </c>
      <c r="R16" s="131">
        <f>VLOOKUP(C16,'Bez NP'!A:S,19,0)</f>
        <v>0</v>
      </c>
      <c r="S16" s="131">
        <f t="shared" si="0"/>
        <v>150</v>
      </c>
    </row>
    <row r="17" spans="1:19" ht="50.1" customHeight="1" x14ac:dyDescent="0.2">
      <c r="A17" s="131" t="s">
        <v>1871</v>
      </c>
      <c r="B17" s="131" t="str">
        <f>VLOOKUP(C17,Seznam_PO_1_1_2022!A:B,2,0)</f>
        <v>JM_047</v>
      </c>
      <c r="C17" s="221">
        <v>559008</v>
      </c>
      <c r="D17" s="137" t="str">
        <f>VLOOKUP(C17,Seznam_PO_1_1_2022!A:C,3,0)</f>
        <v>00559008</v>
      </c>
      <c r="E17" s="134" t="str">
        <f>VLOOKUP(C17,Seznam_PO_1_1_2022!A:E,5,0)</f>
        <v>Gymnázium Matyáše Lercha, Brno, Žižkova 55, příspěvková organizace</v>
      </c>
      <c r="F17" s="134" t="str">
        <f>VLOOKUP(C17,Seznam_PO_1_1_2022!A:F,6,0)</f>
        <v xml:space="preserve">Žižkova 980/55, 616 00 Brno </v>
      </c>
      <c r="G17" s="131">
        <f>VLOOKUP(C17,'Bez NP'!A:H,8,0)</f>
        <v>0</v>
      </c>
      <c r="H17" s="131">
        <f>VLOOKUP(C17,'Bez NP'!A:I,9,0)</f>
        <v>200</v>
      </c>
      <c r="I17" s="131">
        <f>VLOOKUP(C17,'Bez NP'!A:J,10,0)</f>
        <v>0</v>
      </c>
      <c r="J17" s="131">
        <f>VLOOKUP(C17,'Bez NP'!A:K,11,0)</f>
        <v>0</v>
      </c>
      <c r="K17" s="131">
        <f>VLOOKUP(C17,'Bez NP'!A:L,12,0)</f>
        <v>0</v>
      </c>
      <c r="L17" s="229">
        <f>VLOOKUP(C17,'Bez NP'!A:M,13,0)</f>
        <v>0</v>
      </c>
      <c r="M17" s="131">
        <f>VLOOKUP(C17,'Bez NP'!A:N,14,0)</f>
        <v>0</v>
      </c>
      <c r="N17" s="131">
        <f>VLOOKUP(C17,'Bez NP'!A:O,15,0)</f>
        <v>5</v>
      </c>
      <c r="O17" s="131">
        <f>VLOOKUP(C17,'Bez NP'!A:P,16,0)</f>
        <v>0</v>
      </c>
      <c r="P17" s="229">
        <f>VLOOKUP(C17,'Bez NP'!A:Q,17,0)</f>
        <v>0</v>
      </c>
      <c r="Q17" s="131">
        <f>VLOOKUP(C17,'Bez NP'!A:R,18,0)</f>
        <v>0</v>
      </c>
      <c r="R17" s="131">
        <f>VLOOKUP(C17,'Bez NP'!A:S,19,0)</f>
        <v>0</v>
      </c>
      <c r="S17" s="131">
        <f t="shared" si="0"/>
        <v>205</v>
      </c>
    </row>
    <row r="18" spans="1:19" ht="50.1" customHeight="1" x14ac:dyDescent="0.2">
      <c r="A18" s="131" t="s">
        <v>1872</v>
      </c>
      <c r="B18" s="131" t="str">
        <f>VLOOKUP(C18,Seznam_PO_1_1_2022!A:B,2,0)</f>
        <v>JM_049</v>
      </c>
      <c r="C18" s="221">
        <v>567582</v>
      </c>
      <c r="D18" s="137" t="str">
        <f>VLOOKUP(C18,Seznam_PO_1_1_2022!A:C,3,0)</f>
        <v>00567582</v>
      </c>
      <c r="E18" s="134" t="str">
        <f>VLOOKUP(C18,Seznam_PO_1_1_2022!A:E,5,0)</f>
        <v>Sportovní gymnázium Ludvíka Daňka, Brno, Botanická 70, příspěvková organizace</v>
      </c>
      <c r="F18" s="134" t="str">
        <f>VLOOKUP(C18,Seznam_PO_1_1_2022!A:F,6,0)</f>
        <v>Botanická 63/70, 602 00 Brno</v>
      </c>
      <c r="G18" s="131">
        <f>VLOOKUP(C18,'Bez NP'!A:H,8,0)</f>
        <v>50</v>
      </c>
      <c r="H18" s="131">
        <f>VLOOKUP(C18,'Bez NP'!A:I,9,0)</f>
        <v>0</v>
      </c>
      <c r="I18" s="131">
        <f>VLOOKUP(C18,'Bez NP'!A:J,10,0)</f>
        <v>0</v>
      </c>
      <c r="J18" s="131">
        <f>VLOOKUP(C18,'Bez NP'!A:K,11,0)</f>
        <v>0</v>
      </c>
      <c r="K18" s="131">
        <f>VLOOKUP(C18,'Bez NP'!A:L,12,0)</f>
        <v>0</v>
      </c>
      <c r="L18" s="229">
        <f>VLOOKUP(C18,'Bez NP'!A:M,13,0)</f>
        <v>0</v>
      </c>
      <c r="M18" s="131">
        <f>VLOOKUP(C18,'Bez NP'!A:N,14,0)</f>
        <v>0</v>
      </c>
      <c r="N18" s="131">
        <f>VLOOKUP(C18,'Bez NP'!A:O,15,0)</f>
        <v>0</v>
      </c>
      <c r="O18" s="131">
        <f>VLOOKUP(C18,'Bez NP'!A:P,16,0)</f>
        <v>0</v>
      </c>
      <c r="P18" s="229">
        <f>VLOOKUP(C18,'Bez NP'!A:Q,17,0)</f>
        <v>0</v>
      </c>
      <c r="Q18" s="131">
        <f>VLOOKUP(C18,'Bez NP'!A:R,18,0)</f>
        <v>0</v>
      </c>
      <c r="R18" s="131">
        <f>VLOOKUP(C18,'Bez NP'!A:S,19,0)</f>
        <v>0</v>
      </c>
      <c r="S18" s="131">
        <f t="shared" si="0"/>
        <v>50</v>
      </c>
    </row>
    <row r="19" spans="1:19" ht="50.1" customHeight="1" x14ac:dyDescent="0.2">
      <c r="A19" s="131" t="s">
        <v>1873</v>
      </c>
      <c r="B19" s="131" t="str">
        <f>VLOOKUP(C19,Seznam_PO_1_1_2022!A:B,2,0)</f>
        <v>JM_052</v>
      </c>
      <c r="C19" s="221">
        <v>559016</v>
      </c>
      <c r="D19" s="137" t="str">
        <f>VLOOKUP(C19,Seznam_PO_1_1_2022!A:C,3,0)</f>
        <v>00559016</v>
      </c>
      <c r="E19" s="134" t="str">
        <f>VLOOKUP(C19,Seznam_PO_1_1_2022!A:E,5,0)</f>
        <v>Gymnázium Brno, Slovanské náměstí, příspěvková organizace</v>
      </c>
      <c r="F19" s="134" t="str">
        <f>VLOOKUP(C19,Seznam_PO_1_1_2022!A:F,6,0)</f>
        <v>Slovanské náměstí 1804/7, 612 00 Brno</v>
      </c>
      <c r="G19" s="131">
        <f>VLOOKUP(C19,'Bez NP'!A:H,8,0)</f>
        <v>70</v>
      </c>
      <c r="H19" s="131">
        <f>VLOOKUP(C19,'Bez NP'!A:I,9,0)</f>
        <v>0</v>
      </c>
      <c r="I19" s="131">
        <f>VLOOKUP(C19,'Bez NP'!A:J,10,0)</f>
        <v>0</v>
      </c>
      <c r="J19" s="131">
        <f>VLOOKUP(C19,'Bez NP'!A:K,11,0)</f>
        <v>0</v>
      </c>
      <c r="K19" s="131">
        <f>VLOOKUP(C19,'Bez NP'!A:L,12,0)</f>
        <v>0</v>
      </c>
      <c r="L19" s="229">
        <f>VLOOKUP(C19,'Bez NP'!A:M,13,0)</f>
        <v>0</v>
      </c>
      <c r="M19" s="131">
        <f>VLOOKUP(C19,'Bez NP'!A:N,14,0)</f>
        <v>0</v>
      </c>
      <c r="N19" s="131">
        <f>VLOOKUP(C19,'Bez NP'!A:O,15,0)</f>
        <v>0</v>
      </c>
      <c r="O19" s="131">
        <f>VLOOKUP(C19,'Bez NP'!A:P,16,0)</f>
        <v>0</v>
      </c>
      <c r="P19" s="229">
        <f>VLOOKUP(C19,'Bez NP'!A:Q,17,0)</f>
        <v>0</v>
      </c>
      <c r="Q19" s="131">
        <f>VLOOKUP(C19,'Bez NP'!A:R,18,0)</f>
        <v>0</v>
      </c>
      <c r="R19" s="131">
        <f>VLOOKUP(C19,'Bez NP'!A:S,19,0)</f>
        <v>0</v>
      </c>
      <c r="S19" s="131">
        <f t="shared" si="0"/>
        <v>70</v>
      </c>
    </row>
    <row r="20" spans="1:19" ht="50.1" customHeight="1" x14ac:dyDescent="0.2">
      <c r="A20" s="131" t="s">
        <v>1874</v>
      </c>
      <c r="B20" s="131" t="str">
        <f>VLOOKUP(C20,Seznam_PO_1_1_2022!A:B,2,0)</f>
        <v>JM_057</v>
      </c>
      <c r="C20" s="221">
        <v>559466</v>
      </c>
      <c r="D20" s="137" t="str">
        <f>VLOOKUP(C20,Seznam_PO_1_1_2022!A:C,3,0)</f>
        <v>00559466</v>
      </c>
      <c r="E20" s="134" t="str">
        <f>VLOOKUP(C20,Seznam_PO_1_1_2022!A:E,5,0)</f>
        <v>Střední průmyslová škola stavební Brno, příspěvková organizace</v>
      </c>
      <c r="F20" s="134" t="str">
        <f>VLOOKUP(C20,Seznam_PO_1_1_2022!A:F,6,0)</f>
        <v>Kudelova 1855/8, 662 51 Brno</v>
      </c>
      <c r="G20" s="131">
        <f>VLOOKUP(C20,'Bez NP'!A:H,8,0)</f>
        <v>200</v>
      </c>
      <c r="H20" s="131">
        <f>VLOOKUP(C20,'Bez NP'!A:I,9,0)</f>
        <v>0</v>
      </c>
      <c r="I20" s="131">
        <f>VLOOKUP(C20,'Bez NP'!A:J,10,0)</f>
        <v>0</v>
      </c>
      <c r="J20" s="131">
        <f>VLOOKUP(C20,'Bez NP'!A:K,11,0)</f>
        <v>0</v>
      </c>
      <c r="K20" s="131">
        <f>VLOOKUP(C20,'Bez NP'!A:L,12,0)</f>
        <v>0</v>
      </c>
      <c r="L20" s="229">
        <f>VLOOKUP(C20,'Bez NP'!A:M,13,0)</f>
        <v>0</v>
      </c>
      <c r="M20" s="131">
        <f>VLOOKUP(C20,'Bez NP'!A:N,14,0)</f>
        <v>0</v>
      </c>
      <c r="N20" s="131">
        <f>VLOOKUP(C20,'Bez NP'!A:O,15,0)</f>
        <v>0</v>
      </c>
      <c r="O20" s="131">
        <f>VLOOKUP(C20,'Bez NP'!A:P,16,0)</f>
        <v>0</v>
      </c>
      <c r="P20" s="229">
        <f>VLOOKUP(C20,'Bez NP'!A:Q,17,0)</f>
        <v>0</v>
      </c>
      <c r="Q20" s="131">
        <f>VLOOKUP(C20,'Bez NP'!A:R,18,0)</f>
        <v>0</v>
      </c>
      <c r="R20" s="131">
        <f>VLOOKUP(C20,'Bez NP'!A:S,19,0)</f>
        <v>0</v>
      </c>
      <c r="S20" s="131">
        <f t="shared" si="0"/>
        <v>200</v>
      </c>
    </row>
    <row r="21" spans="1:19" ht="50.1" customHeight="1" x14ac:dyDescent="0.2">
      <c r="A21" s="131" t="s">
        <v>1875</v>
      </c>
      <c r="B21" s="131" t="str">
        <f>VLOOKUP(C21,Seznam_PO_1_1_2022!A:B,2,0)</f>
        <v>JM_060</v>
      </c>
      <c r="C21" s="221">
        <v>638005</v>
      </c>
      <c r="D21" s="137" t="str">
        <f>VLOOKUP(C21,Seznam_PO_1_1_2022!A:C,3,0)</f>
        <v>00638005</v>
      </c>
      <c r="E21" s="134" t="str">
        <f>VLOOKUP(C21,Seznam_PO_1_1_2022!A:E,5,0)</f>
        <v>Střední zdravotnická škola a Vyšší odborná škola zdravotnická Brno, Merhautova, příspěvková organizace</v>
      </c>
      <c r="F21" s="134" t="str">
        <f>VLOOKUP(C21,Seznam_PO_1_1_2022!A:F,6,0)</f>
        <v>Merhautova 590/15, 613 00 Brno</v>
      </c>
      <c r="G21" s="131">
        <f>VLOOKUP(C21,'Bez NP'!A:H,8,0)</f>
        <v>180</v>
      </c>
      <c r="H21" s="131">
        <f>VLOOKUP(C21,'Bez NP'!A:I,9,0)</f>
        <v>0</v>
      </c>
      <c r="I21" s="131">
        <f>VLOOKUP(C21,'Bez NP'!A:J,10,0)</f>
        <v>0</v>
      </c>
      <c r="J21" s="131">
        <f>VLOOKUP(C21,'Bez NP'!A:K,11,0)</f>
        <v>0</v>
      </c>
      <c r="K21" s="131">
        <f>VLOOKUP(C21,'Bez NP'!A:L,12,0)</f>
        <v>0</v>
      </c>
      <c r="L21" s="229">
        <f>VLOOKUP(C21,'Bez NP'!A:M,13,0)</f>
        <v>0</v>
      </c>
      <c r="M21" s="131">
        <f>VLOOKUP(C21,'Bez NP'!A:N,14,0)</f>
        <v>4</v>
      </c>
      <c r="N21" s="131">
        <f>VLOOKUP(C21,'Bez NP'!A:O,15,0)</f>
        <v>0</v>
      </c>
      <c r="O21" s="131">
        <f>VLOOKUP(C21,'Bez NP'!A:P,16,0)</f>
        <v>0</v>
      </c>
      <c r="P21" s="229">
        <f>VLOOKUP(C21,'Bez NP'!A:Q,17,0)</f>
        <v>0</v>
      </c>
      <c r="Q21" s="131">
        <f>VLOOKUP(C21,'Bez NP'!A:R,18,0)</f>
        <v>0</v>
      </c>
      <c r="R21" s="131">
        <f>VLOOKUP(C21,'Bez NP'!A:S,19,0)</f>
        <v>0</v>
      </c>
      <c r="S21" s="131">
        <f t="shared" si="0"/>
        <v>184</v>
      </c>
    </row>
    <row r="22" spans="1:19" ht="50.1" customHeight="1" x14ac:dyDescent="0.2">
      <c r="A22" s="131" t="s">
        <v>1876</v>
      </c>
      <c r="B22" s="131" t="str">
        <f>VLOOKUP(C22,Seznam_PO_1_1_2022!A:B,2,0)</f>
        <v>JM_061</v>
      </c>
      <c r="C22" s="221">
        <v>44993668</v>
      </c>
      <c r="D22" s="137">
        <f>VLOOKUP(C22,Seznam_PO_1_1_2022!A:C,3,0)</f>
        <v>44993668</v>
      </c>
      <c r="E22" s="134" t="str">
        <f>VLOOKUP(C22,Seznam_PO_1_1_2022!A:E,5,0)</f>
        <v>Základní škola Brno, Sekaninova, příspěvková organizace</v>
      </c>
      <c r="F22" s="134" t="str">
        <f>VLOOKUP(C22,Seznam_PO_1_1_2022!A:F,6,0)</f>
        <v>Sekaninova 895/1, 614 00 Brno</v>
      </c>
      <c r="G22" s="131">
        <f>VLOOKUP(C22,'Bez NP'!A:H,8,0)</f>
        <v>0</v>
      </c>
      <c r="H22" s="131">
        <f>VLOOKUP(C22,'Bez NP'!A:I,9,0)</f>
        <v>0</v>
      </c>
      <c r="I22" s="131">
        <f>VLOOKUP(C22,'Bez NP'!A:J,10,0)</f>
        <v>50</v>
      </c>
      <c r="J22" s="131">
        <f>VLOOKUP(C22,'Bez NP'!A:K,11,0)</f>
        <v>0</v>
      </c>
      <c r="K22" s="131">
        <f>VLOOKUP(C22,'Bez NP'!A:L,12,0)</f>
        <v>0</v>
      </c>
      <c r="L22" s="229">
        <f>VLOOKUP(C22,'Bez NP'!A:M,13,0)</f>
        <v>0</v>
      </c>
      <c r="M22" s="131">
        <f>VLOOKUP(C22,'Bez NP'!A:N,14,0)</f>
        <v>0</v>
      </c>
      <c r="N22" s="131">
        <f>VLOOKUP(C22,'Bez NP'!A:O,15,0)</f>
        <v>0</v>
      </c>
      <c r="O22" s="131">
        <f>VLOOKUP(C22,'Bez NP'!A:P,16,0)</f>
        <v>0</v>
      </c>
      <c r="P22" s="229">
        <f>VLOOKUP(C22,'Bez NP'!A:Q,17,0)</f>
        <v>0</v>
      </c>
      <c r="Q22" s="131">
        <f>VLOOKUP(C22,'Bez NP'!A:R,18,0)</f>
        <v>0</v>
      </c>
      <c r="R22" s="131">
        <f>VLOOKUP(C22,'Bez NP'!A:S,19,0)</f>
        <v>0</v>
      </c>
      <c r="S22" s="131">
        <f t="shared" si="0"/>
        <v>50</v>
      </c>
    </row>
    <row r="23" spans="1:19" ht="50.1" customHeight="1" x14ac:dyDescent="0.2">
      <c r="A23" s="131" t="s">
        <v>1877</v>
      </c>
      <c r="B23" s="131" t="str">
        <f>VLOOKUP(C23,Seznam_PO_1_1_2022!A:B,2,0)</f>
        <v>JM_063</v>
      </c>
      <c r="C23" s="221">
        <v>62157264</v>
      </c>
      <c r="D23" s="137">
        <f>VLOOKUP(C23,Seznam_PO_1_1_2022!A:C,3,0)</f>
        <v>62157264</v>
      </c>
      <c r="E23" s="134" t="str">
        <f>VLOOKUP(C23,Seznam_PO_1_1_2022!A:E,5,0)</f>
        <v>Střední průmyslová škola chemická Brno, Vranovská, příspěvková organizace</v>
      </c>
      <c r="F23" s="134" t="str">
        <f>VLOOKUP(C23,Seznam_PO_1_1_2022!A:F,6,0)</f>
        <v>Vranovská 1364/65, 614 00 Brno</v>
      </c>
      <c r="G23" s="131">
        <f>VLOOKUP(C23,'Bez NP'!A:H,8,0)</f>
        <v>100</v>
      </c>
      <c r="H23" s="131">
        <f>VLOOKUP(C23,'Bez NP'!A:I,9,0)</f>
        <v>0</v>
      </c>
      <c r="I23" s="131">
        <f>VLOOKUP(C23,'Bez NP'!A:J,10,0)</f>
        <v>0</v>
      </c>
      <c r="J23" s="131">
        <f>VLOOKUP(C23,'Bez NP'!A:K,11,0)</f>
        <v>0</v>
      </c>
      <c r="K23" s="131">
        <f>VLOOKUP(C23,'Bez NP'!A:L,12,0)</f>
        <v>0</v>
      </c>
      <c r="L23" s="229">
        <f>VLOOKUP(C23,'Bez NP'!A:M,13,0)</f>
        <v>0</v>
      </c>
      <c r="M23" s="131">
        <f>VLOOKUP(C23,'Bez NP'!A:N,14,0)</f>
        <v>0</v>
      </c>
      <c r="N23" s="131">
        <f>VLOOKUP(C23,'Bez NP'!A:O,15,0)</f>
        <v>0</v>
      </c>
      <c r="O23" s="131">
        <f>VLOOKUP(C23,'Bez NP'!A:P,16,0)</f>
        <v>0</v>
      </c>
      <c r="P23" s="229">
        <f>VLOOKUP(C23,'Bez NP'!A:Q,17,0)</f>
        <v>0</v>
      </c>
      <c r="Q23" s="131">
        <f>VLOOKUP(C23,'Bez NP'!A:R,18,0)</f>
        <v>0</v>
      </c>
      <c r="R23" s="131">
        <f>VLOOKUP(C23,'Bez NP'!A:S,19,0)</f>
        <v>0</v>
      </c>
      <c r="S23" s="131">
        <f t="shared" si="0"/>
        <v>100</v>
      </c>
    </row>
    <row r="24" spans="1:19" ht="50.1" customHeight="1" x14ac:dyDescent="0.2">
      <c r="A24" s="131" t="s">
        <v>1878</v>
      </c>
      <c r="B24" s="131" t="str">
        <f>VLOOKUP(C24,Seznam_PO_1_1_2022!A:B,2,0)</f>
        <v>JM_064</v>
      </c>
      <c r="C24" s="221">
        <v>558974</v>
      </c>
      <c r="D24" s="137" t="str">
        <f>VLOOKUP(C24,Seznam_PO_1_1_2022!A:C,3,0)</f>
        <v>00558974</v>
      </c>
      <c r="E24" s="134" t="str">
        <f>VLOOKUP(C24,Seznam_PO_1_1_2022!A:E,5,0)</f>
        <v>Gymnázium Brno, Elgartova, příspěvková organizace</v>
      </c>
      <c r="F24" s="134" t="str">
        <f>VLOOKUP(C24,Seznam_PO_1_1_2022!A:F,6,0)</f>
        <v>Elgartova 689/3, 614 00 Brno</v>
      </c>
      <c r="G24" s="131">
        <f>VLOOKUP(C24,'Bez NP'!A:H,8,0)</f>
        <v>100</v>
      </c>
      <c r="H24" s="131">
        <f>VLOOKUP(C24,'Bez NP'!A:I,9,0)</f>
        <v>0</v>
      </c>
      <c r="I24" s="131">
        <f>VLOOKUP(C24,'Bez NP'!A:J,10,0)</f>
        <v>0</v>
      </c>
      <c r="J24" s="131">
        <f>VLOOKUP(C24,'Bez NP'!A:K,11,0)</f>
        <v>0</v>
      </c>
      <c r="K24" s="131">
        <f>VLOOKUP(C24,'Bez NP'!A:L,12,0)</f>
        <v>0</v>
      </c>
      <c r="L24" s="229">
        <f>VLOOKUP(C24,'Bez NP'!A:M,13,0)</f>
        <v>0</v>
      </c>
      <c r="M24" s="131">
        <f>VLOOKUP(C24,'Bez NP'!A:N,14,0)</f>
        <v>0</v>
      </c>
      <c r="N24" s="131">
        <f>VLOOKUP(C24,'Bez NP'!A:O,15,0)</f>
        <v>0</v>
      </c>
      <c r="O24" s="131">
        <f>VLOOKUP(C24,'Bez NP'!A:P,16,0)</f>
        <v>0</v>
      </c>
      <c r="P24" s="229">
        <f>VLOOKUP(C24,'Bez NP'!A:Q,17,0)</f>
        <v>0</v>
      </c>
      <c r="Q24" s="131">
        <f>VLOOKUP(C24,'Bez NP'!A:R,18,0)</f>
        <v>0</v>
      </c>
      <c r="R24" s="131">
        <f>VLOOKUP(C24,'Bez NP'!A:S,19,0)</f>
        <v>0</v>
      </c>
      <c r="S24" s="131">
        <f t="shared" si="0"/>
        <v>100</v>
      </c>
    </row>
    <row r="25" spans="1:19" ht="50.1" customHeight="1" x14ac:dyDescent="0.2">
      <c r="A25" s="131" t="s">
        <v>1879</v>
      </c>
      <c r="B25" s="131" t="str">
        <f>VLOOKUP(C25,Seznam_PO_1_1_2022!A:B,2,0)</f>
        <v>JM_067</v>
      </c>
      <c r="C25" s="221">
        <v>567370</v>
      </c>
      <c r="D25" s="137" t="str">
        <f>VLOOKUP(C25,Seznam_PO_1_1_2022!A:C,3,0)</f>
        <v>00567370</v>
      </c>
      <c r="E25" s="134" t="str">
        <f>VLOOKUP(C25,Seznam_PO_1_1_2022!A:E,5,0)</f>
        <v>Masarykův domov mládeže a Školní jídelna Brno, příspěvková organizace</v>
      </c>
      <c r="F25" s="134" t="str">
        <f>VLOOKUP(C25,Seznam_PO_1_1_2022!A:F,6,0)</f>
        <v>Cihlářská 604/21, 602 00 Brno</v>
      </c>
      <c r="G25" s="131">
        <f>VLOOKUP(C25,'Bez NP'!A:H,8,0)</f>
        <v>0</v>
      </c>
      <c r="H25" s="131">
        <f>VLOOKUP(C25,'Bez NP'!A:I,9,0)</f>
        <v>25</v>
      </c>
      <c r="I25" s="131">
        <f>VLOOKUP(C25,'Bez NP'!A:J,10,0)</f>
        <v>0</v>
      </c>
      <c r="J25" s="131">
        <f>VLOOKUP(C25,'Bez NP'!A:K,11,0)</f>
        <v>0</v>
      </c>
      <c r="K25" s="131">
        <f>VLOOKUP(C25,'Bez NP'!A:L,12,0)</f>
        <v>0</v>
      </c>
      <c r="L25" s="229">
        <f>VLOOKUP(C25,'Bez NP'!A:M,13,0)</f>
        <v>0</v>
      </c>
      <c r="M25" s="131">
        <f>VLOOKUP(C25,'Bez NP'!A:N,14,0)</f>
        <v>0</v>
      </c>
      <c r="N25" s="131">
        <f>VLOOKUP(C25,'Bez NP'!A:O,15,0)</f>
        <v>0</v>
      </c>
      <c r="O25" s="131">
        <f>VLOOKUP(C25,'Bez NP'!A:P,16,0)</f>
        <v>0</v>
      </c>
      <c r="P25" s="229">
        <f>VLOOKUP(C25,'Bez NP'!A:Q,17,0)</f>
        <v>0</v>
      </c>
      <c r="Q25" s="131">
        <f>VLOOKUP(C25,'Bez NP'!A:R,18,0)</f>
        <v>0</v>
      </c>
      <c r="R25" s="131">
        <f>VLOOKUP(C25,'Bez NP'!A:S,19,0)</f>
        <v>0</v>
      </c>
      <c r="S25" s="131">
        <f t="shared" si="0"/>
        <v>25</v>
      </c>
    </row>
    <row r="26" spans="1:19" ht="50.1" customHeight="1" x14ac:dyDescent="0.2">
      <c r="A26" s="131" t="s">
        <v>1880</v>
      </c>
      <c r="B26" s="131" t="str">
        <f>VLOOKUP(C26,Seznam_PO_1_1_2022!A:B,2,0)</f>
        <v>JM_068</v>
      </c>
      <c r="C26" s="221">
        <v>173843</v>
      </c>
      <c r="D26" s="137" t="str">
        <f>VLOOKUP(C26,Seznam_PO_1_1_2022!A:C,3,0)</f>
        <v>00173843</v>
      </c>
      <c r="E26" s="134" t="str">
        <f>VLOOKUP(C26,Seznam_PO_1_1_2022!A:E,5,0)</f>
        <v>Střední škola stavebních řemesel Brno-Bosonohy, příspěvková organizace</v>
      </c>
      <c r="F26" s="134" t="str">
        <f>VLOOKUP(C26,Seznam_PO_1_1_2022!A:F,6,0)</f>
        <v>Pražská 636/38b, 642 00 Brno</v>
      </c>
      <c r="G26" s="131">
        <f>VLOOKUP(C26,'Bez NP'!A:H,8,0)</f>
        <v>200</v>
      </c>
      <c r="H26" s="131">
        <f>VLOOKUP(C26,'Bez NP'!A:I,9,0)</f>
        <v>0</v>
      </c>
      <c r="I26" s="131">
        <f>VLOOKUP(C26,'Bez NP'!A:J,10,0)</f>
        <v>0</v>
      </c>
      <c r="J26" s="131">
        <f>VLOOKUP(C26,'Bez NP'!A:K,11,0)</f>
        <v>0</v>
      </c>
      <c r="K26" s="131">
        <f>VLOOKUP(C26,'Bez NP'!A:L,12,0)</f>
        <v>0</v>
      </c>
      <c r="L26" s="229">
        <f>VLOOKUP(C26,'Bez NP'!A:M,13,0)</f>
        <v>0</v>
      </c>
      <c r="M26" s="131">
        <f>VLOOKUP(C26,'Bez NP'!A:N,14,0)</f>
        <v>4</v>
      </c>
      <c r="N26" s="131">
        <f>VLOOKUP(C26,'Bez NP'!A:O,15,0)</f>
        <v>0</v>
      </c>
      <c r="O26" s="131">
        <f>VLOOKUP(C26,'Bez NP'!A:P,16,0)</f>
        <v>0</v>
      </c>
      <c r="P26" s="229">
        <f>VLOOKUP(C26,'Bez NP'!A:Q,17,0)</f>
        <v>0</v>
      </c>
      <c r="Q26" s="131">
        <f>VLOOKUP(C26,'Bez NP'!A:R,18,0)</f>
        <v>0</v>
      </c>
      <c r="R26" s="131">
        <f>VLOOKUP(C26,'Bez NP'!A:S,19,0)</f>
        <v>0</v>
      </c>
      <c r="S26" s="131">
        <f t="shared" si="0"/>
        <v>204</v>
      </c>
    </row>
    <row r="27" spans="1:19" ht="50.1" customHeight="1" x14ac:dyDescent="0.2">
      <c r="A27" s="131" t="s">
        <v>1881</v>
      </c>
      <c r="B27" s="131" t="str">
        <f>VLOOKUP(C27,Seznam_PO_1_1_2022!A:B,2,0)</f>
        <v>JM_075</v>
      </c>
      <c r="C27" s="221">
        <v>70285772</v>
      </c>
      <c r="D27" s="137">
        <f>VLOOKUP(C27,Seznam_PO_1_1_2022!A:C,3,0)</f>
        <v>70285772</v>
      </c>
      <c r="E27" s="134" t="str">
        <f>VLOOKUP(C27,Seznam_PO_1_1_2022!A:E,5,0)</f>
        <v>Dětský domov Tišnov, příspěvková organizace</v>
      </c>
      <c r="F27" s="134" t="str">
        <f>VLOOKUP(C27,Seznam_PO_1_1_2022!A:F,6,0)</f>
        <v>Purkyňova 1685, 666 01 Tišnov</v>
      </c>
      <c r="G27" s="131">
        <f>VLOOKUP(C27,'Bez NP'!A:H,8,0)</f>
        <v>15</v>
      </c>
      <c r="H27" s="131">
        <f>VLOOKUP(C27,'Bez NP'!A:I,9,0)</f>
        <v>10</v>
      </c>
      <c r="I27" s="131">
        <f>VLOOKUP(C27,'Bez NP'!A:J,10,0)</f>
        <v>0</v>
      </c>
      <c r="J27" s="131">
        <f>VLOOKUP(C27,'Bez NP'!A:K,11,0)</f>
        <v>0</v>
      </c>
      <c r="K27" s="131">
        <f>VLOOKUP(C27,'Bez NP'!A:L,12,0)</f>
        <v>0</v>
      </c>
      <c r="L27" s="229">
        <f>VLOOKUP(C27,'Bez NP'!A:M,13,0)</f>
        <v>0</v>
      </c>
      <c r="M27" s="131">
        <f>VLOOKUP(C27,'Bez NP'!A:N,14,0)</f>
        <v>0</v>
      </c>
      <c r="N27" s="131">
        <f>VLOOKUP(C27,'Bez NP'!A:O,15,0)</f>
        <v>0</v>
      </c>
      <c r="O27" s="131">
        <f>VLOOKUP(C27,'Bez NP'!A:P,16,0)</f>
        <v>0</v>
      </c>
      <c r="P27" s="229">
        <f>VLOOKUP(C27,'Bez NP'!A:Q,17,0)</f>
        <v>0</v>
      </c>
      <c r="Q27" s="131">
        <f>VLOOKUP(C27,'Bez NP'!A:R,18,0)</f>
        <v>0</v>
      </c>
      <c r="R27" s="131">
        <f>VLOOKUP(C27,'Bez NP'!A:S,19,0)</f>
        <v>0</v>
      </c>
      <c r="S27" s="131">
        <f t="shared" si="0"/>
        <v>25</v>
      </c>
    </row>
    <row r="28" spans="1:19" ht="50.1" customHeight="1" x14ac:dyDescent="0.2">
      <c r="A28" s="131" t="s">
        <v>1882</v>
      </c>
      <c r="B28" s="131" t="str">
        <f>VLOOKUP(C28,Seznam_PO_1_1_2022!A:B,2,0)</f>
        <v>JM_076</v>
      </c>
      <c r="C28" s="221">
        <v>44947909</v>
      </c>
      <c r="D28" s="137">
        <f>VLOOKUP(C28,Seznam_PO_1_1_2022!A:C,3,0)</f>
        <v>44947909</v>
      </c>
      <c r="E28" s="134" t="str">
        <f>VLOOKUP(C28,Seznam_PO_1_1_2022!A:E,5,0)</f>
        <v>Nemocnice Tišnov, příspěvková organizace</v>
      </c>
      <c r="F28" s="134" t="str">
        <f>VLOOKUP(C28,Seznam_PO_1_1_2022!A:F,6,0)</f>
        <v>Purkyňova 279, 666 13 Tišnov</v>
      </c>
      <c r="G28" s="131">
        <f>VLOOKUP(C28,'Bez NP'!A:H,8,0)</f>
        <v>80</v>
      </c>
      <c r="H28" s="131">
        <f>VLOOKUP(C28,'Bez NP'!A:I,9,0)</f>
        <v>150</v>
      </c>
      <c r="I28" s="131">
        <f>VLOOKUP(C28,'Bez NP'!A:J,10,0)</f>
        <v>0</v>
      </c>
      <c r="J28" s="131">
        <f>VLOOKUP(C28,'Bez NP'!A:K,11,0)</f>
        <v>0</v>
      </c>
      <c r="K28" s="131">
        <f>VLOOKUP(C28,'Bez NP'!A:L,12,0)</f>
        <v>0</v>
      </c>
      <c r="L28" s="229">
        <f>VLOOKUP(C28,'Bez NP'!A:M,13,0)</f>
        <v>0</v>
      </c>
      <c r="M28" s="131">
        <f>VLOOKUP(C28,'Bez NP'!A:N,14,0)</f>
        <v>0</v>
      </c>
      <c r="N28" s="131">
        <f>VLOOKUP(C28,'Bez NP'!A:O,15,0)</f>
        <v>0</v>
      </c>
      <c r="O28" s="131">
        <f>VLOOKUP(C28,'Bez NP'!A:P,16,0)</f>
        <v>0</v>
      </c>
      <c r="P28" s="229">
        <f>VLOOKUP(C28,'Bez NP'!A:Q,17,0)</f>
        <v>0</v>
      </c>
      <c r="Q28" s="131">
        <f>VLOOKUP(C28,'Bez NP'!A:R,18,0)</f>
        <v>30</v>
      </c>
      <c r="R28" s="131">
        <f>VLOOKUP(C28,'Bez NP'!A:S,19,0)</f>
        <v>0</v>
      </c>
      <c r="S28" s="131">
        <f t="shared" si="0"/>
        <v>260</v>
      </c>
    </row>
    <row r="29" spans="1:19" ht="60.75" customHeight="1" x14ac:dyDescent="0.2">
      <c r="A29" s="131" t="s">
        <v>1883</v>
      </c>
      <c r="B29" s="131" t="str">
        <f>VLOOKUP(C29,Seznam_PO_1_1_2022!A:B,2,0)</f>
        <v>JM_079</v>
      </c>
      <c r="C29" s="221">
        <v>70842680</v>
      </c>
      <c r="D29" s="137">
        <f>VLOOKUP(C29,Seznam_PO_1_1_2022!A:C,3,0)</f>
        <v>70842680</v>
      </c>
      <c r="E29" s="134" t="str">
        <f>VLOOKUP(C29,Seznam_PO_1_1_2022!A:E,5,0)</f>
        <v>Dětský domov Vranov, příspěvková organizace</v>
      </c>
      <c r="F29" s="134" t="str">
        <f>VLOOKUP(C29,Seznam_PO_1_1_2022!A:F,6,0)</f>
        <v>Vranov č. p. 160, 664 32 Vranov</v>
      </c>
      <c r="G29" s="131">
        <f>VLOOKUP(C29,'Bez NP'!A:H,8,0)</f>
        <v>10</v>
      </c>
      <c r="H29" s="131">
        <f>VLOOKUP(C29,'Bez NP'!A:I,9,0)</f>
        <v>0</v>
      </c>
      <c r="I29" s="131">
        <f>VLOOKUP(C29,'Bez NP'!A:J,10,0)</f>
        <v>0</v>
      </c>
      <c r="J29" s="131">
        <f>VLOOKUP(C29,'Bez NP'!A:K,11,0)</f>
        <v>0</v>
      </c>
      <c r="K29" s="131">
        <f>VLOOKUP(C29,'Bez NP'!A:L,12,0)</f>
        <v>0</v>
      </c>
      <c r="L29" s="229">
        <f>VLOOKUP(C29,'Bez NP'!A:M,13,0)</f>
        <v>0</v>
      </c>
      <c r="M29" s="131">
        <f>VLOOKUP(C29,'Bez NP'!A:N,14,0)</f>
        <v>0</v>
      </c>
      <c r="N29" s="131">
        <f>VLOOKUP(C29,'Bez NP'!A:O,15,0)</f>
        <v>0</v>
      </c>
      <c r="O29" s="131">
        <f>VLOOKUP(C29,'Bez NP'!A:P,16,0)</f>
        <v>0</v>
      </c>
      <c r="P29" s="229">
        <f>VLOOKUP(C29,'Bez NP'!A:Q,17,0)</f>
        <v>0</v>
      </c>
      <c r="Q29" s="131">
        <f>VLOOKUP(C29,'Bez NP'!A:R,18,0)</f>
        <v>0</v>
      </c>
      <c r="R29" s="131">
        <f>VLOOKUP(C29,'Bez NP'!A:S,19,0)</f>
        <v>0</v>
      </c>
      <c r="S29" s="131">
        <f t="shared" si="0"/>
        <v>10</v>
      </c>
    </row>
    <row r="30" spans="1:19" ht="50.1" customHeight="1" x14ac:dyDescent="0.2">
      <c r="A30" s="131" t="s">
        <v>1884</v>
      </c>
      <c r="B30" s="131" t="str">
        <f>VLOOKUP(C30,Seznam_PO_1_1_2022!A:B,2,0)</f>
        <v>JM_082</v>
      </c>
      <c r="C30" s="221">
        <v>62073257</v>
      </c>
      <c r="D30" s="137">
        <f>VLOOKUP(C30,Seznam_PO_1_1_2022!A:C,3,0)</f>
        <v>62073257</v>
      </c>
      <c r="E30" s="134" t="str">
        <f>VLOOKUP(C30,Seznam_PO_1_1_2022!A:E,5,0)</f>
        <v>Střední odborná škola Fortika, příspěvková organizace</v>
      </c>
      <c r="F30" s="134" t="str">
        <f>VLOOKUP(C30,Seznam_PO_1_1_2022!A:F,6,0)</f>
        <v>Tišnovská 15, 679 23 Lomnice</v>
      </c>
      <c r="G30" s="131">
        <f>VLOOKUP(C30,'Bez NP'!A:H,8,0)</f>
        <v>50</v>
      </c>
      <c r="H30" s="131">
        <f>VLOOKUP(C30,'Bez NP'!A:I,9,0)</f>
        <v>0</v>
      </c>
      <c r="I30" s="131">
        <f>VLOOKUP(C30,'Bez NP'!A:J,10,0)</f>
        <v>0</v>
      </c>
      <c r="J30" s="131">
        <f>VLOOKUP(C30,'Bez NP'!A:K,11,0)</f>
        <v>0</v>
      </c>
      <c r="K30" s="131">
        <f>VLOOKUP(C30,'Bez NP'!A:L,12,0)</f>
        <v>0</v>
      </c>
      <c r="L30" s="229">
        <f>VLOOKUP(C30,'Bez NP'!A:M,13,0)</f>
        <v>0</v>
      </c>
      <c r="M30" s="131">
        <f>VLOOKUP(C30,'Bez NP'!A:N,14,0)</f>
        <v>0</v>
      </c>
      <c r="N30" s="131">
        <f>VLOOKUP(C30,'Bez NP'!A:O,15,0)</f>
        <v>0</v>
      </c>
      <c r="O30" s="131">
        <f>VLOOKUP(C30,'Bez NP'!A:P,16,0)</f>
        <v>0</v>
      </c>
      <c r="P30" s="229">
        <f>VLOOKUP(C30,'Bez NP'!A:Q,17,0)</f>
        <v>0</v>
      </c>
      <c r="Q30" s="131">
        <f>VLOOKUP(C30,'Bez NP'!A:R,18,0)</f>
        <v>0</v>
      </c>
      <c r="R30" s="131">
        <f>VLOOKUP(C30,'Bez NP'!A:S,19,0)</f>
        <v>0</v>
      </c>
      <c r="S30" s="131">
        <f t="shared" si="0"/>
        <v>50</v>
      </c>
    </row>
    <row r="31" spans="1:19" ht="50.1" customHeight="1" x14ac:dyDescent="0.2">
      <c r="A31" s="131" t="s">
        <v>1885</v>
      </c>
      <c r="B31" s="131" t="str">
        <f>VLOOKUP(C31,Seznam_PO_1_1_2022!A:B,2,0)</f>
        <v>JM_084</v>
      </c>
      <c r="C31" s="221">
        <v>70285829</v>
      </c>
      <c r="D31" s="137">
        <f>VLOOKUP(C31,Seznam_PO_1_1_2022!A:C,3,0)</f>
        <v>70285829</v>
      </c>
      <c r="E31" s="134" t="str">
        <f>VLOOKUP(C31,Seznam_PO_1_1_2022!A:E,5,0)</f>
        <v>Základní umělecká škola Vyškov, příspěvková organizace</v>
      </c>
      <c r="F31" s="134" t="str">
        <f>VLOOKUP(C31,Seznam_PO_1_1_2022!A:F,6,0)</f>
        <v>Nádražní 124/4, 682 01 Vyškov</v>
      </c>
      <c r="G31" s="131">
        <f>VLOOKUP(C31,'Bez NP'!A:H,8,0)</f>
        <v>0</v>
      </c>
      <c r="H31" s="131">
        <f>VLOOKUP(C31,'Bez NP'!A:I,9,0)</f>
        <v>0</v>
      </c>
      <c r="I31" s="131">
        <f>VLOOKUP(C31,'Bez NP'!A:J,10,0)</f>
        <v>25</v>
      </c>
      <c r="J31" s="131">
        <f>VLOOKUP(C31,'Bez NP'!A:K,11,0)</f>
        <v>0</v>
      </c>
      <c r="K31" s="131">
        <f>VLOOKUP(C31,'Bez NP'!A:L,12,0)</f>
        <v>0</v>
      </c>
      <c r="L31" s="229">
        <f>VLOOKUP(C31,'Bez NP'!A:M,13,0)</f>
        <v>0</v>
      </c>
      <c r="M31" s="131">
        <f>VLOOKUP(C31,'Bez NP'!A:N,14,0)</f>
        <v>0</v>
      </c>
      <c r="N31" s="131">
        <f>VLOOKUP(C31,'Bez NP'!A:O,15,0)</f>
        <v>0</v>
      </c>
      <c r="O31" s="131">
        <f>VLOOKUP(C31,'Bez NP'!A:P,16,0)</f>
        <v>0</v>
      </c>
      <c r="P31" s="229">
        <f>VLOOKUP(C31,'Bez NP'!A:Q,17,0)</f>
        <v>0</v>
      </c>
      <c r="Q31" s="131">
        <f>VLOOKUP(C31,'Bez NP'!A:R,18,0)</f>
        <v>0</v>
      </c>
      <c r="R31" s="131">
        <f>VLOOKUP(C31,'Bez NP'!A:S,19,0)</f>
        <v>0</v>
      </c>
      <c r="S31" s="131">
        <f t="shared" si="0"/>
        <v>25</v>
      </c>
    </row>
    <row r="32" spans="1:19" ht="50.1" customHeight="1" x14ac:dyDescent="0.2">
      <c r="A32" s="131" t="s">
        <v>1886</v>
      </c>
      <c r="B32" s="131" t="str">
        <f>VLOOKUP(C32,Seznam_PO_1_1_2022!A:B,2,0)</f>
        <v>JM_087</v>
      </c>
      <c r="C32" s="221">
        <v>13692933</v>
      </c>
      <c r="D32" s="137">
        <f>VLOOKUP(C32,Seznam_PO_1_1_2022!A:C,3,0)</f>
        <v>13692933</v>
      </c>
      <c r="E32" s="134" t="str">
        <f>VLOOKUP(C32,Seznam_PO_1_1_2022!A:E,5,0)</f>
        <v>Střední odborná škola a Střední odborné učiliště Vyškov, příspěvková organizace</v>
      </c>
      <c r="F32" s="134" t="str">
        <f>VLOOKUP(C32,Seznam_PO_1_1_2022!A:F,6,0)</f>
        <v>Sochorova 552/15, 682 01 Vyškov</v>
      </c>
      <c r="G32" s="131">
        <f>VLOOKUP(C32,'Bez NP'!A:H,8,0)</f>
        <v>50</v>
      </c>
      <c r="H32" s="131">
        <f>VLOOKUP(C32,'Bez NP'!A:I,9,0)</f>
        <v>0</v>
      </c>
      <c r="I32" s="131">
        <f>VLOOKUP(C32,'Bez NP'!A:J,10,0)</f>
        <v>0</v>
      </c>
      <c r="J32" s="131">
        <f>VLOOKUP(C32,'Bez NP'!A:K,11,0)</f>
        <v>0</v>
      </c>
      <c r="K32" s="131">
        <f>VLOOKUP(C32,'Bez NP'!A:L,12,0)</f>
        <v>0</v>
      </c>
      <c r="L32" s="229">
        <f>VLOOKUP(C32,'Bez NP'!A:M,13,0)</f>
        <v>0</v>
      </c>
      <c r="M32" s="131">
        <f>VLOOKUP(C32,'Bez NP'!A:N,14,0)</f>
        <v>0</v>
      </c>
      <c r="N32" s="131">
        <f>VLOOKUP(C32,'Bez NP'!A:O,15,0)</f>
        <v>0</v>
      </c>
      <c r="O32" s="131">
        <f>VLOOKUP(C32,'Bez NP'!A:P,16,0)</f>
        <v>0</v>
      </c>
      <c r="P32" s="229">
        <f>VLOOKUP(C32,'Bez NP'!A:Q,17,0)</f>
        <v>0</v>
      </c>
      <c r="Q32" s="131">
        <f>VLOOKUP(C32,'Bez NP'!A:R,18,0)</f>
        <v>0</v>
      </c>
      <c r="R32" s="131">
        <f>VLOOKUP(C32,'Bez NP'!A:S,19,0)</f>
        <v>0</v>
      </c>
      <c r="S32" s="131">
        <f t="shared" si="0"/>
        <v>50</v>
      </c>
    </row>
    <row r="33" spans="1:19" ht="50.1" customHeight="1" x14ac:dyDescent="0.2">
      <c r="A33" s="131" t="s">
        <v>1887</v>
      </c>
      <c r="B33" s="131" t="str">
        <f>VLOOKUP(C33,Seznam_PO_1_1_2022!A:B,2,0)</f>
        <v>JM_090</v>
      </c>
      <c r="C33" s="221">
        <v>839205</v>
      </c>
      <c r="D33" s="137" t="str">
        <f>VLOOKUP(C33,Seznam_PO_1_1_2022!A:C,3,0)</f>
        <v>00839205</v>
      </c>
      <c r="E33" s="134" t="str">
        <f>VLOOKUP(C33,Seznam_PO_1_1_2022!A:E,5,0)</f>
        <v>Nemocnice Vyškov, příspěvková organizace</v>
      </c>
      <c r="F33" s="134" t="str">
        <f>VLOOKUP(C33,Seznam_PO_1_1_2022!A:F,6,0)</f>
        <v>Purkyňova 235/36, 682 01 Vyškov</v>
      </c>
      <c r="G33" s="131">
        <f>VLOOKUP(C33,'Bez NP'!A:H,8,0)</f>
        <v>0</v>
      </c>
      <c r="H33" s="131">
        <f>VLOOKUP(C33,'Bez NP'!A:I,9,0)</f>
        <v>440</v>
      </c>
      <c r="I33" s="131">
        <f>VLOOKUP(C33,'Bez NP'!A:J,10,0)</f>
        <v>0</v>
      </c>
      <c r="J33" s="131">
        <f>VLOOKUP(C33,'Bez NP'!A:K,11,0)</f>
        <v>0</v>
      </c>
      <c r="K33" s="131">
        <f>VLOOKUP(C33,'Bez NP'!A:L,12,0)</f>
        <v>0</v>
      </c>
      <c r="L33" s="229">
        <f>VLOOKUP(C33,'Bez NP'!A:M,13,0)</f>
        <v>0</v>
      </c>
      <c r="M33" s="131">
        <f>VLOOKUP(C33,'Bez NP'!A:N,14,0)</f>
        <v>0</v>
      </c>
      <c r="N33" s="131">
        <f>VLOOKUP(C33,'Bez NP'!A:O,15,0)</f>
        <v>35</v>
      </c>
      <c r="O33" s="131">
        <f>VLOOKUP(C33,'Bez NP'!A:P,16,0)</f>
        <v>0</v>
      </c>
      <c r="P33" s="229">
        <f>VLOOKUP(C33,'Bez NP'!A:Q,17,0)</f>
        <v>0</v>
      </c>
      <c r="Q33" s="131">
        <f>VLOOKUP(C33,'Bez NP'!A:R,18,0)</f>
        <v>200</v>
      </c>
      <c r="R33" s="131">
        <f>VLOOKUP(C33,'Bez NP'!A:S,19,0)</f>
        <v>0</v>
      </c>
      <c r="S33" s="131">
        <f t="shared" si="0"/>
        <v>675</v>
      </c>
    </row>
    <row r="34" spans="1:19" ht="50.1" customHeight="1" x14ac:dyDescent="0.2">
      <c r="A34" s="131" t="s">
        <v>1888</v>
      </c>
      <c r="B34" s="131" t="str">
        <f>VLOOKUP(C34,Seznam_PO_1_1_2022!A:B,2,0)</f>
        <v>JM_096</v>
      </c>
      <c r="C34" s="221">
        <v>219321</v>
      </c>
      <c r="D34" s="137" t="str">
        <f>VLOOKUP(C34,Seznam_PO_1_1_2022!A:C,3,0)</f>
        <v>00219321</v>
      </c>
      <c r="E34" s="134" t="str">
        <f>VLOOKUP(C34,Seznam_PO_1_1_2022!A:E,5,0)</f>
        <v>Integrovaná střední škola automobilní Brno, příspěvková organizace</v>
      </c>
      <c r="F34" s="134" t="str">
        <f>VLOOKUP(C34,Seznam_PO_1_1_2022!A:F,6,0)</f>
        <v>Křižíkova 106/15, 612 00 Brno</v>
      </c>
      <c r="G34" s="131">
        <f>VLOOKUP(C34,'Bez NP'!A:H,8,0)</f>
        <v>0</v>
      </c>
      <c r="H34" s="131">
        <f>VLOOKUP(C34,'Bez NP'!A:I,9,0)</f>
        <v>120</v>
      </c>
      <c r="I34" s="131">
        <f>VLOOKUP(C34,'Bez NP'!A:J,10,0)</f>
        <v>0</v>
      </c>
      <c r="J34" s="131">
        <f>VLOOKUP(C34,'Bez NP'!A:K,11,0)</f>
        <v>0</v>
      </c>
      <c r="K34" s="131">
        <f>VLOOKUP(C34,'Bez NP'!A:L,12,0)</f>
        <v>0</v>
      </c>
      <c r="L34" s="229">
        <f>VLOOKUP(C34,'Bez NP'!A:M,13,0)</f>
        <v>0</v>
      </c>
      <c r="M34" s="131">
        <f>VLOOKUP(C34,'Bez NP'!A:N,14,0)</f>
        <v>0</v>
      </c>
      <c r="N34" s="131">
        <f>VLOOKUP(C34,'Bez NP'!A:O,15,0)</f>
        <v>0</v>
      </c>
      <c r="O34" s="131">
        <f>VLOOKUP(C34,'Bez NP'!A:P,16,0)</f>
        <v>0</v>
      </c>
      <c r="P34" s="229">
        <f>VLOOKUP(C34,'Bez NP'!A:Q,17,0)</f>
        <v>0</v>
      </c>
      <c r="Q34" s="131">
        <f>VLOOKUP(C34,'Bez NP'!A:R,18,0)</f>
        <v>5</v>
      </c>
      <c r="R34" s="131">
        <f>VLOOKUP(C34,'Bez NP'!A:S,19,0)</f>
        <v>0</v>
      </c>
      <c r="S34" s="131">
        <f t="shared" si="0"/>
        <v>125</v>
      </c>
    </row>
    <row r="35" spans="1:19" ht="50.1" customHeight="1" x14ac:dyDescent="0.2">
      <c r="A35" s="131" t="s">
        <v>1889</v>
      </c>
      <c r="B35" s="131" t="str">
        <f>VLOOKUP(C35,Seznam_PO_1_1_2022!A:B,2,0)</f>
        <v>JM_099</v>
      </c>
      <c r="C35" s="221">
        <v>70285837</v>
      </c>
      <c r="D35" s="137">
        <f>VLOOKUP(C35,Seznam_PO_1_1_2022!A:C,3,0)</f>
        <v>70285837</v>
      </c>
      <c r="E35" s="134" t="str">
        <f>VLOOKUP(C35,Seznam_PO_1_1_2022!A:E,5,0)</f>
        <v>Maják - středisko volného času Vyškov, příspěvková organizace</v>
      </c>
      <c r="F35" s="134" t="str">
        <f>VLOOKUP(C35,Seznam_PO_1_1_2022!A:F,6,0)</f>
        <v>Brněnská 139/7, 682 01 Vyškov</v>
      </c>
      <c r="G35" s="131">
        <f>VLOOKUP(C35,'Bez NP'!A:H,8,0)</f>
        <v>0</v>
      </c>
      <c r="H35" s="131">
        <f>VLOOKUP(C35,'Bez NP'!A:I,9,0)</f>
        <v>30</v>
      </c>
      <c r="I35" s="131">
        <f>VLOOKUP(C35,'Bez NP'!A:J,10,0)</f>
        <v>0</v>
      </c>
      <c r="J35" s="131">
        <f>VLOOKUP(C35,'Bez NP'!A:K,11,0)</f>
        <v>0</v>
      </c>
      <c r="K35" s="131">
        <f>VLOOKUP(C35,'Bez NP'!A:L,12,0)</f>
        <v>0</v>
      </c>
      <c r="L35" s="229">
        <f>VLOOKUP(C35,'Bez NP'!A:M,13,0)</f>
        <v>0</v>
      </c>
      <c r="M35" s="131">
        <f>VLOOKUP(C35,'Bez NP'!A:N,14,0)</f>
        <v>0</v>
      </c>
      <c r="N35" s="131">
        <f>VLOOKUP(C35,'Bez NP'!A:O,15,0)</f>
        <v>0</v>
      </c>
      <c r="O35" s="131">
        <f>VLOOKUP(C35,'Bez NP'!A:P,16,0)</f>
        <v>0</v>
      </c>
      <c r="P35" s="229">
        <f>VLOOKUP(C35,'Bez NP'!A:Q,17,0)</f>
        <v>0</v>
      </c>
      <c r="Q35" s="131">
        <f>VLOOKUP(C35,'Bez NP'!A:R,18,0)</f>
        <v>0</v>
      </c>
      <c r="R35" s="131">
        <f>VLOOKUP(C35,'Bez NP'!A:S,19,0)</f>
        <v>0</v>
      </c>
      <c r="S35" s="131">
        <f t="shared" si="0"/>
        <v>30</v>
      </c>
    </row>
    <row r="36" spans="1:19" ht="50.1" customHeight="1" x14ac:dyDescent="0.2">
      <c r="A36" s="131" t="s">
        <v>1890</v>
      </c>
      <c r="B36" s="131" t="str">
        <f>VLOOKUP(C36,Seznam_PO_1_1_2022!A:B,2,0)</f>
        <v>JM_102</v>
      </c>
      <c r="C36" s="221">
        <v>60555980</v>
      </c>
      <c r="D36" s="137">
        <f>VLOOKUP(C36,Seznam_PO_1_1_2022!A:C,3,0)</f>
        <v>60555980</v>
      </c>
      <c r="E36" s="134" t="str">
        <f>VLOOKUP(C36,Seznam_PO_1_1_2022!A:E,5,0)</f>
        <v>Vzdělávací institut pro Moravu, zařízení pro další vzdělávání pedagogických pracovníků a středisko služeb školám, příspěvková organizace</v>
      </c>
      <c r="F36" s="134" t="str">
        <f>VLOOKUP(C36,Seznam_PO_1_1_2022!A:F,6,0)</f>
        <v>Hybešova 253/15, 602 00 Brno</v>
      </c>
      <c r="G36" s="131">
        <f>VLOOKUP(C36,'Bez NP'!A:H,8,0)</f>
        <v>75</v>
      </c>
      <c r="H36" s="131">
        <f>VLOOKUP(C36,'Bez NP'!A:I,9,0)</f>
        <v>0</v>
      </c>
      <c r="I36" s="131">
        <f>VLOOKUP(C36,'Bez NP'!A:J,10,0)</f>
        <v>0</v>
      </c>
      <c r="J36" s="131">
        <f>VLOOKUP(C36,'Bez NP'!A:K,11,0)</f>
        <v>0</v>
      </c>
      <c r="K36" s="131">
        <f>VLOOKUP(C36,'Bez NP'!A:L,12,0)</f>
        <v>0</v>
      </c>
      <c r="L36" s="229">
        <f>VLOOKUP(C36,'Bez NP'!A:M,13,0)</f>
        <v>0</v>
      </c>
      <c r="M36" s="131">
        <f>VLOOKUP(C36,'Bez NP'!A:N,14,0)</f>
        <v>0</v>
      </c>
      <c r="N36" s="131">
        <f>VLOOKUP(C36,'Bez NP'!A:O,15,0)</f>
        <v>0</v>
      </c>
      <c r="O36" s="131">
        <f>VLOOKUP(C36,'Bez NP'!A:P,16,0)</f>
        <v>0</v>
      </c>
      <c r="P36" s="229">
        <f>VLOOKUP(C36,'Bez NP'!A:Q,17,0)</f>
        <v>0</v>
      </c>
      <c r="Q36" s="131">
        <f>VLOOKUP(C36,'Bez NP'!A:R,18,0)</f>
        <v>0</v>
      </c>
      <c r="R36" s="131">
        <f>VLOOKUP(C36,'Bez NP'!A:S,19,0)</f>
        <v>0</v>
      </c>
      <c r="S36" s="131">
        <f t="shared" si="0"/>
        <v>75</v>
      </c>
    </row>
    <row r="37" spans="1:19" ht="50.1" customHeight="1" x14ac:dyDescent="0.2">
      <c r="A37" s="131" t="s">
        <v>1891</v>
      </c>
      <c r="B37" s="131" t="str">
        <f>VLOOKUP(C37,Seznam_PO_1_1_2022!A:B,2,0)</f>
        <v>JM_104</v>
      </c>
      <c r="C37" s="221">
        <v>401293</v>
      </c>
      <c r="D37" s="137" t="str">
        <f>VLOOKUP(C37,Seznam_PO_1_1_2022!A:C,3,0)</f>
        <v>00401293</v>
      </c>
      <c r="E37" s="134" t="str">
        <f>VLOOKUP(C37,Seznam_PO_1_1_2022!A:E,5,0)</f>
        <v>Dětský domov Brno, Jílová, příspěvková organizace</v>
      </c>
      <c r="F37" s="134" t="str">
        <f>VLOOKUP(C37,Seznam_PO_1_1_2022!A:F,6,0)</f>
        <v>Jílová 119/13, 639 00 Brno</v>
      </c>
      <c r="G37" s="131">
        <f>VLOOKUP(C37,'Bez NP'!A:H,8,0)</f>
        <v>0</v>
      </c>
      <c r="H37" s="131">
        <f>VLOOKUP(C37,'Bez NP'!A:I,9,0)</f>
        <v>15</v>
      </c>
      <c r="I37" s="131">
        <f>VLOOKUP(C37,'Bez NP'!A:J,10,0)</f>
        <v>0</v>
      </c>
      <c r="J37" s="131">
        <f>VLOOKUP(C37,'Bez NP'!A:K,11,0)</f>
        <v>0</v>
      </c>
      <c r="K37" s="131">
        <f>VLOOKUP(C37,'Bez NP'!A:L,12,0)</f>
        <v>0</v>
      </c>
      <c r="L37" s="229">
        <f>VLOOKUP(C37,'Bez NP'!A:M,13,0)</f>
        <v>0</v>
      </c>
      <c r="M37" s="131">
        <f>VLOOKUP(C37,'Bez NP'!A:N,14,0)</f>
        <v>0</v>
      </c>
      <c r="N37" s="131">
        <f>VLOOKUP(C37,'Bez NP'!A:O,15,0)</f>
        <v>0</v>
      </c>
      <c r="O37" s="131">
        <f>VLOOKUP(C37,'Bez NP'!A:P,16,0)</f>
        <v>0</v>
      </c>
      <c r="P37" s="229">
        <f>VLOOKUP(C37,'Bez NP'!A:Q,17,0)</f>
        <v>0</v>
      </c>
      <c r="Q37" s="131">
        <f>VLOOKUP(C37,'Bez NP'!A:R,18,0)</f>
        <v>0</v>
      </c>
      <c r="R37" s="131">
        <f>VLOOKUP(C37,'Bez NP'!A:S,19,0)</f>
        <v>0</v>
      </c>
      <c r="S37" s="131">
        <f t="shared" si="0"/>
        <v>15</v>
      </c>
    </row>
    <row r="38" spans="1:19" ht="50.1" customHeight="1" x14ac:dyDescent="0.2">
      <c r="A38" s="131" t="s">
        <v>1892</v>
      </c>
      <c r="B38" s="131" t="str">
        <f>VLOOKUP(C38,Seznam_PO_1_1_2022!A:B,2,0)</f>
        <v>JM_107</v>
      </c>
      <c r="C38" s="221">
        <v>567213</v>
      </c>
      <c r="D38" s="137" t="str">
        <f>VLOOKUP(C38,Seznam_PO_1_1_2022!A:C,3,0)</f>
        <v>00567213</v>
      </c>
      <c r="E38" s="134" t="str">
        <f>VLOOKUP(C38,Seznam_PO_1_1_2022!A:E,5,0)</f>
        <v>Odborné učiliště a praktická škola Brno, příspěvková organizace</v>
      </c>
      <c r="F38" s="134" t="str">
        <f>VLOOKUP(C38,Seznam_PO_1_1_2022!A:F,6,0)</f>
        <v>Lomená 530/44, 617 00 Brno</v>
      </c>
      <c r="G38" s="131">
        <f>VLOOKUP(C38,'Bez NP'!A:H,8,0)</f>
        <v>0</v>
      </c>
      <c r="H38" s="131">
        <f>VLOOKUP(C38,'Bez NP'!A:I,9,0)</f>
        <v>0</v>
      </c>
      <c r="I38" s="131">
        <f>VLOOKUP(C38,'Bez NP'!A:J,10,0)</f>
        <v>75</v>
      </c>
      <c r="J38" s="131">
        <f>VLOOKUP(C38,'Bez NP'!A:K,11,0)</f>
        <v>0</v>
      </c>
      <c r="K38" s="131">
        <f>VLOOKUP(C38,'Bez NP'!A:L,12,0)</f>
        <v>0</v>
      </c>
      <c r="L38" s="229">
        <f>VLOOKUP(C38,'Bez NP'!A:M,13,0)</f>
        <v>0</v>
      </c>
      <c r="M38" s="131">
        <f>VLOOKUP(C38,'Bez NP'!A:N,14,0)</f>
        <v>0</v>
      </c>
      <c r="N38" s="131">
        <f>VLOOKUP(C38,'Bez NP'!A:O,15,0)</f>
        <v>0</v>
      </c>
      <c r="O38" s="131">
        <f>VLOOKUP(C38,'Bez NP'!A:P,16,0)</f>
        <v>0</v>
      </c>
      <c r="P38" s="229">
        <f>VLOOKUP(C38,'Bez NP'!A:Q,17,0)</f>
        <v>0</v>
      </c>
      <c r="Q38" s="131">
        <f>VLOOKUP(C38,'Bez NP'!A:R,18,0)</f>
        <v>0</v>
      </c>
      <c r="R38" s="131">
        <f>VLOOKUP(C38,'Bez NP'!A:S,19,0)</f>
        <v>0</v>
      </c>
      <c r="S38" s="131">
        <f t="shared" si="0"/>
        <v>75</v>
      </c>
    </row>
    <row r="39" spans="1:19" ht="50.1" customHeight="1" x14ac:dyDescent="0.2">
      <c r="A39" s="131" t="s">
        <v>1893</v>
      </c>
      <c r="B39" s="131" t="str">
        <f>VLOOKUP(C39,Seznam_PO_1_1_2022!A:B,2,0)</f>
        <v>JM_111</v>
      </c>
      <c r="C39" s="221">
        <v>44993501</v>
      </c>
      <c r="D39" s="137">
        <f>VLOOKUP(C39,Seznam_PO_1_1_2022!A:C,3,0)</f>
        <v>44993501</v>
      </c>
      <c r="E39" s="134" t="str">
        <f>VLOOKUP(C39,Seznam_PO_1_1_2022!A:E,5,0)</f>
        <v>Základní umělecká škola Antonína Doležala, Brno, Trnkova 81, příspěvková organizace</v>
      </c>
      <c r="F39" s="134" t="str">
        <f>VLOOKUP(C39,Seznam_PO_1_1_2022!A:F,6,0)</f>
        <v>Trnkova 1784/81, 628 00 Brno</v>
      </c>
      <c r="G39" s="131">
        <f>VLOOKUP(C39,'Bez NP'!A:H,8,0)</f>
        <v>25</v>
      </c>
      <c r="H39" s="131">
        <f>VLOOKUP(C39,'Bez NP'!A:I,9,0)</f>
        <v>0</v>
      </c>
      <c r="I39" s="131">
        <f>VLOOKUP(C39,'Bez NP'!A:J,10,0)</f>
        <v>0</v>
      </c>
      <c r="J39" s="131">
        <f>VLOOKUP(C39,'Bez NP'!A:K,11,0)</f>
        <v>0</v>
      </c>
      <c r="K39" s="131">
        <f>VLOOKUP(C39,'Bez NP'!A:L,12,0)</f>
        <v>0</v>
      </c>
      <c r="L39" s="229">
        <f>VLOOKUP(C39,'Bez NP'!A:M,13,0)</f>
        <v>0</v>
      </c>
      <c r="M39" s="131">
        <f>VLOOKUP(C39,'Bez NP'!A:N,14,0)</f>
        <v>2</v>
      </c>
      <c r="N39" s="131">
        <f>VLOOKUP(C39,'Bez NP'!A:O,15,0)</f>
        <v>0</v>
      </c>
      <c r="O39" s="131">
        <f>VLOOKUP(C39,'Bez NP'!A:P,16,0)</f>
        <v>0</v>
      </c>
      <c r="P39" s="229">
        <f>VLOOKUP(C39,'Bez NP'!A:Q,17,0)</f>
        <v>0</v>
      </c>
      <c r="Q39" s="131">
        <f>VLOOKUP(C39,'Bez NP'!A:R,18,0)</f>
        <v>0</v>
      </c>
      <c r="R39" s="131">
        <f>VLOOKUP(C39,'Bez NP'!A:S,19,0)</f>
        <v>0</v>
      </c>
      <c r="S39" s="131">
        <f t="shared" si="0"/>
        <v>27</v>
      </c>
    </row>
    <row r="40" spans="1:19" ht="50.1" customHeight="1" x14ac:dyDescent="0.2">
      <c r="A40" s="131" t="s">
        <v>1894</v>
      </c>
      <c r="B40" s="131" t="str">
        <f>VLOOKUP(C40,Seznam_PO_1_1_2022!A:B,2,0)</f>
        <v>JM_112</v>
      </c>
      <c r="C40" s="221">
        <v>380431</v>
      </c>
      <c r="D40" s="137" t="str">
        <f>VLOOKUP(C40,Seznam_PO_1_1_2022!A:C,3,0)</f>
        <v>00380431</v>
      </c>
      <c r="E40" s="134" t="str">
        <f>VLOOKUP(C40,Seznam_PO_1_1_2022!A:E,5,0)</f>
        <v>Střední škola strojírenská a elektrotechnická Brno, příspěvková organizace</v>
      </c>
      <c r="F40" s="134" t="str">
        <f>VLOOKUP(C40,Seznam_PO_1_1_2022!A:F,6,0)</f>
        <v>Trnkova 2482/113, 628 00 Brno</v>
      </c>
      <c r="G40" s="131">
        <f>VLOOKUP(C40,'Bez NP'!A:H,8,0)</f>
        <v>300</v>
      </c>
      <c r="H40" s="131">
        <f>VLOOKUP(C40,'Bez NP'!A:I,9,0)</f>
        <v>0</v>
      </c>
      <c r="I40" s="131">
        <f>VLOOKUP(C40,'Bez NP'!A:J,10,0)</f>
        <v>0</v>
      </c>
      <c r="J40" s="131">
        <f>VLOOKUP(C40,'Bez NP'!A:K,11,0)</f>
        <v>0</v>
      </c>
      <c r="K40" s="131">
        <f>VLOOKUP(C40,'Bez NP'!A:L,12,0)</f>
        <v>0</v>
      </c>
      <c r="L40" s="229">
        <f>VLOOKUP(C40,'Bez NP'!A:M,13,0)</f>
        <v>0</v>
      </c>
      <c r="M40" s="131">
        <f>VLOOKUP(C40,'Bez NP'!A:N,14,0)</f>
        <v>0</v>
      </c>
      <c r="N40" s="131">
        <f>VLOOKUP(C40,'Bez NP'!A:O,15,0)</f>
        <v>0</v>
      </c>
      <c r="O40" s="131">
        <f>VLOOKUP(C40,'Bez NP'!A:P,16,0)</f>
        <v>0</v>
      </c>
      <c r="P40" s="229">
        <f>VLOOKUP(C40,'Bez NP'!A:Q,17,0)</f>
        <v>0</v>
      </c>
      <c r="Q40" s="131">
        <f>VLOOKUP(C40,'Bez NP'!A:R,18,0)</f>
        <v>0</v>
      </c>
      <c r="R40" s="131">
        <f>VLOOKUP(C40,'Bez NP'!A:S,19,0)</f>
        <v>0</v>
      </c>
      <c r="S40" s="131">
        <f t="shared" si="0"/>
        <v>300</v>
      </c>
    </row>
    <row r="41" spans="1:19" ht="50.1" customHeight="1" x14ac:dyDescent="0.2">
      <c r="A41" s="131" t="s">
        <v>1895</v>
      </c>
      <c r="B41" s="131" t="str">
        <f>VLOOKUP(C41,Seznam_PO_1_1_2022!A:B,2,0)</f>
        <v>JM_116</v>
      </c>
      <c r="C41" s="222">
        <v>64327809</v>
      </c>
      <c r="D41" s="137">
        <f>VLOOKUP(C41,Seznam_PO_1_1_2022!A:C,3,0)</f>
        <v>64327809</v>
      </c>
      <c r="E41" s="134" t="str">
        <f>VLOOKUP(C41,Seznam_PO_1_1_2022!A:E,5,0)</f>
        <v>Mateřská škola a základní škola při Fakultní nemocnici Brno, příspěvková organizace</v>
      </c>
      <c r="F41" s="134" t="str">
        <f>VLOOKUP(C41,Seznam_PO_1_1_2022!A:F,6,0)</f>
        <v>Černopolní 212/9, 613 00 Brno</v>
      </c>
      <c r="G41" s="131">
        <f>VLOOKUP(C41,'Bez NP'!A:H,8,0)</f>
        <v>25</v>
      </c>
      <c r="H41" s="131">
        <f>VLOOKUP(C41,'Bez NP'!A:I,9,0)</f>
        <v>0</v>
      </c>
      <c r="I41" s="131">
        <f>VLOOKUP(C41,'Bez NP'!A:J,10,0)</f>
        <v>0</v>
      </c>
      <c r="J41" s="131">
        <f>VLOOKUP(C41,'Bez NP'!A:K,11,0)</f>
        <v>0</v>
      </c>
      <c r="K41" s="131">
        <f>VLOOKUP(C41,'Bez NP'!A:L,12,0)</f>
        <v>0</v>
      </c>
      <c r="L41" s="229">
        <f>VLOOKUP(C41,'Bez NP'!A:M,13,0)</f>
        <v>0</v>
      </c>
      <c r="M41" s="131">
        <f>VLOOKUP(C41,'Bez NP'!A:N,14,0)</f>
        <v>0</v>
      </c>
      <c r="N41" s="131">
        <f>VLOOKUP(C41,'Bez NP'!A:O,15,0)</f>
        <v>0</v>
      </c>
      <c r="O41" s="131">
        <f>VLOOKUP(C41,'Bez NP'!A:P,16,0)</f>
        <v>0</v>
      </c>
      <c r="P41" s="229">
        <f>VLOOKUP(C41,'Bez NP'!A:Q,17,0)</f>
        <v>0</v>
      </c>
      <c r="Q41" s="131">
        <f>VLOOKUP(C41,'Bez NP'!A:R,18,0)</f>
        <v>0</v>
      </c>
      <c r="R41" s="131">
        <f>VLOOKUP(C41,'Bez NP'!A:S,19,0)</f>
        <v>0</v>
      </c>
      <c r="S41" s="131">
        <f t="shared" si="0"/>
        <v>25</v>
      </c>
    </row>
    <row r="42" spans="1:19" ht="50.1" customHeight="1" x14ac:dyDescent="0.2">
      <c r="A42" s="131" t="s">
        <v>1896</v>
      </c>
      <c r="B42" s="131" t="str">
        <f>VLOOKUP(C42,Seznam_PO_1_1_2022!A:B,2,0)</f>
        <v>JM_121</v>
      </c>
      <c r="C42" s="221">
        <v>62157655</v>
      </c>
      <c r="D42" s="137">
        <f>VLOOKUP(C42,Seznam_PO_1_1_2022!A:C,3,0)</f>
        <v>62157655</v>
      </c>
      <c r="E42" s="134" t="str">
        <f>VLOOKUP(C42,Seznam_PO_1_1_2022!A:E,5,0)</f>
        <v>Mateřská škola, základní škola a střední škola Gellnerka Brno, příspěvková organizace</v>
      </c>
      <c r="F42" s="134" t="str">
        <f>VLOOKUP(C42,Seznam_PO_1_1_2022!A:F,6,0)</f>
        <v>Gellnerova 66/1, 637 00 Brno</v>
      </c>
      <c r="G42" s="131">
        <f>VLOOKUP(C42,'Bez NP'!A:H,8,0)</f>
        <v>5</v>
      </c>
      <c r="H42" s="131">
        <f>VLOOKUP(C42,'Bez NP'!A:I,9,0)</f>
        <v>50</v>
      </c>
      <c r="I42" s="131">
        <f>VLOOKUP(C42,'Bez NP'!A:J,10,0)</f>
        <v>0</v>
      </c>
      <c r="J42" s="131">
        <f>VLOOKUP(C42,'Bez NP'!A:K,11,0)</f>
        <v>5</v>
      </c>
      <c r="K42" s="131">
        <f>VLOOKUP(C42,'Bez NP'!A:L,12,0)</f>
        <v>2</v>
      </c>
      <c r="L42" s="229">
        <f>VLOOKUP(C42,'Bez NP'!A:M,13,0)</f>
        <v>0</v>
      </c>
      <c r="M42" s="131">
        <f>VLOOKUP(C42,'Bez NP'!A:N,14,0)</f>
        <v>0</v>
      </c>
      <c r="N42" s="131">
        <f>VLOOKUP(C42,'Bez NP'!A:O,15,0)</f>
        <v>0</v>
      </c>
      <c r="O42" s="131">
        <f>VLOOKUP(C42,'Bez NP'!A:P,16,0)</f>
        <v>0</v>
      </c>
      <c r="P42" s="229">
        <f>VLOOKUP(C42,'Bez NP'!A:Q,17,0)</f>
        <v>0</v>
      </c>
      <c r="Q42" s="131">
        <f>VLOOKUP(C42,'Bez NP'!A:R,18,0)</f>
        <v>0</v>
      </c>
      <c r="R42" s="131">
        <f>VLOOKUP(C42,'Bez NP'!A:S,19,0)</f>
        <v>0</v>
      </c>
      <c r="S42" s="131">
        <f t="shared" si="0"/>
        <v>62</v>
      </c>
    </row>
    <row r="43" spans="1:19" ht="50.1" customHeight="1" x14ac:dyDescent="0.2">
      <c r="A43" s="131" t="s">
        <v>1897</v>
      </c>
      <c r="B43" s="131" t="str">
        <f>VLOOKUP(C43,Seznam_PO_1_1_2022!A:B,2,0)</f>
        <v>JM_123</v>
      </c>
      <c r="C43" s="221">
        <v>48515027</v>
      </c>
      <c r="D43" s="137">
        <f>VLOOKUP(C43,Seznam_PO_1_1_2022!A:C,3,0)</f>
        <v>48515027</v>
      </c>
      <c r="E43" s="134" t="str">
        <f>VLOOKUP(C43,Seznam_PO_1_1_2022!A:E,5,0)</f>
        <v>Střední škola Gemini Brno, příspěvková organizace</v>
      </c>
      <c r="F43" s="134" t="str">
        <f>VLOOKUP(C43,Seznam_PO_1_1_2022!A:F,6,0)</f>
        <v>Vaculíkova 259/14, 638 00 Brno</v>
      </c>
      <c r="G43" s="131">
        <f>VLOOKUP(C43,'Bez NP'!A:H,8,0)</f>
        <v>0</v>
      </c>
      <c r="H43" s="131">
        <f>VLOOKUP(C43,'Bez NP'!A:I,9,0)</f>
        <v>0</v>
      </c>
      <c r="I43" s="131">
        <f>VLOOKUP(C43,'Bez NP'!A:J,10,0)</f>
        <v>100</v>
      </c>
      <c r="J43" s="131">
        <f>VLOOKUP(C43,'Bez NP'!A:K,11,0)</f>
        <v>0</v>
      </c>
      <c r="K43" s="131">
        <f>VLOOKUP(C43,'Bez NP'!A:L,12,0)</f>
        <v>0</v>
      </c>
      <c r="L43" s="229">
        <f>VLOOKUP(C43,'Bez NP'!A:M,13,0)</f>
        <v>0</v>
      </c>
      <c r="M43" s="131">
        <f>VLOOKUP(C43,'Bez NP'!A:N,14,0)</f>
        <v>0</v>
      </c>
      <c r="N43" s="131">
        <f>VLOOKUP(C43,'Bez NP'!A:O,15,0)</f>
        <v>0</v>
      </c>
      <c r="O43" s="131">
        <f>VLOOKUP(C43,'Bez NP'!A:P,16,0)</f>
        <v>0</v>
      </c>
      <c r="P43" s="229">
        <f>VLOOKUP(C43,'Bez NP'!A:Q,17,0)</f>
        <v>0</v>
      </c>
      <c r="Q43" s="131">
        <f>VLOOKUP(C43,'Bez NP'!A:R,18,0)</f>
        <v>0</v>
      </c>
      <c r="R43" s="131">
        <f>VLOOKUP(C43,'Bez NP'!A:S,19,0)</f>
        <v>0</v>
      </c>
      <c r="S43" s="131">
        <f t="shared" si="0"/>
        <v>100</v>
      </c>
    </row>
    <row r="44" spans="1:19" ht="50.1" customHeight="1" x14ac:dyDescent="0.2">
      <c r="A44" s="131" t="s">
        <v>1898</v>
      </c>
      <c r="B44" s="131" t="str">
        <f>VLOOKUP(C44,Seznam_PO_1_1_2022!A:B,2,0)</f>
        <v>JM_127</v>
      </c>
      <c r="C44" s="221">
        <v>49408381</v>
      </c>
      <c r="D44" s="137">
        <f>VLOOKUP(C44,Seznam_PO_1_1_2022!A:C,3,0)</f>
        <v>49408381</v>
      </c>
      <c r="E44" s="134" t="str">
        <f>VLOOKUP(C44,Seznam_PO_1_1_2022!A:E,5,0)</f>
        <v>Integrovaná střední škola Slavkov u Brna, příspěvková organizace</v>
      </c>
      <c r="F44" s="134" t="str">
        <f>VLOOKUP(C44,Seznam_PO_1_1_2022!A:F,6,0)</f>
        <v>Tyršova 479, 684 01 Slavkov u Brna</v>
      </c>
      <c r="G44" s="131">
        <f>VLOOKUP(C44,'Bez NP'!A:H,8,0)</f>
        <v>0</v>
      </c>
      <c r="H44" s="131">
        <f>VLOOKUP(C44,'Bez NP'!A:I,9,0)</f>
        <v>200</v>
      </c>
      <c r="I44" s="131">
        <f>VLOOKUP(C44,'Bez NP'!A:J,10,0)</f>
        <v>0</v>
      </c>
      <c r="J44" s="131">
        <f>VLOOKUP(C44,'Bez NP'!A:K,11,0)</f>
        <v>5</v>
      </c>
      <c r="K44" s="131">
        <f>VLOOKUP(C44,'Bez NP'!A:L,12,0)</f>
        <v>0</v>
      </c>
      <c r="L44" s="229">
        <f>VLOOKUP(C44,'Bez NP'!A:M,13,0)</f>
        <v>0</v>
      </c>
      <c r="M44" s="131">
        <f>VLOOKUP(C44,'Bez NP'!A:N,14,0)</f>
        <v>0</v>
      </c>
      <c r="N44" s="131">
        <f>VLOOKUP(C44,'Bez NP'!A:O,15,0)</f>
        <v>0</v>
      </c>
      <c r="O44" s="131">
        <f>VLOOKUP(C44,'Bez NP'!A:P,16,0)</f>
        <v>0</v>
      </c>
      <c r="P44" s="229">
        <f>VLOOKUP(C44,'Bez NP'!A:Q,17,0)</f>
        <v>0</v>
      </c>
      <c r="Q44" s="131">
        <f>VLOOKUP(C44,'Bez NP'!A:R,18,0)</f>
        <v>0</v>
      </c>
      <c r="R44" s="131">
        <f>VLOOKUP(C44,'Bez NP'!A:S,19,0)</f>
        <v>0</v>
      </c>
      <c r="S44" s="131">
        <f t="shared" si="0"/>
        <v>205</v>
      </c>
    </row>
    <row r="45" spans="1:19" ht="50.1" customHeight="1" x14ac:dyDescent="0.2">
      <c r="A45" s="131" t="s">
        <v>1899</v>
      </c>
      <c r="B45" s="131" t="str">
        <f>VLOOKUP(C45,Seznam_PO_1_1_2022!A:B,2,0)</f>
        <v>JM_131</v>
      </c>
      <c r="C45" s="221">
        <v>62075985</v>
      </c>
      <c r="D45" s="137">
        <f>VLOOKUP(C45,Seznam_PO_1_1_2022!A:C,3,0)</f>
        <v>62075985</v>
      </c>
      <c r="E45" s="134" t="str">
        <f>VLOOKUP(C45,Seznam_PO_1_1_2022!A:E,5,0)</f>
        <v>Mateřská škola, základní škola a praktická škola Boskovice, příspěvková organizace</v>
      </c>
      <c r="F45" s="134" t="str">
        <f>VLOOKUP(C45,Seznam_PO_1_1_2022!A:F,6,0)</f>
        <v>Štefanikova 1142/2, 680 01 Boskovice</v>
      </c>
      <c r="G45" s="131">
        <f>VLOOKUP(C45,'Bez NP'!A:H,8,0)</f>
        <v>0</v>
      </c>
      <c r="H45" s="131">
        <f>VLOOKUP(C45,'Bez NP'!A:I,9,0)</f>
        <v>40</v>
      </c>
      <c r="I45" s="131">
        <f>VLOOKUP(C45,'Bez NP'!A:J,10,0)</f>
        <v>0</v>
      </c>
      <c r="J45" s="131">
        <f>VLOOKUP(C45,'Bez NP'!A:K,11,0)</f>
        <v>0</v>
      </c>
      <c r="K45" s="131">
        <f>VLOOKUP(C45,'Bez NP'!A:L,12,0)</f>
        <v>0</v>
      </c>
      <c r="L45" s="229">
        <f>VLOOKUP(C45,'Bez NP'!A:M,13,0)</f>
        <v>0</v>
      </c>
      <c r="M45" s="131">
        <f>VLOOKUP(C45,'Bez NP'!A:N,14,0)</f>
        <v>0</v>
      </c>
      <c r="N45" s="131">
        <f>VLOOKUP(C45,'Bez NP'!A:O,15,0)</f>
        <v>0</v>
      </c>
      <c r="O45" s="131">
        <f>VLOOKUP(C45,'Bez NP'!A:P,16,0)</f>
        <v>0</v>
      </c>
      <c r="P45" s="229">
        <f>VLOOKUP(C45,'Bez NP'!A:Q,17,0)</f>
        <v>0</v>
      </c>
      <c r="Q45" s="131">
        <f>VLOOKUP(C45,'Bez NP'!A:R,18,0)</f>
        <v>0</v>
      </c>
      <c r="R45" s="131">
        <f>VLOOKUP(C45,'Bez NP'!A:S,19,0)</f>
        <v>0</v>
      </c>
      <c r="S45" s="131">
        <f t="shared" si="0"/>
        <v>40</v>
      </c>
    </row>
    <row r="46" spans="1:19" ht="50.1" customHeight="1" x14ac:dyDescent="0.2">
      <c r="A46" s="131" t="s">
        <v>1900</v>
      </c>
      <c r="B46" s="131" t="str">
        <f>VLOOKUP(C46,Seznam_PO_1_1_2022!A:B,2,0)</f>
        <v>JM_132</v>
      </c>
      <c r="C46" s="221">
        <v>62077465</v>
      </c>
      <c r="D46" s="137">
        <f>VLOOKUP(C46,Seznam_PO_1_1_2022!A:C,3,0)</f>
        <v>62077465</v>
      </c>
      <c r="E46" s="134" t="str">
        <f>VLOOKUP(C46,Seznam_PO_1_1_2022!A:E,5,0)</f>
        <v>Dětský domov Boskovice, příspěvková organizace</v>
      </c>
      <c r="F46" s="134" t="str">
        <f>VLOOKUP(C46,Seznam_PO_1_1_2022!A:F,6,0)</f>
        <v>Štefanikova 2344/2b, 680 01 Boskovice</v>
      </c>
      <c r="G46" s="131">
        <f>VLOOKUP(C46,'Bez NP'!A:H,8,0)</f>
        <v>25</v>
      </c>
      <c r="H46" s="131">
        <f>VLOOKUP(C46,'Bez NP'!A:I,9,0)</f>
        <v>0</v>
      </c>
      <c r="I46" s="131">
        <f>VLOOKUP(C46,'Bez NP'!A:J,10,0)</f>
        <v>0</v>
      </c>
      <c r="J46" s="131">
        <f>VLOOKUP(C46,'Bez NP'!A:K,11,0)</f>
        <v>0</v>
      </c>
      <c r="K46" s="131">
        <f>VLOOKUP(C46,'Bez NP'!A:L,12,0)</f>
        <v>0</v>
      </c>
      <c r="L46" s="229">
        <f>VLOOKUP(C46,'Bez NP'!A:M,13,0)</f>
        <v>0</v>
      </c>
      <c r="M46" s="131">
        <f>VLOOKUP(C46,'Bez NP'!A:N,14,0)</f>
        <v>0</v>
      </c>
      <c r="N46" s="131">
        <f>VLOOKUP(C46,'Bez NP'!A:O,15,0)</f>
        <v>0</v>
      </c>
      <c r="O46" s="131">
        <f>VLOOKUP(C46,'Bez NP'!A:P,16,0)</f>
        <v>0</v>
      </c>
      <c r="P46" s="229">
        <f>VLOOKUP(C46,'Bez NP'!A:Q,17,0)</f>
        <v>0</v>
      </c>
      <c r="Q46" s="131">
        <f>VLOOKUP(C46,'Bez NP'!A:R,18,0)</f>
        <v>0</v>
      </c>
      <c r="R46" s="131">
        <f>VLOOKUP(C46,'Bez NP'!A:S,19,0)</f>
        <v>0</v>
      </c>
      <c r="S46" s="131">
        <f t="shared" si="0"/>
        <v>25</v>
      </c>
    </row>
    <row r="47" spans="1:19" ht="50.1" customHeight="1" x14ac:dyDescent="0.2">
      <c r="A47" s="131" t="s">
        <v>1901</v>
      </c>
      <c r="B47" s="131" t="str">
        <f>VLOOKUP(C47,Seznam_PO_1_1_2022!A:B,2,0)</f>
        <v>JM_135</v>
      </c>
      <c r="C47" s="221">
        <v>70284849</v>
      </c>
      <c r="D47" s="137">
        <f>VLOOKUP(C47,Seznam_PO_1_1_2022!A:C,3,0)</f>
        <v>70284849</v>
      </c>
      <c r="E47" s="134" t="str">
        <f>VLOOKUP(C47,Seznam_PO_1_1_2022!A:E,5,0)</f>
        <v>Mateřská škola, základní škola, praktická škola a dětský domov Kyjov, příspěvková organizace</v>
      </c>
      <c r="F47" s="134" t="str">
        <f>VLOOKUP(C47,Seznam_PO_1_1_2022!A:F,6,0)</f>
        <v>Za Humny 3304/46, 697 01 Kyjov</v>
      </c>
      <c r="G47" s="131">
        <f>VLOOKUP(C47,'Bez NP'!A:H,8,0)</f>
        <v>50</v>
      </c>
      <c r="H47" s="131">
        <f>VLOOKUP(C47,'Bez NP'!A:I,9,0)</f>
        <v>0</v>
      </c>
      <c r="I47" s="131">
        <f>VLOOKUP(C47,'Bez NP'!A:J,10,0)</f>
        <v>0</v>
      </c>
      <c r="J47" s="131">
        <f>VLOOKUP(C47,'Bez NP'!A:K,11,0)</f>
        <v>0</v>
      </c>
      <c r="K47" s="131">
        <f>VLOOKUP(C47,'Bez NP'!A:L,12,0)</f>
        <v>0</v>
      </c>
      <c r="L47" s="229">
        <f>VLOOKUP(C47,'Bez NP'!A:M,13,0)</f>
        <v>0</v>
      </c>
      <c r="M47" s="131">
        <f>VLOOKUP(C47,'Bez NP'!A:N,14,0)</f>
        <v>4</v>
      </c>
      <c r="N47" s="131">
        <f>VLOOKUP(C47,'Bez NP'!A:O,15,0)</f>
        <v>0</v>
      </c>
      <c r="O47" s="131">
        <f>VLOOKUP(C47,'Bez NP'!A:P,16,0)</f>
        <v>0</v>
      </c>
      <c r="P47" s="229">
        <f>VLOOKUP(C47,'Bez NP'!A:Q,17,0)</f>
        <v>0</v>
      </c>
      <c r="Q47" s="131">
        <f>VLOOKUP(C47,'Bez NP'!A:R,18,0)</f>
        <v>0</v>
      </c>
      <c r="R47" s="131">
        <f>VLOOKUP(C47,'Bez NP'!A:S,19,0)</f>
        <v>0</v>
      </c>
      <c r="S47" s="131">
        <f t="shared" si="0"/>
        <v>54</v>
      </c>
    </row>
    <row r="48" spans="1:19" ht="50.1" customHeight="1" x14ac:dyDescent="0.2">
      <c r="A48" s="131" t="s">
        <v>1902</v>
      </c>
      <c r="B48" s="131" t="str">
        <f>VLOOKUP(C48,Seznam_PO_1_1_2022!A:B,2,0)</f>
        <v>JM_141</v>
      </c>
      <c r="C48" s="221">
        <v>46937099</v>
      </c>
      <c r="D48" s="137">
        <f>VLOOKUP(C48,Seznam_PO_1_1_2022!A:C,3,0)</f>
        <v>46937099</v>
      </c>
      <c r="E48" s="134" t="str">
        <f>VLOOKUP(C48,Seznam_PO_1_1_2022!A:E,5,0)</f>
        <v>Centrum služeb pro seniory Kyjov, příspěvková organizace</v>
      </c>
      <c r="F48" s="134" t="str">
        <f>VLOOKUP(C48,Seznam_PO_1_1_2022!A:F,6,0)</f>
        <v>Strážovská 1095/1, 697 01 Kyjov</v>
      </c>
      <c r="G48" s="131">
        <f>VLOOKUP(C48,'Bez NP'!A:H,8,0)</f>
        <v>0</v>
      </c>
      <c r="H48" s="131">
        <f>VLOOKUP(C48,'Bez NP'!A:I,9,0)</f>
        <v>50</v>
      </c>
      <c r="I48" s="131">
        <f>VLOOKUP(C48,'Bez NP'!A:J,10,0)</f>
        <v>0</v>
      </c>
      <c r="J48" s="131">
        <f>VLOOKUP(C48,'Bez NP'!A:K,11,0)</f>
        <v>0</v>
      </c>
      <c r="K48" s="131">
        <f>VLOOKUP(C48,'Bez NP'!A:L,12,0)</f>
        <v>0</v>
      </c>
      <c r="L48" s="229">
        <f>VLOOKUP(C48,'Bez NP'!A:M,13,0)</f>
        <v>0</v>
      </c>
      <c r="M48" s="131">
        <f>VLOOKUP(C48,'Bez NP'!A:N,14,0)</f>
        <v>0</v>
      </c>
      <c r="N48" s="131">
        <f>VLOOKUP(C48,'Bez NP'!A:O,15,0)</f>
        <v>0</v>
      </c>
      <c r="O48" s="131">
        <f>VLOOKUP(C48,'Bez NP'!A:P,16,0)</f>
        <v>0</v>
      </c>
      <c r="P48" s="229">
        <f>VLOOKUP(C48,'Bez NP'!A:Q,17,0)</f>
        <v>0</v>
      </c>
      <c r="Q48" s="131">
        <f>VLOOKUP(C48,'Bez NP'!A:R,18,0)</f>
        <v>0</v>
      </c>
      <c r="R48" s="131">
        <f>VLOOKUP(C48,'Bez NP'!A:S,19,0)</f>
        <v>0</v>
      </c>
      <c r="S48" s="131">
        <f t="shared" si="0"/>
        <v>50</v>
      </c>
    </row>
    <row r="49" spans="1:19" ht="50.1" customHeight="1" x14ac:dyDescent="0.2">
      <c r="A49" s="131" t="s">
        <v>1903</v>
      </c>
      <c r="B49" s="131" t="str">
        <f>VLOOKUP(C49,Seznam_PO_1_1_2022!A:B,2,0)</f>
        <v>JM_142</v>
      </c>
      <c r="C49" s="221">
        <v>46937145</v>
      </c>
      <c r="D49" s="137">
        <f>VLOOKUP(C49,Seznam_PO_1_1_2022!A:C,3,0)</f>
        <v>46937145</v>
      </c>
      <c r="E49" s="134" t="str">
        <f>VLOOKUP(C49,Seznam_PO_1_1_2022!A:E,5,0)</f>
        <v>Domov Horizont, příspěvková organizace</v>
      </c>
      <c r="F49" s="134" t="str">
        <f>VLOOKUP(C49,Seznam_PO_1_1_2022!A:F,6,0)</f>
        <v>Strážovská 1096/3, 697 01 Kyjov</v>
      </c>
      <c r="G49" s="131">
        <f>VLOOKUP(C49,'Bez NP'!A:H,8,0)</f>
        <v>45</v>
      </c>
      <c r="H49" s="131">
        <f>VLOOKUP(C49,'Bez NP'!A:I,9,0)</f>
        <v>0</v>
      </c>
      <c r="I49" s="131">
        <f>VLOOKUP(C49,'Bez NP'!A:J,10,0)</f>
        <v>0</v>
      </c>
      <c r="J49" s="131">
        <f>VLOOKUP(C49,'Bez NP'!A:K,11,0)</f>
        <v>0</v>
      </c>
      <c r="K49" s="131">
        <f>VLOOKUP(C49,'Bez NP'!A:L,12,0)</f>
        <v>0</v>
      </c>
      <c r="L49" s="229">
        <f>VLOOKUP(C49,'Bez NP'!A:M,13,0)</f>
        <v>0</v>
      </c>
      <c r="M49" s="131">
        <f>VLOOKUP(C49,'Bez NP'!A:N,14,0)</f>
        <v>0</v>
      </c>
      <c r="N49" s="131">
        <f>VLOOKUP(C49,'Bez NP'!A:O,15,0)</f>
        <v>0</v>
      </c>
      <c r="O49" s="131">
        <f>VLOOKUP(C49,'Bez NP'!A:P,16,0)</f>
        <v>0</v>
      </c>
      <c r="P49" s="229">
        <f>VLOOKUP(C49,'Bez NP'!A:Q,17,0)</f>
        <v>0</v>
      </c>
      <c r="Q49" s="131">
        <f>VLOOKUP(C49,'Bez NP'!A:R,18,0)</f>
        <v>0</v>
      </c>
      <c r="R49" s="131">
        <f>VLOOKUP(C49,'Bez NP'!A:S,19,0)</f>
        <v>0</v>
      </c>
      <c r="S49" s="131">
        <f t="shared" si="0"/>
        <v>45</v>
      </c>
    </row>
    <row r="50" spans="1:19" ht="50.1" customHeight="1" x14ac:dyDescent="0.2">
      <c r="A50" s="131" t="s">
        <v>1904</v>
      </c>
      <c r="B50" s="131" t="str">
        <f>VLOOKUP(C50,Seznam_PO_1_1_2022!A:B,2,0)</f>
        <v>JM_144</v>
      </c>
      <c r="C50" s="221">
        <v>226912</v>
      </c>
      <c r="D50" s="137" t="str">
        <f>VLOOKUP(C50,Seznam_PO_1_1_2022!A:C,3,0)</f>
        <v>00226912</v>
      </c>
      <c r="E50" s="134" t="str">
        <f>VLOOKUP(C50,Seznam_PO_1_1_2022!A:E,5,0)</f>
        <v>Nemocnice Kyjov, příspěvková organizace</v>
      </c>
      <c r="F50" s="134" t="str">
        <f>VLOOKUP(C50,Seznam_PO_1_1_2022!A:F,6,0)</f>
        <v>Strážovská 1247/22, 697 01 Kyjov</v>
      </c>
      <c r="G50" s="131">
        <f>VLOOKUP(C50,'Bez NP'!A:H,8,0)</f>
        <v>0</v>
      </c>
      <c r="H50" s="131">
        <f>VLOOKUP(C50,'Bez NP'!A:I,9,0)</f>
        <v>800</v>
      </c>
      <c r="I50" s="131">
        <f>VLOOKUP(C50,'Bez NP'!A:J,10,0)</f>
        <v>0</v>
      </c>
      <c r="J50" s="131">
        <f>VLOOKUP(C50,'Bez NP'!A:K,11,0)</f>
        <v>0</v>
      </c>
      <c r="K50" s="131">
        <f>VLOOKUP(C50,'Bez NP'!A:L,12,0)</f>
        <v>0</v>
      </c>
      <c r="L50" s="229">
        <f>VLOOKUP(C50,'Bez NP'!A:M,13,0)</f>
        <v>0</v>
      </c>
      <c r="M50" s="131">
        <f>VLOOKUP(C50,'Bez NP'!A:N,14,0)</f>
        <v>0</v>
      </c>
      <c r="N50" s="131">
        <f>VLOOKUP(C50,'Bez NP'!A:O,15,0)</f>
        <v>20</v>
      </c>
      <c r="O50" s="131">
        <f>VLOOKUP(C50,'Bez NP'!A:P,16,0)</f>
        <v>0</v>
      </c>
      <c r="P50" s="229">
        <f>VLOOKUP(C50,'Bez NP'!A:Q,17,0)</f>
        <v>0</v>
      </c>
      <c r="Q50" s="131">
        <f>VLOOKUP(C50,'Bez NP'!A:R,18,0)</f>
        <v>0</v>
      </c>
      <c r="R50" s="131">
        <f>VLOOKUP(C50,'Bez NP'!A:S,19,0)</f>
        <v>0</v>
      </c>
      <c r="S50" s="131">
        <f t="shared" si="0"/>
        <v>820</v>
      </c>
    </row>
    <row r="51" spans="1:19" ht="50.1" customHeight="1" x14ac:dyDescent="0.2">
      <c r="A51" s="131" t="s">
        <v>1905</v>
      </c>
      <c r="B51" s="131" t="str">
        <f>VLOOKUP(C51,Seznam_PO_1_1_2022!A:B,2,0)</f>
        <v>JM_150</v>
      </c>
      <c r="C51" s="221">
        <v>70839964</v>
      </c>
      <c r="D51" s="137">
        <f>VLOOKUP(C51,Seznam_PO_1_1_2022!A:C,3,0)</f>
        <v>70839964</v>
      </c>
      <c r="E51" s="134" t="str">
        <f>VLOOKUP(C51,Seznam_PO_1_1_2022!A:E,5,0)</f>
        <v>Základní umělecká škola Veselí nad Moravou, příspěvková organizace</v>
      </c>
      <c r="F51" s="134" t="str">
        <f>VLOOKUP(C51,Seznam_PO_1_1_2022!A:F,6,0)</f>
        <v>náměstí Míru 1676, 698 01 Veselí nad Moravou</v>
      </c>
      <c r="G51" s="131">
        <f>VLOOKUP(C51,'Bez NP'!A:H,8,0)</f>
        <v>50</v>
      </c>
      <c r="H51" s="131">
        <f>VLOOKUP(C51,'Bez NP'!A:I,9,0)</f>
        <v>0</v>
      </c>
      <c r="I51" s="131">
        <f>VLOOKUP(C51,'Bez NP'!A:J,10,0)</f>
        <v>0</v>
      </c>
      <c r="J51" s="131">
        <f>VLOOKUP(C51,'Bez NP'!A:K,11,0)</f>
        <v>3</v>
      </c>
      <c r="K51" s="131">
        <f>VLOOKUP(C51,'Bez NP'!A:L,12,0)</f>
        <v>0</v>
      </c>
      <c r="L51" s="229">
        <f>VLOOKUP(C51,'Bez NP'!A:M,13,0)</f>
        <v>0</v>
      </c>
      <c r="M51" s="131">
        <f>VLOOKUP(C51,'Bez NP'!A:N,14,0)</f>
        <v>0</v>
      </c>
      <c r="N51" s="131">
        <f>VLOOKUP(C51,'Bez NP'!A:O,15,0)</f>
        <v>0</v>
      </c>
      <c r="O51" s="131">
        <f>VLOOKUP(C51,'Bez NP'!A:P,16,0)</f>
        <v>0</v>
      </c>
      <c r="P51" s="229">
        <f>VLOOKUP(C51,'Bez NP'!A:Q,17,0)</f>
        <v>0</v>
      </c>
      <c r="Q51" s="131">
        <f>VLOOKUP(C51,'Bez NP'!A:R,18,0)</f>
        <v>0</v>
      </c>
      <c r="R51" s="131">
        <f>VLOOKUP(C51,'Bez NP'!A:S,19,0)</f>
        <v>0</v>
      </c>
      <c r="S51" s="131">
        <f t="shared" si="0"/>
        <v>53</v>
      </c>
    </row>
    <row r="52" spans="1:19" ht="50.1" customHeight="1" x14ac:dyDescent="0.2">
      <c r="A52" s="131" t="s">
        <v>1906</v>
      </c>
      <c r="B52" s="131" t="str">
        <f>VLOOKUP(C52,Seznam_PO_1_1_2022!A:B,2,0)</f>
        <v>JM_151</v>
      </c>
      <c r="C52" s="221">
        <v>566438</v>
      </c>
      <c r="D52" s="137" t="str">
        <f>VLOOKUP(C52,Seznam_PO_1_1_2022!A:C,3,0)</f>
        <v>00566438</v>
      </c>
      <c r="E52" s="134" t="str">
        <f>VLOOKUP(C52,Seznam_PO_1_1_2022!A:E,5,0)</f>
        <v>Obchodní akademie a střední škola polytechnická Veselí nad Moravou, příspěvková organizace</v>
      </c>
      <c r="F52" s="134" t="str">
        <f>VLOOKUP(C52,Seznam_PO_1_1_2022!A:F,6,0)</f>
        <v>Kollárova 1669, 698 01 Veselí nad Moravou</v>
      </c>
      <c r="G52" s="131">
        <f>VLOOKUP(C52,'Bez NP'!A:H,8,0)</f>
        <v>0</v>
      </c>
      <c r="H52" s="131">
        <f>VLOOKUP(C52,'Bez NP'!A:I,9,0)</f>
        <v>80</v>
      </c>
      <c r="I52" s="131">
        <f>VLOOKUP(C52,'Bez NP'!A:J,10,0)</f>
        <v>0</v>
      </c>
      <c r="J52" s="131">
        <f>VLOOKUP(C52,'Bez NP'!A:K,11,0)</f>
        <v>0</v>
      </c>
      <c r="K52" s="131">
        <f>VLOOKUP(C52,'Bez NP'!A:L,12,0)</f>
        <v>0</v>
      </c>
      <c r="L52" s="229">
        <f>VLOOKUP(C52,'Bez NP'!A:M,13,0)</f>
        <v>0</v>
      </c>
      <c r="M52" s="131">
        <f>VLOOKUP(C52,'Bez NP'!A:N,14,0)</f>
        <v>0</v>
      </c>
      <c r="N52" s="131">
        <f>VLOOKUP(C52,'Bez NP'!A:O,15,0)</f>
        <v>0</v>
      </c>
      <c r="O52" s="131">
        <f>VLOOKUP(C52,'Bez NP'!A:P,16,0)</f>
        <v>0</v>
      </c>
      <c r="P52" s="229">
        <f>VLOOKUP(C52,'Bez NP'!A:Q,17,0)</f>
        <v>0</v>
      </c>
      <c r="Q52" s="131">
        <f>VLOOKUP(C52,'Bez NP'!A:R,18,0)</f>
        <v>0</v>
      </c>
      <c r="R52" s="131">
        <f>VLOOKUP(C52,'Bez NP'!A:S,19,0)</f>
        <v>0</v>
      </c>
      <c r="S52" s="131">
        <f t="shared" si="0"/>
        <v>80</v>
      </c>
    </row>
    <row r="53" spans="1:19" ht="50.1" customHeight="1" x14ac:dyDescent="0.2">
      <c r="A53" s="131" t="s">
        <v>1907</v>
      </c>
      <c r="B53" s="131" t="str">
        <f>VLOOKUP(C53,Seznam_PO_1_1_2022!A:B,2,0)</f>
        <v>JM_152</v>
      </c>
      <c r="C53" s="221">
        <v>70840385</v>
      </c>
      <c r="D53" s="137">
        <f>VLOOKUP(C53,Seznam_PO_1_1_2022!A:C,3,0)</f>
        <v>70840385</v>
      </c>
      <c r="E53" s="134" t="str">
        <f>VLOOKUP(C53,Seznam_PO_1_1_2022!A:E,5,0)</f>
        <v>Základní škola a praktická škola Veselí nad Moravou, příspěvková organizace</v>
      </c>
      <c r="F53" s="134" t="str">
        <f>VLOOKUP(C53,Seznam_PO_1_1_2022!A:F,6,0)</f>
        <v>Kollárova 1045, 698 01 Veselí nad Moravou</v>
      </c>
      <c r="G53" s="131">
        <f>VLOOKUP(C53,'Bez NP'!A:H,8,0)</f>
        <v>15</v>
      </c>
      <c r="H53" s="131">
        <f>VLOOKUP(C53,'Bez NP'!A:I,9,0)</f>
        <v>0</v>
      </c>
      <c r="I53" s="131">
        <f>VLOOKUP(C53,'Bez NP'!A:J,10,0)</f>
        <v>0</v>
      </c>
      <c r="J53" s="131">
        <f>VLOOKUP(C53,'Bez NP'!A:K,11,0)</f>
        <v>0</v>
      </c>
      <c r="K53" s="131">
        <f>VLOOKUP(C53,'Bez NP'!A:L,12,0)</f>
        <v>0</v>
      </c>
      <c r="L53" s="229">
        <f>VLOOKUP(C53,'Bez NP'!A:M,13,0)</f>
        <v>0</v>
      </c>
      <c r="M53" s="131">
        <f>VLOOKUP(C53,'Bez NP'!A:N,14,0)</f>
        <v>1</v>
      </c>
      <c r="N53" s="131">
        <f>VLOOKUP(C53,'Bez NP'!A:O,15,0)</f>
        <v>0</v>
      </c>
      <c r="O53" s="131">
        <f>VLOOKUP(C53,'Bez NP'!A:P,16,0)</f>
        <v>0</v>
      </c>
      <c r="P53" s="229">
        <f>VLOOKUP(C53,'Bez NP'!A:Q,17,0)</f>
        <v>0</v>
      </c>
      <c r="Q53" s="131">
        <f>VLOOKUP(C53,'Bez NP'!A:R,18,0)</f>
        <v>0</v>
      </c>
      <c r="R53" s="131">
        <f>VLOOKUP(C53,'Bez NP'!A:S,19,0)</f>
        <v>0</v>
      </c>
      <c r="S53" s="131">
        <f t="shared" si="0"/>
        <v>16</v>
      </c>
    </row>
    <row r="54" spans="1:19" ht="50.1" customHeight="1" x14ac:dyDescent="0.2">
      <c r="A54" s="131" t="s">
        <v>1908</v>
      </c>
      <c r="B54" s="131" t="str">
        <f>VLOOKUP(C54,Seznam_PO_1_1_2022!A:B,2,0)</f>
        <v>JM_154</v>
      </c>
      <c r="C54" s="221">
        <v>838420</v>
      </c>
      <c r="D54" s="137" t="str">
        <f>VLOOKUP(C54,Seznam_PO_1_1_2022!A:C,3,0)</f>
        <v>00838420</v>
      </c>
      <c r="E54" s="134" t="str">
        <f>VLOOKUP(C54,Seznam_PO_1_1_2022!A:E,5,0)</f>
        <v>Paprsek, příspěvková organizace</v>
      </c>
      <c r="F54" s="134" t="str">
        <f>VLOOKUP(C54,Seznam_PO_1_1_2022!A:F,6,0)</f>
        <v>K Čihadlu 679, 679 63 Velké Opatovice</v>
      </c>
      <c r="G54" s="131">
        <f>VLOOKUP(C54,'Bez NP'!A:H,8,0)</f>
        <v>60</v>
      </c>
      <c r="H54" s="131">
        <f>VLOOKUP(C54,'Bez NP'!A:I,9,0)</f>
        <v>0</v>
      </c>
      <c r="I54" s="131">
        <f>VLOOKUP(C54,'Bez NP'!A:J,10,0)</f>
        <v>0</v>
      </c>
      <c r="J54" s="131">
        <f>VLOOKUP(C54,'Bez NP'!A:K,11,0)</f>
        <v>0</v>
      </c>
      <c r="K54" s="131">
        <f>VLOOKUP(C54,'Bez NP'!A:L,12,0)</f>
        <v>0</v>
      </c>
      <c r="L54" s="229">
        <f>VLOOKUP(C54,'Bez NP'!A:M,13,0)</f>
        <v>0</v>
      </c>
      <c r="M54" s="131">
        <f>VLOOKUP(C54,'Bez NP'!A:N,14,0)</f>
        <v>1</v>
      </c>
      <c r="N54" s="131">
        <f>VLOOKUP(C54,'Bez NP'!A:O,15,0)</f>
        <v>0</v>
      </c>
      <c r="O54" s="131">
        <f>VLOOKUP(C54,'Bez NP'!A:P,16,0)</f>
        <v>0</v>
      </c>
      <c r="P54" s="229">
        <f>VLOOKUP(C54,'Bez NP'!A:Q,17,0)</f>
        <v>0</v>
      </c>
      <c r="Q54" s="131">
        <f>VLOOKUP(C54,'Bez NP'!A:R,18,0)</f>
        <v>0</v>
      </c>
      <c r="R54" s="131">
        <f>VLOOKUP(C54,'Bez NP'!A:S,19,0)</f>
        <v>0</v>
      </c>
      <c r="S54" s="131">
        <f t="shared" si="0"/>
        <v>61</v>
      </c>
    </row>
    <row r="55" spans="1:19" ht="50.1" customHeight="1" x14ac:dyDescent="0.2">
      <c r="A55" s="131" t="s">
        <v>1909</v>
      </c>
      <c r="B55" s="131" t="str">
        <f>VLOOKUP(C55,Seznam_PO_1_1_2022!A:B,2,0)</f>
        <v>JM_155</v>
      </c>
      <c r="C55" s="221">
        <v>840246</v>
      </c>
      <c r="D55" s="137" t="str">
        <f>VLOOKUP(C55,Seznam_PO_1_1_2022!A:C,3,0)</f>
        <v>00840246</v>
      </c>
      <c r="E55" s="134" t="str">
        <f>VLOOKUP(C55,Seznam_PO_1_1_2022!A:E,5,0)</f>
        <v>Základní umělecká škola Velké Opatovice, příspěvková organizace</v>
      </c>
      <c r="F55" s="134" t="str">
        <f>VLOOKUP(C55,Seznam_PO_1_1_2022!A:F,6,0)</f>
        <v>Pod Strážnicí 499, 679 63 Velké Opatovice</v>
      </c>
      <c r="G55" s="131">
        <f>VLOOKUP(C55,'Bez NP'!A:H,8,0)</f>
        <v>25</v>
      </c>
      <c r="H55" s="131">
        <f>VLOOKUP(C55,'Bez NP'!A:I,9,0)</f>
        <v>0</v>
      </c>
      <c r="I55" s="131">
        <f>VLOOKUP(C55,'Bez NP'!A:J,10,0)</f>
        <v>0</v>
      </c>
      <c r="J55" s="131">
        <f>VLOOKUP(C55,'Bez NP'!A:K,11,0)</f>
        <v>0</v>
      </c>
      <c r="K55" s="131">
        <f>VLOOKUP(C55,'Bez NP'!A:L,12,0)</f>
        <v>0</v>
      </c>
      <c r="L55" s="229">
        <f>VLOOKUP(C55,'Bez NP'!A:M,13,0)</f>
        <v>0</v>
      </c>
      <c r="M55" s="131">
        <f>VLOOKUP(C55,'Bez NP'!A:N,14,0)</f>
        <v>0</v>
      </c>
      <c r="N55" s="131">
        <f>VLOOKUP(C55,'Bez NP'!A:O,15,0)</f>
        <v>0</v>
      </c>
      <c r="O55" s="131">
        <f>VLOOKUP(C55,'Bez NP'!A:P,16,0)</f>
        <v>0</v>
      </c>
      <c r="P55" s="229">
        <f>VLOOKUP(C55,'Bez NP'!A:Q,17,0)</f>
        <v>0</v>
      </c>
      <c r="Q55" s="131">
        <f>VLOOKUP(C55,'Bez NP'!A:R,18,0)</f>
        <v>0</v>
      </c>
      <c r="R55" s="131">
        <f>VLOOKUP(C55,'Bez NP'!A:S,19,0)</f>
        <v>0</v>
      </c>
      <c r="S55" s="131">
        <f t="shared" si="0"/>
        <v>25</v>
      </c>
    </row>
    <row r="56" spans="1:19" ht="50.1" customHeight="1" x14ac:dyDescent="0.2">
      <c r="A56" s="131" t="s">
        <v>1910</v>
      </c>
      <c r="B56" s="131" t="str">
        <f>VLOOKUP(C56,Seznam_PO_1_1_2022!A:B,2,0)</f>
        <v>JM_157</v>
      </c>
      <c r="C56" s="221">
        <v>838446</v>
      </c>
      <c r="D56" s="137" t="str">
        <f>VLOOKUP(C56,Seznam_PO_1_1_2022!A:C,3,0)</f>
        <v>00838446</v>
      </c>
      <c r="E56" s="134" t="str">
        <f>VLOOKUP(C56,Seznam_PO_1_1_2022!A:E,5,0)</f>
        <v>Sociální služby Šebetov, příspěvková organizace</v>
      </c>
      <c r="F56" s="134" t="str">
        <f>VLOOKUP(C56,Seznam_PO_1_1_2022!A:F,6,0)</f>
        <v>Šebetov 1, 679 35 Šebetov</v>
      </c>
      <c r="G56" s="131">
        <f>VLOOKUP(C56,'Bez NP'!A:H,8,0)</f>
        <v>0</v>
      </c>
      <c r="H56" s="131">
        <f>VLOOKUP(C56,'Bez NP'!A:I,9,0)</f>
        <v>40</v>
      </c>
      <c r="I56" s="131">
        <f>VLOOKUP(C56,'Bez NP'!A:J,10,0)</f>
        <v>0</v>
      </c>
      <c r="J56" s="131">
        <f>VLOOKUP(C56,'Bez NP'!A:K,11,0)</f>
        <v>0</v>
      </c>
      <c r="K56" s="131">
        <f>VLOOKUP(C56,'Bez NP'!A:L,12,0)</f>
        <v>0</v>
      </c>
      <c r="L56" s="229">
        <f>VLOOKUP(C56,'Bez NP'!A:M,13,0)</f>
        <v>0</v>
      </c>
      <c r="M56" s="131">
        <f>VLOOKUP(C56,'Bez NP'!A:N,14,0)</f>
        <v>0</v>
      </c>
      <c r="N56" s="131">
        <f>VLOOKUP(C56,'Bez NP'!A:O,15,0)</f>
        <v>0</v>
      </c>
      <c r="O56" s="131">
        <f>VLOOKUP(C56,'Bez NP'!A:P,16,0)</f>
        <v>0</v>
      </c>
      <c r="P56" s="229">
        <f>VLOOKUP(C56,'Bez NP'!A:Q,17,0)</f>
        <v>0</v>
      </c>
      <c r="Q56" s="131">
        <f>VLOOKUP(C56,'Bez NP'!A:R,18,0)</f>
        <v>0</v>
      </c>
      <c r="R56" s="131">
        <f>VLOOKUP(C56,'Bez NP'!A:S,19,0)</f>
        <v>0</v>
      </c>
      <c r="S56" s="131">
        <f t="shared" si="0"/>
        <v>40</v>
      </c>
    </row>
    <row r="57" spans="1:19" ht="50.1" customHeight="1" x14ac:dyDescent="0.2">
      <c r="A57" s="131" t="s">
        <v>1911</v>
      </c>
      <c r="B57" s="131" t="str">
        <f>VLOOKUP(C57,Seznam_PO_1_1_2022!A:B,2,0)</f>
        <v>JM_160</v>
      </c>
      <c r="C57" s="221">
        <v>387134</v>
      </c>
      <c r="D57" s="137" t="str">
        <f>VLOOKUP(C57,Seznam_PO_1_1_2022!A:C,3,0)</f>
        <v>00387134</v>
      </c>
      <c r="E57" s="134" t="str">
        <f>VLOOKUP(C57,Seznam_PO_1_1_2022!A:E,5,0)</f>
        <v>Nemocnice Letovice, příspěvková organizace</v>
      </c>
      <c r="F57" s="134" t="str">
        <f>VLOOKUP(C57,Seznam_PO_1_1_2022!A:F,6,0)</f>
        <v>Pod klášterem 55/17, 679 61 Letovice</v>
      </c>
      <c r="G57" s="131">
        <f>VLOOKUP(C57,'Bez NP'!A:H,8,0)</f>
        <v>0</v>
      </c>
      <c r="H57" s="131">
        <f>VLOOKUP(C57,'Bez NP'!A:I,9,0)</f>
        <v>0</v>
      </c>
      <c r="I57" s="131">
        <f>VLOOKUP(C57,'Bez NP'!A:J,10,0)</f>
        <v>50</v>
      </c>
      <c r="J57" s="131">
        <f>VLOOKUP(C57,'Bez NP'!A:K,11,0)</f>
        <v>0</v>
      </c>
      <c r="K57" s="131">
        <f>VLOOKUP(C57,'Bez NP'!A:L,12,0)</f>
        <v>0</v>
      </c>
      <c r="L57" s="229">
        <f>VLOOKUP(C57,'Bez NP'!A:M,13,0)</f>
        <v>0</v>
      </c>
      <c r="M57" s="131">
        <f>VLOOKUP(C57,'Bez NP'!A:N,14,0)</f>
        <v>0</v>
      </c>
      <c r="N57" s="131">
        <f>VLOOKUP(C57,'Bez NP'!A:O,15,0)</f>
        <v>0</v>
      </c>
      <c r="O57" s="131">
        <f>VLOOKUP(C57,'Bez NP'!A:P,16,0)</f>
        <v>0</v>
      </c>
      <c r="P57" s="229">
        <f>VLOOKUP(C57,'Bez NP'!A:Q,17,0)</f>
        <v>0</v>
      </c>
      <c r="Q57" s="131">
        <f>VLOOKUP(C57,'Bez NP'!A:R,18,0)</f>
        <v>0</v>
      </c>
      <c r="R57" s="131">
        <f>VLOOKUP(C57,'Bez NP'!A:S,19,0)</f>
        <v>0</v>
      </c>
      <c r="S57" s="131">
        <f t="shared" si="0"/>
        <v>50</v>
      </c>
    </row>
    <row r="58" spans="1:19" ht="50.1" customHeight="1" x14ac:dyDescent="0.2">
      <c r="A58" s="131" t="s">
        <v>1912</v>
      </c>
      <c r="B58" s="131" t="str">
        <f>VLOOKUP(C58,Seznam_PO_1_1_2022!A:B,2,0)</f>
        <v>JM_166</v>
      </c>
      <c r="C58" s="221">
        <v>60680342</v>
      </c>
      <c r="D58" s="137">
        <f>VLOOKUP(C58,Seznam_PO_1_1_2022!A:C,3,0)</f>
        <v>60680342</v>
      </c>
      <c r="E58" s="134" t="str">
        <f>VLOOKUP(C58,Seznam_PO_1_1_2022!A:E,5,0)</f>
        <v>Střední průmyslová škola Edvarda Beneše a obchodní akademie Břeclav, příspěvková organizace</v>
      </c>
      <c r="F58" s="134" t="str">
        <f>VLOOKUP(C58,Seznam_PO_1_1_2022!A:F,6,0)</f>
        <v>nábř. Komenského 1126/1, 690 25 Břeclav</v>
      </c>
      <c r="G58" s="131">
        <f>VLOOKUP(C58,'Bez NP'!A:H,8,0)</f>
        <v>0</v>
      </c>
      <c r="H58" s="131">
        <f>VLOOKUP(C58,'Bez NP'!A:I,9,0)</f>
        <v>100</v>
      </c>
      <c r="I58" s="131">
        <f>VLOOKUP(C58,'Bez NP'!A:J,10,0)</f>
        <v>0</v>
      </c>
      <c r="J58" s="131">
        <f>VLOOKUP(C58,'Bez NP'!A:K,11,0)</f>
        <v>0</v>
      </c>
      <c r="K58" s="131">
        <f>VLOOKUP(C58,'Bez NP'!A:L,12,0)</f>
        <v>0</v>
      </c>
      <c r="L58" s="229">
        <f>VLOOKUP(C58,'Bez NP'!A:M,13,0)</f>
        <v>0</v>
      </c>
      <c r="M58" s="131">
        <f>VLOOKUP(C58,'Bez NP'!A:N,14,0)</f>
        <v>0</v>
      </c>
      <c r="N58" s="131">
        <f>VLOOKUP(C58,'Bez NP'!A:O,15,0)</f>
        <v>0</v>
      </c>
      <c r="O58" s="131">
        <f>VLOOKUP(C58,'Bez NP'!A:P,16,0)</f>
        <v>0</v>
      </c>
      <c r="P58" s="229">
        <f>VLOOKUP(C58,'Bez NP'!A:Q,17,0)</f>
        <v>0</v>
      </c>
      <c r="Q58" s="131">
        <f>VLOOKUP(C58,'Bez NP'!A:R,18,0)</f>
        <v>0</v>
      </c>
      <c r="R58" s="131">
        <f>VLOOKUP(C58,'Bez NP'!A:S,19,0)</f>
        <v>0</v>
      </c>
      <c r="S58" s="131">
        <f t="shared" si="0"/>
        <v>100</v>
      </c>
    </row>
    <row r="59" spans="1:19" ht="50.1" customHeight="1" x14ac:dyDescent="0.2">
      <c r="A59" s="131" t="s">
        <v>1913</v>
      </c>
      <c r="B59" s="131" t="str">
        <f>VLOOKUP(C59,Seznam_PO_1_1_2022!A:B,2,0)</f>
        <v>JM_169</v>
      </c>
      <c r="C59" s="221">
        <v>390780</v>
      </c>
      <c r="D59" s="137" t="str">
        <f>VLOOKUP(C59,Seznam_PO_1_1_2022!A:C,3,0)</f>
        <v>00390780</v>
      </c>
      <c r="E59" s="134" t="str">
        <f>VLOOKUP(C59,Seznam_PO_1_1_2022!A:E,5,0)</f>
        <v>Nemocnice Břeclav, příspěvková organizace</v>
      </c>
      <c r="F59" s="134" t="str">
        <f>VLOOKUP(C59,Seznam_PO_1_1_2022!A:F,6,0)</f>
        <v>U Nemocnice 3066/1, 690 02 Břeclav</v>
      </c>
      <c r="G59" s="131">
        <f>VLOOKUP(C59,'Bez NP'!A:H,8,0)</f>
        <v>0</v>
      </c>
      <c r="H59" s="131">
        <f>VLOOKUP(C59,'Bez NP'!A:I,9,0)</f>
        <v>115</v>
      </c>
      <c r="I59" s="131">
        <f>VLOOKUP(C59,'Bez NP'!A:J,10,0)</f>
        <v>1200</v>
      </c>
      <c r="J59" s="131">
        <f>VLOOKUP(C59,'Bez NP'!A:K,11,0)</f>
        <v>0</v>
      </c>
      <c r="K59" s="131">
        <f>VLOOKUP(C59,'Bez NP'!A:L,12,0)</f>
        <v>0</v>
      </c>
      <c r="L59" s="229">
        <f>VLOOKUP(C59,'Bez NP'!A:M,13,0)</f>
        <v>0</v>
      </c>
      <c r="M59" s="131">
        <f>VLOOKUP(C59,'Bez NP'!A:N,14,0)</f>
        <v>0</v>
      </c>
      <c r="N59" s="131">
        <f>VLOOKUP(C59,'Bez NP'!A:O,15,0)</f>
        <v>0</v>
      </c>
      <c r="O59" s="131">
        <f>VLOOKUP(C59,'Bez NP'!A:P,16,0)</f>
        <v>5</v>
      </c>
      <c r="P59" s="229">
        <f>VLOOKUP(C59,'Bez NP'!A:Q,17,0)</f>
        <v>0</v>
      </c>
      <c r="Q59" s="131">
        <f>VLOOKUP(C59,'Bez NP'!A:R,18,0)</f>
        <v>60</v>
      </c>
      <c r="R59" s="131">
        <f>VLOOKUP(C59,'Bez NP'!A:S,19,0)</f>
        <v>0</v>
      </c>
      <c r="S59" s="131">
        <f t="shared" si="0"/>
        <v>1380</v>
      </c>
    </row>
    <row r="60" spans="1:19" ht="50.1" customHeight="1" x14ac:dyDescent="0.2">
      <c r="A60" s="131" t="s">
        <v>1914</v>
      </c>
      <c r="B60" s="131" t="str">
        <f>VLOOKUP(C60,Seznam_PO_1_1_2022!A:B,2,0)</f>
        <v>JM_174</v>
      </c>
      <c r="C60" s="221">
        <v>839621</v>
      </c>
      <c r="D60" s="137" t="str">
        <f>VLOOKUP(C60,Seznam_PO_1_1_2022!A:C,3,0)</f>
        <v>00839621</v>
      </c>
      <c r="E60" s="134" t="str">
        <f>VLOOKUP(C60,Seznam_PO_1_1_2022!A:E,5,0)</f>
        <v>Základní umělecká škola F. B. Ševčíka Jedovnice, příspěvková organizace</v>
      </c>
      <c r="F60" s="134" t="str">
        <f>VLOOKUP(C60,Seznam_PO_1_1_2022!A:F,6,0)</f>
        <v>Na Větřáku 463, 679 06 Jedovnice</v>
      </c>
      <c r="G60" s="131">
        <f>VLOOKUP(C60,'Bez NP'!A:H,8,0)</f>
        <v>0</v>
      </c>
      <c r="H60" s="131">
        <f>VLOOKUP(C60,'Bez NP'!A:I,9,0)</f>
        <v>0</v>
      </c>
      <c r="I60" s="131">
        <f>VLOOKUP(C60,'Bez NP'!A:J,10,0)</f>
        <v>25</v>
      </c>
      <c r="J60" s="131">
        <f>VLOOKUP(C60,'Bez NP'!A:K,11,0)</f>
        <v>0</v>
      </c>
      <c r="K60" s="131">
        <f>VLOOKUP(C60,'Bez NP'!A:L,12,0)</f>
        <v>0</v>
      </c>
      <c r="L60" s="229">
        <f>VLOOKUP(C60,'Bez NP'!A:M,13,0)</f>
        <v>0</v>
      </c>
      <c r="M60" s="131">
        <f>VLOOKUP(C60,'Bez NP'!A:N,14,0)</f>
        <v>0</v>
      </c>
      <c r="N60" s="131">
        <f>VLOOKUP(C60,'Bez NP'!A:O,15,0)</f>
        <v>0</v>
      </c>
      <c r="O60" s="131">
        <f>VLOOKUP(C60,'Bez NP'!A:P,16,0)</f>
        <v>0</v>
      </c>
      <c r="P60" s="229">
        <f>VLOOKUP(C60,'Bez NP'!A:Q,17,0)</f>
        <v>0</v>
      </c>
      <c r="Q60" s="131">
        <f>VLOOKUP(C60,'Bez NP'!A:R,18,0)</f>
        <v>0</v>
      </c>
      <c r="R60" s="131">
        <f>VLOOKUP(C60,'Bez NP'!A:S,19,0)</f>
        <v>0</v>
      </c>
      <c r="S60" s="131">
        <f t="shared" si="0"/>
        <v>25</v>
      </c>
    </row>
    <row r="61" spans="1:19" ht="50.1" customHeight="1" x14ac:dyDescent="0.2">
      <c r="A61" s="131" t="s">
        <v>1915</v>
      </c>
      <c r="B61" s="131" t="str">
        <f>VLOOKUP(C61,Seznam_PO_1_1_2022!A:B,2,0)</f>
        <v>JM_175</v>
      </c>
      <c r="C61" s="221">
        <v>62073087</v>
      </c>
      <c r="D61" s="137">
        <f>VLOOKUP(C61,Seznam_PO_1_1_2022!A:C,3,0)</f>
        <v>62073087</v>
      </c>
      <c r="E61" s="134" t="str">
        <f>VLOOKUP(C61,Seznam_PO_1_1_2022!A:E,5,0)</f>
        <v>Střední průmyslová škola Jedovnice, příspěvková organizace</v>
      </c>
      <c r="F61" s="134" t="str">
        <f>VLOOKUP(C61,Seznam_PO_1_1_2022!A:F,6,0)</f>
        <v>Na Větřáku 463, 679 06 Jedovnice</v>
      </c>
      <c r="G61" s="131">
        <f>VLOOKUP(C61,'Bez NP'!A:H,8,0)</f>
        <v>0</v>
      </c>
      <c r="H61" s="131">
        <f>VLOOKUP(C61,'Bez NP'!A:I,9,0)</f>
        <v>50</v>
      </c>
      <c r="I61" s="131">
        <f>VLOOKUP(C61,'Bez NP'!A:J,10,0)</f>
        <v>0</v>
      </c>
      <c r="J61" s="131">
        <f>VLOOKUP(C61,'Bez NP'!A:K,11,0)</f>
        <v>0</v>
      </c>
      <c r="K61" s="131">
        <f>VLOOKUP(C61,'Bez NP'!A:L,12,0)</f>
        <v>0</v>
      </c>
      <c r="L61" s="229">
        <f>VLOOKUP(C61,'Bez NP'!A:M,13,0)</f>
        <v>0</v>
      </c>
      <c r="M61" s="131">
        <f>VLOOKUP(C61,'Bez NP'!A:N,14,0)</f>
        <v>0</v>
      </c>
      <c r="N61" s="131">
        <f>VLOOKUP(C61,'Bez NP'!A:O,15,0)</f>
        <v>0</v>
      </c>
      <c r="O61" s="131">
        <f>VLOOKUP(C61,'Bez NP'!A:P,16,0)</f>
        <v>0</v>
      </c>
      <c r="P61" s="229">
        <f>VLOOKUP(C61,'Bez NP'!A:Q,17,0)</f>
        <v>0</v>
      </c>
      <c r="Q61" s="131">
        <f>VLOOKUP(C61,'Bez NP'!A:R,18,0)</f>
        <v>0</v>
      </c>
      <c r="R61" s="131">
        <f>VLOOKUP(C61,'Bez NP'!A:S,19,0)</f>
        <v>0</v>
      </c>
      <c r="S61" s="131">
        <f t="shared" si="0"/>
        <v>50</v>
      </c>
    </row>
    <row r="62" spans="1:19" ht="50.1" customHeight="1" x14ac:dyDescent="0.2">
      <c r="A62" s="131" t="s">
        <v>1916</v>
      </c>
      <c r="B62" s="131" t="str">
        <f>VLOOKUP(C62,Seznam_PO_1_1_2022!A:B,2,0)</f>
        <v>JM_181</v>
      </c>
      <c r="C62" s="221">
        <v>43420656</v>
      </c>
      <c r="D62" s="137">
        <f>VLOOKUP(C62,Seznam_PO_1_1_2022!A:C,3,0)</f>
        <v>43420656</v>
      </c>
      <c r="E62" s="134" t="str">
        <f>VLOOKUP(C62,Seznam_PO_1_1_2022!A:E,5,0)</f>
        <v>Dům dětí a mládeže Blansko, příspěvková organizace</v>
      </c>
      <c r="F62" s="134" t="str">
        <f>VLOOKUP(C62,Seznam_PO_1_1_2022!A:F,6,0)</f>
        <v>Údolní 1200/2, 678 01 Blansko</v>
      </c>
      <c r="G62" s="131">
        <f>VLOOKUP(C62,'Bez NP'!A:H,8,0)</f>
        <v>10</v>
      </c>
      <c r="H62" s="131">
        <f>VLOOKUP(C62,'Bez NP'!A:I,9,0)</f>
        <v>0</v>
      </c>
      <c r="I62" s="131">
        <f>VLOOKUP(C62,'Bez NP'!A:J,10,0)</f>
        <v>0</v>
      </c>
      <c r="J62" s="131">
        <f>VLOOKUP(C62,'Bez NP'!A:K,11,0)</f>
        <v>0</v>
      </c>
      <c r="K62" s="131">
        <f>VLOOKUP(C62,'Bez NP'!A:L,12,0)</f>
        <v>0</v>
      </c>
      <c r="L62" s="229">
        <f>VLOOKUP(C62,'Bez NP'!A:M,13,0)</f>
        <v>0</v>
      </c>
      <c r="M62" s="131">
        <f>VLOOKUP(C62,'Bez NP'!A:N,14,0)</f>
        <v>0</v>
      </c>
      <c r="N62" s="131">
        <f>VLOOKUP(C62,'Bez NP'!A:O,15,0)</f>
        <v>0</v>
      </c>
      <c r="O62" s="131">
        <f>VLOOKUP(C62,'Bez NP'!A:P,16,0)</f>
        <v>0</v>
      </c>
      <c r="P62" s="229">
        <f>VLOOKUP(C62,'Bez NP'!A:Q,17,0)</f>
        <v>0</v>
      </c>
      <c r="Q62" s="131">
        <f>VLOOKUP(C62,'Bez NP'!A:R,18,0)</f>
        <v>0</v>
      </c>
      <c r="R62" s="131">
        <f>VLOOKUP(C62,'Bez NP'!A:S,19,0)</f>
        <v>0</v>
      </c>
      <c r="S62" s="131">
        <f t="shared" si="0"/>
        <v>10</v>
      </c>
    </row>
    <row r="63" spans="1:19" ht="50.1" customHeight="1" x14ac:dyDescent="0.2">
      <c r="A63" s="131" t="s">
        <v>1917</v>
      </c>
      <c r="B63" s="131" t="str">
        <f>VLOOKUP(C63,Seznam_PO_1_1_2022!A:B,2,0)</f>
        <v>JM_191</v>
      </c>
      <c r="C63" s="221">
        <v>89613</v>
      </c>
      <c r="D63" s="137" t="str">
        <f>VLOOKUP(C63,Seznam_PO_1_1_2022!A:C,3,0)</f>
        <v>00089613</v>
      </c>
      <c r="E63" s="134" t="str">
        <f>VLOOKUP(C63,Seznam_PO_1_1_2022!A:E,5,0)</f>
        <v>Regionální muzeum v Mikulově, příspěvková organizace</v>
      </c>
      <c r="F63" s="134" t="str">
        <f>VLOOKUP(C63,Seznam_PO_1_1_2022!A:F,6,0)</f>
        <v>Zámek 1/4, 692 01 Mikulov</v>
      </c>
      <c r="G63" s="131">
        <f>VLOOKUP(C63,'Bez NP'!A:H,8,0)</f>
        <v>25</v>
      </c>
      <c r="H63" s="131">
        <f>VLOOKUP(C63,'Bez NP'!A:I,9,0)</f>
        <v>0</v>
      </c>
      <c r="I63" s="131">
        <f>VLOOKUP(C63,'Bez NP'!A:J,10,0)</f>
        <v>0</v>
      </c>
      <c r="J63" s="131">
        <f>VLOOKUP(C63,'Bez NP'!A:K,11,0)</f>
        <v>0</v>
      </c>
      <c r="K63" s="131">
        <f>VLOOKUP(C63,'Bez NP'!A:L,12,0)</f>
        <v>0</v>
      </c>
      <c r="L63" s="229">
        <f>VLOOKUP(C63,'Bez NP'!A:M,13,0)</f>
        <v>0</v>
      </c>
      <c r="M63" s="131">
        <f>VLOOKUP(C63,'Bez NP'!A:N,14,0)</f>
        <v>5</v>
      </c>
      <c r="N63" s="131">
        <f>VLOOKUP(C63,'Bez NP'!A:O,15,0)</f>
        <v>0</v>
      </c>
      <c r="O63" s="131">
        <f>VLOOKUP(C63,'Bez NP'!A:P,16,0)</f>
        <v>0</v>
      </c>
      <c r="P63" s="229">
        <f>VLOOKUP(C63,'Bez NP'!A:Q,17,0)</f>
        <v>0</v>
      </c>
      <c r="Q63" s="131">
        <f>VLOOKUP(C63,'Bez NP'!A:R,18,0)</f>
        <v>0</v>
      </c>
      <c r="R63" s="131">
        <f>VLOOKUP(C63,'Bez NP'!A:S,19,0)</f>
        <v>0</v>
      </c>
      <c r="S63" s="131">
        <f t="shared" si="0"/>
        <v>30</v>
      </c>
    </row>
    <row r="64" spans="1:19" ht="50.1" customHeight="1" x14ac:dyDescent="0.2">
      <c r="A64" s="131" t="s">
        <v>1918</v>
      </c>
      <c r="B64" s="131" t="str">
        <f>VLOOKUP(C64,Seznam_PO_1_1_2022!A:B,2,0)</f>
        <v>JM_194</v>
      </c>
      <c r="C64" s="221">
        <v>62076051</v>
      </c>
      <c r="D64" s="137">
        <f>VLOOKUP(C64,Seznam_PO_1_1_2022!A:C,3,0)</f>
        <v>62076051</v>
      </c>
      <c r="E64" s="134" t="str">
        <f>VLOOKUP(C64,Seznam_PO_1_1_2022!A:E,5,0)</f>
        <v>Základní škola při Dětské léčebně Ostrov u Macochy, příspěvková organizace</v>
      </c>
      <c r="F64" s="134" t="str">
        <f>VLOOKUP(C64,Seznam_PO_1_1_2022!A:F,6,0)</f>
        <v>Ostrov u Macochy č. p. 490, 679 14 Ostrov u Macochy</v>
      </c>
      <c r="G64" s="131">
        <f>VLOOKUP(C64,'Bez NP'!A:H,8,0)</f>
        <v>12</v>
      </c>
      <c r="H64" s="131">
        <f>VLOOKUP(C64,'Bez NP'!A:I,9,0)</f>
        <v>0</v>
      </c>
      <c r="I64" s="131">
        <f>VLOOKUP(C64,'Bez NP'!A:J,10,0)</f>
        <v>0</v>
      </c>
      <c r="J64" s="131">
        <f>VLOOKUP(C64,'Bez NP'!A:K,11,0)</f>
        <v>0</v>
      </c>
      <c r="K64" s="131">
        <f>VLOOKUP(C64,'Bez NP'!A:L,12,0)</f>
        <v>0</v>
      </c>
      <c r="L64" s="229">
        <f>VLOOKUP(C64,'Bez NP'!A:M,13,0)</f>
        <v>0</v>
      </c>
      <c r="M64" s="131">
        <f>VLOOKUP(C64,'Bez NP'!A:N,14,0)</f>
        <v>0</v>
      </c>
      <c r="N64" s="131">
        <f>VLOOKUP(C64,'Bez NP'!A:O,15,0)</f>
        <v>0</v>
      </c>
      <c r="O64" s="131">
        <f>VLOOKUP(C64,'Bez NP'!A:P,16,0)</f>
        <v>0</v>
      </c>
      <c r="P64" s="229">
        <f>VLOOKUP(C64,'Bez NP'!A:Q,17,0)</f>
        <v>0</v>
      </c>
      <c r="Q64" s="131">
        <f>VLOOKUP(C64,'Bez NP'!A:R,18,0)</f>
        <v>0</v>
      </c>
      <c r="R64" s="131">
        <f>VLOOKUP(C64,'Bez NP'!A:S,19,0)</f>
        <v>0</v>
      </c>
      <c r="S64" s="131">
        <f t="shared" si="0"/>
        <v>12</v>
      </c>
    </row>
    <row r="65" spans="1:19" ht="50.1" customHeight="1" x14ac:dyDescent="0.2">
      <c r="A65" s="131" t="s">
        <v>1919</v>
      </c>
      <c r="B65" s="131" t="str">
        <f>VLOOKUP(C65,Seznam_PO_1_1_2022!A:B,2,0)</f>
        <v>JM_195</v>
      </c>
      <c r="C65" s="221">
        <v>45671788</v>
      </c>
      <c r="D65" s="137">
        <f>VLOOKUP(C65,Seznam_PO_1_1_2022!A:C,3,0)</f>
        <v>45671788</v>
      </c>
      <c r="E65" s="134" t="str">
        <f>VLOOKUP(C65,Seznam_PO_1_1_2022!A:E,5,0)</f>
        <v>Zámek Břežany, příspěvková organizace</v>
      </c>
      <c r="F65" s="134" t="str">
        <f>VLOOKUP(C65,Seznam_PO_1_1_2022!A:F,6,0)</f>
        <v>Břežany 1, 671 65 Břežany</v>
      </c>
      <c r="G65" s="131">
        <f>VLOOKUP(C65,'Bez NP'!A:H,8,0)</f>
        <v>0</v>
      </c>
      <c r="H65" s="131">
        <f>VLOOKUP(C65,'Bez NP'!A:I,9,0)</f>
        <v>20</v>
      </c>
      <c r="I65" s="131">
        <f>VLOOKUP(C65,'Bez NP'!A:J,10,0)</f>
        <v>0</v>
      </c>
      <c r="J65" s="131">
        <f>VLOOKUP(C65,'Bez NP'!A:K,11,0)</f>
        <v>0</v>
      </c>
      <c r="K65" s="131">
        <f>VLOOKUP(C65,'Bez NP'!A:L,12,0)</f>
        <v>0</v>
      </c>
      <c r="L65" s="229">
        <f>VLOOKUP(C65,'Bez NP'!A:M,13,0)</f>
        <v>0</v>
      </c>
      <c r="M65" s="131">
        <f>VLOOKUP(C65,'Bez NP'!A:N,14,0)</f>
        <v>0</v>
      </c>
      <c r="N65" s="131">
        <f>VLOOKUP(C65,'Bez NP'!A:O,15,0)</f>
        <v>0</v>
      </c>
      <c r="O65" s="131">
        <f>VLOOKUP(C65,'Bez NP'!A:P,16,0)</f>
        <v>0</v>
      </c>
      <c r="P65" s="229">
        <f>VLOOKUP(C65,'Bez NP'!A:Q,17,0)</f>
        <v>0</v>
      </c>
      <c r="Q65" s="131">
        <f>VLOOKUP(C65,'Bez NP'!A:R,18,0)</f>
        <v>0</v>
      </c>
      <c r="R65" s="131">
        <f>VLOOKUP(C65,'Bez NP'!A:S,19,0)</f>
        <v>0</v>
      </c>
      <c r="S65" s="131">
        <f t="shared" si="0"/>
        <v>20</v>
      </c>
    </row>
    <row r="66" spans="1:19" ht="50.1" customHeight="1" x14ac:dyDescent="0.2">
      <c r="A66" s="131" t="s">
        <v>1920</v>
      </c>
      <c r="B66" s="131" t="str">
        <f>VLOOKUP(C66,Seznam_PO_1_1_2022!A:B,2,0)</f>
        <v>JM_197</v>
      </c>
      <c r="C66" s="221">
        <v>45671818</v>
      </c>
      <c r="D66" s="137">
        <f>VLOOKUP(C66,Seznam_PO_1_1_2022!A:C,3,0)</f>
        <v>45671818</v>
      </c>
      <c r="E66" s="134" t="str">
        <f>VLOOKUP(C66,Seznam_PO_1_1_2022!A:E,5,0)</f>
        <v>Domov u lesa Tavíkovice, příspěvková organizace</v>
      </c>
      <c r="F66" s="134" t="str">
        <f>VLOOKUP(C66,Seznam_PO_1_1_2022!A:F,6,0)</f>
        <v>Tavíkovice 153, 671 40 Tavíkovice</v>
      </c>
      <c r="G66" s="131">
        <f>VLOOKUP(C66,'Bez NP'!A:H,8,0)</f>
        <v>30</v>
      </c>
      <c r="H66" s="131">
        <f>VLOOKUP(C66,'Bez NP'!A:I,9,0)</f>
        <v>0</v>
      </c>
      <c r="I66" s="131">
        <f>VLOOKUP(C66,'Bez NP'!A:J,10,0)</f>
        <v>0</v>
      </c>
      <c r="J66" s="131">
        <f>VLOOKUP(C66,'Bez NP'!A:K,11,0)</f>
        <v>0</v>
      </c>
      <c r="K66" s="131">
        <f>VLOOKUP(C66,'Bez NP'!A:L,12,0)</f>
        <v>0</v>
      </c>
      <c r="L66" s="229">
        <f>VLOOKUP(C66,'Bez NP'!A:M,13,0)</f>
        <v>0</v>
      </c>
      <c r="M66" s="131">
        <f>VLOOKUP(C66,'Bez NP'!A:N,14,0)</f>
        <v>0</v>
      </c>
      <c r="N66" s="131">
        <f>VLOOKUP(C66,'Bez NP'!A:O,15,0)</f>
        <v>0</v>
      </c>
      <c r="O66" s="131">
        <f>VLOOKUP(C66,'Bez NP'!A:P,16,0)</f>
        <v>0</v>
      </c>
      <c r="P66" s="229">
        <f>VLOOKUP(C66,'Bez NP'!A:Q,17,0)</f>
        <v>0</v>
      </c>
      <c r="Q66" s="131">
        <f>VLOOKUP(C66,'Bez NP'!A:R,18,0)</f>
        <v>0</v>
      </c>
      <c r="R66" s="131">
        <f>VLOOKUP(C66,'Bez NP'!A:S,19,0)</f>
        <v>0</v>
      </c>
      <c r="S66" s="131">
        <f t="shared" si="0"/>
        <v>30</v>
      </c>
    </row>
    <row r="67" spans="1:19" ht="50.1" customHeight="1" x14ac:dyDescent="0.2">
      <c r="A67" s="131" t="s">
        <v>1921</v>
      </c>
      <c r="B67" s="131" t="str">
        <f>VLOOKUP(C67,Seznam_PO_1_1_2022!A:B,2,0)</f>
        <v>JM_209</v>
      </c>
      <c r="C67" s="221">
        <v>62076060</v>
      </c>
      <c r="D67" s="137">
        <f>VLOOKUP(C67,Seznam_PO_1_1_2022!A:C,3,0)</f>
        <v>62076060</v>
      </c>
      <c r="E67" s="134" t="str">
        <f>VLOOKUP(C67,Seznam_PO_1_1_2022!A:E,5,0)</f>
        <v>Základní škola Blansko, Nad Čertovkou, příspěvková organizace</v>
      </c>
      <c r="F67" s="134" t="str">
        <f>VLOOKUP(C67,Seznam_PO_1_1_2022!A:F,6,0)</f>
        <v>Nad Čertovkou 2304/17, 678 01 Blansko</v>
      </c>
      <c r="G67" s="131">
        <f>VLOOKUP(C67,'Bez NP'!A:H,8,0)</f>
        <v>50</v>
      </c>
      <c r="H67" s="131">
        <f>VLOOKUP(C67,'Bez NP'!A:I,9,0)</f>
        <v>0</v>
      </c>
      <c r="I67" s="131">
        <f>VLOOKUP(C67,'Bez NP'!A:J,10,0)</f>
        <v>0</v>
      </c>
      <c r="J67" s="131">
        <f>VLOOKUP(C67,'Bez NP'!A:K,11,0)</f>
        <v>0</v>
      </c>
      <c r="K67" s="131">
        <f>VLOOKUP(C67,'Bez NP'!A:L,12,0)</f>
        <v>0</v>
      </c>
      <c r="L67" s="229">
        <f>VLOOKUP(C67,'Bez NP'!A:M,13,0)</f>
        <v>0</v>
      </c>
      <c r="M67" s="131">
        <f>VLOOKUP(C67,'Bez NP'!A:N,14,0)</f>
        <v>0</v>
      </c>
      <c r="N67" s="131">
        <f>VLOOKUP(C67,'Bez NP'!A:O,15,0)</f>
        <v>0</v>
      </c>
      <c r="O67" s="131">
        <f>VLOOKUP(C67,'Bez NP'!A:P,16,0)</f>
        <v>0</v>
      </c>
      <c r="P67" s="229">
        <f>VLOOKUP(C67,'Bez NP'!A:Q,17,0)</f>
        <v>0</v>
      </c>
      <c r="Q67" s="131">
        <f>VLOOKUP(C67,'Bez NP'!A:R,18,0)</f>
        <v>0</v>
      </c>
      <c r="R67" s="131">
        <f>VLOOKUP(C67,'Bez NP'!A:S,19,0)</f>
        <v>0</v>
      </c>
      <c r="S67" s="131">
        <f t="shared" si="0"/>
        <v>50</v>
      </c>
    </row>
    <row r="68" spans="1:19" ht="50.1" customHeight="1" x14ac:dyDescent="0.2">
      <c r="A68" s="131" t="s">
        <v>1922</v>
      </c>
      <c r="B68" s="131" t="str">
        <f>VLOOKUP(C68,Seznam_PO_1_1_2022!A:B,2,0)</f>
        <v>JM_212</v>
      </c>
      <c r="C68" s="221">
        <v>70841675</v>
      </c>
      <c r="D68" s="137">
        <f>VLOOKUP(C68,Seznam_PO_1_1_2022!A:C,3,0)</f>
        <v>70841675</v>
      </c>
      <c r="E68" s="134" t="str">
        <f>VLOOKUP(C68,Seznam_PO_1_1_2022!A:E,5,0)</f>
        <v>Základní umělecká škola a Dům dětí a mládeže Moravský Krumlov, příspěvková organizace</v>
      </c>
      <c r="F68" s="134" t="str">
        <f>VLOOKUP(C68,Seznam_PO_1_1_2022!A:F,6,0)</f>
        <v>Školní 139, 672 01 Moravský Krumlov</v>
      </c>
      <c r="G68" s="131">
        <f>VLOOKUP(C68,'Bez NP'!A:H,8,0)</f>
        <v>25</v>
      </c>
      <c r="H68" s="131">
        <f>VLOOKUP(C68,'Bez NP'!A:I,9,0)</f>
        <v>0</v>
      </c>
      <c r="I68" s="131">
        <f>VLOOKUP(C68,'Bez NP'!A:J,10,0)</f>
        <v>0</v>
      </c>
      <c r="J68" s="131">
        <f>VLOOKUP(C68,'Bez NP'!A:K,11,0)</f>
        <v>0</v>
      </c>
      <c r="K68" s="131">
        <f>VLOOKUP(C68,'Bez NP'!A:L,12,0)</f>
        <v>0</v>
      </c>
      <c r="L68" s="229">
        <f>VLOOKUP(C68,'Bez NP'!A:M,13,0)</f>
        <v>0</v>
      </c>
      <c r="M68" s="131">
        <f>VLOOKUP(C68,'Bez NP'!A:N,14,0)</f>
        <v>0</v>
      </c>
      <c r="N68" s="131">
        <f>VLOOKUP(C68,'Bez NP'!A:O,15,0)</f>
        <v>0</v>
      </c>
      <c r="O68" s="131">
        <f>VLOOKUP(C68,'Bez NP'!A:P,16,0)</f>
        <v>0</v>
      </c>
      <c r="P68" s="229">
        <f>VLOOKUP(C68,'Bez NP'!A:Q,17,0)</f>
        <v>0</v>
      </c>
      <c r="Q68" s="131">
        <f>VLOOKUP(C68,'Bez NP'!A:R,18,0)</f>
        <v>0</v>
      </c>
      <c r="R68" s="131">
        <f>VLOOKUP(C68,'Bez NP'!A:S,19,0)</f>
        <v>0</v>
      </c>
      <c r="S68" s="131">
        <f t="shared" si="0"/>
        <v>25</v>
      </c>
    </row>
    <row r="69" spans="1:19" ht="50.1" customHeight="1" x14ac:dyDescent="0.2">
      <c r="A69" s="131" t="s">
        <v>1923</v>
      </c>
      <c r="B69" s="131" t="str">
        <f>VLOOKUP(C69,Seznam_PO_1_1_2022!A:B,2,0)</f>
        <v>JM_224</v>
      </c>
      <c r="C69" s="221">
        <v>49459171</v>
      </c>
      <c r="D69" s="137">
        <f>VLOOKUP(C69,Seznam_PO_1_1_2022!A:C,3,0)</f>
        <v>49459171</v>
      </c>
      <c r="E69" s="134" t="str">
        <f>VLOOKUP(C69,Seznam_PO_1_1_2022!A:E,5,0)</f>
        <v>Gymnázium Židlochovice, příspěvková organizace</v>
      </c>
      <c r="F69" s="134" t="str">
        <f>VLOOKUP(C69,Seznam_PO_1_1_2022!A:F,6,0)</f>
        <v>Tyršova 400, 667 01 Židlochovice</v>
      </c>
      <c r="G69" s="131">
        <f>VLOOKUP(C69,'Bez NP'!A:H,8,0)</f>
        <v>0</v>
      </c>
      <c r="H69" s="131">
        <f>VLOOKUP(C69,'Bez NP'!A:I,9,0)</f>
        <v>50</v>
      </c>
      <c r="I69" s="131">
        <f>VLOOKUP(C69,'Bez NP'!A:J,10,0)</f>
        <v>0</v>
      </c>
      <c r="J69" s="131">
        <f>VLOOKUP(C69,'Bez NP'!A:K,11,0)</f>
        <v>0</v>
      </c>
      <c r="K69" s="131">
        <f>VLOOKUP(C69,'Bez NP'!A:L,12,0)</f>
        <v>0</v>
      </c>
      <c r="L69" s="229">
        <f>VLOOKUP(C69,'Bez NP'!A:M,13,0)</f>
        <v>0</v>
      </c>
      <c r="M69" s="131">
        <f>VLOOKUP(C69,'Bez NP'!A:N,14,0)</f>
        <v>0</v>
      </c>
      <c r="N69" s="131">
        <f>VLOOKUP(C69,'Bez NP'!A:O,15,0)</f>
        <v>2</v>
      </c>
      <c r="O69" s="131">
        <f>VLOOKUP(C69,'Bez NP'!A:P,16,0)</f>
        <v>0</v>
      </c>
      <c r="P69" s="229">
        <f>VLOOKUP(C69,'Bez NP'!A:Q,17,0)</f>
        <v>0</v>
      </c>
      <c r="Q69" s="131">
        <f>VLOOKUP(C69,'Bez NP'!A:R,18,0)</f>
        <v>0</v>
      </c>
      <c r="R69" s="131">
        <f>VLOOKUP(C69,'Bez NP'!A:S,19,0)</f>
        <v>0</v>
      </c>
      <c r="S69" s="131">
        <f t="shared" si="0"/>
        <v>52</v>
      </c>
    </row>
    <row r="70" spans="1:19" ht="50.1" customHeight="1" x14ac:dyDescent="0.2">
      <c r="A70" s="131" t="s">
        <v>1924</v>
      </c>
      <c r="B70" s="131" t="str">
        <f>VLOOKUP(C70,Seznam_PO_1_1_2022!A:B,2,0)</f>
        <v>JM_225</v>
      </c>
      <c r="C70" s="221">
        <v>55468</v>
      </c>
      <c r="D70" s="137" t="str">
        <f>VLOOKUP(C70,Seznam_PO_1_1_2022!A:C,3,0)</f>
        <v>00055468</v>
      </c>
      <c r="E70" s="134" t="str">
        <f>VLOOKUP(C70,Seznam_PO_1_1_2022!A:E,5,0)</f>
        <v>Střední zahradnická škola Rajhrad, příspěvková organizace</v>
      </c>
      <c r="F70" s="134" t="str">
        <f>VLOOKUP(C70,Seznam_PO_1_1_2022!A:F,6,0)</f>
        <v>Masarykova 198, 664 61 Rajhrad</v>
      </c>
      <c r="G70" s="131">
        <f>VLOOKUP(C70,'Bez NP'!A:H,8,0)</f>
        <v>60</v>
      </c>
      <c r="H70" s="131">
        <f>VLOOKUP(C70,'Bez NP'!A:I,9,0)</f>
        <v>0</v>
      </c>
      <c r="I70" s="131">
        <f>VLOOKUP(C70,'Bez NP'!A:J,10,0)</f>
        <v>0</v>
      </c>
      <c r="J70" s="131">
        <f>VLOOKUP(C70,'Bez NP'!A:K,11,0)</f>
        <v>0</v>
      </c>
      <c r="K70" s="131">
        <f>VLOOKUP(C70,'Bez NP'!A:L,12,0)</f>
        <v>0</v>
      </c>
      <c r="L70" s="229">
        <f>VLOOKUP(C70,'Bez NP'!A:M,13,0)</f>
        <v>0</v>
      </c>
      <c r="M70" s="131">
        <f>VLOOKUP(C70,'Bez NP'!A:N,14,0)</f>
        <v>0</v>
      </c>
      <c r="N70" s="131">
        <f>VLOOKUP(C70,'Bez NP'!A:O,15,0)</f>
        <v>0</v>
      </c>
      <c r="O70" s="131">
        <f>VLOOKUP(C70,'Bez NP'!A:P,16,0)</f>
        <v>0</v>
      </c>
      <c r="P70" s="229">
        <f>VLOOKUP(C70,'Bez NP'!A:Q,17,0)</f>
        <v>0</v>
      </c>
      <c r="Q70" s="131">
        <f>VLOOKUP(C70,'Bez NP'!A:R,18,0)</f>
        <v>0</v>
      </c>
      <c r="R70" s="131">
        <f>VLOOKUP(C70,'Bez NP'!A:S,19,0)</f>
        <v>0</v>
      </c>
      <c r="S70" s="131">
        <f t="shared" ref="S70:S89" si="1">SUM(G70:R70)</f>
        <v>60</v>
      </c>
    </row>
    <row r="71" spans="1:19" ht="50.1" customHeight="1" x14ac:dyDescent="0.2">
      <c r="A71" s="131" t="s">
        <v>1925</v>
      </c>
      <c r="B71" s="131" t="str">
        <f>VLOOKUP(C71,Seznam_PO_1_1_2022!A:B,2,0)</f>
        <v>JM_229</v>
      </c>
      <c r="C71" s="221">
        <v>212733</v>
      </c>
      <c r="D71" s="137" t="str">
        <f>VLOOKUP(C71,Seznam_PO_1_1_2022!A:C,3,0)</f>
        <v>00212733</v>
      </c>
      <c r="E71" s="134" t="str">
        <f>VLOOKUP(C71,Seznam_PO_1_1_2022!A:E,5,0)</f>
        <v>Domov pro seniory Zastávka, příspěvková organizace</v>
      </c>
      <c r="F71" s="134" t="str">
        <f>VLOOKUP(C71,Seznam_PO_1_1_2022!A:F,6,0)</f>
        <v>Sportovní 432, 664 84 Zastávka</v>
      </c>
      <c r="G71" s="131">
        <f>VLOOKUP(C71,'Bez NP'!A:H,8,0)</f>
        <v>0</v>
      </c>
      <c r="H71" s="131">
        <f>VLOOKUP(C71,'Bez NP'!A:I,9,0)</f>
        <v>12</v>
      </c>
      <c r="I71" s="131">
        <f>VLOOKUP(C71,'Bez NP'!A:J,10,0)</f>
        <v>0</v>
      </c>
      <c r="J71" s="131">
        <f>VLOOKUP(C71,'Bez NP'!A:K,11,0)</f>
        <v>0</v>
      </c>
      <c r="K71" s="131">
        <f>VLOOKUP(C71,'Bez NP'!A:L,12,0)</f>
        <v>0</v>
      </c>
      <c r="L71" s="229">
        <f>VLOOKUP(C71,'Bez NP'!A:M,13,0)</f>
        <v>0</v>
      </c>
      <c r="M71" s="131">
        <f>VLOOKUP(C71,'Bez NP'!A:N,14,0)</f>
        <v>0</v>
      </c>
      <c r="N71" s="131">
        <f>VLOOKUP(C71,'Bez NP'!A:O,15,0)</f>
        <v>0</v>
      </c>
      <c r="O71" s="131">
        <f>VLOOKUP(C71,'Bez NP'!A:P,16,0)</f>
        <v>0</v>
      </c>
      <c r="P71" s="229">
        <f>VLOOKUP(C71,'Bez NP'!A:Q,17,0)</f>
        <v>0</v>
      </c>
      <c r="Q71" s="131">
        <f>VLOOKUP(C71,'Bez NP'!A:R,18,0)</f>
        <v>0</v>
      </c>
      <c r="R71" s="131">
        <f>VLOOKUP(C71,'Bez NP'!A:S,19,0)</f>
        <v>0</v>
      </c>
      <c r="S71" s="131">
        <f t="shared" si="1"/>
        <v>12</v>
      </c>
    </row>
    <row r="72" spans="1:19" ht="50.1" customHeight="1" x14ac:dyDescent="0.2">
      <c r="A72" s="131" t="s">
        <v>1926</v>
      </c>
      <c r="B72" s="131" t="str">
        <f>VLOOKUP(C72,Seznam_PO_1_1_2022!A:B,2,0)</f>
        <v>JM_230</v>
      </c>
      <c r="C72" s="221">
        <v>49459899</v>
      </c>
      <c r="D72" s="137">
        <f>VLOOKUP(C72,Seznam_PO_1_1_2022!A:C,3,0)</f>
        <v>49459899</v>
      </c>
      <c r="E72" s="134" t="str">
        <f>VLOOKUP(C72,Seznam_PO_1_1_2022!A:E,5,0)</f>
        <v>Gymnázium T. G. Masaryka Zastávka, příspěvková organizace</v>
      </c>
      <c r="F72" s="134" t="str">
        <f>VLOOKUP(C72,Seznam_PO_1_1_2022!A:F,6,0)</f>
        <v>U Školy 39, 664 84 Zastávka</v>
      </c>
      <c r="G72" s="131">
        <f>VLOOKUP(C72,'Bez NP'!A:H,8,0)</f>
        <v>40</v>
      </c>
      <c r="H72" s="131">
        <f>VLOOKUP(C72,'Bez NP'!A:I,9,0)</f>
        <v>0</v>
      </c>
      <c r="I72" s="131">
        <f>VLOOKUP(C72,'Bez NP'!A:J,10,0)</f>
        <v>0</v>
      </c>
      <c r="J72" s="131">
        <f>VLOOKUP(C72,'Bez NP'!A:K,11,0)</f>
        <v>0</v>
      </c>
      <c r="K72" s="131">
        <f>VLOOKUP(C72,'Bez NP'!A:L,12,0)</f>
        <v>0</v>
      </c>
      <c r="L72" s="229">
        <f>VLOOKUP(C72,'Bez NP'!A:M,13,0)</f>
        <v>0</v>
      </c>
      <c r="M72" s="131">
        <f>VLOOKUP(C72,'Bez NP'!A:N,14,0)</f>
        <v>0</v>
      </c>
      <c r="N72" s="131">
        <f>VLOOKUP(C72,'Bez NP'!A:O,15,0)</f>
        <v>0</v>
      </c>
      <c r="O72" s="131">
        <f>VLOOKUP(C72,'Bez NP'!A:P,16,0)</f>
        <v>0</v>
      </c>
      <c r="P72" s="229">
        <f>VLOOKUP(C72,'Bez NP'!A:Q,17,0)</f>
        <v>0</v>
      </c>
      <c r="Q72" s="131">
        <f>VLOOKUP(C72,'Bez NP'!A:R,18,0)</f>
        <v>0</v>
      </c>
      <c r="R72" s="131">
        <f>VLOOKUP(C72,'Bez NP'!A:S,19,0)</f>
        <v>0</v>
      </c>
      <c r="S72" s="131">
        <f t="shared" si="1"/>
        <v>40</v>
      </c>
    </row>
    <row r="73" spans="1:19" ht="50.1" customHeight="1" x14ac:dyDescent="0.2">
      <c r="A73" s="131" t="s">
        <v>1927</v>
      </c>
      <c r="B73" s="131" t="str">
        <f>VLOOKUP(C73,Seznam_PO_1_1_2022!A:B,2,0)</f>
        <v>JM_232</v>
      </c>
      <c r="C73" s="221">
        <v>44946881</v>
      </c>
      <c r="D73" s="137">
        <f>VLOOKUP(C73,Seznam_PO_1_1_2022!A:C,3,0)</f>
        <v>44946881</v>
      </c>
      <c r="E73" s="134" t="str">
        <f>VLOOKUP(C73,Seznam_PO_1_1_2022!A:E,5,0)</f>
        <v>Dům dětí a mládeže Kuřim, příspěvková organizace</v>
      </c>
      <c r="F73" s="134" t="str">
        <f>VLOOKUP(C73,Seznam_PO_1_1_2022!A:F,6,0)</f>
        <v>Jungmannova 1084/1, 664 34 Kuřim</v>
      </c>
      <c r="G73" s="131">
        <f>VLOOKUP(C73,'Bez NP'!A:H,8,0)</f>
        <v>0</v>
      </c>
      <c r="H73" s="131">
        <f>VLOOKUP(C73,'Bez NP'!A:I,9,0)</f>
        <v>5</v>
      </c>
      <c r="I73" s="131">
        <f>VLOOKUP(C73,'Bez NP'!A:J,10,0)</f>
        <v>0</v>
      </c>
      <c r="J73" s="131">
        <f>VLOOKUP(C73,'Bez NP'!A:K,11,0)</f>
        <v>0</v>
      </c>
      <c r="K73" s="131">
        <f>VLOOKUP(C73,'Bez NP'!A:L,12,0)</f>
        <v>0</v>
      </c>
      <c r="L73" s="229">
        <f>VLOOKUP(C73,'Bez NP'!A:M,13,0)</f>
        <v>0</v>
      </c>
      <c r="M73" s="131">
        <f>VLOOKUP(C73,'Bez NP'!A:N,14,0)</f>
        <v>0</v>
      </c>
      <c r="N73" s="131">
        <f>VLOOKUP(C73,'Bez NP'!A:O,15,0)</f>
        <v>15</v>
      </c>
      <c r="O73" s="131">
        <f>VLOOKUP(C73,'Bez NP'!A:P,16,0)</f>
        <v>0</v>
      </c>
      <c r="P73" s="229">
        <f>VLOOKUP(C73,'Bez NP'!A:Q,17,0)</f>
        <v>0</v>
      </c>
      <c r="Q73" s="131">
        <f>VLOOKUP(C73,'Bez NP'!A:R,18,0)</f>
        <v>0</v>
      </c>
      <c r="R73" s="131">
        <f>VLOOKUP(C73,'Bez NP'!A:S,19,0)</f>
        <v>0</v>
      </c>
      <c r="S73" s="131">
        <f t="shared" si="1"/>
        <v>20</v>
      </c>
    </row>
    <row r="74" spans="1:19" ht="50.1" customHeight="1" x14ac:dyDescent="0.2">
      <c r="A74" s="131" t="s">
        <v>1928</v>
      </c>
      <c r="B74" s="131" t="str">
        <f>VLOOKUP(C74,Seznam_PO_1_1_2022!A:B,2,0)</f>
        <v>JM_233</v>
      </c>
      <c r="C74" s="221">
        <v>53198</v>
      </c>
      <c r="D74" s="137" t="str">
        <f>VLOOKUP(C74,Seznam_PO_1_1_2022!A:C,3,0)</f>
        <v>00053198</v>
      </c>
      <c r="E74" s="134" t="str">
        <f>VLOOKUP(C74,Seznam_PO_1_1_2022!A:E,5,0)</f>
        <v>Střední škola a základní škola Tišnov, příspěvková organizace</v>
      </c>
      <c r="F74" s="134" t="str">
        <f>VLOOKUP(C74,Seznam_PO_1_1_2022!A:F,6,0)</f>
        <v>nám. Míru 22, 666 25 Tišnov</v>
      </c>
      <c r="G74" s="131">
        <f>VLOOKUP(C74,'Bez NP'!A:H,8,0)</f>
        <v>0</v>
      </c>
      <c r="H74" s="131">
        <f>VLOOKUP(C74,'Bez NP'!A:I,9,0)</f>
        <v>35</v>
      </c>
      <c r="I74" s="131">
        <f>VLOOKUP(C74,'Bez NP'!A:J,10,0)</f>
        <v>0</v>
      </c>
      <c r="J74" s="131">
        <f>VLOOKUP(C74,'Bez NP'!A:K,11,0)</f>
        <v>0</v>
      </c>
      <c r="K74" s="131">
        <f>VLOOKUP(C74,'Bez NP'!A:L,12,0)</f>
        <v>0</v>
      </c>
      <c r="L74" s="229">
        <f>VLOOKUP(C74,'Bez NP'!A:M,13,0)</f>
        <v>0</v>
      </c>
      <c r="M74" s="131">
        <f>VLOOKUP(C74,'Bez NP'!A:N,14,0)</f>
        <v>0</v>
      </c>
      <c r="N74" s="131">
        <f>VLOOKUP(C74,'Bez NP'!A:O,15,0)</f>
        <v>0</v>
      </c>
      <c r="O74" s="131">
        <f>VLOOKUP(C74,'Bez NP'!A:P,16,0)</f>
        <v>0</v>
      </c>
      <c r="P74" s="229">
        <f>VLOOKUP(C74,'Bez NP'!A:Q,17,0)</f>
        <v>0</v>
      </c>
      <c r="Q74" s="131">
        <f>VLOOKUP(C74,'Bez NP'!A:R,18,0)</f>
        <v>0</v>
      </c>
      <c r="R74" s="131">
        <f>VLOOKUP(C74,'Bez NP'!A:S,19,0)</f>
        <v>0</v>
      </c>
      <c r="S74" s="131">
        <f t="shared" si="1"/>
        <v>35</v>
      </c>
    </row>
    <row r="75" spans="1:19" ht="50.1" customHeight="1" x14ac:dyDescent="0.2">
      <c r="A75" s="131" t="s">
        <v>1929</v>
      </c>
      <c r="B75" s="131" t="str">
        <f>VLOOKUP(C75,Seznam_PO_1_1_2022!A:B,2,0)</f>
        <v>JM_236</v>
      </c>
      <c r="C75" s="221">
        <v>46937081</v>
      </c>
      <c r="D75" s="137">
        <f>VLOOKUP(C75,Seznam_PO_1_1_2022!A:C,3,0)</f>
        <v>46937081</v>
      </c>
      <c r="E75" s="134" t="str">
        <f>VLOOKUP(C75,Seznam_PO_1_1_2022!A:E,5,0)</f>
        <v>Domov pro seniory Bažantnice, příspěvková organizace</v>
      </c>
      <c r="F75" s="134" t="str">
        <f>VLOOKUP(C75,Seznam_PO_1_1_2022!A:F,6,0)</f>
        <v>třída Bří Čapků 3273/1, 695 01 Hodonín</v>
      </c>
      <c r="G75" s="131">
        <f>VLOOKUP(C75,'Bez NP'!A:H,8,0)</f>
        <v>50</v>
      </c>
      <c r="H75" s="131">
        <f>VLOOKUP(C75,'Bez NP'!A:I,9,0)</f>
        <v>0</v>
      </c>
      <c r="I75" s="131">
        <f>VLOOKUP(C75,'Bez NP'!A:J,10,0)</f>
        <v>0</v>
      </c>
      <c r="J75" s="131">
        <f>VLOOKUP(C75,'Bez NP'!A:K,11,0)</f>
        <v>0</v>
      </c>
      <c r="K75" s="131">
        <f>VLOOKUP(C75,'Bez NP'!A:L,12,0)</f>
        <v>0</v>
      </c>
      <c r="L75" s="229">
        <f>VLOOKUP(C75,'Bez NP'!A:M,13,0)</f>
        <v>0</v>
      </c>
      <c r="M75" s="131">
        <f>VLOOKUP(C75,'Bez NP'!A:N,14,0)</f>
        <v>0</v>
      </c>
      <c r="N75" s="131">
        <f>VLOOKUP(C75,'Bez NP'!A:O,15,0)</f>
        <v>0</v>
      </c>
      <c r="O75" s="131">
        <f>VLOOKUP(C75,'Bez NP'!A:P,16,0)</f>
        <v>0</v>
      </c>
      <c r="P75" s="229">
        <f>VLOOKUP(C75,'Bez NP'!A:Q,17,0)</f>
        <v>0</v>
      </c>
      <c r="Q75" s="131">
        <f>VLOOKUP(C75,'Bez NP'!A:R,18,0)</f>
        <v>0</v>
      </c>
      <c r="R75" s="131">
        <f>VLOOKUP(C75,'Bez NP'!A:S,19,0)</f>
        <v>0</v>
      </c>
      <c r="S75" s="131">
        <f t="shared" si="1"/>
        <v>50</v>
      </c>
    </row>
    <row r="76" spans="1:19" ht="50.1" customHeight="1" x14ac:dyDescent="0.2">
      <c r="A76" s="131" t="s">
        <v>1930</v>
      </c>
      <c r="B76" s="131" t="str">
        <f>VLOOKUP(C76,Seznam_PO_1_1_2022!A:B,2,0)</f>
        <v>JM_240</v>
      </c>
      <c r="C76" s="221">
        <v>49939378</v>
      </c>
      <c r="D76" s="137">
        <f>VLOOKUP(C76,Seznam_PO_1_1_2022!A:C,3,0)</f>
        <v>49939378</v>
      </c>
      <c r="E76" s="134" t="str">
        <f>VLOOKUP(C76,Seznam_PO_1_1_2022!A:E,5,0)</f>
        <v>Pedagogicko-psychologická poradna Hodonín, příspěvková organizace</v>
      </c>
      <c r="F76" s="134" t="str">
        <f>VLOOKUP(C76,Seznam_PO_1_1_2022!A:F,6,0)</f>
        <v>P. Jilemnického 2854/2, 695 01 Hodonín</v>
      </c>
      <c r="G76" s="131">
        <f>VLOOKUP(C76,'Bez NP'!A:H,8,0)</f>
        <v>30</v>
      </c>
      <c r="H76" s="131">
        <f>VLOOKUP(C76,'Bez NP'!A:I,9,0)</f>
        <v>0</v>
      </c>
      <c r="I76" s="131">
        <f>VLOOKUP(C76,'Bez NP'!A:J,10,0)</f>
        <v>0</v>
      </c>
      <c r="J76" s="131">
        <f>VLOOKUP(C76,'Bez NP'!A:K,11,0)</f>
        <v>0</v>
      </c>
      <c r="K76" s="131">
        <f>VLOOKUP(C76,'Bez NP'!A:L,12,0)</f>
        <v>0</v>
      </c>
      <c r="L76" s="229">
        <f>VLOOKUP(C76,'Bez NP'!A:M,13,0)</f>
        <v>0</v>
      </c>
      <c r="M76" s="131">
        <f>VLOOKUP(C76,'Bez NP'!A:N,14,0)</f>
        <v>0</v>
      </c>
      <c r="N76" s="131">
        <f>VLOOKUP(C76,'Bez NP'!A:O,15,0)</f>
        <v>0</v>
      </c>
      <c r="O76" s="131">
        <f>VLOOKUP(C76,'Bez NP'!A:P,16,0)</f>
        <v>0</v>
      </c>
      <c r="P76" s="229">
        <f>VLOOKUP(C76,'Bez NP'!A:Q,17,0)</f>
        <v>0</v>
      </c>
      <c r="Q76" s="131">
        <f>VLOOKUP(C76,'Bez NP'!A:R,18,0)</f>
        <v>0</v>
      </c>
      <c r="R76" s="131">
        <f>VLOOKUP(C76,'Bez NP'!A:S,19,0)</f>
        <v>0</v>
      </c>
      <c r="S76" s="131">
        <f t="shared" si="1"/>
        <v>30</v>
      </c>
    </row>
    <row r="77" spans="1:19" ht="50.1" customHeight="1" x14ac:dyDescent="0.2">
      <c r="A77" s="131" t="s">
        <v>1931</v>
      </c>
      <c r="B77" s="131" t="str">
        <f>VLOOKUP(C77,Seznam_PO_1_1_2022!A:B,2,0)</f>
        <v>JM_245</v>
      </c>
      <c r="C77" s="221">
        <v>559130</v>
      </c>
      <c r="D77" s="137" t="str">
        <f>VLOOKUP(C77,Seznam_PO_1_1_2022!A:C,3,0)</f>
        <v>00559130</v>
      </c>
      <c r="E77" s="134" t="str">
        <f>VLOOKUP(C77,Seznam_PO_1_1_2022!A:E,5,0)</f>
        <v>Gymnázium, obchodní akademie a jazyková škola s právem státní jazykové zkoušky Hodonín, příspěvková organizace</v>
      </c>
      <c r="F77" s="134" t="str">
        <f>VLOOKUP(C77,Seznam_PO_1_1_2022!A:F,6,0)</f>
        <v>Legionářů 813/1, 695 11 Hodonín</v>
      </c>
      <c r="G77" s="131">
        <f>VLOOKUP(C77,'Bez NP'!A:H,8,0)</f>
        <v>75</v>
      </c>
      <c r="H77" s="131">
        <f>VLOOKUP(C77,'Bez NP'!A:I,9,0)</f>
        <v>0</v>
      </c>
      <c r="I77" s="131">
        <f>VLOOKUP(C77,'Bez NP'!A:J,10,0)</f>
        <v>0</v>
      </c>
      <c r="J77" s="131">
        <f>VLOOKUP(C77,'Bez NP'!A:K,11,0)</f>
        <v>0</v>
      </c>
      <c r="K77" s="131">
        <f>VLOOKUP(C77,'Bez NP'!A:L,12,0)</f>
        <v>0</v>
      </c>
      <c r="L77" s="229">
        <f>VLOOKUP(C77,'Bez NP'!A:M,13,0)</f>
        <v>0</v>
      </c>
      <c r="M77" s="131">
        <f>VLOOKUP(C77,'Bez NP'!A:N,14,0)</f>
        <v>0</v>
      </c>
      <c r="N77" s="131">
        <f>VLOOKUP(C77,'Bez NP'!A:O,15,0)</f>
        <v>0</v>
      </c>
      <c r="O77" s="131">
        <f>VLOOKUP(C77,'Bez NP'!A:P,16,0)</f>
        <v>0</v>
      </c>
      <c r="P77" s="229">
        <f>VLOOKUP(C77,'Bez NP'!A:Q,17,0)</f>
        <v>0</v>
      </c>
      <c r="Q77" s="131">
        <f>VLOOKUP(C77,'Bez NP'!A:R,18,0)</f>
        <v>0</v>
      </c>
      <c r="R77" s="131">
        <f>VLOOKUP(C77,'Bez NP'!A:S,19,0)</f>
        <v>0</v>
      </c>
      <c r="S77" s="131">
        <f t="shared" si="1"/>
        <v>75</v>
      </c>
    </row>
    <row r="78" spans="1:19" ht="50.1" customHeight="1" x14ac:dyDescent="0.2">
      <c r="A78" s="131" t="s">
        <v>1932</v>
      </c>
      <c r="B78" s="131" t="str">
        <f>VLOOKUP(C78,Seznam_PO_1_1_2022!A:B,2,0)</f>
        <v>JM_247</v>
      </c>
      <c r="C78" s="221">
        <v>70836931</v>
      </c>
      <c r="D78" s="137">
        <f>VLOOKUP(C78,Seznam_PO_1_1_2022!A:C,3,0)</f>
        <v>70836931</v>
      </c>
      <c r="E78" s="134" t="str">
        <f>VLOOKUP(C78,Seznam_PO_1_1_2022!A:E,5,0)</f>
        <v>Základní umělecká škola Hodonín, příspěvková organizace</v>
      </c>
      <c r="F78" s="134" t="str">
        <f>VLOOKUP(C78,Seznam_PO_1_1_2022!A:F,6,0)</f>
        <v>Horní Valy 3655/2, 695 01 Hodonín</v>
      </c>
      <c r="G78" s="131">
        <f>VLOOKUP(C78,'Bez NP'!A:H,8,0)</f>
        <v>0</v>
      </c>
      <c r="H78" s="131">
        <f>VLOOKUP(C78,'Bez NP'!A:I,9,0)</f>
        <v>30</v>
      </c>
      <c r="I78" s="131">
        <f>VLOOKUP(C78,'Bez NP'!A:J,10,0)</f>
        <v>0</v>
      </c>
      <c r="J78" s="131">
        <f>VLOOKUP(C78,'Bez NP'!A:K,11,0)</f>
        <v>0</v>
      </c>
      <c r="K78" s="131">
        <f>VLOOKUP(C78,'Bez NP'!A:L,12,0)</f>
        <v>0</v>
      </c>
      <c r="L78" s="229">
        <f>VLOOKUP(C78,'Bez NP'!A:M,13,0)</f>
        <v>0</v>
      </c>
      <c r="M78" s="131">
        <f>VLOOKUP(C78,'Bez NP'!A:N,14,0)</f>
        <v>0</v>
      </c>
      <c r="N78" s="131">
        <f>VLOOKUP(C78,'Bez NP'!A:O,15,0)</f>
        <v>0</v>
      </c>
      <c r="O78" s="131">
        <f>VLOOKUP(C78,'Bez NP'!A:P,16,0)</f>
        <v>0</v>
      </c>
      <c r="P78" s="229">
        <f>VLOOKUP(C78,'Bez NP'!A:Q,17,0)</f>
        <v>0</v>
      </c>
      <c r="Q78" s="131">
        <f>VLOOKUP(C78,'Bez NP'!A:R,18,0)</f>
        <v>0</v>
      </c>
      <c r="R78" s="131">
        <f>VLOOKUP(C78,'Bez NP'!A:S,19,0)</f>
        <v>0</v>
      </c>
      <c r="S78" s="131">
        <f t="shared" si="1"/>
        <v>30</v>
      </c>
    </row>
    <row r="79" spans="1:19" ht="50.1" customHeight="1" x14ac:dyDescent="0.2">
      <c r="A79" s="131" t="s">
        <v>1933</v>
      </c>
      <c r="B79" s="131" t="str">
        <f>VLOOKUP(C79,Seznam_PO_1_1_2022!A:B,2,0)</f>
        <v>JM_252</v>
      </c>
      <c r="C79" s="221">
        <v>47377470</v>
      </c>
      <c r="D79" s="137">
        <f>VLOOKUP(C79,Seznam_PO_1_1_2022!A:C,3,0)</f>
        <v>47377470</v>
      </c>
      <c r="E79" s="134" t="str">
        <f>VLOOKUP(C79,Seznam_PO_1_1_2022!A:E,5,0)</f>
        <v>Domov na Jarošce, příspěvková organizace</v>
      </c>
      <c r="F79" s="134" t="str">
        <f>VLOOKUP(C79,Seznam_PO_1_1_2022!A:F,6,0)</f>
        <v>Jarošova 1717/3, 695 01 Hodonín</v>
      </c>
      <c r="G79" s="131">
        <f>VLOOKUP(C79,'Bez NP'!A:H,8,0)</f>
        <v>0</v>
      </c>
      <c r="H79" s="131">
        <f>VLOOKUP(C79,'Bez NP'!A:I,9,0)</f>
        <v>0</v>
      </c>
      <c r="I79" s="131">
        <f>VLOOKUP(C79,'Bez NP'!A:J,10,0)</f>
        <v>25</v>
      </c>
      <c r="J79" s="131">
        <f>VLOOKUP(C79,'Bez NP'!A:K,11,0)</f>
        <v>0</v>
      </c>
      <c r="K79" s="131">
        <f>VLOOKUP(C79,'Bez NP'!A:L,12,0)</f>
        <v>0</v>
      </c>
      <c r="L79" s="229">
        <f>VLOOKUP(C79,'Bez NP'!A:M,13,0)</f>
        <v>0</v>
      </c>
      <c r="M79" s="131">
        <f>VLOOKUP(C79,'Bez NP'!A:N,14,0)</f>
        <v>0</v>
      </c>
      <c r="N79" s="131">
        <f>VLOOKUP(C79,'Bez NP'!A:O,15,0)</f>
        <v>0</v>
      </c>
      <c r="O79" s="131">
        <f>VLOOKUP(C79,'Bez NP'!A:P,16,0)</f>
        <v>0</v>
      </c>
      <c r="P79" s="229">
        <f>VLOOKUP(C79,'Bez NP'!A:Q,17,0)</f>
        <v>0</v>
      </c>
      <c r="Q79" s="131">
        <f>VLOOKUP(C79,'Bez NP'!A:R,18,0)</f>
        <v>0</v>
      </c>
      <c r="R79" s="131">
        <f>VLOOKUP(C79,'Bez NP'!A:S,19,0)</f>
        <v>0</v>
      </c>
      <c r="S79" s="131">
        <f t="shared" si="1"/>
        <v>25</v>
      </c>
    </row>
    <row r="80" spans="1:19" ht="50.1" customHeight="1" x14ac:dyDescent="0.2">
      <c r="A80" s="131" t="s">
        <v>1934</v>
      </c>
      <c r="B80" s="131" t="str">
        <f>VLOOKUP(C80,Seznam_PO_1_1_2022!A:B,2,0)</f>
        <v>JM_253</v>
      </c>
      <c r="C80" s="221">
        <v>71197788</v>
      </c>
      <c r="D80" s="137">
        <f>VLOOKUP(C80,Seznam_PO_1_1_2022!A:C,3,0)</f>
        <v>71197788</v>
      </c>
      <c r="E80" s="134" t="str">
        <f>VLOOKUP(C80,Seznam_PO_1_1_2022!A:E,5,0)</f>
        <v>Mateřská škola, Hodonín, Sídlištní 2, příspěvková organizace</v>
      </c>
      <c r="F80" s="134" t="str">
        <f>VLOOKUP(C80,Seznam_PO_1_1_2022!A:F,6,0)</f>
        <v>Sídlištní 3969/2, 695 04 Hodonín</v>
      </c>
      <c r="G80" s="131">
        <f>VLOOKUP(C80,'Bez NP'!A:H,8,0)</f>
        <v>0</v>
      </c>
      <c r="H80" s="131">
        <f>VLOOKUP(C80,'Bez NP'!A:I,9,0)</f>
        <v>25</v>
      </c>
      <c r="I80" s="131">
        <f>VLOOKUP(C80,'Bez NP'!A:J,10,0)</f>
        <v>0</v>
      </c>
      <c r="J80" s="131">
        <f>VLOOKUP(C80,'Bez NP'!A:K,11,0)</f>
        <v>0</v>
      </c>
      <c r="K80" s="131">
        <f>VLOOKUP(C80,'Bez NP'!A:L,12,0)</f>
        <v>0</v>
      </c>
      <c r="L80" s="229">
        <f>VLOOKUP(C80,'Bez NP'!A:M,13,0)</f>
        <v>0</v>
      </c>
      <c r="M80" s="131">
        <f>VLOOKUP(C80,'Bez NP'!A:N,14,0)</f>
        <v>0</v>
      </c>
      <c r="N80" s="131">
        <f>VLOOKUP(C80,'Bez NP'!A:O,15,0)</f>
        <v>0</v>
      </c>
      <c r="O80" s="131">
        <f>VLOOKUP(C80,'Bez NP'!A:P,16,0)</f>
        <v>0</v>
      </c>
      <c r="P80" s="229">
        <f>VLOOKUP(C80,'Bez NP'!A:Q,17,0)</f>
        <v>0</v>
      </c>
      <c r="Q80" s="131">
        <f>VLOOKUP(C80,'Bez NP'!A:R,18,0)</f>
        <v>0</v>
      </c>
      <c r="R80" s="131">
        <f>VLOOKUP(C80,'Bez NP'!A:S,19,0)</f>
        <v>0</v>
      </c>
      <c r="S80" s="131">
        <f t="shared" si="1"/>
        <v>25</v>
      </c>
    </row>
    <row r="81" spans="1:20" ht="50.1" customHeight="1" x14ac:dyDescent="0.2">
      <c r="A81" s="131" t="s">
        <v>1935</v>
      </c>
      <c r="B81" s="131" t="str">
        <f>VLOOKUP(C81,Seznam_PO_1_1_2022!A:B,2,0)</f>
        <v>JM_261</v>
      </c>
      <c r="C81" s="221">
        <v>64480046</v>
      </c>
      <c r="D81" s="137">
        <f>VLOOKUP(C81,Seznam_PO_1_1_2022!A:C,3,0)</f>
        <v>64480046</v>
      </c>
      <c r="E81" s="134" t="str">
        <f>VLOOKUP(C81,Seznam_PO_1_1_2022!A:E,5,0)</f>
        <v>Dětský domov Strážnice, příspěvková organizace</v>
      </c>
      <c r="F81" s="134" t="str">
        <f>VLOOKUP(C81,Seznam_PO_1_1_2022!A:F,6,0)</f>
        <v>Boženy Hrejsové 1255, 696 62 Strážnice</v>
      </c>
      <c r="G81" s="131">
        <f>VLOOKUP(C81,'Bez NP'!A:H,8,0)</f>
        <v>15</v>
      </c>
      <c r="H81" s="131">
        <f>VLOOKUP(C81,'Bez NP'!A:I,9,0)</f>
        <v>0</v>
      </c>
      <c r="I81" s="131">
        <f>VLOOKUP(C81,'Bez NP'!A:J,10,0)</f>
        <v>0</v>
      </c>
      <c r="J81" s="131">
        <f>VLOOKUP(C81,'Bez NP'!A:K,11,0)</f>
        <v>0</v>
      </c>
      <c r="K81" s="131">
        <f>VLOOKUP(C81,'Bez NP'!A:L,12,0)</f>
        <v>0</v>
      </c>
      <c r="L81" s="229">
        <f>VLOOKUP(C81,'Bez NP'!A:M,13,0)</f>
        <v>0</v>
      </c>
      <c r="M81" s="131">
        <f>VLOOKUP(C81,'Bez NP'!A:N,14,0)</f>
        <v>0</v>
      </c>
      <c r="N81" s="131">
        <f>VLOOKUP(C81,'Bez NP'!A:O,15,0)</f>
        <v>0</v>
      </c>
      <c r="O81" s="131">
        <f>VLOOKUP(C81,'Bez NP'!A:P,16,0)</f>
        <v>0</v>
      </c>
      <c r="P81" s="229">
        <f>VLOOKUP(C81,'Bez NP'!A:Q,17,0)</f>
        <v>0</v>
      </c>
      <c r="Q81" s="131">
        <f>VLOOKUP(C81,'Bez NP'!A:R,18,0)</f>
        <v>0</v>
      </c>
      <c r="R81" s="131">
        <f>VLOOKUP(C81,'Bez NP'!A:S,19,0)</f>
        <v>0</v>
      </c>
      <c r="S81" s="131">
        <f t="shared" si="1"/>
        <v>15</v>
      </c>
    </row>
    <row r="82" spans="1:20" ht="50.1" customHeight="1" x14ac:dyDescent="0.2">
      <c r="A82" s="131" t="s">
        <v>1936</v>
      </c>
      <c r="B82" s="131" t="str">
        <f>VLOOKUP(C82,Seznam_PO_1_1_2022!A:B,2,0)</f>
        <v>JM_262</v>
      </c>
      <c r="C82" s="221">
        <v>70841373</v>
      </c>
      <c r="D82" s="137">
        <f>VLOOKUP(C82,Seznam_PO_1_1_2022!A:C,3,0)</f>
        <v>70841373</v>
      </c>
      <c r="E82" s="134" t="str">
        <f>VLOOKUP(C82,Seznam_PO_1_1_2022!A:E,5,0)</f>
        <v>Základní umělecká škola Velká nad Veličkou, příspěvková organizace</v>
      </c>
      <c r="F82" s="134" t="str">
        <f>VLOOKUP(C82,Seznam_PO_1_1_2022!A:F,6,0)</f>
        <v>Velká nad Veličkou 462, 696 74 Velká nad Veličkou</v>
      </c>
      <c r="G82" s="131">
        <f>VLOOKUP(C82,'Bez NP'!A:H,8,0)</f>
        <v>0</v>
      </c>
      <c r="H82" s="131">
        <f>VLOOKUP(C82,'Bez NP'!A:I,9,0)</f>
        <v>6</v>
      </c>
      <c r="I82" s="131">
        <f>VLOOKUP(C82,'Bez NP'!A:J,10,0)</f>
        <v>0</v>
      </c>
      <c r="J82" s="131">
        <f>VLOOKUP(C82,'Bez NP'!A:K,11,0)</f>
        <v>0</v>
      </c>
      <c r="K82" s="131">
        <f>VLOOKUP(C82,'Bez NP'!A:L,12,0)</f>
        <v>0</v>
      </c>
      <c r="L82" s="229">
        <f>VLOOKUP(C82,'Bez NP'!A:M,13,0)</f>
        <v>0</v>
      </c>
      <c r="M82" s="131">
        <f>VLOOKUP(C82,'Bez NP'!A:N,14,0)</f>
        <v>0</v>
      </c>
      <c r="N82" s="131">
        <f>VLOOKUP(C82,'Bez NP'!A:O,15,0)</f>
        <v>0</v>
      </c>
      <c r="O82" s="131">
        <f>VLOOKUP(C82,'Bez NP'!A:P,16,0)</f>
        <v>0</v>
      </c>
      <c r="P82" s="229">
        <f>VLOOKUP(C82,'Bez NP'!A:Q,17,0)</f>
        <v>0</v>
      </c>
      <c r="Q82" s="131">
        <f>VLOOKUP(C82,'Bez NP'!A:R,18,0)</f>
        <v>0</v>
      </c>
      <c r="R82" s="131">
        <f>VLOOKUP(C82,'Bez NP'!A:S,19,0)</f>
        <v>0</v>
      </c>
      <c r="S82" s="131">
        <f t="shared" si="1"/>
        <v>6</v>
      </c>
    </row>
    <row r="83" spans="1:20" ht="50.1" customHeight="1" x14ac:dyDescent="0.2">
      <c r="A83" s="131" t="s">
        <v>1937</v>
      </c>
      <c r="B83" s="131" t="str">
        <f>VLOOKUP(C83,Seznam_PO_1_1_2022!A:B,2,0)</f>
        <v>JM_266</v>
      </c>
      <c r="C83" s="221">
        <v>380407</v>
      </c>
      <c r="D83" s="137" t="str">
        <f>VLOOKUP(C83,Seznam_PO_1_1_2022!A:C,3,0)</f>
        <v>00380407</v>
      </c>
      <c r="E83" s="134" t="str">
        <f>VLOOKUP(C83,Seznam_PO_1_1_2022!A:E,5,0)</f>
        <v>Střední škola elektrotechnická a energetická Sokolnice, příspěvková organizace</v>
      </c>
      <c r="F83" s="134" t="str">
        <f>VLOOKUP(C83,Seznam_PO_1_1_2022!A:F,6,0)</f>
        <v>Učiliště 496, 664 52 Sokolnice</v>
      </c>
      <c r="G83" s="131">
        <f>VLOOKUP(C83,'Bez NP'!A:H,8,0)</f>
        <v>0</v>
      </c>
      <c r="H83" s="131">
        <f>VLOOKUP(C83,'Bez NP'!A:I,9,0)</f>
        <v>150</v>
      </c>
      <c r="I83" s="131">
        <f>VLOOKUP(C83,'Bez NP'!A:J,10,0)</f>
        <v>0</v>
      </c>
      <c r="J83" s="131">
        <f>VLOOKUP(C83,'Bez NP'!A:K,11,0)</f>
        <v>0</v>
      </c>
      <c r="K83" s="131">
        <f>VLOOKUP(C83,'Bez NP'!A:L,12,0)</f>
        <v>0</v>
      </c>
      <c r="L83" s="229">
        <f>VLOOKUP(C83,'Bez NP'!A:M,13,0)</f>
        <v>0</v>
      </c>
      <c r="M83" s="131">
        <f>VLOOKUP(C83,'Bez NP'!A:N,14,0)</f>
        <v>0</v>
      </c>
      <c r="N83" s="131">
        <f>VLOOKUP(C83,'Bez NP'!A:O,15,0)</f>
        <v>5</v>
      </c>
      <c r="O83" s="131">
        <f>VLOOKUP(C83,'Bez NP'!A:P,16,0)</f>
        <v>0</v>
      </c>
      <c r="P83" s="229">
        <f>VLOOKUP(C83,'Bez NP'!A:Q,17,0)</f>
        <v>0</v>
      </c>
      <c r="Q83" s="131">
        <f>VLOOKUP(C83,'Bez NP'!A:R,18,0)</f>
        <v>10</v>
      </c>
      <c r="R83" s="131">
        <f>VLOOKUP(C83,'Bez NP'!A:S,19,0)</f>
        <v>0</v>
      </c>
      <c r="S83" s="131">
        <f t="shared" si="1"/>
        <v>165</v>
      </c>
    </row>
    <row r="84" spans="1:20" ht="50.1" customHeight="1" x14ac:dyDescent="0.2">
      <c r="A84" s="131" t="s">
        <v>1938</v>
      </c>
      <c r="B84" s="131" t="str">
        <f>VLOOKUP(C84,Seznam_PO_1_1_2022!A:B,2,0)</f>
        <v>JM_271</v>
      </c>
      <c r="C84" s="221">
        <v>47885939</v>
      </c>
      <c r="D84" s="137">
        <f>VLOOKUP(C84,Seznam_PO_1_1_2022!A:C,3,0)</f>
        <v>47885939</v>
      </c>
      <c r="E84" s="134" t="str">
        <f>VLOOKUP(C84,Seznam_PO_1_1_2022!A:E,5,0)</f>
        <v>Základní umělecká škola Adamov, příspěvková organizace</v>
      </c>
      <c r="F84" s="134" t="str">
        <f>VLOOKUP(C84,Seznam_PO_1_1_2022!A:F,6,0)</f>
        <v>Ronovská 281/12, 679 04 Adamov</v>
      </c>
      <c r="G84" s="131">
        <f>VLOOKUP(C84,'Bez NP'!A:H,8,0)</f>
        <v>5</v>
      </c>
      <c r="H84" s="131">
        <f>VLOOKUP(C84,'Bez NP'!A:I,9,0)</f>
        <v>0</v>
      </c>
      <c r="I84" s="131">
        <f>VLOOKUP(C84,'Bez NP'!A:J,10,0)</f>
        <v>0</v>
      </c>
      <c r="J84" s="131">
        <f>VLOOKUP(C84,'Bez NP'!A:K,11,0)</f>
        <v>0</v>
      </c>
      <c r="K84" s="131">
        <f>VLOOKUP(C84,'Bez NP'!A:L,12,0)</f>
        <v>0</v>
      </c>
      <c r="L84" s="229">
        <f>VLOOKUP(C84,'Bez NP'!A:M,13,0)</f>
        <v>0</v>
      </c>
      <c r="M84" s="131">
        <f>VLOOKUP(C84,'Bez NP'!A:N,14,0)</f>
        <v>0</v>
      </c>
      <c r="N84" s="131">
        <f>VLOOKUP(C84,'Bez NP'!A:O,15,0)</f>
        <v>0</v>
      </c>
      <c r="O84" s="131">
        <f>VLOOKUP(C84,'Bez NP'!A:P,16,0)</f>
        <v>0</v>
      </c>
      <c r="P84" s="229">
        <f>VLOOKUP(C84,'Bez NP'!A:Q,17,0)</f>
        <v>0</v>
      </c>
      <c r="Q84" s="131">
        <f>VLOOKUP(C84,'Bez NP'!A:R,18,0)</f>
        <v>0</v>
      </c>
      <c r="R84" s="131">
        <f>VLOOKUP(C84,'Bez NP'!A:S,19,0)</f>
        <v>0</v>
      </c>
      <c r="S84" s="131">
        <f t="shared" si="1"/>
        <v>5</v>
      </c>
    </row>
    <row r="85" spans="1:20" ht="50.1" customHeight="1" x14ac:dyDescent="0.2">
      <c r="A85" s="131" t="s">
        <v>1939</v>
      </c>
      <c r="B85" s="131" t="str">
        <f>VLOOKUP(C85,Seznam_PO_1_1_2022!A:B,2,0)</f>
        <v>JM_273</v>
      </c>
      <c r="C85" s="221">
        <v>62077457</v>
      </c>
      <c r="D85" s="137">
        <f>VLOOKUP(C85,Seznam_PO_1_1_2022!A:C,3,0)</f>
        <v>62077457</v>
      </c>
      <c r="E85" s="134" t="str">
        <f>VLOOKUP(C85,Seznam_PO_1_1_2022!A:E,5,0)</f>
        <v>Dětský domov Hodonín u Kunštátu, příspěvková organizace</v>
      </c>
      <c r="F85" s="134" t="str">
        <f>VLOOKUP(C85,Seznam_PO_1_1_2022!A:F,6,0)</f>
        <v>Hodonín u Kunštátu č. p. 48, 679 71 Lysice</v>
      </c>
      <c r="G85" s="131">
        <f>VLOOKUP(C85,'Bez NP'!A:H,8,0)</f>
        <v>10</v>
      </c>
      <c r="H85" s="131">
        <f>VLOOKUP(C85,'Bez NP'!A:I,9,0)</f>
        <v>5</v>
      </c>
      <c r="I85" s="131">
        <f>VLOOKUP(C85,'Bez NP'!A:J,10,0)</f>
        <v>0</v>
      </c>
      <c r="J85" s="131">
        <f>VLOOKUP(C85,'Bez NP'!A:K,11,0)</f>
        <v>0</v>
      </c>
      <c r="K85" s="131">
        <f>VLOOKUP(C85,'Bez NP'!A:L,12,0)</f>
        <v>0</v>
      </c>
      <c r="L85" s="229">
        <f>VLOOKUP(C85,'Bez NP'!A:M,13,0)</f>
        <v>0</v>
      </c>
      <c r="M85" s="131">
        <f>VLOOKUP(C85,'Bez NP'!A:N,14,0)</f>
        <v>0</v>
      </c>
      <c r="N85" s="131">
        <f>VLOOKUP(C85,'Bez NP'!A:O,15,0)</f>
        <v>0</v>
      </c>
      <c r="O85" s="131">
        <f>VLOOKUP(C85,'Bez NP'!A:P,16,0)</f>
        <v>0</v>
      </c>
      <c r="P85" s="229">
        <f>VLOOKUP(C85,'Bez NP'!A:Q,17,0)</f>
        <v>0</v>
      </c>
      <c r="Q85" s="131">
        <f>VLOOKUP(C85,'Bez NP'!A:R,18,0)</f>
        <v>0</v>
      </c>
      <c r="R85" s="131">
        <f>VLOOKUP(C85,'Bez NP'!A:S,19,0)</f>
        <v>0</v>
      </c>
      <c r="S85" s="131">
        <f t="shared" si="1"/>
        <v>15</v>
      </c>
    </row>
    <row r="86" spans="1:20" ht="50.1" customHeight="1" x14ac:dyDescent="0.2">
      <c r="A86" s="131" t="s">
        <v>1940</v>
      </c>
      <c r="B86" s="131" t="str">
        <f>VLOOKUP(C86,Seznam_PO_1_1_2022!A:B,2,0)</f>
        <v>JM_274</v>
      </c>
      <c r="C86" s="221">
        <v>380458</v>
      </c>
      <c r="D86" s="137" t="str">
        <f>VLOOKUP(C86,Seznam_PO_1_1_2022!A:C,3,0)</f>
        <v>00380458</v>
      </c>
      <c r="E86" s="134" t="str">
        <f>VLOOKUP(C86,Seznam_PO_1_1_2022!A:E,5,0)</f>
        <v>Domov pro seniory Černá Hora, příspěvková organizace</v>
      </c>
      <c r="F86" s="134" t="str">
        <f>VLOOKUP(C86,Seznam_PO_1_1_2022!A:F,6,0)</f>
        <v>Zámecká 1, 679 21 Černá Hora</v>
      </c>
      <c r="G86" s="131">
        <f>VLOOKUP(C86,'Bez NP'!A:H,8,0)</f>
        <v>0</v>
      </c>
      <c r="H86" s="131">
        <f>VLOOKUP(C86,'Bez NP'!A:I,9,0)</f>
        <v>40</v>
      </c>
      <c r="I86" s="131">
        <f>VLOOKUP(C86,'Bez NP'!A:J,10,0)</f>
        <v>0</v>
      </c>
      <c r="J86" s="131">
        <f>VLOOKUP(C86,'Bez NP'!A:K,11,0)</f>
        <v>0</v>
      </c>
      <c r="K86" s="131">
        <f>VLOOKUP(C86,'Bez NP'!A:L,12,0)</f>
        <v>0</v>
      </c>
      <c r="L86" s="229">
        <f>VLOOKUP(C86,'Bez NP'!A:M,13,0)</f>
        <v>0</v>
      </c>
      <c r="M86" s="131">
        <f>VLOOKUP(C86,'Bez NP'!A:N,14,0)</f>
        <v>0</v>
      </c>
      <c r="N86" s="131">
        <f>VLOOKUP(C86,'Bez NP'!A:O,15,0)</f>
        <v>0</v>
      </c>
      <c r="O86" s="131">
        <f>VLOOKUP(C86,'Bez NP'!A:P,16,0)</f>
        <v>0</v>
      </c>
      <c r="P86" s="229">
        <f>VLOOKUP(C86,'Bez NP'!A:Q,17,0)</f>
        <v>0</v>
      </c>
      <c r="Q86" s="131">
        <f>VLOOKUP(C86,'Bez NP'!A:R,18,0)</f>
        <v>0</v>
      </c>
      <c r="R86" s="131">
        <f>VLOOKUP(C86,'Bez NP'!A:S,19,0)</f>
        <v>0</v>
      </c>
      <c r="S86" s="131">
        <f t="shared" si="1"/>
        <v>40</v>
      </c>
    </row>
    <row r="87" spans="1:20" ht="50.1" customHeight="1" x14ac:dyDescent="0.2">
      <c r="A87" s="131" t="s">
        <v>1941</v>
      </c>
      <c r="B87" s="131" t="str">
        <f>VLOOKUP(C87,Seznam_PO_1_1_2022!A:B,2,0)</f>
        <v>JM_280</v>
      </c>
      <c r="C87" s="221">
        <v>4212029</v>
      </c>
      <c r="D87" s="137" t="str">
        <f>VLOOKUP(C87,Seznam_PO_1_1_2022!A:C,3,0)</f>
        <v>04212029</v>
      </c>
      <c r="E87" s="134" t="str">
        <f>VLOOKUP(C87,Seznam_PO_1_1_2022!A:E,5,0)</f>
        <v>Nemocnice Hustopeče, příspěvková organizace</v>
      </c>
      <c r="F87" s="134" t="str">
        <f>VLOOKUP(C87,Seznam_PO_1_1_2022!A:F,6,0)</f>
        <v>Brněnská 716/41, 693 01 Hustopeče</v>
      </c>
      <c r="G87" s="131">
        <f>VLOOKUP(C87,'Bez NP'!A:H,8,0)</f>
        <v>0</v>
      </c>
      <c r="H87" s="131">
        <f>VLOOKUP(C87,'Bez NP'!A:I,9,0)</f>
        <v>200</v>
      </c>
      <c r="I87" s="131">
        <f>VLOOKUP(C87,'Bez NP'!A:J,10,0)</f>
        <v>0</v>
      </c>
      <c r="J87" s="131">
        <f>VLOOKUP(C87,'Bez NP'!A:K,11,0)</f>
        <v>0</v>
      </c>
      <c r="K87" s="131">
        <f>VLOOKUP(C87,'Bez NP'!A:L,12,0)</f>
        <v>0</v>
      </c>
      <c r="L87" s="229">
        <f>VLOOKUP(C87,'Bez NP'!A:M,13,0)</f>
        <v>0</v>
      </c>
      <c r="M87" s="131">
        <f>VLOOKUP(C87,'Bez NP'!A:N,14,0)</f>
        <v>0</v>
      </c>
      <c r="N87" s="131">
        <f>VLOOKUP(C87,'Bez NP'!A:O,15,0)</f>
        <v>0</v>
      </c>
      <c r="O87" s="131">
        <f>VLOOKUP(C87,'Bez NP'!A:P,16,0)</f>
        <v>0</v>
      </c>
      <c r="P87" s="229">
        <f>VLOOKUP(C87,'Bez NP'!A:Q,17,0)</f>
        <v>0</v>
      </c>
      <c r="Q87" s="131">
        <f>VLOOKUP(C87,'Bez NP'!A:R,18,0)</f>
        <v>0</v>
      </c>
      <c r="R87" s="131">
        <f>VLOOKUP(C87,'Bez NP'!A:S,19,0)</f>
        <v>0</v>
      </c>
      <c r="S87" s="131">
        <f t="shared" si="1"/>
        <v>200</v>
      </c>
    </row>
    <row r="88" spans="1:20" ht="50.1" customHeight="1" x14ac:dyDescent="0.2">
      <c r="A88" s="131" t="s">
        <v>1942</v>
      </c>
      <c r="B88" s="131" t="str">
        <f>VLOOKUP(C88,Seznam_PO_1_1_2022!A:B,2,0)</f>
        <v>JM_281</v>
      </c>
      <c r="C88" s="221">
        <v>4551320</v>
      </c>
      <c r="D88" s="137" t="str">
        <f>VLOOKUP(C88,Seznam_PO_1_1_2022!A:C,3,0)</f>
        <v>04551320</v>
      </c>
      <c r="E88" s="134" t="str">
        <f>VLOOKUP(C88,Seznam_PO_1_1_2022!A:E,5,0)</f>
        <v>Muzeum Blanenska, příspěvková organizace</v>
      </c>
      <c r="F88" s="134" t="str">
        <f>VLOOKUP(C88,Seznam_PO_1_1_2022!A:F,6,0)</f>
        <v>Zámek 1/1, 678 01 Blansko</v>
      </c>
      <c r="G88" s="131">
        <f>VLOOKUP(C88,'Bez NP'!A:H,8,0)</f>
        <v>10</v>
      </c>
      <c r="H88" s="131">
        <f>VLOOKUP(C88,'Bez NP'!A:I,9,0)</f>
        <v>0</v>
      </c>
      <c r="I88" s="131">
        <f>VLOOKUP(C88,'Bez NP'!A:J,10,0)</f>
        <v>0</v>
      </c>
      <c r="J88" s="131">
        <f>VLOOKUP(C88,'Bez NP'!A:K,11,0)</f>
        <v>0</v>
      </c>
      <c r="K88" s="131">
        <f>VLOOKUP(C88,'Bez NP'!A:L,12,0)</f>
        <v>0</v>
      </c>
      <c r="L88" s="229">
        <f>VLOOKUP(C88,'Bez NP'!A:M,13,0)</f>
        <v>0</v>
      </c>
      <c r="M88" s="131">
        <f>VLOOKUP(C88,'Bez NP'!A:N,14,0)</f>
        <v>0</v>
      </c>
      <c r="N88" s="131">
        <f>VLOOKUP(C88,'Bez NP'!A:O,15,0)</f>
        <v>0</v>
      </c>
      <c r="O88" s="131">
        <f>VLOOKUP(C88,'Bez NP'!A:P,16,0)</f>
        <v>0</v>
      </c>
      <c r="P88" s="229">
        <f>VLOOKUP(C88,'Bez NP'!A:Q,17,0)</f>
        <v>0</v>
      </c>
      <c r="Q88" s="131">
        <f>VLOOKUP(C88,'Bez NP'!A:R,18,0)</f>
        <v>0</v>
      </c>
      <c r="R88" s="131">
        <f>VLOOKUP(C88,'Bez NP'!A:S,19,0)</f>
        <v>0</v>
      </c>
      <c r="S88" s="131">
        <f t="shared" si="1"/>
        <v>10</v>
      </c>
    </row>
    <row r="89" spans="1:20" ht="50.1" customHeight="1" x14ac:dyDescent="0.2">
      <c r="A89" s="131" t="s">
        <v>1943</v>
      </c>
      <c r="B89" s="131" t="str">
        <f>VLOOKUP(C89,Seznam_PO_1_1_2022!A:B,2,0)</f>
        <v>JM_286</v>
      </c>
      <c r="C89" s="221">
        <v>14120097</v>
      </c>
      <c r="D89" s="137" t="str">
        <f>VLOOKUP(C89,Seznam_PO_1_1_2022!A:C,3,0)</f>
        <v>14120097</v>
      </c>
      <c r="E89" s="134" t="str">
        <f>VLOOKUP(C89,Seznam_PO_1_1_2022!A:E,5,0)</f>
        <v>Domov pro seniory Hustopeče, příspěvková organizace</v>
      </c>
      <c r="F89" s="134" t="str">
        <f>VLOOKUP(C89,Seznam_PO_1_1_2022!A:F,6,0)</f>
        <v>Hybešova 1497/7,693 01 Hustopeče</v>
      </c>
      <c r="G89" s="131">
        <f>VLOOKUP(C89,'Bez NP'!A:H,8,0)</f>
        <v>0</v>
      </c>
      <c r="H89" s="131">
        <f>VLOOKUP(C89,'Bez NP'!A:I,9,0)</f>
        <v>30</v>
      </c>
      <c r="I89" s="131">
        <f>VLOOKUP(C89,'Bez NP'!A:J,10,0)</f>
        <v>0</v>
      </c>
      <c r="J89" s="131">
        <f>VLOOKUP(C89,'Bez NP'!A:K,11,0)</f>
        <v>0</v>
      </c>
      <c r="K89" s="131">
        <f>VLOOKUP(C89,'Bez NP'!A:L,12,0)</f>
        <v>0</v>
      </c>
      <c r="L89" s="229">
        <f>VLOOKUP(C89,'Bez NP'!A:M,13,0)</f>
        <v>0</v>
      </c>
      <c r="M89" s="131">
        <f>VLOOKUP(C89,'Bez NP'!A:N,14,0)</f>
        <v>0</v>
      </c>
      <c r="N89" s="131">
        <f>VLOOKUP(C89,'Bez NP'!A:O,15,0)</f>
        <v>0</v>
      </c>
      <c r="O89" s="131">
        <f>VLOOKUP(C89,'Bez NP'!A:P,16,0)</f>
        <v>0</v>
      </c>
      <c r="P89" s="229">
        <f>VLOOKUP(C89,'Bez NP'!A:Q,17,0)</f>
        <v>0</v>
      </c>
      <c r="Q89" s="131">
        <f>VLOOKUP(C89,'Bez NP'!A:R,18,0)</f>
        <v>0</v>
      </c>
      <c r="R89" s="131">
        <f>VLOOKUP(C89,'Bez NP'!A:S,19,0)</f>
        <v>10</v>
      </c>
      <c r="S89" s="131">
        <f t="shared" si="1"/>
        <v>40</v>
      </c>
    </row>
    <row r="90" spans="1:20" ht="27" customHeight="1" x14ac:dyDescent="0.2">
      <c r="G90" s="131">
        <f t="shared" ref="G90:R90" si="2">SUM(G6:G89)</f>
        <v>4049</v>
      </c>
      <c r="H90" s="131">
        <f t="shared" si="2"/>
        <v>3218</v>
      </c>
      <c r="I90" s="131">
        <f t="shared" si="2"/>
        <v>1710</v>
      </c>
      <c r="J90" s="131">
        <f t="shared" si="2"/>
        <v>15</v>
      </c>
      <c r="K90" s="131">
        <f t="shared" si="2"/>
        <v>4</v>
      </c>
      <c r="L90" s="229">
        <f t="shared" si="2"/>
        <v>0</v>
      </c>
      <c r="M90" s="131">
        <f t="shared" si="2"/>
        <v>38</v>
      </c>
      <c r="N90" s="131">
        <f t="shared" si="2"/>
        <v>82</v>
      </c>
      <c r="O90" s="131">
        <f t="shared" si="2"/>
        <v>5</v>
      </c>
      <c r="P90" s="229">
        <f t="shared" si="2"/>
        <v>0</v>
      </c>
      <c r="Q90" s="136">
        <f t="shared" si="2"/>
        <v>707</v>
      </c>
      <c r="R90" s="136">
        <f t="shared" si="2"/>
        <v>10</v>
      </c>
      <c r="T90" s="117">
        <f>SUM(S6:S89)</f>
        <v>9838</v>
      </c>
    </row>
    <row r="91" spans="1:20" ht="31.9" customHeight="1" x14ac:dyDescent="0.2">
      <c r="R91" s="139">
        <f>SUM(G90:R90)</f>
        <v>9838</v>
      </c>
    </row>
  </sheetData>
  <sheetProtection selectLockedCells="1" selectUnlockedCells="1"/>
  <mergeCells count="4">
    <mergeCell ref="A1:Q1"/>
    <mergeCell ref="A2:Q2"/>
    <mergeCell ref="A3:Q3"/>
    <mergeCell ref="A4:Q4"/>
  </mergeCells>
  <phoneticPr fontId="59" type="noConversion"/>
  <conditionalFormatting sqref="G6:R89">
    <cfRule type="cellIs" dxfId="30" priority="1" operator="greaterThan">
      <formula>0</formula>
    </cfRule>
  </conditionalFormatting>
  <pageMargins left="0.70866141732283461" right="0.70866141732283461" top="0.74803149606299213" bottom="0.74803149606299213" header="0.31496062992125984" footer="0.31496062992125984"/>
  <pageSetup paperSize="9" scale="42" fitToHeight="0" orientation="landscape" r:id="rId1"/>
  <headerFooter>
    <oddFooter>&amp;RStránka &amp;P z &amp;N</oddFooter>
  </headerFooter>
  <rowBreaks count="3" manualBreakCount="3">
    <brk id="25" max="17" man="1"/>
    <brk id="48" max="17" man="1"/>
    <brk id="7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0FBE-B1C8-4631-85BB-7CC27CB492F6}">
  <sheetPr>
    <pageSetUpPr fitToPage="1"/>
  </sheetPr>
  <dimension ref="A1:S26"/>
  <sheetViews>
    <sheetView view="pageBreakPreview" topLeftCell="B1" zoomScale="70" zoomScaleNormal="70" zoomScaleSheetLayoutView="70" zoomScalePageLayoutView="55" workbookViewId="0">
      <selection activeCell="P10" sqref="P10"/>
    </sheetView>
  </sheetViews>
  <sheetFormatPr defaultColWidth="9.140625" defaultRowHeight="15" x14ac:dyDescent="0.25"/>
  <cols>
    <col min="1" max="1" width="9.140625" style="187" customWidth="1"/>
    <col min="2" max="2" width="52.28515625" style="187" customWidth="1"/>
    <col min="3" max="4" width="14.5703125" style="187" customWidth="1"/>
    <col min="5" max="5" width="24" style="188" customWidth="1"/>
    <col min="6" max="6" width="19.28515625" style="189" customWidth="1"/>
    <col min="7" max="7" width="19.28515625" style="190" customWidth="1"/>
    <col min="8" max="15" width="14.5703125" style="190" customWidth="1"/>
    <col min="16" max="16" width="16.85546875" style="188" customWidth="1"/>
    <col min="17" max="17" width="23.5703125" style="188" customWidth="1"/>
    <col min="18" max="19" width="16.42578125" style="193" customWidth="1"/>
    <col min="20" max="16384" width="9.140625" style="188"/>
  </cols>
  <sheetData>
    <row r="1" spans="1:19" s="141" customFormat="1" ht="29.25" customHeight="1" x14ac:dyDescent="0.2">
      <c r="A1" s="234" t="s">
        <v>1780</v>
      </c>
      <c r="B1" s="234"/>
      <c r="C1" s="234"/>
      <c r="D1" s="234"/>
      <c r="E1" s="234"/>
      <c r="F1" s="234"/>
      <c r="G1" s="234"/>
      <c r="H1" s="234"/>
      <c r="I1" s="234"/>
      <c r="J1" s="234"/>
      <c r="K1" s="234"/>
      <c r="L1" s="234"/>
      <c r="M1" s="234"/>
      <c r="N1" s="234"/>
      <c r="O1" s="234"/>
      <c r="P1" s="234"/>
      <c r="Q1" s="234"/>
      <c r="R1" s="140"/>
      <c r="S1" s="140"/>
    </row>
    <row r="2" spans="1:19" s="141" customFormat="1" ht="18.75" customHeight="1" x14ac:dyDescent="0.2">
      <c r="A2" s="235" t="s">
        <v>63</v>
      </c>
      <c r="B2" s="235"/>
      <c r="C2" s="235"/>
      <c r="D2" s="235"/>
      <c r="E2" s="235"/>
      <c r="F2" s="235"/>
      <c r="G2" s="235"/>
      <c r="H2" s="235"/>
      <c r="I2" s="235"/>
      <c r="J2" s="235"/>
      <c r="K2" s="235"/>
      <c r="L2" s="235"/>
      <c r="M2" s="235"/>
      <c r="N2" s="235"/>
      <c r="O2" s="235"/>
      <c r="P2" s="235"/>
      <c r="Q2" s="235"/>
      <c r="R2" s="140"/>
      <c r="S2" s="140"/>
    </row>
    <row r="3" spans="1:19" s="141" customFormat="1" x14ac:dyDescent="0.2">
      <c r="A3" s="235" t="s">
        <v>1781</v>
      </c>
      <c r="B3" s="235"/>
      <c r="C3" s="235"/>
      <c r="D3" s="235"/>
      <c r="E3" s="235"/>
      <c r="F3" s="235"/>
      <c r="G3" s="235"/>
      <c r="H3" s="235"/>
      <c r="I3" s="235"/>
      <c r="J3" s="235"/>
      <c r="K3" s="235"/>
      <c r="L3" s="235"/>
      <c r="M3" s="235"/>
      <c r="N3" s="235"/>
      <c r="O3" s="235"/>
      <c r="P3" s="235"/>
      <c r="Q3" s="235"/>
      <c r="R3" s="140"/>
      <c r="S3" s="140"/>
    </row>
    <row r="4" spans="1:19" s="141" customFormat="1" x14ac:dyDescent="0.2">
      <c r="A4" s="142"/>
      <c r="B4" s="142"/>
      <c r="C4" s="142"/>
      <c r="D4" s="142"/>
      <c r="E4" s="142"/>
      <c r="F4" s="142"/>
      <c r="G4" s="142"/>
      <c r="H4" s="142"/>
      <c r="I4" s="142"/>
      <c r="J4" s="142"/>
      <c r="K4" s="142"/>
      <c r="L4" s="142"/>
      <c r="M4" s="142"/>
      <c r="N4" s="142"/>
      <c r="O4" s="142"/>
      <c r="P4" s="142"/>
      <c r="Q4" s="142"/>
      <c r="R4" s="140"/>
      <c r="S4" s="140"/>
    </row>
    <row r="5" spans="1:19" s="141" customFormat="1" ht="42.95" customHeight="1" x14ac:dyDescent="0.2">
      <c r="A5" s="236" t="s">
        <v>1782</v>
      </c>
      <c r="B5" s="236"/>
      <c r="C5" s="236"/>
      <c r="D5" s="236"/>
      <c r="E5" s="236"/>
      <c r="F5" s="236"/>
      <c r="G5" s="236"/>
      <c r="H5" s="236"/>
      <c r="I5" s="236"/>
      <c r="J5" s="236"/>
      <c r="K5" s="236"/>
      <c r="L5" s="236"/>
      <c r="M5" s="236"/>
      <c r="N5" s="236"/>
      <c r="O5" s="236"/>
      <c r="P5" s="236"/>
      <c r="Q5" s="236"/>
      <c r="R5" s="140"/>
      <c r="S5" s="140"/>
    </row>
    <row r="6" spans="1:19" s="141" customFormat="1" ht="19.5" customHeight="1" x14ac:dyDescent="0.2">
      <c r="A6" s="237"/>
      <c r="B6" s="237"/>
      <c r="C6" s="237"/>
      <c r="D6" s="237"/>
      <c r="E6" s="237"/>
      <c r="F6" s="237"/>
      <c r="G6" s="237"/>
      <c r="H6" s="237"/>
      <c r="I6" s="237"/>
      <c r="J6" s="237"/>
      <c r="K6" s="237"/>
      <c r="L6" s="237"/>
      <c r="M6" s="237"/>
      <c r="N6" s="237"/>
      <c r="O6" s="237"/>
      <c r="R6" s="140"/>
      <c r="S6" s="140"/>
    </row>
    <row r="7" spans="1:19" s="143" customFormat="1" ht="99.95" customHeight="1" x14ac:dyDescent="0.2">
      <c r="A7" s="145" t="s">
        <v>1783</v>
      </c>
      <c r="B7" s="145" t="s">
        <v>1784</v>
      </c>
      <c r="C7" s="145" t="s">
        <v>1785</v>
      </c>
      <c r="D7" s="145" t="s">
        <v>1786</v>
      </c>
      <c r="E7" s="146" t="s">
        <v>1787</v>
      </c>
      <c r="F7" s="146" t="s">
        <v>1788</v>
      </c>
      <c r="G7" s="146" t="s">
        <v>1789</v>
      </c>
      <c r="H7" s="147" t="s">
        <v>1790</v>
      </c>
      <c r="I7" s="147" t="s">
        <v>1791</v>
      </c>
      <c r="J7" s="146" t="s">
        <v>1792</v>
      </c>
      <c r="K7" s="146" t="s">
        <v>1793</v>
      </c>
      <c r="L7" s="148" t="s">
        <v>1794</v>
      </c>
      <c r="M7" s="146" t="s">
        <v>1795</v>
      </c>
      <c r="N7" s="146" t="s">
        <v>1796</v>
      </c>
      <c r="O7" s="146" t="s">
        <v>1797</v>
      </c>
      <c r="P7" s="149" t="s">
        <v>1798</v>
      </c>
      <c r="Q7" s="150" t="s">
        <v>1799</v>
      </c>
      <c r="R7" s="151" t="s">
        <v>1860</v>
      </c>
      <c r="S7" s="151" t="s">
        <v>1800</v>
      </c>
    </row>
    <row r="8" spans="1:19" s="141" customFormat="1" ht="30" customHeight="1" x14ac:dyDescent="0.2">
      <c r="A8" s="152">
        <v>1</v>
      </c>
      <c r="B8" s="153" t="s">
        <v>1801</v>
      </c>
      <c r="C8" s="154">
        <v>80</v>
      </c>
      <c r="D8" s="154" t="s">
        <v>1802</v>
      </c>
      <c r="E8" s="154" t="s">
        <v>1803</v>
      </c>
      <c r="F8" s="154" t="s">
        <v>1804</v>
      </c>
      <c r="G8" s="154" t="s">
        <v>1805</v>
      </c>
      <c r="H8" s="154" t="s">
        <v>1806</v>
      </c>
      <c r="I8" s="155">
        <v>500</v>
      </c>
      <c r="J8" s="154" t="s">
        <v>1807</v>
      </c>
      <c r="K8" s="154" t="s">
        <v>1807</v>
      </c>
      <c r="L8" s="154" t="s">
        <v>1807</v>
      </c>
      <c r="M8" s="154" t="s">
        <v>1807</v>
      </c>
      <c r="N8" s="154" t="s">
        <v>1807</v>
      </c>
      <c r="O8" s="154" t="s">
        <v>1807</v>
      </c>
      <c r="P8" s="156">
        <f>'01Seznam Zadavatelů'!G90</f>
        <v>4049</v>
      </c>
      <c r="Q8" s="157"/>
      <c r="R8" s="140">
        <v>106</v>
      </c>
      <c r="S8" s="140">
        <f>R8*P8</f>
        <v>429194</v>
      </c>
    </row>
    <row r="9" spans="1:19" s="141" customFormat="1" ht="30" customHeight="1" x14ac:dyDescent="0.2">
      <c r="A9" s="152">
        <v>2</v>
      </c>
      <c r="B9" s="153" t="s">
        <v>1808</v>
      </c>
      <c r="C9" s="154">
        <v>80</v>
      </c>
      <c r="D9" s="154" t="s">
        <v>1802</v>
      </c>
      <c r="E9" s="154" t="s">
        <v>1809</v>
      </c>
      <c r="F9" s="154" t="s">
        <v>1810</v>
      </c>
      <c r="G9" s="154" t="s">
        <v>1811</v>
      </c>
      <c r="H9" s="154" t="s">
        <v>1812</v>
      </c>
      <c r="I9" s="155">
        <v>500</v>
      </c>
      <c r="J9" s="154" t="s">
        <v>1807</v>
      </c>
      <c r="K9" s="154" t="s">
        <v>1807</v>
      </c>
      <c r="L9" s="154" t="s">
        <v>1807</v>
      </c>
      <c r="M9" s="154" t="s">
        <v>1807</v>
      </c>
      <c r="N9" s="158" t="s">
        <v>1813</v>
      </c>
      <c r="O9" s="154" t="s">
        <v>1807</v>
      </c>
      <c r="P9" s="156">
        <f>'01Seznam Zadavatelů'!H90</f>
        <v>3218</v>
      </c>
      <c r="Q9" s="157"/>
      <c r="R9" s="140">
        <v>98</v>
      </c>
      <c r="S9" s="140">
        <f t="shared" ref="S9:S19" si="0">R9*P9</f>
        <v>315364</v>
      </c>
    </row>
    <row r="10" spans="1:19" s="141" customFormat="1" ht="30" customHeight="1" x14ac:dyDescent="0.2">
      <c r="A10" s="152">
        <v>3</v>
      </c>
      <c r="B10" s="153" t="s">
        <v>1814</v>
      </c>
      <c r="C10" s="154">
        <v>80</v>
      </c>
      <c r="D10" s="154" t="s">
        <v>1802</v>
      </c>
      <c r="E10" s="154" t="s">
        <v>1815</v>
      </c>
      <c r="F10" s="154" t="s">
        <v>1816</v>
      </c>
      <c r="G10" s="154" t="s">
        <v>1811</v>
      </c>
      <c r="H10" s="154" t="s">
        <v>1817</v>
      </c>
      <c r="I10" s="155">
        <v>500</v>
      </c>
      <c r="J10" s="159" t="s">
        <v>1818</v>
      </c>
      <c r="K10" s="159" t="s">
        <v>1818</v>
      </c>
      <c r="L10" s="159" t="s">
        <v>1807</v>
      </c>
      <c r="M10" s="160" t="s">
        <v>1818</v>
      </c>
      <c r="N10" s="158" t="s">
        <v>1813</v>
      </c>
      <c r="O10" s="161" t="s">
        <v>1818</v>
      </c>
      <c r="P10" s="156">
        <f>'Bez NP'!J86</f>
        <v>1710</v>
      </c>
      <c r="Q10" s="157"/>
      <c r="R10" s="140">
        <v>96</v>
      </c>
      <c r="S10" s="140">
        <f t="shared" si="0"/>
        <v>164160</v>
      </c>
    </row>
    <row r="11" spans="1:19" s="141" customFormat="1" ht="30" customHeight="1" x14ac:dyDescent="0.2">
      <c r="A11" s="152">
        <v>4</v>
      </c>
      <c r="B11" s="153" t="s">
        <v>1819</v>
      </c>
      <c r="C11" s="154">
        <v>160</v>
      </c>
      <c r="D11" s="154" t="s">
        <v>1802</v>
      </c>
      <c r="E11" s="154" t="s">
        <v>1803</v>
      </c>
      <c r="F11" s="154" t="s">
        <v>1810</v>
      </c>
      <c r="G11" s="154" t="s">
        <v>1820</v>
      </c>
      <c r="H11" s="154" t="s">
        <v>1821</v>
      </c>
      <c r="I11" s="155">
        <v>250</v>
      </c>
      <c r="J11" s="159" t="s">
        <v>1807</v>
      </c>
      <c r="K11" s="159" t="s">
        <v>1807</v>
      </c>
      <c r="L11" s="159" t="s">
        <v>1807</v>
      </c>
      <c r="M11" s="160" t="s">
        <v>1807</v>
      </c>
      <c r="N11" s="160" t="s">
        <v>1807</v>
      </c>
      <c r="O11" s="161" t="s">
        <v>1807</v>
      </c>
      <c r="P11" s="156">
        <f>'Bez NP'!K86</f>
        <v>15</v>
      </c>
      <c r="Q11" s="157"/>
      <c r="R11" s="140">
        <v>124</v>
      </c>
      <c r="S11" s="140">
        <f t="shared" si="0"/>
        <v>1860</v>
      </c>
    </row>
    <row r="12" spans="1:19" s="141" customFormat="1" ht="30" customHeight="1" x14ac:dyDescent="0.2">
      <c r="A12" s="152">
        <v>5</v>
      </c>
      <c r="B12" s="162" t="s">
        <v>1822</v>
      </c>
      <c r="C12" s="154">
        <v>80</v>
      </c>
      <c r="D12" s="154" t="s">
        <v>1802</v>
      </c>
      <c r="E12" s="158" t="s">
        <v>1813</v>
      </c>
      <c r="F12" s="158" t="s">
        <v>1813</v>
      </c>
      <c r="G12" s="154" t="s">
        <v>1823</v>
      </c>
      <c r="H12" s="154" t="s">
        <v>1824</v>
      </c>
      <c r="I12" s="155">
        <v>500</v>
      </c>
      <c r="J12" s="163" t="s">
        <v>1807</v>
      </c>
      <c r="K12" s="163" t="s">
        <v>1807</v>
      </c>
      <c r="L12" s="163" t="s">
        <v>1807</v>
      </c>
      <c r="M12" s="164" t="s">
        <v>1807</v>
      </c>
      <c r="N12" s="158" t="s">
        <v>1813</v>
      </c>
      <c r="O12" s="165" t="s">
        <v>1818</v>
      </c>
      <c r="P12" s="156">
        <f>'Bez NP'!L86</f>
        <v>4</v>
      </c>
      <c r="Q12" s="157"/>
      <c r="R12" s="140">
        <v>174</v>
      </c>
      <c r="S12" s="140">
        <f t="shared" si="0"/>
        <v>696</v>
      </c>
    </row>
    <row r="13" spans="1:19" s="184" customFormat="1" ht="30" customHeight="1" x14ac:dyDescent="0.2">
      <c r="A13" s="173">
        <v>6</v>
      </c>
      <c r="B13" s="174" t="s">
        <v>1825</v>
      </c>
      <c r="C13" s="175">
        <v>160</v>
      </c>
      <c r="D13" s="175" t="s">
        <v>1802</v>
      </c>
      <c r="E13" s="179" t="s">
        <v>1813</v>
      </c>
      <c r="F13" s="179" t="s">
        <v>1813</v>
      </c>
      <c r="G13" s="175" t="s">
        <v>1826</v>
      </c>
      <c r="H13" s="175" t="s">
        <v>1824</v>
      </c>
      <c r="I13" s="176">
        <v>250</v>
      </c>
      <c r="J13" s="177" t="s">
        <v>1807</v>
      </c>
      <c r="K13" s="177" t="s">
        <v>1807</v>
      </c>
      <c r="L13" s="177" t="s">
        <v>1807</v>
      </c>
      <c r="M13" s="178" t="s">
        <v>1807</v>
      </c>
      <c r="N13" s="178" t="s">
        <v>1807</v>
      </c>
      <c r="O13" s="180" t="s">
        <v>1818</v>
      </c>
      <c r="P13" s="181">
        <f>'Bez NP'!M86</f>
        <v>0</v>
      </c>
      <c r="Q13" s="186"/>
      <c r="R13" s="183">
        <v>204</v>
      </c>
      <c r="S13" s="183">
        <f t="shared" si="0"/>
        <v>0</v>
      </c>
    </row>
    <row r="14" spans="1:19" s="171" customFormat="1" ht="30" customHeight="1" x14ac:dyDescent="0.2">
      <c r="A14" s="152">
        <v>7</v>
      </c>
      <c r="B14" s="162" t="s">
        <v>1827</v>
      </c>
      <c r="C14" s="166">
        <v>80</v>
      </c>
      <c r="D14" s="166" t="s">
        <v>1828</v>
      </c>
      <c r="E14" s="166" t="s">
        <v>1803</v>
      </c>
      <c r="F14" s="166" t="s">
        <v>1804</v>
      </c>
      <c r="G14" s="166" t="s">
        <v>1805</v>
      </c>
      <c r="H14" s="166" t="s">
        <v>1829</v>
      </c>
      <c r="I14" s="167">
        <v>500</v>
      </c>
      <c r="J14" s="159" t="s">
        <v>1807</v>
      </c>
      <c r="K14" s="159" t="s">
        <v>1807</v>
      </c>
      <c r="L14" s="159" t="s">
        <v>1807</v>
      </c>
      <c r="M14" s="160" t="s">
        <v>1807</v>
      </c>
      <c r="N14" s="160" t="s">
        <v>1807</v>
      </c>
      <c r="O14" s="172" t="s">
        <v>1807</v>
      </c>
      <c r="P14" s="168">
        <f>'Bez NP'!N86</f>
        <v>38</v>
      </c>
      <c r="Q14" s="169"/>
      <c r="R14" s="170">
        <v>212</v>
      </c>
      <c r="S14" s="140">
        <f t="shared" si="0"/>
        <v>8056</v>
      </c>
    </row>
    <row r="15" spans="1:19" s="171" customFormat="1" ht="30" customHeight="1" x14ac:dyDescent="0.2">
      <c r="A15" s="152">
        <v>8</v>
      </c>
      <c r="B15" s="162" t="s">
        <v>1830</v>
      </c>
      <c r="C15" s="166">
        <v>80</v>
      </c>
      <c r="D15" s="166" t="s">
        <v>1828</v>
      </c>
      <c r="E15" s="166" t="s">
        <v>1809</v>
      </c>
      <c r="F15" s="166" t="s">
        <v>1810</v>
      </c>
      <c r="G15" s="166" t="s">
        <v>1811</v>
      </c>
      <c r="H15" s="166" t="s">
        <v>1812</v>
      </c>
      <c r="I15" s="167">
        <v>500</v>
      </c>
      <c r="J15" s="159" t="s">
        <v>1807</v>
      </c>
      <c r="K15" s="159" t="s">
        <v>1807</v>
      </c>
      <c r="L15" s="159" t="s">
        <v>1807</v>
      </c>
      <c r="M15" s="160" t="s">
        <v>1807</v>
      </c>
      <c r="N15" s="158" t="s">
        <v>1813</v>
      </c>
      <c r="O15" s="172" t="s">
        <v>1807</v>
      </c>
      <c r="P15" s="168">
        <f>'Bez NP'!O86</f>
        <v>82</v>
      </c>
      <c r="Q15" s="169"/>
      <c r="R15" s="170">
        <v>197</v>
      </c>
      <c r="S15" s="140">
        <f t="shared" si="0"/>
        <v>16154</v>
      </c>
    </row>
    <row r="16" spans="1:19" s="171" customFormat="1" ht="30" customHeight="1" x14ac:dyDescent="0.2">
      <c r="A16" s="152">
        <v>9</v>
      </c>
      <c r="B16" s="162" t="s">
        <v>1831</v>
      </c>
      <c r="C16" s="166">
        <v>80</v>
      </c>
      <c r="D16" s="166" t="s">
        <v>1828</v>
      </c>
      <c r="E16" s="166" t="s">
        <v>1815</v>
      </c>
      <c r="F16" s="166" t="s">
        <v>1816</v>
      </c>
      <c r="G16" s="166" t="s">
        <v>1811</v>
      </c>
      <c r="H16" s="166" t="s">
        <v>1817</v>
      </c>
      <c r="I16" s="167">
        <v>500</v>
      </c>
      <c r="J16" s="159" t="s">
        <v>1818</v>
      </c>
      <c r="K16" s="159" t="s">
        <v>1818</v>
      </c>
      <c r="L16" s="159" t="s">
        <v>1807</v>
      </c>
      <c r="M16" s="160" t="s">
        <v>1818</v>
      </c>
      <c r="N16" s="158" t="s">
        <v>1813</v>
      </c>
      <c r="O16" s="172" t="s">
        <v>1818</v>
      </c>
      <c r="P16" s="168">
        <f>'Bez NP'!P86</f>
        <v>5</v>
      </c>
      <c r="Q16" s="169"/>
      <c r="R16" s="170">
        <v>193</v>
      </c>
      <c r="S16" s="140">
        <f t="shared" si="0"/>
        <v>965</v>
      </c>
    </row>
    <row r="17" spans="1:19" s="184" customFormat="1" ht="30" customHeight="1" x14ac:dyDescent="0.2">
      <c r="A17" s="173">
        <v>10</v>
      </c>
      <c r="B17" s="174" t="s">
        <v>1832</v>
      </c>
      <c r="C17" s="175">
        <v>80</v>
      </c>
      <c r="D17" s="175" t="s">
        <v>1828</v>
      </c>
      <c r="E17" s="175" t="s">
        <v>1833</v>
      </c>
      <c r="F17" s="175" t="s">
        <v>1833</v>
      </c>
      <c r="G17" s="175" t="s">
        <v>1805</v>
      </c>
      <c r="H17" s="175" t="s">
        <v>1829</v>
      </c>
      <c r="I17" s="176">
        <v>500</v>
      </c>
      <c r="J17" s="177" t="s">
        <v>1807</v>
      </c>
      <c r="K17" s="177" t="s">
        <v>1807</v>
      </c>
      <c r="L17" s="177" t="s">
        <v>1807</v>
      </c>
      <c r="M17" s="178" t="s">
        <v>1807</v>
      </c>
      <c r="N17" s="179" t="s">
        <v>1833</v>
      </c>
      <c r="O17" s="180" t="s">
        <v>1807</v>
      </c>
      <c r="P17" s="181">
        <f>'Bez NP'!Q86</f>
        <v>0</v>
      </c>
      <c r="Q17" s="182"/>
      <c r="R17" s="183">
        <v>349</v>
      </c>
      <c r="S17" s="183">
        <f t="shared" si="0"/>
        <v>0</v>
      </c>
    </row>
    <row r="18" spans="1:19" s="171" customFormat="1" ht="30" customHeight="1" x14ac:dyDescent="0.2">
      <c r="A18" s="152">
        <v>11</v>
      </c>
      <c r="B18" s="162" t="s">
        <v>1834</v>
      </c>
      <c r="C18" s="166">
        <v>80</v>
      </c>
      <c r="D18" s="166" t="s">
        <v>1835</v>
      </c>
      <c r="E18" s="166" t="s">
        <v>1836</v>
      </c>
      <c r="F18" s="166" t="s">
        <v>1837</v>
      </c>
      <c r="G18" s="166" t="s">
        <v>1811</v>
      </c>
      <c r="H18" s="166" t="s">
        <v>1812</v>
      </c>
      <c r="I18" s="167">
        <v>500</v>
      </c>
      <c r="J18" s="159" t="s">
        <v>1807</v>
      </c>
      <c r="K18" s="159" t="s">
        <v>1807</v>
      </c>
      <c r="L18" s="159" t="s">
        <v>1807</v>
      </c>
      <c r="M18" s="160" t="s">
        <v>1807</v>
      </c>
      <c r="N18" s="158" t="s">
        <v>1813</v>
      </c>
      <c r="O18" s="172" t="s">
        <v>1807</v>
      </c>
      <c r="P18" s="185">
        <f>'Bez NP'!R86</f>
        <v>707</v>
      </c>
      <c r="Q18" s="169"/>
      <c r="R18" s="170">
        <v>53</v>
      </c>
      <c r="S18" s="170">
        <f t="shared" si="0"/>
        <v>37471</v>
      </c>
    </row>
    <row r="19" spans="1:19" s="171" customFormat="1" ht="30" customHeight="1" x14ac:dyDescent="0.2">
      <c r="A19" s="152">
        <v>12</v>
      </c>
      <c r="B19" s="162" t="s">
        <v>1838</v>
      </c>
      <c r="C19" s="166">
        <v>80</v>
      </c>
      <c r="D19" s="166" t="s">
        <v>1802</v>
      </c>
      <c r="E19" s="166" t="s">
        <v>1839</v>
      </c>
      <c r="F19" s="166">
        <v>95</v>
      </c>
      <c r="G19" s="166" t="s">
        <v>1840</v>
      </c>
      <c r="H19" s="158" t="s">
        <v>1813</v>
      </c>
      <c r="I19" s="167">
        <v>500</v>
      </c>
      <c r="J19" s="159" t="s">
        <v>1807</v>
      </c>
      <c r="K19" s="159" t="s">
        <v>1807</v>
      </c>
      <c r="L19" s="159" t="s">
        <v>1807</v>
      </c>
      <c r="M19" s="160" t="s">
        <v>1818</v>
      </c>
      <c r="N19" s="158" t="s">
        <v>1813</v>
      </c>
      <c r="O19" s="172" t="s">
        <v>1807</v>
      </c>
      <c r="P19" s="185">
        <f>'Bez NP'!S86</f>
        <v>10</v>
      </c>
      <c r="Q19" s="169"/>
      <c r="R19" s="170">
        <v>93</v>
      </c>
      <c r="S19" s="170">
        <f t="shared" si="0"/>
        <v>930</v>
      </c>
    </row>
    <row r="20" spans="1:19" ht="30" customHeight="1" x14ac:dyDescent="0.25">
      <c r="M20" s="191"/>
      <c r="N20" s="191"/>
      <c r="O20" s="144" t="s">
        <v>1841</v>
      </c>
      <c r="P20" s="192">
        <f>SUM(P8:P19)</f>
        <v>9838</v>
      </c>
      <c r="S20" s="193">
        <f>SUM(S8:S19)</f>
        <v>974850</v>
      </c>
    </row>
    <row r="21" spans="1:19" x14ac:dyDescent="0.25">
      <c r="P21" s="194"/>
    </row>
    <row r="22" spans="1:19" x14ac:dyDescent="0.25">
      <c r="P22" s="194"/>
    </row>
    <row r="23" spans="1:19" x14ac:dyDescent="0.25">
      <c r="P23" s="194"/>
    </row>
    <row r="24" spans="1:19" x14ac:dyDescent="0.25">
      <c r="P24" s="194"/>
    </row>
    <row r="25" spans="1:19" x14ac:dyDescent="0.25">
      <c r="P25" s="194"/>
    </row>
    <row r="26" spans="1:19" x14ac:dyDescent="0.25">
      <c r="P26" s="194"/>
    </row>
  </sheetData>
  <sheetProtection selectLockedCells="1"/>
  <protectedRanges>
    <protectedRange sqref="Q8:Q16 Q18:Q19" name="Oblast1"/>
    <protectedRange algorithmName="SHA-512" hashValue="BR1lW2zgvwUQNRPkrGURQT45s3k1Up+BF1bAmSU9ETDYH9s3ERUvQNZDBI7EyevXhdedCkGvhyG/e0JtMURv6Q==" saltValue="b9KhHPy5z98cybUSOuOVkQ==" spinCount="100000" sqref="B17" name="Range1"/>
    <protectedRange algorithmName="SHA-512" hashValue="BR1lW2zgvwUQNRPkrGURQT45s3k1Up+BF1bAmSU9ETDYH9s3ERUvQNZDBI7EyevXhdedCkGvhyG/e0JtMURv6Q==" saltValue="b9KhHPy5z98cybUSOuOVkQ==" spinCount="100000" sqref="C8:N19" name="Range1_1"/>
  </protectedRanges>
  <autoFilter ref="B7:O18"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31" fitToHeight="0" orientation="portrait" r:id="rId1"/>
  <headerFooter>
    <oddFooter>&amp;RStránka &amp;"-,Tučné"&amp;P&amp;"-,Obyčejné" z &amp;"-,Tučné"&amp;N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BBCB6-CC7A-4CD4-89D3-DD044F112194}">
  <dimension ref="A1:M23"/>
  <sheetViews>
    <sheetView tabSelected="1" view="pageBreakPreview" zoomScale="85" zoomScaleNormal="100" zoomScaleSheetLayoutView="85" workbookViewId="0">
      <selection activeCell="C17" sqref="C17"/>
    </sheetView>
  </sheetViews>
  <sheetFormatPr defaultColWidth="8.7109375" defaultRowHeight="15" x14ac:dyDescent="0.25"/>
  <cols>
    <col min="1" max="1" width="58.42578125" style="194" customWidth="1"/>
    <col min="2" max="2" width="18.42578125" style="210" customWidth="1"/>
    <col min="3" max="3" width="27.42578125" style="194" customWidth="1"/>
    <col min="4" max="4" width="22.42578125" style="194" customWidth="1"/>
    <col min="5" max="16384" width="8.7109375" style="194"/>
  </cols>
  <sheetData>
    <row r="1" spans="1:4" x14ac:dyDescent="0.25">
      <c r="A1" s="238" t="s">
        <v>1842</v>
      </c>
      <c r="B1" s="238"/>
      <c r="C1" s="238"/>
      <c r="D1" s="238"/>
    </row>
    <row r="2" spans="1:4" x14ac:dyDescent="0.25">
      <c r="A2" s="239" t="s">
        <v>63</v>
      </c>
      <c r="B2" s="239"/>
      <c r="C2" s="239"/>
      <c r="D2" s="239"/>
    </row>
    <row r="3" spans="1:4" x14ac:dyDescent="0.25">
      <c r="A3" s="238" t="s">
        <v>1843</v>
      </c>
      <c r="B3" s="238"/>
      <c r="C3" s="238"/>
      <c r="D3" s="238"/>
    </row>
    <row r="5" spans="1:4" ht="78" customHeight="1" x14ac:dyDescent="0.25">
      <c r="A5" s="195" t="s">
        <v>1844</v>
      </c>
      <c r="B5" s="196" t="s">
        <v>1845</v>
      </c>
      <c r="C5" s="197" t="s">
        <v>1846</v>
      </c>
      <c r="D5" s="198" t="s">
        <v>1847</v>
      </c>
    </row>
    <row r="6" spans="1:4" s="203" customFormat="1" ht="21" customHeight="1" x14ac:dyDescent="0.25">
      <c r="A6" s="199" t="s">
        <v>1848</v>
      </c>
      <c r="B6" s="200">
        <f>'01Seznam Zadavatelů'!G90</f>
        <v>4049</v>
      </c>
      <c r="C6" s="201"/>
      <c r="D6" s="202">
        <f>B6*C6</f>
        <v>0</v>
      </c>
    </row>
    <row r="7" spans="1:4" s="203" customFormat="1" ht="21" customHeight="1" x14ac:dyDescent="0.25">
      <c r="A7" s="199" t="s">
        <v>1849</v>
      </c>
      <c r="B7" s="200">
        <f>'01Seznam Zadavatelů'!H90</f>
        <v>3218</v>
      </c>
      <c r="C7" s="201"/>
      <c r="D7" s="202">
        <f t="shared" ref="D7:D8" si="0">B7*C7</f>
        <v>0</v>
      </c>
    </row>
    <row r="8" spans="1:4" s="203" customFormat="1" ht="21" customHeight="1" x14ac:dyDescent="0.25">
      <c r="A8" s="199" t="s">
        <v>1850</v>
      </c>
      <c r="B8" s="200">
        <f>'Bez NP'!J86</f>
        <v>1710</v>
      </c>
      <c r="C8" s="201"/>
      <c r="D8" s="202">
        <f t="shared" si="0"/>
        <v>0</v>
      </c>
    </row>
    <row r="9" spans="1:4" s="203" customFormat="1" ht="21" customHeight="1" x14ac:dyDescent="0.25">
      <c r="A9" s="199" t="s">
        <v>1739</v>
      </c>
      <c r="B9" s="200">
        <f>'Bez NP'!K86</f>
        <v>15</v>
      </c>
      <c r="C9" s="201"/>
      <c r="D9" s="202">
        <f>B9*C9</f>
        <v>0</v>
      </c>
    </row>
    <row r="10" spans="1:4" s="203" customFormat="1" ht="21" customHeight="1" x14ac:dyDescent="0.25">
      <c r="A10" s="199" t="s">
        <v>1851</v>
      </c>
      <c r="B10" s="200">
        <f>'Bez NP'!L86</f>
        <v>4</v>
      </c>
      <c r="C10" s="201"/>
      <c r="D10" s="202">
        <f>B10*C10</f>
        <v>0</v>
      </c>
    </row>
    <row r="11" spans="1:4" s="227" customFormat="1" ht="21" hidden="1" customHeight="1" x14ac:dyDescent="0.25">
      <c r="A11" s="223" t="s">
        <v>1852</v>
      </c>
      <c r="B11" s="224">
        <f>'Bez NP'!M86</f>
        <v>0</v>
      </c>
      <c r="C11" s="225">
        <v>0</v>
      </c>
      <c r="D11" s="226">
        <f>B11*C11</f>
        <v>0</v>
      </c>
    </row>
    <row r="12" spans="1:4" s="203" customFormat="1" ht="21" customHeight="1" x14ac:dyDescent="0.25">
      <c r="A12" s="199" t="s">
        <v>1853</v>
      </c>
      <c r="B12" s="200">
        <f>'Bez NP'!N86</f>
        <v>38</v>
      </c>
      <c r="C12" s="201"/>
      <c r="D12" s="202">
        <f t="shared" ref="D12:D13" si="1">B12*C12</f>
        <v>0</v>
      </c>
    </row>
    <row r="13" spans="1:4" s="203" customFormat="1" ht="21" customHeight="1" x14ac:dyDescent="0.25">
      <c r="A13" s="199" t="s">
        <v>1854</v>
      </c>
      <c r="B13" s="200">
        <f>'Bez NP'!O86</f>
        <v>82</v>
      </c>
      <c r="C13" s="201"/>
      <c r="D13" s="202">
        <f t="shared" si="1"/>
        <v>0</v>
      </c>
    </row>
    <row r="14" spans="1:4" s="203" customFormat="1" ht="21" customHeight="1" x14ac:dyDescent="0.25">
      <c r="A14" s="199" t="s">
        <v>1855</v>
      </c>
      <c r="B14" s="200">
        <f>'Bez NP'!P86</f>
        <v>5</v>
      </c>
      <c r="C14" s="201"/>
      <c r="D14" s="202">
        <f>B14*C14</f>
        <v>0</v>
      </c>
    </row>
    <row r="15" spans="1:4" s="227" customFormat="1" ht="21" hidden="1" customHeight="1" x14ac:dyDescent="0.25">
      <c r="A15" s="223" t="s">
        <v>1856</v>
      </c>
      <c r="B15" s="224">
        <f>'Bez NP'!Q86</f>
        <v>0</v>
      </c>
      <c r="C15" s="225">
        <v>0</v>
      </c>
      <c r="D15" s="226">
        <f>B15*C15</f>
        <v>0</v>
      </c>
    </row>
    <row r="16" spans="1:4" s="203" customFormat="1" ht="21" customHeight="1" x14ac:dyDescent="0.25">
      <c r="A16" s="199" t="s">
        <v>1747</v>
      </c>
      <c r="B16" s="204">
        <f>'Bez NP'!R86</f>
        <v>707</v>
      </c>
      <c r="C16" s="201"/>
      <c r="D16" s="202">
        <f t="shared" ref="D16:D17" si="2">B16*C16</f>
        <v>0</v>
      </c>
    </row>
    <row r="17" spans="1:13" s="203" customFormat="1" ht="21" customHeight="1" x14ac:dyDescent="0.25">
      <c r="A17" s="199" t="s">
        <v>1857</v>
      </c>
      <c r="B17" s="204">
        <f>'Bez NP'!S86</f>
        <v>10</v>
      </c>
      <c r="C17" s="201"/>
      <c r="D17" s="202">
        <f t="shared" si="2"/>
        <v>0</v>
      </c>
    </row>
    <row r="18" spans="1:13" s="207" customFormat="1" ht="27" customHeight="1" x14ac:dyDescent="0.2">
      <c r="A18" s="205" t="s">
        <v>1858</v>
      </c>
      <c r="B18" s="240"/>
      <c r="C18" s="240"/>
      <c r="D18" s="206">
        <f>SUM(D6:D17)</f>
        <v>0</v>
      </c>
    </row>
    <row r="20" spans="1:13" ht="36" customHeight="1" x14ac:dyDescent="0.25">
      <c r="A20" s="241" t="s">
        <v>1859</v>
      </c>
      <c r="B20" s="241"/>
      <c r="C20" s="241"/>
      <c r="D20" s="241"/>
      <c r="E20" s="208"/>
      <c r="F20" s="208"/>
      <c r="G20" s="208"/>
      <c r="H20" s="208"/>
      <c r="I20" s="208"/>
      <c r="J20" s="208"/>
      <c r="K20" s="208"/>
      <c r="L20" s="208"/>
      <c r="M20" s="208"/>
    </row>
    <row r="21" spans="1:13" x14ac:dyDescent="0.25">
      <c r="B21" s="209"/>
    </row>
    <row r="23" spans="1:13" hidden="1" x14ac:dyDescent="0.25">
      <c r="B23" s="209">
        <f>SUM(B6:B17)</f>
        <v>9838</v>
      </c>
    </row>
  </sheetData>
  <sheetProtection algorithmName="SHA-512" hashValue="R62Tt1JPPLpc+m+0PJNtTBdrzOMFnTenl/2AlREUIDcwmbZZdRykEwRb9T94ACFg3DIfzee3Y0uSkoHsmzzCMQ==" saltValue="5cbd8SlnAHn92Rm4jnuZ8w==" spinCount="100000" sheet="1" selectLockedCells="1"/>
  <protectedRanges>
    <protectedRange sqref="C6:C17" name="Oblast1"/>
  </protectedRanges>
  <mergeCells count="5">
    <mergeCell ref="A1:D1"/>
    <mergeCell ref="A2:D2"/>
    <mergeCell ref="A3:D3"/>
    <mergeCell ref="B18:C18"/>
    <mergeCell ref="A20:D20"/>
  </mergeCells>
  <printOptions horizontalCentered="1"/>
  <pageMargins left="0.70866141732283472" right="0.70866141732283472" top="0.74803149606299213" bottom="0.74803149606299213" header="0.31496062992125984" footer="0.31496062992125984"/>
  <pageSetup paperSize="9" orientation="landscape" r:id="rId1"/>
  <headerFooter>
    <oddFooter>&amp;RStránka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FC897-FDF5-4895-B94B-86F8B87C81A8}">
  <sheetPr>
    <pageSetUpPr fitToPage="1"/>
  </sheetPr>
  <dimension ref="A1:K68"/>
  <sheetViews>
    <sheetView showGridLines="0" view="pageBreakPreview" topLeftCell="A2" zoomScale="70" zoomScaleNormal="85" zoomScaleSheetLayoutView="70" workbookViewId="0">
      <selection activeCell="D8" sqref="D8"/>
    </sheetView>
  </sheetViews>
  <sheetFormatPr defaultColWidth="9.140625" defaultRowHeight="15" x14ac:dyDescent="0.2"/>
  <cols>
    <col min="1" max="1" width="25.7109375" style="87" customWidth="1"/>
    <col min="2" max="2" width="19.7109375" style="89" customWidth="1"/>
    <col min="3" max="7" width="19.7109375" style="87" customWidth="1"/>
    <col min="8" max="11" width="15.7109375" style="87" customWidth="1"/>
    <col min="12" max="16384" width="9.140625" style="87"/>
  </cols>
  <sheetData>
    <row r="1" spans="1:7" ht="17.25" x14ac:dyDescent="0.2">
      <c r="A1" s="259" t="s">
        <v>1716</v>
      </c>
      <c r="B1" s="259"/>
      <c r="C1" s="259"/>
      <c r="D1" s="259"/>
      <c r="E1" s="259"/>
      <c r="F1" s="259"/>
      <c r="G1" s="259"/>
    </row>
    <row r="2" spans="1:7" ht="21.75" customHeight="1" x14ac:dyDescent="0.2">
      <c r="A2" s="88"/>
    </row>
    <row r="3" spans="1:7" x14ac:dyDescent="0.2">
      <c r="A3" s="260" t="s">
        <v>1717</v>
      </c>
      <c r="B3" s="260"/>
      <c r="C3" s="260"/>
    </row>
    <row r="4" spans="1:7" s="90" customFormat="1" ht="19.149999999999999" customHeight="1" x14ac:dyDescent="0.2">
      <c r="A4" s="261" t="e">
        <f>VLOOKUP(D5,Seznam_PO_1_1_2022!A:E,5,0)</f>
        <v>#N/A</v>
      </c>
      <c r="B4" s="261"/>
      <c r="C4" s="261"/>
      <c r="D4" s="261"/>
      <c r="E4" s="261"/>
      <c r="F4" s="261"/>
      <c r="G4" s="261"/>
    </row>
    <row r="5" spans="1:7" s="90" customFormat="1" x14ac:dyDescent="0.2">
      <c r="A5" s="262" t="s">
        <v>1718</v>
      </c>
      <c r="B5" s="262"/>
      <c r="C5" s="262"/>
      <c r="D5" s="92"/>
    </row>
    <row r="6" spans="1:7" s="90" customFormat="1" x14ac:dyDescent="0.2">
      <c r="A6" s="262" t="s">
        <v>1719</v>
      </c>
      <c r="B6" s="262"/>
      <c r="C6" s="262"/>
      <c r="D6" s="91" t="e">
        <f>VLOOKUP(D5,Seznam_PO_1_1_2022!A:D,4,0)</f>
        <v>#N/A</v>
      </c>
    </row>
    <row r="7" spans="1:7" s="90" customFormat="1" x14ac:dyDescent="0.2">
      <c r="A7" s="262" t="s">
        <v>1720</v>
      </c>
      <c r="B7" s="262"/>
      <c r="C7" s="262"/>
      <c r="D7" s="91" t="e">
        <f>VLOOKUP(D5,Seznam_PO_1_1_2022!A:B,2,0)</f>
        <v>#N/A</v>
      </c>
    </row>
    <row r="8" spans="1:7" s="90" customFormat="1" x14ac:dyDescent="0.2">
      <c r="A8" s="262" t="s">
        <v>1721</v>
      </c>
      <c r="B8" s="262"/>
      <c r="C8" s="262"/>
      <c r="D8" s="91" t="e">
        <f>VLOOKUP(D5,[1]Seznam_PO_1_1_2022!A:F,6,0)</f>
        <v>#N/A</v>
      </c>
    </row>
    <row r="9" spans="1:7" s="90" customFormat="1" x14ac:dyDescent="0.2">
      <c r="A9" s="262" t="s">
        <v>1722</v>
      </c>
      <c r="B9" s="262"/>
      <c r="C9" s="262"/>
      <c r="D9" s="91" t="e">
        <f>VLOOKUP(D5,Seznam_PO_1_1_2022!A:V,22,0)</f>
        <v>#N/A</v>
      </c>
    </row>
    <row r="10" spans="1:7" s="90" customFormat="1" x14ac:dyDescent="0.2">
      <c r="A10" s="262" t="s">
        <v>1723</v>
      </c>
      <c r="B10" s="262"/>
      <c r="C10" s="262"/>
      <c r="D10" s="91" t="e">
        <f>VLOOKUP(D5,Seznam_PO_1_1_2022!A:S,19,0)</f>
        <v>#N/A</v>
      </c>
    </row>
    <row r="11" spans="1:7" s="90" customFormat="1" x14ac:dyDescent="0.2">
      <c r="A11" s="91"/>
      <c r="B11" s="91"/>
      <c r="C11" s="91"/>
      <c r="D11" s="91"/>
    </row>
    <row r="12" spans="1:7" x14ac:dyDescent="0.2">
      <c r="A12" s="260" t="s">
        <v>1724</v>
      </c>
      <c r="B12" s="260"/>
      <c r="C12" s="260"/>
      <c r="D12" s="89"/>
    </row>
    <row r="13" spans="1:7" x14ac:dyDescent="0.2">
      <c r="A13" s="263" t="s">
        <v>1725</v>
      </c>
      <c r="B13" s="263"/>
      <c r="C13" s="263"/>
      <c r="D13" s="93"/>
    </row>
    <row r="14" spans="1:7" x14ac:dyDescent="0.2">
      <c r="A14" s="256" t="s">
        <v>1718</v>
      </c>
      <c r="B14" s="256"/>
      <c r="C14" s="256"/>
      <c r="D14" s="89">
        <v>28353242</v>
      </c>
    </row>
    <row r="15" spans="1:7" x14ac:dyDescent="0.2">
      <c r="A15" s="256" t="s">
        <v>1719</v>
      </c>
      <c r="B15" s="256"/>
      <c r="C15" s="256"/>
      <c r="D15" s="89" t="s">
        <v>1726</v>
      </c>
    </row>
    <row r="16" spans="1:7" x14ac:dyDescent="0.2">
      <c r="A16" s="256" t="s">
        <v>1721</v>
      </c>
      <c r="B16" s="256"/>
      <c r="C16" s="256"/>
      <c r="D16" s="89" t="s">
        <v>1727</v>
      </c>
    </row>
    <row r="17" spans="1:7" x14ac:dyDescent="0.2">
      <c r="A17" s="256" t="s">
        <v>1722</v>
      </c>
      <c r="B17" s="256"/>
      <c r="C17" s="256"/>
      <c r="D17" s="89" t="s">
        <v>1728</v>
      </c>
    </row>
    <row r="18" spans="1:7" x14ac:dyDescent="0.2">
      <c r="A18" s="256" t="s">
        <v>1723</v>
      </c>
      <c r="B18" s="256"/>
      <c r="C18" s="256"/>
      <c r="D18" s="89" t="s">
        <v>1729</v>
      </c>
    </row>
    <row r="19" spans="1:7" x14ac:dyDescent="0.2">
      <c r="A19" s="256"/>
      <c r="B19" s="256"/>
      <c r="C19" s="256"/>
    </row>
    <row r="21" spans="1:7" s="94" customFormat="1" ht="54" customHeight="1" x14ac:dyDescent="0.2">
      <c r="A21" s="248" t="s">
        <v>1730</v>
      </c>
      <c r="B21" s="248"/>
      <c r="C21" s="248"/>
      <c r="D21" s="248"/>
      <c r="E21" s="248"/>
      <c r="F21" s="248"/>
      <c r="G21" s="248"/>
    </row>
    <row r="22" spans="1:7" s="94" customFormat="1" ht="30.75" customHeight="1" x14ac:dyDescent="0.2">
      <c r="A22" s="257" t="s">
        <v>1731</v>
      </c>
      <c r="B22" s="257"/>
      <c r="C22" s="257"/>
      <c r="D22" s="257"/>
      <c r="E22" s="257"/>
      <c r="F22" s="257"/>
      <c r="G22" s="257"/>
    </row>
    <row r="23" spans="1:7" s="94" customFormat="1" ht="24" customHeight="1" x14ac:dyDescent="0.2">
      <c r="A23" s="95"/>
      <c r="B23" s="258" t="s">
        <v>1732</v>
      </c>
      <c r="C23" s="258"/>
      <c r="D23" s="258"/>
      <c r="E23" s="258"/>
      <c r="F23" s="258"/>
      <c r="G23" s="95"/>
    </row>
    <row r="24" spans="1:7" s="94" customFormat="1" ht="33.75" customHeight="1" x14ac:dyDescent="0.2">
      <c r="A24" s="257" t="s">
        <v>1763</v>
      </c>
      <c r="B24" s="249"/>
      <c r="C24" s="249"/>
      <c r="D24" s="249"/>
      <c r="E24" s="249"/>
      <c r="F24" s="249"/>
      <c r="G24" s="249"/>
    </row>
    <row r="25" spans="1:7" s="94" customFormat="1" ht="23.25" customHeight="1" x14ac:dyDescent="0.2">
      <c r="A25" s="96"/>
      <c r="B25" s="96"/>
      <c r="C25" s="249" t="s">
        <v>1733</v>
      </c>
      <c r="D25" s="249"/>
      <c r="E25" s="249"/>
      <c r="F25" s="96"/>
      <c r="G25" s="96"/>
    </row>
    <row r="26" spans="1:7" s="94" customFormat="1" ht="15.75" customHeight="1" x14ac:dyDescent="0.2">
      <c r="A26" s="247" t="s">
        <v>1734</v>
      </c>
      <c r="B26" s="248"/>
      <c r="C26" s="248"/>
      <c r="D26" s="248"/>
      <c r="E26" s="248"/>
      <c r="F26" s="248"/>
      <c r="G26" s="248"/>
    </row>
    <row r="27" spans="1:7" s="94" customFormat="1" ht="15" customHeight="1" x14ac:dyDescent="0.2">
      <c r="A27" s="96"/>
      <c r="B27" s="96"/>
      <c r="C27" s="249" t="s">
        <v>1735</v>
      </c>
      <c r="D27" s="249"/>
      <c r="E27" s="249"/>
      <c r="F27" s="96"/>
      <c r="G27" s="96"/>
    </row>
    <row r="28" spans="1:7" s="94" customFormat="1" ht="27.75" customHeight="1" x14ac:dyDescent="0.2">
      <c r="A28" s="247" t="s">
        <v>1764</v>
      </c>
      <c r="B28" s="248"/>
      <c r="C28" s="248"/>
      <c r="D28" s="248"/>
      <c r="E28" s="248"/>
      <c r="F28" s="248"/>
      <c r="G28" s="248"/>
    </row>
    <row r="29" spans="1:7" s="94" customFormat="1" ht="18" customHeight="1" x14ac:dyDescent="0.2">
      <c r="A29" s="249" t="s">
        <v>1736</v>
      </c>
      <c r="B29" s="249"/>
      <c r="C29" s="249"/>
      <c r="D29" s="249"/>
      <c r="E29" s="249"/>
      <c r="F29" s="249"/>
      <c r="G29" s="249"/>
    </row>
    <row r="30" spans="1:7" s="94" customFormat="1" ht="12.75" customHeight="1" x14ac:dyDescent="0.25">
      <c r="A30" s="97"/>
      <c r="B30" s="97"/>
    </row>
    <row r="31" spans="1:7" s="94" customFormat="1" ht="51" customHeight="1" x14ac:dyDescent="0.2">
      <c r="A31" s="250" t="s">
        <v>1737</v>
      </c>
      <c r="B31" s="251" t="s">
        <v>1738</v>
      </c>
      <c r="C31" s="251"/>
      <c r="D31" s="251"/>
      <c r="E31" s="98" t="s">
        <v>1739</v>
      </c>
      <c r="F31" s="98" t="s">
        <v>1740</v>
      </c>
      <c r="G31" s="98" t="s">
        <v>1741</v>
      </c>
    </row>
    <row r="32" spans="1:7" s="94" customFormat="1" ht="23.25" customHeight="1" x14ac:dyDescent="0.2">
      <c r="A32" s="250"/>
      <c r="B32" s="99" t="s">
        <v>1742</v>
      </c>
      <c r="C32" s="100" t="s">
        <v>1743</v>
      </c>
      <c r="D32" s="101" t="s">
        <v>1744</v>
      </c>
      <c r="E32" s="102"/>
      <c r="F32" s="103"/>
      <c r="G32" s="103"/>
    </row>
    <row r="33" spans="1:11" s="94" customFormat="1" ht="23.25" customHeight="1" x14ac:dyDescent="0.2">
      <c r="A33" s="104" t="s">
        <v>1411</v>
      </c>
      <c r="B33" s="104" t="e">
        <f>VLOOKUP(D5,'Bez NP'!A:H,8,0)</f>
        <v>#N/A</v>
      </c>
      <c r="C33" s="104" t="e">
        <f>VLOOKUP(D5,'Bez NP'!A:I,9,0)</f>
        <v>#N/A</v>
      </c>
      <c r="D33" s="104" t="e">
        <f>VLOOKUP(D5,'Bez NP'!A:J,10,0)</f>
        <v>#N/A</v>
      </c>
      <c r="E33" s="104" t="e">
        <f>VLOOKUP(D5,'Bez NP'!A:K,11,0)</f>
        <v>#N/A</v>
      </c>
      <c r="F33" s="104" t="e">
        <f>VLOOKUP(D5,'Bez NP'!A:L,12,0)</f>
        <v>#N/A</v>
      </c>
      <c r="G33" s="104" t="e">
        <f>VLOOKUP(D5,'Bez NP'!A:M,13,0)</f>
        <v>#N/A</v>
      </c>
    </row>
    <row r="34" spans="1:11" s="94" customFormat="1" ht="15.75" customHeight="1" x14ac:dyDescent="0.2">
      <c r="A34" s="105"/>
      <c r="B34" s="105"/>
      <c r="C34" s="105"/>
      <c r="D34" s="105"/>
      <c r="E34" s="105"/>
      <c r="F34" s="105"/>
      <c r="G34" s="105"/>
    </row>
    <row r="35" spans="1:11" s="94" customFormat="1" ht="51" customHeight="1" x14ac:dyDescent="0.25">
      <c r="A35" s="106"/>
      <c r="B35" s="251" t="s">
        <v>1745</v>
      </c>
      <c r="C35" s="251"/>
      <c r="D35" s="251"/>
      <c r="E35" s="98" t="s">
        <v>1746</v>
      </c>
      <c r="F35" s="98" t="s">
        <v>1747</v>
      </c>
      <c r="G35" s="98" t="s">
        <v>1748</v>
      </c>
      <c r="J35" s="107"/>
      <c r="K35" s="107"/>
    </row>
    <row r="36" spans="1:11" s="94" customFormat="1" ht="23.25" customHeight="1" x14ac:dyDescent="0.25">
      <c r="A36" s="105"/>
      <c r="B36" s="99" t="s">
        <v>1742</v>
      </c>
      <c r="C36" s="100" t="s">
        <v>1743</v>
      </c>
      <c r="D36" s="101" t="s">
        <v>1744</v>
      </c>
      <c r="E36" s="103"/>
      <c r="F36" s="103"/>
      <c r="G36" s="103"/>
      <c r="J36" s="107"/>
      <c r="K36" s="107"/>
    </row>
    <row r="37" spans="1:11" s="94" customFormat="1" ht="23.25" customHeight="1" x14ac:dyDescent="0.25">
      <c r="A37" s="108"/>
      <c r="B37" s="104" t="e">
        <f>VLOOKUP(D5,'Bez NP'!A:N,14,0)</f>
        <v>#N/A</v>
      </c>
      <c r="C37" s="104" t="e">
        <f>VLOOKUP(D5,'Bez NP'!A:O,15,0)</f>
        <v>#N/A</v>
      </c>
      <c r="D37" s="104" t="e">
        <f>VLOOKUP(D5,'Bez NP'!A:P,16,0)</f>
        <v>#N/A</v>
      </c>
      <c r="E37" s="104" t="e">
        <f>VLOOKUP(D5,'Bez NP'!A:Q,17,0)</f>
        <v>#N/A</v>
      </c>
      <c r="F37" s="104" t="e">
        <f>VLOOKUP(D5,'Bez NP'!A:R,18,0)</f>
        <v>#N/A</v>
      </c>
      <c r="G37" s="104" t="e">
        <f>VLOOKUP(D5,'Bez NP'!A:S,19,0)</f>
        <v>#N/A</v>
      </c>
      <c r="J37" s="107"/>
      <c r="K37" s="107"/>
    </row>
    <row r="38" spans="1:11" ht="28.5" customHeight="1" x14ac:dyDescent="0.2">
      <c r="A38" s="252" t="s">
        <v>1749</v>
      </c>
      <c r="B38" s="252"/>
      <c r="C38" s="252"/>
      <c r="D38" s="252"/>
      <c r="E38" s="252"/>
      <c r="F38" s="252"/>
      <c r="G38" s="252"/>
    </row>
    <row r="39" spans="1:11" ht="28.5" customHeight="1" x14ac:dyDescent="0.2">
      <c r="A39" s="253" t="s">
        <v>1750</v>
      </c>
      <c r="B39" s="253"/>
      <c r="C39" s="253"/>
      <c r="D39" s="253"/>
      <c r="E39" s="253"/>
      <c r="F39" s="253"/>
      <c r="G39" s="253"/>
    </row>
    <row r="40" spans="1:11" ht="37.5" customHeight="1" x14ac:dyDescent="0.2">
      <c r="A40" s="248" t="s">
        <v>1751</v>
      </c>
      <c r="B40" s="248"/>
      <c r="C40" s="248"/>
      <c r="D40" s="248"/>
      <c r="E40" s="248"/>
      <c r="F40" s="248"/>
      <c r="G40" s="248"/>
    </row>
    <row r="41" spans="1:11" ht="21" customHeight="1" x14ac:dyDescent="0.2">
      <c r="A41" s="96"/>
      <c r="B41" s="96"/>
      <c r="C41" s="96"/>
      <c r="D41" s="96"/>
      <c r="E41" s="96"/>
      <c r="F41" s="96"/>
      <c r="G41" s="96"/>
    </row>
    <row r="42" spans="1:11" ht="24" customHeight="1" x14ac:dyDescent="0.2">
      <c r="A42" s="254" t="s">
        <v>1752</v>
      </c>
      <c r="B42" s="254"/>
      <c r="C42" s="254"/>
      <c r="D42" s="254"/>
      <c r="E42" s="254"/>
      <c r="F42" s="254"/>
      <c r="G42" s="254"/>
    </row>
    <row r="43" spans="1:11" s="109" customFormat="1" ht="65.25" customHeight="1" x14ac:dyDescent="0.2">
      <c r="A43" s="255" t="s">
        <v>1753</v>
      </c>
      <c r="B43" s="255"/>
      <c r="C43" s="255"/>
      <c r="D43" s="255"/>
      <c r="E43" s="255"/>
      <c r="F43" s="255"/>
      <c r="G43" s="255"/>
    </row>
    <row r="44" spans="1:11" ht="42.75" customHeight="1" x14ac:dyDescent="0.2">
      <c r="A44" s="244" t="s">
        <v>1754</v>
      </c>
      <c r="B44" s="244"/>
      <c r="C44" s="244"/>
      <c r="D44" s="244"/>
      <c r="E44" s="244"/>
      <c r="F44" s="244"/>
      <c r="G44" s="244"/>
    </row>
    <row r="45" spans="1:11" ht="27.75" customHeight="1" x14ac:dyDescent="0.2">
      <c r="A45" s="246" t="str">
        <f>A24</f>
        <v>DNS 15 - Dodávka kancelářského papíru bez náhradního plnění</v>
      </c>
      <c r="B45" s="246"/>
      <c r="C45" s="246"/>
      <c r="D45" s="246"/>
      <c r="E45" s="246"/>
      <c r="F45" s="246"/>
      <c r="G45" s="246"/>
    </row>
    <row r="46" spans="1:11" ht="42" customHeight="1" x14ac:dyDescent="0.2">
      <c r="A46" s="244" t="s">
        <v>1755</v>
      </c>
      <c r="B46" s="244"/>
      <c r="C46" s="244"/>
      <c r="D46" s="244"/>
      <c r="E46" s="244"/>
      <c r="F46" s="244"/>
      <c r="G46" s="244"/>
    </row>
    <row r="47" spans="1:11" ht="54" customHeight="1" x14ac:dyDescent="0.2">
      <c r="A47" s="244" t="s">
        <v>1756</v>
      </c>
      <c r="B47" s="244"/>
      <c r="C47" s="244"/>
      <c r="D47" s="244"/>
      <c r="E47" s="244"/>
      <c r="F47" s="244"/>
      <c r="G47" s="244"/>
    </row>
    <row r="48" spans="1:11" ht="39" customHeight="1" x14ac:dyDescent="0.2">
      <c r="A48" s="244" t="s">
        <v>1757</v>
      </c>
      <c r="B48" s="244"/>
      <c r="C48" s="244"/>
      <c r="D48" s="244"/>
      <c r="E48" s="244"/>
      <c r="F48" s="244"/>
      <c r="G48" s="244"/>
    </row>
    <row r="49" spans="1:7" ht="39.950000000000003" customHeight="1" x14ac:dyDescent="0.2">
      <c r="A49" s="244" t="s">
        <v>1758</v>
      </c>
      <c r="B49" s="244"/>
      <c r="C49" s="244"/>
      <c r="D49" s="244"/>
      <c r="E49" s="244"/>
      <c r="F49" s="244"/>
      <c r="G49" s="244"/>
    </row>
    <row r="50" spans="1:7" ht="30" customHeight="1" x14ac:dyDescent="0.2">
      <c r="A50" s="245" t="s">
        <v>1759</v>
      </c>
      <c r="B50" s="244"/>
      <c r="C50" s="244"/>
      <c r="D50" s="244"/>
      <c r="E50" s="244"/>
      <c r="F50" s="244"/>
      <c r="G50" s="244"/>
    </row>
    <row r="51" spans="1:7" ht="50.1" customHeight="1" x14ac:dyDescent="0.2">
      <c r="A51" s="244" t="s">
        <v>1760</v>
      </c>
      <c r="B51" s="244"/>
      <c r="C51" s="244"/>
      <c r="D51" s="244"/>
      <c r="E51" s="244"/>
      <c r="F51" s="244"/>
      <c r="G51" s="244"/>
    </row>
    <row r="52" spans="1:7" s="90" customFormat="1" ht="36.75" customHeight="1" x14ac:dyDescent="0.2">
      <c r="A52" s="110" t="e">
        <f>VLOOKUP('Žádost CZVZ'!D5,Seznam_PO_1_1_2022!A:T,20,0)</f>
        <v>#N/A</v>
      </c>
      <c r="B52" s="110" t="s">
        <v>1761</v>
      </c>
      <c r="C52" s="110"/>
      <c r="D52" s="110"/>
      <c r="E52" s="110"/>
      <c r="F52" s="110"/>
      <c r="G52" s="110"/>
    </row>
    <row r="53" spans="1:7" s="90" customFormat="1" ht="18" customHeight="1" x14ac:dyDescent="0.25">
      <c r="A53" s="111"/>
      <c r="B53" s="91"/>
    </row>
    <row r="54" spans="1:7" s="90" customFormat="1" ht="25.5" customHeight="1" x14ac:dyDescent="0.25">
      <c r="A54" s="242" t="e">
        <f>A4</f>
        <v>#N/A</v>
      </c>
      <c r="B54" s="242"/>
      <c r="C54" s="242"/>
      <c r="D54" s="242"/>
      <c r="E54" s="242"/>
      <c r="F54" s="242"/>
      <c r="G54" s="242"/>
    </row>
    <row r="55" spans="1:7" s="90" customFormat="1" x14ac:dyDescent="0.25">
      <c r="A55" s="111" t="s">
        <v>1762</v>
      </c>
      <c r="B55" s="91"/>
    </row>
    <row r="56" spans="1:7" s="90" customFormat="1" ht="38.25" customHeight="1" x14ac:dyDescent="0.2">
      <c r="A56" s="243" t="e">
        <f>VLOOKUP(D5,Seznam_PO_1_1_2022!A:P,16,0)</f>
        <v>#N/A</v>
      </c>
      <c r="B56" s="243"/>
    </row>
    <row r="57" spans="1:7" s="90" customFormat="1" x14ac:dyDescent="0.25">
      <c r="A57" s="112"/>
      <c r="B57" s="113"/>
    </row>
    <row r="58" spans="1:7" x14ac:dyDescent="0.25">
      <c r="A58" s="114"/>
      <c r="B58" s="115"/>
    </row>
    <row r="59" spans="1:7" x14ac:dyDescent="0.25">
      <c r="A59" s="114"/>
      <c r="B59" s="115"/>
    </row>
    <row r="60" spans="1:7" x14ac:dyDescent="0.25">
      <c r="A60" s="114"/>
      <c r="B60" s="115"/>
    </row>
    <row r="61" spans="1:7" x14ac:dyDescent="0.25">
      <c r="B61" s="115"/>
    </row>
    <row r="62" spans="1:7" x14ac:dyDescent="0.25">
      <c r="A62" s="114"/>
      <c r="B62" s="115"/>
    </row>
    <row r="63" spans="1:7" x14ac:dyDescent="0.25">
      <c r="A63" s="114"/>
      <c r="B63" s="115"/>
    </row>
    <row r="64" spans="1:7" x14ac:dyDescent="0.25">
      <c r="B64" s="115"/>
    </row>
    <row r="65" spans="1:2" x14ac:dyDescent="0.25">
      <c r="B65" s="115"/>
    </row>
    <row r="66" spans="1:2" x14ac:dyDescent="0.25">
      <c r="A66" s="114"/>
      <c r="B66" s="115"/>
    </row>
    <row r="67" spans="1:2" x14ac:dyDescent="0.25">
      <c r="A67" s="114"/>
      <c r="B67" s="115"/>
    </row>
    <row r="68" spans="1:2" x14ac:dyDescent="0.25">
      <c r="A68" s="114"/>
      <c r="B68" s="115"/>
    </row>
  </sheetData>
  <protectedRanges>
    <protectedRange algorithmName="SHA-512" hashValue="mTkkanTixVL5uCvhyOBIYohZHKQ8zmIqx1FDQQZazwhi/B7IIrwbD3Be/f7kxeyCZ2w6OXXSgbTEtWwx8adIOw==" saltValue="FNSPzFOrcNw2tR2R6nItmA==" spinCount="100000" sqref="D5" name="Oblast1"/>
  </protectedRanges>
  <mergeCells count="44">
    <mergeCell ref="A14:C14"/>
    <mergeCell ref="A1:G1"/>
    <mergeCell ref="A3:C3"/>
    <mergeCell ref="A4:G4"/>
    <mergeCell ref="A5:C5"/>
    <mergeCell ref="A6:C6"/>
    <mergeCell ref="A7:C7"/>
    <mergeCell ref="A8:C8"/>
    <mergeCell ref="A9:C9"/>
    <mergeCell ref="A10:C10"/>
    <mergeCell ref="A12:C12"/>
    <mergeCell ref="A13:C13"/>
    <mergeCell ref="C27:E27"/>
    <mergeCell ref="A15:C15"/>
    <mergeCell ref="A16:C16"/>
    <mergeCell ref="A17:C17"/>
    <mergeCell ref="A18:C18"/>
    <mergeCell ref="A19:C19"/>
    <mergeCell ref="A21:G21"/>
    <mergeCell ref="A22:G22"/>
    <mergeCell ref="B23:F23"/>
    <mergeCell ref="A24:G24"/>
    <mergeCell ref="C25:E25"/>
    <mergeCell ref="A26:G26"/>
    <mergeCell ref="A45:G45"/>
    <mergeCell ref="A28:G28"/>
    <mergeCell ref="A29:G29"/>
    <mergeCell ref="A31:A32"/>
    <mergeCell ref="B31:D31"/>
    <mergeCell ref="B35:D35"/>
    <mergeCell ref="A38:G38"/>
    <mergeCell ref="A39:G39"/>
    <mergeCell ref="A40:G40"/>
    <mergeCell ref="A42:G42"/>
    <mergeCell ref="A43:G43"/>
    <mergeCell ref="A44:G44"/>
    <mergeCell ref="A54:G54"/>
    <mergeCell ref="A56:B56"/>
    <mergeCell ref="A46:G46"/>
    <mergeCell ref="A47:G47"/>
    <mergeCell ref="A48:G48"/>
    <mergeCell ref="A49:G49"/>
    <mergeCell ref="A50:G50"/>
    <mergeCell ref="A51:G51"/>
  </mergeCells>
  <conditionalFormatting sqref="D5">
    <cfRule type="cellIs" dxfId="29" priority="1" operator="between">
      <formula>1</formula>
      <formula>10000000000000</formula>
    </cfRule>
  </conditionalFormatting>
  <pageMargins left="1.7716535433070868" right="0.98425196850393704" top="0.98425196850393704" bottom="0.98425196850393704" header="0.51181102362204722" footer="0.51181102362204722"/>
  <pageSetup paperSize="9" scale="4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3F718-8D0E-4638-A8A4-6D344404F388}">
  <sheetPr>
    <tabColor rgb="FF92D050"/>
    <pageSetUpPr fitToPage="1"/>
  </sheetPr>
  <dimension ref="A1:AS89"/>
  <sheetViews>
    <sheetView topLeftCell="A50" zoomScale="115" zoomScaleNormal="115" workbookViewId="0">
      <pane xSplit="2" topLeftCell="C1" activePane="topRight" state="frozen"/>
      <selection pane="topRight" activeCell="F60" sqref="F60"/>
    </sheetView>
  </sheetViews>
  <sheetFormatPr defaultColWidth="9.140625" defaultRowHeight="30" customHeight="1" x14ac:dyDescent="0.2"/>
  <cols>
    <col min="1" max="1" width="7.42578125" style="58" customWidth="1"/>
    <col min="2" max="2" width="5.42578125" style="45" customWidth="1"/>
    <col min="3" max="3" width="7.42578125" style="58" customWidth="1"/>
    <col min="4" max="4" width="9.42578125" style="3" customWidth="1"/>
    <col min="5" max="5" width="27.42578125" style="3" customWidth="1"/>
    <col min="6" max="6" width="18" style="5" customWidth="1"/>
    <col min="7" max="7" width="12.140625" style="5" customWidth="1"/>
    <col min="8" max="9" width="11.42578125" style="5" customWidth="1"/>
    <col min="10" max="11" width="9.140625" style="4" customWidth="1"/>
    <col min="12" max="12" width="9.5703125" style="5" customWidth="1"/>
    <col min="13" max="13" width="17.85546875" style="5" customWidth="1"/>
    <col min="14" max="14" width="14.42578125" style="5" customWidth="1"/>
    <col min="15" max="15" width="11" style="5" customWidth="1"/>
    <col min="16" max="16" width="15.7109375" style="5" customWidth="1"/>
    <col min="17" max="17" width="15.5703125" style="5" customWidth="1"/>
    <col min="18" max="18" width="8.5703125" style="5" customWidth="1"/>
    <col min="19" max="19" width="14.140625" style="5" customWidth="1"/>
    <col min="20" max="20" width="9.42578125" style="5" customWidth="1"/>
    <col min="21" max="21" width="9.85546875" style="1" customWidth="1"/>
    <col min="22" max="22" width="12.5703125" style="2" customWidth="1"/>
    <col min="23" max="23" width="27.7109375" style="3" customWidth="1"/>
    <col min="24" max="24" width="19" style="3" customWidth="1"/>
    <col min="25" max="26" width="22.42578125" style="3" customWidth="1"/>
    <col min="27" max="27" width="25" style="1" hidden="1" customWidth="1"/>
    <col min="28" max="32" width="9.5703125" style="8" hidden="1" customWidth="1"/>
    <col min="33" max="33" width="20.42578125" style="9" hidden="1" customWidth="1"/>
    <col min="34" max="34" width="9.5703125" style="10" hidden="1" customWidth="1"/>
    <col min="35" max="36" width="9.5703125" style="9" hidden="1" customWidth="1"/>
    <col min="37" max="37" width="10.42578125" style="9" hidden="1" customWidth="1"/>
    <col min="38" max="41" width="11.28515625" style="36" hidden="1" customWidth="1"/>
    <col min="42" max="42" width="32.7109375" style="7" hidden="1" customWidth="1"/>
    <col min="43" max="43" width="13.28515625" style="7" customWidth="1"/>
    <col min="44" max="16384" width="9.140625" style="7"/>
  </cols>
  <sheetData>
    <row r="1" spans="1:45" s="6" customFormat="1" ht="41.25" customHeight="1" x14ac:dyDescent="0.2">
      <c r="A1" s="57" t="s">
        <v>1</v>
      </c>
      <c r="B1" s="15" t="s">
        <v>0</v>
      </c>
      <c r="C1" s="57" t="s">
        <v>1</v>
      </c>
      <c r="D1" s="16" t="s">
        <v>2</v>
      </c>
      <c r="E1" s="16" t="s">
        <v>3</v>
      </c>
      <c r="F1" s="17" t="s">
        <v>4</v>
      </c>
      <c r="G1" s="17" t="s">
        <v>5</v>
      </c>
      <c r="H1" s="17" t="s">
        <v>6</v>
      </c>
      <c r="I1" s="18" t="s">
        <v>7</v>
      </c>
      <c r="J1" s="19" t="s">
        <v>8</v>
      </c>
      <c r="K1" s="19" t="s">
        <v>9</v>
      </c>
      <c r="L1" s="17" t="s">
        <v>10</v>
      </c>
      <c r="M1" s="17" t="s">
        <v>11</v>
      </c>
      <c r="N1" s="17" t="s">
        <v>12</v>
      </c>
      <c r="O1" s="17" t="s">
        <v>13</v>
      </c>
      <c r="P1" s="17" t="s">
        <v>14</v>
      </c>
      <c r="Q1" s="17" t="s">
        <v>15</v>
      </c>
      <c r="R1" s="17" t="s">
        <v>16</v>
      </c>
      <c r="S1" s="17" t="s">
        <v>17</v>
      </c>
      <c r="T1" s="17" t="s">
        <v>18</v>
      </c>
      <c r="U1" s="20" t="s">
        <v>19</v>
      </c>
      <c r="V1" s="20" t="s">
        <v>20</v>
      </c>
      <c r="W1" s="16" t="s">
        <v>21</v>
      </c>
      <c r="X1" s="16" t="s">
        <v>22</v>
      </c>
      <c r="Y1" s="16" t="s">
        <v>23</v>
      </c>
      <c r="Z1" s="16" t="s">
        <v>1582</v>
      </c>
      <c r="AA1" s="68" t="s">
        <v>24</v>
      </c>
      <c r="AB1" s="21" t="s">
        <v>25</v>
      </c>
      <c r="AC1" s="21" t="s">
        <v>26</v>
      </c>
      <c r="AD1" s="21" t="s">
        <v>27</v>
      </c>
      <c r="AE1" s="21" t="s">
        <v>28</v>
      </c>
      <c r="AF1" s="21" t="s">
        <v>29</v>
      </c>
      <c r="AG1" s="21" t="s">
        <v>30</v>
      </c>
      <c r="AH1" s="21" t="s">
        <v>31</v>
      </c>
      <c r="AI1" s="21" t="s">
        <v>32</v>
      </c>
      <c r="AJ1" s="21" t="s">
        <v>33</v>
      </c>
      <c r="AK1" s="21" t="s">
        <v>34</v>
      </c>
      <c r="AL1" s="55" t="s">
        <v>1409</v>
      </c>
      <c r="AM1" s="55" t="s">
        <v>1410</v>
      </c>
      <c r="AN1" s="59" t="s">
        <v>1481</v>
      </c>
      <c r="AO1" s="59" t="s">
        <v>1466</v>
      </c>
      <c r="AP1" s="6" t="s">
        <v>1467</v>
      </c>
      <c r="AQ1" s="16" t="s">
        <v>1715</v>
      </c>
      <c r="AR1" s="16"/>
      <c r="AS1" s="16"/>
    </row>
    <row r="2" spans="1:45" ht="32.25" customHeight="1" x14ac:dyDescent="0.2">
      <c r="A2" s="67">
        <v>400963</v>
      </c>
      <c r="B2" s="42" t="s">
        <v>47</v>
      </c>
      <c r="C2" s="22" t="s">
        <v>1421</v>
      </c>
      <c r="D2" s="12" t="s">
        <v>43</v>
      </c>
      <c r="E2" s="12" t="s">
        <v>48</v>
      </c>
      <c r="F2" s="11" t="s">
        <v>49</v>
      </c>
      <c r="G2" s="11" t="s">
        <v>50</v>
      </c>
      <c r="H2" s="11" t="s">
        <v>44</v>
      </c>
      <c r="I2" s="11" t="s">
        <v>51</v>
      </c>
      <c r="J2" s="23">
        <v>346</v>
      </c>
      <c r="K2" s="23">
        <v>8</v>
      </c>
      <c r="L2" s="11" t="s">
        <v>37</v>
      </c>
      <c r="M2" s="11" t="s">
        <v>52</v>
      </c>
      <c r="N2" s="11" t="s">
        <v>53</v>
      </c>
      <c r="O2" s="11" t="s">
        <v>38</v>
      </c>
      <c r="P2" s="11" t="s">
        <v>54</v>
      </c>
      <c r="Q2" s="11" t="s">
        <v>55</v>
      </c>
      <c r="R2" s="11" t="s">
        <v>39</v>
      </c>
      <c r="S2" s="11" t="s">
        <v>56</v>
      </c>
      <c r="T2" s="11" t="s">
        <v>40</v>
      </c>
      <c r="U2" s="14" t="s">
        <v>41</v>
      </c>
      <c r="V2" s="24" t="s">
        <v>42</v>
      </c>
      <c r="W2" s="12" t="s">
        <v>57</v>
      </c>
      <c r="X2" s="12" t="s">
        <v>1371</v>
      </c>
      <c r="Y2" s="66" t="s">
        <v>58</v>
      </c>
      <c r="Z2" s="12" t="str">
        <f>VLOOKUP(A2,'Bez NP'!A:C,3,0)</f>
        <v>info@zussmetanova.cz</v>
      </c>
      <c r="AA2" s="84" t="s">
        <v>58</v>
      </c>
      <c r="AB2" s="25"/>
      <c r="AC2" s="25"/>
      <c r="AD2" s="50"/>
      <c r="AE2" s="25" t="s">
        <v>59</v>
      </c>
      <c r="AF2" s="26">
        <v>541213570</v>
      </c>
      <c r="AG2" s="50" t="s">
        <v>60</v>
      </c>
      <c r="AH2" s="27"/>
      <c r="AI2" s="25" t="s">
        <v>61</v>
      </c>
      <c r="AJ2" s="26">
        <v>725128995</v>
      </c>
      <c r="AK2" s="50" t="s">
        <v>58</v>
      </c>
      <c r="AL2" s="49" t="s">
        <v>1412</v>
      </c>
      <c r="AM2" s="49" t="s">
        <v>1412</v>
      </c>
      <c r="AN2" s="49" t="s">
        <v>1478</v>
      </c>
      <c r="AO2" s="49" t="s">
        <v>1411</v>
      </c>
      <c r="AQ2" s="66" t="str">
        <f>VLOOKUP(A2,'Bez NP'!A:F,6,0)</f>
        <v>Ano</v>
      </c>
      <c r="AR2" s="66"/>
      <c r="AS2" s="66"/>
    </row>
    <row r="3" spans="1:45" ht="30" customHeight="1" x14ac:dyDescent="0.2">
      <c r="A3" s="22">
        <v>49459902</v>
      </c>
      <c r="B3" s="39" t="s">
        <v>65</v>
      </c>
      <c r="C3" s="22">
        <v>49459902</v>
      </c>
      <c r="D3" s="12" t="s">
        <v>43</v>
      </c>
      <c r="E3" s="12" t="s">
        <v>66</v>
      </c>
      <c r="F3" s="11" t="s">
        <v>67</v>
      </c>
      <c r="G3" s="11" t="s">
        <v>68</v>
      </c>
      <c r="H3" s="11" t="s">
        <v>69</v>
      </c>
      <c r="I3" s="11" t="s">
        <v>70</v>
      </c>
      <c r="J3" s="23">
        <v>239</v>
      </c>
      <c r="K3" s="23"/>
      <c r="L3" s="11" t="s">
        <v>37</v>
      </c>
      <c r="M3" s="11" t="s">
        <v>71</v>
      </c>
      <c r="N3" s="11" t="s">
        <v>1565</v>
      </c>
      <c r="O3" s="11" t="s">
        <v>38</v>
      </c>
      <c r="P3" s="11" t="s">
        <v>1566</v>
      </c>
      <c r="Q3" s="11" t="s">
        <v>72</v>
      </c>
      <c r="R3" s="11" t="s">
        <v>39</v>
      </c>
      <c r="S3" s="11" t="s">
        <v>73</v>
      </c>
      <c r="T3" s="11" t="s">
        <v>74</v>
      </c>
      <c r="U3" s="14" t="s">
        <v>41</v>
      </c>
      <c r="V3" s="24" t="s">
        <v>42</v>
      </c>
      <c r="W3" s="12" t="s">
        <v>1287</v>
      </c>
      <c r="X3" s="12" t="s">
        <v>1314</v>
      </c>
      <c r="Y3" s="12" t="s">
        <v>75</v>
      </c>
      <c r="Z3" s="12" t="str">
        <f>VLOOKUP(A3,'Bez NP'!A:C,3,0)</f>
        <v>reditel@zusrosice.cz</v>
      </c>
      <c r="AA3" s="69" t="s">
        <v>1314</v>
      </c>
      <c r="AB3" s="25"/>
      <c r="AC3" s="25"/>
      <c r="AD3" s="50"/>
      <c r="AE3" s="25" t="s">
        <v>77</v>
      </c>
      <c r="AF3" s="26">
        <v>546410159</v>
      </c>
      <c r="AG3" s="50" t="s">
        <v>76</v>
      </c>
      <c r="AH3" s="27"/>
      <c r="AI3" s="25"/>
      <c r="AJ3" s="25"/>
      <c r="AK3" s="50"/>
      <c r="AL3" s="49" t="s">
        <v>1412</v>
      </c>
      <c r="AM3" s="49" t="s">
        <v>1412</v>
      </c>
      <c r="AN3" s="49" t="s">
        <v>1479</v>
      </c>
      <c r="AO3" s="49" t="s">
        <v>1411</v>
      </c>
      <c r="AQ3" s="66" t="str">
        <f>VLOOKUP(A3,'Bez NP'!A:F,6,0)</f>
        <v>Ano</v>
      </c>
      <c r="AR3" s="66"/>
      <c r="AS3" s="66"/>
    </row>
    <row r="4" spans="1:45" ht="30.75" customHeight="1" x14ac:dyDescent="0.2">
      <c r="A4" s="67">
        <v>92584</v>
      </c>
      <c r="B4" s="39" t="s">
        <v>78</v>
      </c>
      <c r="C4" s="22" t="s">
        <v>1416</v>
      </c>
      <c r="D4" s="30" t="s">
        <v>79</v>
      </c>
      <c r="E4" s="28" t="s">
        <v>80</v>
      </c>
      <c r="F4" s="11" t="s">
        <v>81</v>
      </c>
      <c r="G4" s="11" t="s">
        <v>82</v>
      </c>
      <c r="H4" s="11" t="s">
        <v>83</v>
      </c>
      <c r="I4" s="11" t="s">
        <v>84</v>
      </c>
      <c r="J4" s="23">
        <v>2675</v>
      </c>
      <c r="K4" s="23">
        <v>11</v>
      </c>
      <c r="L4" s="11" t="s">
        <v>37</v>
      </c>
      <c r="M4" s="11" t="s">
        <v>85</v>
      </c>
      <c r="N4" s="11" t="s">
        <v>1325</v>
      </c>
      <c r="O4" s="11" t="s">
        <v>38</v>
      </c>
      <c r="P4" s="11" t="s">
        <v>1327</v>
      </c>
      <c r="Q4" s="11" t="s">
        <v>1326</v>
      </c>
      <c r="R4" s="11" t="s">
        <v>39</v>
      </c>
      <c r="S4" s="11" t="s">
        <v>1328</v>
      </c>
      <c r="T4" s="11" t="s">
        <v>86</v>
      </c>
      <c r="U4" s="14" t="s">
        <v>87</v>
      </c>
      <c r="V4" s="29" t="s">
        <v>88</v>
      </c>
      <c r="W4" s="13">
        <v>515215556</v>
      </c>
      <c r="X4" s="12" t="s">
        <v>89</v>
      </c>
      <c r="Y4" s="12" t="s">
        <v>1329</v>
      </c>
      <c r="Z4" s="12" t="str">
        <f>VLOOKUP(A4,'Bez NP'!A:C,3,0)</f>
        <v>objednavky.mtz@nemzn.cz</v>
      </c>
      <c r="AA4" s="69" t="s">
        <v>90</v>
      </c>
      <c r="AB4" s="25" t="s">
        <v>91</v>
      </c>
      <c r="AC4" s="26">
        <v>515215229</v>
      </c>
      <c r="AD4" s="50" t="s">
        <v>92</v>
      </c>
      <c r="AE4" s="25" t="s">
        <v>93</v>
      </c>
      <c r="AF4" s="25" t="s">
        <v>94</v>
      </c>
      <c r="AG4" s="50" t="s">
        <v>95</v>
      </c>
      <c r="AH4" s="27"/>
      <c r="AI4" s="25" t="s">
        <v>1389</v>
      </c>
      <c r="AJ4" s="25" t="s">
        <v>96</v>
      </c>
      <c r="AK4" s="53" t="s">
        <v>1388</v>
      </c>
      <c r="AL4" s="49" t="s">
        <v>1412</v>
      </c>
      <c r="AM4" s="49" t="s">
        <v>1412</v>
      </c>
      <c r="AN4" s="49" t="s">
        <v>1478</v>
      </c>
      <c r="AO4" s="49" t="s">
        <v>1412</v>
      </c>
      <c r="AQ4" s="66" t="str">
        <f>VLOOKUP(A4,'Bez NP'!A:F,6,0)</f>
        <v>Ano</v>
      </c>
      <c r="AR4" s="66"/>
      <c r="AS4" s="66"/>
    </row>
    <row r="5" spans="1:45" ht="30" customHeight="1" x14ac:dyDescent="0.2">
      <c r="A5" s="67">
        <v>92738</v>
      </c>
      <c r="B5" s="39" t="s">
        <v>97</v>
      </c>
      <c r="C5" s="22" t="s">
        <v>1417</v>
      </c>
      <c r="D5" s="31" t="s">
        <v>43</v>
      </c>
      <c r="E5" s="32" t="s">
        <v>98</v>
      </c>
      <c r="F5" s="11" t="s">
        <v>99</v>
      </c>
      <c r="G5" s="11" t="s">
        <v>100</v>
      </c>
      <c r="H5" s="11" t="s">
        <v>83</v>
      </c>
      <c r="I5" s="11" t="s">
        <v>101</v>
      </c>
      <c r="J5" s="23">
        <v>129</v>
      </c>
      <c r="K5" s="23">
        <v>8</v>
      </c>
      <c r="L5" s="11" t="s">
        <v>62</v>
      </c>
      <c r="M5" s="11" t="s">
        <v>102</v>
      </c>
      <c r="N5" s="11" t="s">
        <v>103</v>
      </c>
      <c r="O5" s="11" t="s">
        <v>45</v>
      </c>
      <c r="P5" s="11" t="s">
        <v>104</v>
      </c>
      <c r="Q5" s="11" t="s">
        <v>105</v>
      </c>
      <c r="R5" s="11" t="s">
        <v>46</v>
      </c>
      <c r="S5" s="11" t="s">
        <v>106</v>
      </c>
      <c r="T5" s="11" t="s">
        <v>86</v>
      </c>
      <c r="U5" s="14" t="s">
        <v>107</v>
      </c>
      <c r="V5" s="29" t="s">
        <v>108</v>
      </c>
      <c r="W5" s="13">
        <v>515282215</v>
      </c>
      <c r="X5" s="12" t="s">
        <v>109</v>
      </c>
      <c r="Y5" s="12" t="s">
        <v>110</v>
      </c>
      <c r="Z5" s="12" t="str">
        <f>VLOOKUP(A5,'Bez NP'!A:C,3,0)</f>
        <v>ekonom@muzeumznojmo.cz</v>
      </c>
      <c r="AA5" s="69" t="s">
        <v>111</v>
      </c>
      <c r="AB5" s="25"/>
      <c r="AC5" s="25"/>
      <c r="AD5" s="50"/>
      <c r="AE5" s="25" t="s">
        <v>112</v>
      </c>
      <c r="AF5" s="26">
        <v>515282217</v>
      </c>
      <c r="AG5" s="50" t="s">
        <v>113</v>
      </c>
      <c r="AH5" s="27"/>
      <c r="AI5" s="25" t="s">
        <v>114</v>
      </c>
      <c r="AJ5" s="26">
        <v>776488684</v>
      </c>
      <c r="AK5" s="85" t="s">
        <v>115</v>
      </c>
      <c r="AL5" s="49" t="s">
        <v>1412</v>
      </c>
      <c r="AM5" s="49" t="s">
        <v>1412</v>
      </c>
      <c r="AN5" s="49" t="s">
        <v>1478</v>
      </c>
      <c r="AO5" s="49" t="s">
        <v>1411</v>
      </c>
      <c r="AQ5" s="66" t="str">
        <f>VLOOKUP(A5,'Bez NP'!A:F,6,0)</f>
        <v>Ano</v>
      </c>
      <c r="AR5" s="66"/>
      <c r="AS5" s="66"/>
    </row>
    <row r="6" spans="1:45" ht="30" customHeight="1" x14ac:dyDescent="0.2">
      <c r="A6" s="22">
        <v>70285314</v>
      </c>
      <c r="B6" s="39" t="s">
        <v>116</v>
      </c>
      <c r="C6" s="22">
        <v>70285314</v>
      </c>
      <c r="D6" s="12" t="s">
        <v>43</v>
      </c>
      <c r="E6" s="12" t="s">
        <v>117</v>
      </c>
      <c r="F6" s="11" t="s">
        <v>118</v>
      </c>
      <c r="G6" s="11" t="s">
        <v>119</v>
      </c>
      <c r="H6" s="11" t="s">
        <v>83</v>
      </c>
      <c r="I6" s="11" t="s">
        <v>120</v>
      </c>
      <c r="J6" s="23">
        <v>1277</v>
      </c>
      <c r="K6" s="23">
        <v>8</v>
      </c>
      <c r="L6" s="11" t="s">
        <v>37</v>
      </c>
      <c r="M6" s="11" t="s">
        <v>121</v>
      </c>
      <c r="N6" s="11" t="s">
        <v>122</v>
      </c>
      <c r="O6" s="11" t="s">
        <v>45</v>
      </c>
      <c r="P6" s="11" t="s">
        <v>123</v>
      </c>
      <c r="Q6" s="11" t="s">
        <v>124</v>
      </c>
      <c r="R6" s="11" t="s">
        <v>46</v>
      </c>
      <c r="S6" s="11" t="s">
        <v>125</v>
      </c>
      <c r="T6" s="11" t="s">
        <v>86</v>
      </c>
      <c r="U6" s="14" t="s">
        <v>41</v>
      </c>
      <c r="V6" s="24" t="s">
        <v>42</v>
      </c>
      <c r="W6" s="13" t="s">
        <v>126</v>
      </c>
      <c r="X6" s="12" t="s">
        <v>127</v>
      </c>
      <c r="Y6" s="12" t="s">
        <v>128</v>
      </c>
      <c r="Z6" s="12" t="str">
        <f>VLOOKUP(A6,'Bez NP'!A:C,3,0)</f>
        <v>podatelna@svcznojmo.cz</v>
      </c>
      <c r="AA6" s="1" t="s">
        <v>127</v>
      </c>
      <c r="AB6" s="25"/>
      <c r="AC6" s="25"/>
      <c r="AD6" s="50"/>
      <c r="AE6" s="25" t="s">
        <v>129</v>
      </c>
      <c r="AF6" s="26">
        <v>515224144</v>
      </c>
      <c r="AG6" s="50" t="s">
        <v>127</v>
      </c>
      <c r="AH6" s="27"/>
      <c r="AI6" s="25" t="s">
        <v>130</v>
      </c>
      <c r="AJ6" s="26">
        <v>515224353</v>
      </c>
      <c r="AK6" s="50" t="s">
        <v>127</v>
      </c>
      <c r="AL6" s="49" t="s">
        <v>1412</v>
      </c>
      <c r="AM6" s="49" t="s">
        <v>1412</v>
      </c>
      <c r="AN6" s="49" t="s">
        <v>1478</v>
      </c>
      <c r="AO6" s="49" t="s">
        <v>1411</v>
      </c>
      <c r="AQ6" s="66" t="str">
        <f>VLOOKUP(A6,'Bez NP'!A:F,6,0)</f>
        <v>Ano</v>
      </c>
      <c r="AR6" s="66"/>
      <c r="AS6" s="66"/>
    </row>
    <row r="7" spans="1:45" ht="30" customHeight="1" x14ac:dyDescent="0.2">
      <c r="A7" s="67">
        <v>566772</v>
      </c>
      <c r="B7" s="42" t="s">
        <v>132</v>
      </c>
      <c r="C7" s="22" t="s">
        <v>1429</v>
      </c>
      <c r="D7" s="12" t="s">
        <v>43</v>
      </c>
      <c r="E7" s="12" t="s">
        <v>1351</v>
      </c>
      <c r="F7" s="11" t="s">
        <v>1352</v>
      </c>
      <c r="G7" s="11" t="s">
        <v>1353</v>
      </c>
      <c r="H7" s="11" t="s">
        <v>44</v>
      </c>
      <c r="I7" s="11" t="s">
        <v>1354</v>
      </c>
      <c r="J7" s="23">
        <v>254</v>
      </c>
      <c r="K7" s="23">
        <v>23</v>
      </c>
      <c r="L7" s="11" t="s">
        <v>37</v>
      </c>
      <c r="M7" s="11" t="s">
        <v>133</v>
      </c>
      <c r="N7" s="11" t="s">
        <v>134</v>
      </c>
      <c r="O7" s="11" t="s">
        <v>45</v>
      </c>
      <c r="P7" s="11" t="s">
        <v>135</v>
      </c>
      <c r="Q7" s="11" t="s">
        <v>136</v>
      </c>
      <c r="R7" s="11" t="s">
        <v>46</v>
      </c>
      <c r="S7" s="11" t="s">
        <v>137</v>
      </c>
      <c r="T7" s="11" t="s">
        <v>40</v>
      </c>
      <c r="U7" s="14" t="s">
        <v>41</v>
      </c>
      <c r="V7" s="24" t="s">
        <v>42</v>
      </c>
      <c r="W7" s="12" t="s">
        <v>138</v>
      </c>
      <c r="X7" s="12" t="s">
        <v>139</v>
      </c>
      <c r="Y7" s="12" t="s">
        <v>140</v>
      </c>
      <c r="Z7" s="12" t="str">
        <f>VLOOKUP(A7,'Bez NP'!A:C,3,0)</f>
        <v xml:space="preserve">reditel@sjs-brno.cz </v>
      </c>
      <c r="AA7" s="1" t="s">
        <v>141</v>
      </c>
      <c r="AB7" s="25" t="s">
        <v>63</v>
      </c>
      <c r="AC7" s="25" t="s">
        <v>63</v>
      </c>
      <c r="AD7" s="50" t="s">
        <v>63</v>
      </c>
      <c r="AE7" s="25" t="s">
        <v>63</v>
      </c>
      <c r="AF7" s="25" t="s">
        <v>63</v>
      </c>
      <c r="AG7" s="50" t="s">
        <v>63</v>
      </c>
      <c r="AH7" s="25" t="s">
        <v>63</v>
      </c>
      <c r="AI7" s="25" t="s">
        <v>63</v>
      </c>
      <c r="AJ7" s="25" t="s">
        <v>63</v>
      </c>
      <c r="AK7" s="50" t="s">
        <v>63</v>
      </c>
      <c r="AL7" s="49" t="s">
        <v>1411</v>
      </c>
      <c r="AM7" s="49" t="s">
        <v>1411</v>
      </c>
      <c r="AN7" s="49"/>
      <c r="AO7" s="49" t="s">
        <v>1411</v>
      </c>
      <c r="AP7" s="7" t="s">
        <v>1496</v>
      </c>
      <c r="AQ7" s="66" t="str">
        <f>VLOOKUP(A7,'Bez NP'!A:F,6,0)</f>
        <v>Ano</v>
      </c>
      <c r="AR7" s="66"/>
      <c r="AS7" s="66"/>
    </row>
    <row r="8" spans="1:45" ht="27" customHeight="1" x14ac:dyDescent="0.2">
      <c r="A8" s="67">
        <v>70932581</v>
      </c>
      <c r="B8" s="42" t="s">
        <v>142</v>
      </c>
      <c r="C8" s="22" t="s">
        <v>1376</v>
      </c>
      <c r="D8" s="30" t="s">
        <v>143</v>
      </c>
      <c r="E8" s="30" t="s">
        <v>144</v>
      </c>
      <c r="F8" s="11" t="s">
        <v>145</v>
      </c>
      <c r="G8" s="11" t="s">
        <v>146</v>
      </c>
      <c r="H8" s="11" t="s">
        <v>44</v>
      </c>
      <c r="I8" s="11" t="s">
        <v>147</v>
      </c>
      <c r="J8" s="23">
        <v>449</v>
      </c>
      <c r="K8" s="23">
        <v>3</v>
      </c>
      <c r="L8" s="11" t="s">
        <v>37</v>
      </c>
      <c r="M8" s="11" t="s">
        <v>148</v>
      </c>
      <c r="N8" s="11" t="s">
        <v>1475</v>
      </c>
      <c r="O8" s="11" t="s">
        <v>38</v>
      </c>
      <c r="P8" s="11" t="s">
        <v>1474</v>
      </c>
      <c r="Q8" s="11" t="s">
        <v>1476</v>
      </c>
      <c r="R8" s="11" t="s">
        <v>39</v>
      </c>
      <c r="S8" s="11" t="s">
        <v>1477</v>
      </c>
      <c r="T8" s="11" t="s">
        <v>40</v>
      </c>
      <c r="U8" s="14" t="s">
        <v>149</v>
      </c>
      <c r="V8" s="33" t="s">
        <v>150</v>
      </c>
      <c r="W8" s="12" t="s">
        <v>151</v>
      </c>
      <c r="X8" s="12" t="s">
        <v>152</v>
      </c>
      <c r="Y8" s="66" t="s">
        <v>1483</v>
      </c>
      <c r="Z8" s="12" t="str">
        <f>VLOOKUP(A8,'Bez NP'!A:C,3,0)</f>
        <v>k.hrozova@seznam.cz</v>
      </c>
      <c r="AA8" s="69" t="s">
        <v>1303</v>
      </c>
      <c r="AB8" s="25"/>
      <c r="AC8" s="25"/>
      <c r="AD8" s="50"/>
      <c r="AE8" s="25" t="s">
        <v>153</v>
      </c>
      <c r="AF8" s="25" t="s">
        <v>1392</v>
      </c>
      <c r="AG8" s="50" t="s">
        <v>1391</v>
      </c>
      <c r="AH8" s="27"/>
      <c r="AI8" s="25" t="s">
        <v>153</v>
      </c>
      <c r="AJ8" s="25" t="s">
        <v>1392</v>
      </c>
      <c r="AK8" s="50" t="s">
        <v>1391</v>
      </c>
      <c r="AL8" s="49" t="s">
        <v>1412</v>
      </c>
      <c r="AM8" s="49" t="s">
        <v>1412</v>
      </c>
      <c r="AN8" s="49" t="s">
        <v>1478</v>
      </c>
      <c r="AO8" s="49" t="s">
        <v>1411</v>
      </c>
      <c r="AQ8" s="66" t="str">
        <f>VLOOKUP(A8,'Bez NP'!A:F,6,0)</f>
        <v>Ano</v>
      </c>
      <c r="AR8" s="66"/>
      <c r="AS8" s="66"/>
    </row>
    <row r="9" spans="1:45" ht="30" customHeight="1" x14ac:dyDescent="0.2">
      <c r="A9" s="67">
        <v>559032</v>
      </c>
      <c r="B9" s="39" t="s">
        <v>154</v>
      </c>
      <c r="C9" s="22" t="s">
        <v>1430</v>
      </c>
      <c r="D9" s="12" t="s">
        <v>43</v>
      </c>
      <c r="E9" s="12" t="s">
        <v>155</v>
      </c>
      <c r="F9" s="11" t="s">
        <v>156</v>
      </c>
      <c r="G9" s="11" t="s">
        <v>157</v>
      </c>
      <c r="H9" s="11" t="s">
        <v>158</v>
      </c>
      <c r="I9" s="11" t="s">
        <v>159</v>
      </c>
      <c r="J9" s="23">
        <v>1829</v>
      </c>
      <c r="K9" s="23">
        <v>14</v>
      </c>
      <c r="L9" s="11" t="s">
        <v>160</v>
      </c>
      <c r="M9" s="11" t="s">
        <v>161</v>
      </c>
      <c r="N9" s="11" t="s">
        <v>162</v>
      </c>
      <c r="O9" s="11" t="s">
        <v>38</v>
      </c>
      <c r="P9" s="11" t="s">
        <v>163</v>
      </c>
      <c r="Q9" s="11" t="s">
        <v>164</v>
      </c>
      <c r="R9" s="11" t="s">
        <v>39</v>
      </c>
      <c r="S9" s="11" t="s">
        <v>165</v>
      </c>
      <c r="T9" s="11" t="s">
        <v>40</v>
      </c>
      <c r="U9" s="14" t="s">
        <v>41</v>
      </c>
      <c r="V9" s="24" t="s">
        <v>42</v>
      </c>
      <c r="W9" s="13">
        <v>545577371</v>
      </c>
      <c r="X9" s="12" t="s">
        <v>166</v>
      </c>
      <c r="Y9" s="12" t="s">
        <v>167</v>
      </c>
      <c r="Z9" s="12" t="str">
        <f>VLOOKUP(A9,'Bez NP'!A:C,3,0)</f>
        <v>krejcit@jaroska.cz</v>
      </c>
      <c r="AA9" s="84" t="s">
        <v>1526</v>
      </c>
      <c r="AB9" s="25" t="s">
        <v>168</v>
      </c>
      <c r="AC9" s="26">
        <v>545321282</v>
      </c>
      <c r="AD9" s="50" t="s">
        <v>169</v>
      </c>
      <c r="AE9" s="25" t="s">
        <v>1527</v>
      </c>
      <c r="AF9" s="26">
        <v>545321282</v>
      </c>
      <c r="AG9" s="50" t="s">
        <v>1526</v>
      </c>
      <c r="AH9" s="27"/>
      <c r="AI9" s="25" t="s">
        <v>168</v>
      </c>
      <c r="AJ9" s="26">
        <v>545321282</v>
      </c>
      <c r="AK9" s="50" t="s">
        <v>169</v>
      </c>
      <c r="AL9" s="49" t="s">
        <v>1412</v>
      </c>
      <c r="AM9" s="49" t="s">
        <v>1412</v>
      </c>
      <c r="AN9" s="49" t="s">
        <v>1479</v>
      </c>
      <c r="AO9" s="49" t="s">
        <v>1411</v>
      </c>
      <c r="AQ9" s="66" t="str">
        <f>VLOOKUP(A9,'Bez NP'!A:F,6,0)</f>
        <v>Ano</v>
      </c>
      <c r="AR9" s="66"/>
      <c r="AS9" s="66"/>
    </row>
    <row r="10" spans="1:45" ht="30" customHeight="1" x14ac:dyDescent="0.2">
      <c r="A10" s="22">
        <v>62157213</v>
      </c>
      <c r="B10" s="39" t="s">
        <v>170</v>
      </c>
      <c r="C10" s="22">
        <v>62157213</v>
      </c>
      <c r="D10" s="12" t="s">
        <v>43</v>
      </c>
      <c r="E10" s="12" t="s">
        <v>171</v>
      </c>
      <c r="F10" s="11" t="s">
        <v>172</v>
      </c>
      <c r="G10" s="11" t="s">
        <v>173</v>
      </c>
      <c r="H10" s="11" t="s">
        <v>174</v>
      </c>
      <c r="I10" s="11" t="s">
        <v>159</v>
      </c>
      <c r="J10" s="23">
        <v>1890</v>
      </c>
      <c r="K10" s="23">
        <v>45</v>
      </c>
      <c r="L10" s="11" t="s">
        <v>37</v>
      </c>
      <c r="M10" s="11" t="s">
        <v>175</v>
      </c>
      <c r="N10" s="11" t="s">
        <v>176</v>
      </c>
      <c r="O10" s="11" t="s">
        <v>38</v>
      </c>
      <c r="P10" s="11" t="s">
        <v>177</v>
      </c>
      <c r="Q10" s="11" t="s">
        <v>178</v>
      </c>
      <c r="R10" s="11" t="s">
        <v>39</v>
      </c>
      <c r="S10" s="11" t="s">
        <v>179</v>
      </c>
      <c r="T10" s="11" t="s">
        <v>40</v>
      </c>
      <c r="U10" s="14" t="s">
        <v>41</v>
      </c>
      <c r="V10" s="24" t="s">
        <v>42</v>
      </c>
      <c r="W10" s="13">
        <v>545215568</v>
      </c>
      <c r="X10" s="12" t="s">
        <v>180</v>
      </c>
      <c r="Y10" s="12" t="s">
        <v>181</v>
      </c>
      <c r="Z10" s="12" t="str">
        <f>VLOOKUP(A10,'Bez NP'!A:C,3,0)</f>
        <v>jiri.halir@konzervator.eu</v>
      </c>
      <c r="AA10" s="69" t="s">
        <v>182</v>
      </c>
      <c r="AB10" s="25"/>
      <c r="AC10" s="25"/>
      <c r="AD10" s="50"/>
      <c r="AE10" s="25" t="s">
        <v>183</v>
      </c>
      <c r="AF10" s="26">
        <v>545215941</v>
      </c>
      <c r="AG10" s="50" t="s">
        <v>184</v>
      </c>
      <c r="AH10" s="27"/>
      <c r="AI10" s="25" t="s">
        <v>185</v>
      </c>
      <c r="AJ10" s="26">
        <v>724245114</v>
      </c>
      <c r="AK10" s="50" t="s">
        <v>180</v>
      </c>
      <c r="AL10" s="49" t="s">
        <v>1412</v>
      </c>
      <c r="AM10" s="49" t="s">
        <v>1412</v>
      </c>
      <c r="AN10" s="49" t="s">
        <v>1479</v>
      </c>
      <c r="AO10" s="49" t="s">
        <v>1411</v>
      </c>
      <c r="AQ10" s="66" t="str">
        <f>VLOOKUP(A10,'Bez NP'!A:F,6,0)</f>
        <v>Ano</v>
      </c>
      <c r="AR10" s="66"/>
      <c r="AS10" s="66"/>
    </row>
    <row r="11" spans="1:45" ht="30" customHeight="1" x14ac:dyDescent="0.2">
      <c r="A11" s="22">
        <v>49438816</v>
      </c>
      <c r="B11" s="39" t="s">
        <v>186</v>
      </c>
      <c r="C11" s="22">
        <v>49438816</v>
      </c>
      <c r="D11" s="12" t="s">
        <v>187</v>
      </c>
      <c r="E11" s="12" t="s">
        <v>188</v>
      </c>
      <c r="F11" s="11" t="s">
        <v>189</v>
      </c>
      <c r="G11" s="11" t="s">
        <v>190</v>
      </c>
      <c r="H11" s="11" t="s">
        <v>83</v>
      </c>
      <c r="I11" s="11" t="s">
        <v>191</v>
      </c>
      <c r="J11" s="23">
        <v>350</v>
      </c>
      <c r="K11" s="23">
        <v>3</v>
      </c>
      <c r="L11" s="11" t="s">
        <v>37</v>
      </c>
      <c r="M11" s="11" t="s">
        <v>192</v>
      </c>
      <c r="N11" s="11" t="s">
        <v>1469</v>
      </c>
      <c r="O11" s="11" t="s">
        <v>38</v>
      </c>
      <c r="P11" s="11" t="s">
        <v>1470</v>
      </c>
      <c r="Q11" s="11" t="s">
        <v>1471</v>
      </c>
      <c r="R11" s="11" t="s">
        <v>39</v>
      </c>
      <c r="S11" s="11" t="s">
        <v>1472</v>
      </c>
      <c r="T11" s="11" t="s">
        <v>86</v>
      </c>
      <c r="U11" s="14" t="s">
        <v>41</v>
      </c>
      <c r="V11" s="24" t="s">
        <v>42</v>
      </c>
      <c r="W11" s="12" t="s">
        <v>193</v>
      </c>
      <c r="X11" s="12" t="s">
        <v>1375</v>
      </c>
      <c r="Y11" s="66" t="s">
        <v>194</v>
      </c>
      <c r="Z11" s="12" t="str">
        <f>VLOOKUP(A11,'Bez NP'!A:C,3,0)</f>
        <v>novak.p@gpoa.cz</v>
      </c>
      <c r="AA11" s="69" t="s">
        <v>195</v>
      </c>
      <c r="AB11" s="25"/>
      <c r="AC11" s="26"/>
      <c r="AD11" s="50"/>
      <c r="AE11" s="25" t="s">
        <v>196</v>
      </c>
      <c r="AF11" s="26">
        <v>515158103</v>
      </c>
      <c r="AG11" s="50" t="s">
        <v>195</v>
      </c>
      <c r="AH11" s="27" t="s">
        <v>197</v>
      </c>
      <c r="AI11" s="25" t="s">
        <v>198</v>
      </c>
      <c r="AJ11" s="25" t="s">
        <v>199</v>
      </c>
      <c r="AK11" s="50" t="s">
        <v>1381</v>
      </c>
      <c r="AL11" s="49" t="s">
        <v>1412</v>
      </c>
      <c r="AM11" s="49" t="s">
        <v>1412</v>
      </c>
      <c r="AN11" s="49" t="s">
        <v>1478</v>
      </c>
      <c r="AO11" s="49" t="s">
        <v>1411</v>
      </c>
      <c r="AQ11" s="66" t="str">
        <f>VLOOKUP(A11,'Bez NP'!A:F,6,0)</f>
        <v>Ano</v>
      </c>
      <c r="AR11" s="66"/>
      <c r="AS11" s="66"/>
    </row>
    <row r="12" spans="1:45" ht="30" customHeight="1" x14ac:dyDescent="0.2">
      <c r="A12" s="67">
        <v>559008</v>
      </c>
      <c r="B12" s="39" t="s">
        <v>200</v>
      </c>
      <c r="C12" s="22" t="s">
        <v>1431</v>
      </c>
      <c r="D12" s="12" t="s">
        <v>43</v>
      </c>
      <c r="E12" s="12" t="s">
        <v>201</v>
      </c>
      <c r="F12" s="11" t="s">
        <v>202</v>
      </c>
      <c r="G12" s="11" t="s">
        <v>203</v>
      </c>
      <c r="H12" s="11" t="s">
        <v>204</v>
      </c>
      <c r="I12" s="11" t="s">
        <v>205</v>
      </c>
      <c r="J12" s="23">
        <v>980</v>
      </c>
      <c r="K12" s="23">
        <v>55</v>
      </c>
      <c r="L12" s="11" t="s">
        <v>37</v>
      </c>
      <c r="M12" s="11" t="s">
        <v>206</v>
      </c>
      <c r="N12" s="11" t="s">
        <v>207</v>
      </c>
      <c r="O12" s="11" t="s">
        <v>38</v>
      </c>
      <c r="P12" s="11" t="s">
        <v>208</v>
      </c>
      <c r="Q12" s="11" t="s">
        <v>209</v>
      </c>
      <c r="R12" s="11" t="s">
        <v>39</v>
      </c>
      <c r="S12" s="11" t="s">
        <v>210</v>
      </c>
      <c r="T12" s="11" t="s">
        <v>40</v>
      </c>
      <c r="U12" s="14" t="s">
        <v>41</v>
      </c>
      <c r="V12" s="24" t="s">
        <v>42</v>
      </c>
      <c r="W12" s="13">
        <v>549122069</v>
      </c>
      <c r="X12" s="12" t="s">
        <v>211</v>
      </c>
      <c r="Y12" s="12" t="s">
        <v>212</v>
      </c>
      <c r="Z12" s="12" t="str">
        <f>VLOOKUP(A12,'Bez NP'!A:C,3,0)</f>
        <v>havranova@gml.cz</v>
      </c>
      <c r="AA12" s="69" t="s">
        <v>213</v>
      </c>
      <c r="AB12" s="25"/>
      <c r="AC12" s="25"/>
      <c r="AD12" s="50"/>
      <c r="AE12" s="25" t="s">
        <v>214</v>
      </c>
      <c r="AF12" s="26">
        <v>549122061</v>
      </c>
      <c r="AG12" s="50" t="s">
        <v>215</v>
      </c>
      <c r="AH12" s="27"/>
      <c r="AI12" s="25" t="s">
        <v>216</v>
      </c>
      <c r="AJ12" s="26">
        <v>549122066</v>
      </c>
      <c r="AK12" s="50" t="s">
        <v>213</v>
      </c>
      <c r="AL12" s="49" t="s">
        <v>1412</v>
      </c>
      <c r="AM12" s="49" t="s">
        <v>1412</v>
      </c>
      <c r="AN12" s="49" t="s">
        <v>1478</v>
      </c>
      <c r="AO12" s="49" t="s">
        <v>1411</v>
      </c>
      <c r="AQ12" s="66" t="str">
        <f>VLOOKUP(A12,'Bez NP'!A:F,6,0)</f>
        <v>Ano</v>
      </c>
      <c r="AR12" s="66"/>
      <c r="AS12" s="66"/>
    </row>
    <row r="13" spans="1:45" ht="30" customHeight="1" x14ac:dyDescent="0.2">
      <c r="A13" s="67">
        <v>567582</v>
      </c>
      <c r="B13" s="39" t="s">
        <v>217</v>
      </c>
      <c r="C13" s="22" t="s">
        <v>1432</v>
      </c>
      <c r="D13" s="12" t="s">
        <v>43</v>
      </c>
      <c r="E13" s="12" t="s">
        <v>218</v>
      </c>
      <c r="F13" s="11" t="s">
        <v>219</v>
      </c>
      <c r="G13" s="11" t="s">
        <v>220</v>
      </c>
      <c r="H13" s="11" t="s">
        <v>44</v>
      </c>
      <c r="I13" s="11" t="s">
        <v>221</v>
      </c>
      <c r="J13" s="23">
        <v>63</v>
      </c>
      <c r="K13" s="23">
        <v>70</v>
      </c>
      <c r="L13" s="11" t="s">
        <v>37</v>
      </c>
      <c r="M13" s="11" t="s">
        <v>222</v>
      </c>
      <c r="N13" s="11" t="s">
        <v>223</v>
      </c>
      <c r="O13" s="11" t="s">
        <v>38</v>
      </c>
      <c r="P13" s="11" t="s">
        <v>224</v>
      </c>
      <c r="Q13" s="11" t="s">
        <v>225</v>
      </c>
      <c r="R13" s="11" t="s">
        <v>39</v>
      </c>
      <c r="S13" s="11" t="s">
        <v>226</v>
      </c>
      <c r="T13" s="11" t="s">
        <v>40</v>
      </c>
      <c r="U13" s="14" t="s">
        <v>41</v>
      </c>
      <c r="V13" s="24" t="s">
        <v>42</v>
      </c>
      <c r="W13" s="12" t="s">
        <v>1539</v>
      </c>
      <c r="X13" s="12" t="s">
        <v>227</v>
      </c>
      <c r="Y13" s="12" t="s">
        <v>228</v>
      </c>
      <c r="Z13" s="12" t="str">
        <f>VLOOKUP(A13,'Bez NP'!A:C,3,0)</f>
        <v>kancelar@sgldbrno.cz</v>
      </c>
      <c r="AA13" s="69" t="s">
        <v>227</v>
      </c>
      <c r="AB13" s="25" t="s">
        <v>229</v>
      </c>
      <c r="AC13" s="26">
        <v>541212176</v>
      </c>
      <c r="AD13" s="50" t="s">
        <v>227</v>
      </c>
      <c r="AE13" s="25" t="s">
        <v>230</v>
      </c>
      <c r="AF13" s="26">
        <v>541212176</v>
      </c>
      <c r="AG13" s="50" t="s">
        <v>227</v>
      </c>
      <c r="AH13" s="27"/>
      <c r="AI13" s="25" t="s">
        <v>231</v>
      </c>
      <c r="AJ13" s="26">
        <v>541212176</v>
      </c>
      <c r="AK13" s="50" t="s">
        <v>227</v>
      </c>
      <c r="AL13" s="49" t="s">
        <v>1412</v>
      </c>
      <c r="AM13" s="49" t="s">
        <v>1412</v>
      </c>
      <c r="AN13" s="49" t="s">
        <v>1479</v>
      </c>
      <c r="AO13" s="49" t="s">
        <v>1411</v>
      </c>
      <c r="AQ13" s="66" t="str">
        <f>VLOOKUP(A13,'Bez NP'!A:F,6,0)</f>
        <v>Ano</v>
      </c>
      <c r="AR13" s="66"/>
      <c r="AS13" s="66"/>
    </row>
    <row r="14" spans="1:45" ht="30" customHeight="1" x14ac:dyDescent="0.2">
      <c r="A14" s="67">
        <v>559016</v>
      </c>
      <c r="B14" s="42" t="s">
        <v>234</v>
      </c>
      <c r="C14" s="22" t="s">
        <v>1433</v>
      </c>
      <c r="D14" s="12" t="s">
        <v>43</v>
      </c>
      <c r="E14" s="12" t="s">
        <v>235</v>
      </c>
      <c r="F14" s="11" t="s">
        <v>236</v>
      </c>
      <c r="G14" s="11" t="s">
        <v>237</v>
      </c>
      <c r="H14" s="11" t="s">
        <v>232</v>
      </c>
      <c r="I14" s="11" t="s">
        <v>238</v>
      </c>
      <c r="J14" s="23">
        <v>1804</v>
      </c>
      <c r="K14" s="23">
        <v>7</v>
      </c>
      <c r="L14" s="11" t="s">
        <v>160</v>
      </c>
      <c r="M14" s="11" t="s">
        <v>239</v>
      </c>
      <c r="N14" s="11" t="s">
        <v>240</v>
      </c>
      <c r="O14" s="11" t="s">
        <v>38</v>
      </c>
      <c r="P14" s="11" t="s">
        <v>241</v>
      </c>
      <c r="Q14" s="11" t="s">
        <v>242</v>
      </c>
      <c r="R14" s="11" t="s">
        <v>39</v>
      </c>
      <c r="S14" s="11" t="s">
        <v>243</v>
      </c>
      <c r="T14" s="11" t="s">
        <v>40</v>
      </c>
      <c r="U14" s="14" t="s">
        <v>41</v>
      </c>
      <c r="V14" s="24" t="s">
        <v>42</v>
      </c>
      <c r="W14" s="13" t="s">
        <v>244</v>
      </c>
      <c r="X14" s="12" t="s">
        <v>1364</v>
      </c>
      <c r="Y14" s="12" t="s">
        <v>245</v>
      </c>
      <c r="Z14" s="12" t="str">
        <f>VLOOKUP(A14,'Bez NP'!A:C,3,0)</f>
        <v>lukasova@gymnaslo.cz</v>
      </c>
      <c r="AA14" s="69" t="s">
        <v>246</v>
      </c>
      <c r="AB14" s="25"/>
      <c r="AC14" s="26"/>
      <c r="AD14" s="50"/>
      <c r="AE14" s="25" t="s">
        <v>247</v>
      </c>
      <c r="AF14" s="26">
        <v>541321317</v>
      </c>
      <c r="AG14" s="50" t="s">
        <v>246</v>
      </c>
      <c r="AH14" s="27"/>
      <c r="AI14" s="25" t="s">
        <v>248</v>
      </c>
      <c r="AJ14" s="26" t="s">
        <v>249</v>
      </c>
      <c r="AK14" s="50" t="s">
        <v>250</v>
      </c>
      <c r="AL14" s="49" t="s">
        <v>1412</v>
      </c>
      <c r="AM14" s="49" t="s">
        <v>1412</v>
      </c>
      <c r="AN14" s="49" t="s">
        <v>1479</v>
      </c>
      <c r="AO14" s="49" t="s">
        <v>1411</v>
      </c>
      <c r="AQ14" s="66" t="str">
        <f>VLOOKUP(A14,'Bez NP'!A:F,6,0)</f>
        <v>Ano</v>
      </c>
      <c r="AR14" s="66"/>
      <c r="AS14" s="66"/>
    </row>
    <row r="15" spans="1:45" ht="30" customHeight="1" x14ac:dyDescent="0.2">
      <c r="A15" s="67">
        <v>559466</v>
      </c>
      <c r="B15" s="42" t="s">
        <v>252</v>
      </c>
      <c r="C15" s="22" t="s">
        <v>1434</v>
      </c>
      <c r="D15" s="12" t="s">
        <v>253</v>
      </c>
      <c r="E15" s="12" t="s">
        <v>254</v>
      </c>
      <c r="F15" s="11" t="s">
        <v>255</v>
      </c>
      <c r="G15" s="11" t="s">
        <v>256</v>
      </c>
      <c r="H15" s="11" t="s">
        <v>257</v>
      </c>
      <c r="I15" s="11" t="s">
        <v>258</v>
      </c>
      <c r="J15" s="23">
        <v>1855</v>
      </c>
      <c r="K15" s="23">
        <v>8</v>
      </c>
      <c r="L15" s="11" t="s">
        <v>37</v>
      </c>
      <c r="M15" s="11" t="s">
        <v>259</v>
      </c>
      <c r="N15" s="11" t="s">
        <v>1292</v>
      </c>
      <c r="O15" s="11" t="s">
        <v>38</v>
      </c>
      <c r="P15" s="11" t="s">
        <v>1293</v>
      </c>
      <c r="Q15" s="11" t="s">
        <v>1294</v>
      </c>
      <c r="R15" s="11" t="s">
        <v>39</v>
      </c>
      <c r="S15" s="11" t="s">
        <v>1295</v>
      </c>
      <c r="T15" s="11" t="s">
        <v>40</v>
      </c>
      <c r="U15" s="14" t="s">
        <v>41</v>
      </c>
      <c r="V15" s="24" t="s">
        <v>42</v>
      </c>
      <c r="W15" s="12" t="s">
        <v>260</v>
      </c>
      <c r="X15" s="12" t="s">
        <v>261</v>
      </c>
      <c r="Y15" s="12" t="s">
        <v>1370</v>
      </c>
      <c r="Z15" s="12" t="str">
        <f>VLOOKUP(A15,'Bez NP'!A:C,3,0)</f>
        <v>hanado@seznam.cz</v>
      </c>
      <c r="AA15" s="69" t="s">
        <v>261</v>
      </c>
      <c r="AB15" s="25" t="s">
        <v>263</v>
      </c>
      <c r="AC15" s="26">
        <v>533446147</v>
      </c>
      <c r="AD15" s="50" t="s">
        <v>264</v>
      </c>
      <c r="AE15" s="25" t="s">
        <v>265</v>
      </c>
      <c r="AF15" s="26">
        <v>533446145</v>
      </c>
      <c r="AG15" s="50" t="s">
        <v>262</v>
      </c>
      <c r="AH15" s="27"/>
      <c r="AI15" s="25" t="s">
        <v>263</v>
      </c>
      <c r="AJ15" s="26">
        <v>533446147</v>
      </c>
      <c r="AK15" s="50" t="s">
        <v>264</v>
      </c>
      <c r="AL15" s="49" t="s">
        <v>1412</v>
      </c>
      <c r="AM15" s="49" t="s">
        <v>1412</v>
      </c>
      <c r="AN15" s="49" t="s">
        <v>1478</v>
      </c>
      <c r="AO15" s="49" t="s">
        <v>1411</v>
      </c>
      <c r="AP15" s="1"/>
      <c r="AQ15" s="66" t="str">
        <f>VLOOKUP(A15,'Bez NP'!A:F,6,0)</f>
        <v>Ano</v>
      </c>
      <c r="AR15" s="14"/>
      <c r="AS15" s="14"/>
    </row>
    <row r="16" spans="1:45" ht="30" customHeight="1" x14ac:dyDescent="0.2">
      <c r="A16" s="67">
        <v>638005</v>
      </c>
      <c r="B16" s="42" t="s">
        <v>266</v>
      </c>
      <c r="C16" s="22" t="s">
        <v>1435</v>
      </c>
      <c r="D16" s="12" t="s">
        <v>43</v>
      </c>
      <c r="E16" s="12" t="s">
        <v>267</v>
      </c>
      <c r="F16" s="11" t="s">
        <v>268</v>
      </c>
      <c r="G16" s="11" t="s">
        <v>269</v>
      </c>
      <c r="H16" s="11" t="s">
        <v>270</v>
      </c>
      <c r="I16" s="11" t="s">
        <v>271</v>
      </c>
      <c r="J16" s="23">
        <v>590</v>
      </c>
      <c r="K16" s="23">
        <v>15</v>
      </c>
      <c r="L16" s="11" t="s">
        <v>37</v>
      </c>
      <c r="M16" s="11" t="s">
        <v>272</v>
      </c>
      <c r="N16" s="11" t="s">
        <v>273</v>
      </c>
      <c r="O16" s="11" t="s">
        <v>45</v>
      </c>
      <c r="P16" s="11" t="s">
        <v>274</v>
      </c>
      <c r="Q16" s="11" t="s">
        <v>275</v>
      </c>
      <c r="R16" s="11" t="s">
        <v>46</v>
      </c>
      <c r="S16" s="11" t="s">
        <v>276</v>
      </c>
      <c r="T16" s="11" t="s">
        <v>40</v>
      </c>
      <c r="U16" s="14" t="s">
        <v>41</v>
      </c>
      <c r="V16" s="24" t="s">
        <v>42</v>
      </c>
      <c r="W16" s="13" t="s">
        <v>1543</v>
      </c>
      <c r="X16" s="66" t="s">
        <v>1380</v>
      </c>
      <c r="Y16" s="66" t="s">
        <v>1379</v>
      </c>
      <c r="Z16" s="12" t="str">
        <f>VLOOKUP(A16,'Bez NP'!A:C,3,0)</f>
        <v>mkrivakova@szsbrno.cz</v>
      </c>
      <c r="AA16" s="69" t="s">
        <v>1359</v>
      </c>
      <c r="AB16" s="25"/>
      <c r="AC16" s="25"/>
      <c r="AD16" s="50"/>
      <c r="AE16" s="25" t="s">
        <v>278</v>
      </c>
      <c r="AF16" s="26">
        <v>543421542</v>
      </c>
      <c r="AG16" s="50" t="s">
        <v>277</v>
      </c>
      <c r="AH16" s="27"/>
      <c r="AI16" s="25" t="s">
        <v>279</v>
      </c>
      <c r="AJ16" s="26">
        <v>724088738</v>
      </c>
      <c r="AK16" s="86" t="s">
        <v>280</v>
      </c>
      <c r="AL16" s="49" t="s">
        <v>1412</v>
      </c>
      <c r="AM16" s="49" t="s">
        <v>1412</v>
      </c>
      <c r="AN16" s="49" t="s">
        <v>1478</v>
      </c>
      <c r="AO16" s="49" t="s">
        <v>1411</v>
      </c>
      <c r="AP16" s="1"/>
      <c r="AQ16" s="66" t="str">
        <f>VLOOKUP(A16,'Bez NP'!A:F,6,0)</f>
        <v>Ano</v>
      </c>
      <c r="AR16" s="14"/>
      <c r="AS16" s="14"/>
    </row>
    <row r="17" spans="1:45" ht="30" customHeight="1" x14ac:dyDescent="0.2">
      <c r="A17" s="22">
        <v>44993668</v>
      </c>
      <c r="B17" s="42" t="s">
        <v>281</v>
      </c>
      <c r="C17" s="22">
        <v>44993668</v>
      </c>
      <c r="D17" s="12" t="s">
        <v>43</v>
      </c>
      <c r="E17" s="12" t="s">
        <v>282</v>
      </c>
      <c r="F17" s="11" t="s">
        <v>283</v>
      </c>
      <c r="G17" s="11" t="s">
        <v>284</v>
      </c>
      <c r="H17" s="11" t="s">
        <v>285</v>
      </c>
      <c r="I17" s="11" t="s">
        <v>286</v>
      </c>
      <c r="J17" s="23">
        <v>895</v>
      </c>
      <c r="K17" s="23">
        <v>1</v>
      </c>
      <c r="L17" s="11" t="s">
        <v>37</v>
      </c>
      <c r="M17" s="11" t="s">
        <v>287</v>
      </c>
      <c r="N17" s="11" t="s">
        <v>1458</v>
      </c>
      <c r="O17" s="11" t="s">
        <v>45</v>
      </c>
      <c r="P17" s="11" t="s">
        <v>1459</v>
      </c>
      <c r="Q17" s="11" t="s">
        <v>1460</v>
      </c>
      <c r="R17" s="11" t="s">
        <v>46</v>
      </c>
      <c r="S17" s="11" t="s">
        <v>1461</v>
      </c>
      <c r="T17" s="11" t="s">
        <v>40</v>
      </c>
      <c r="U17" s="14" t="s">
        <v>41</v>
      </c>
      <c r="V17" s="24" t="s">
        <v>42</v>
      </c>
      <c r="W17" s="13">
        <v>545212334</v>
      </c>
      <c r="X17" s="12" t="s">
        <v>1356</v>
      </c>
      <c r="Y17" s="12" t="s">
        <v>288</v>
      </c>
      <c r="Z17" s="12" t="str">
        <f>VLOOKUP(A17,'Bez NP'!A:C,3,0)</f>
        <v>novotna@zssekaninova.cz</v>
      </c>
      <c r="AA17" s="69" t="s">
        <v>288</v>
      </c>
      <c r="AB17" s="25"/>
      <c r="AC17" s="25"/>
      <c r="AD17" s="50"/>
      <c r="AE17" s="25"/>
      <c r="AF17" s="25"/>
      <c r="AG17" s="85" t="s">
        <v>288</v>
      </c>
      <c r="AH17" s="27"/>
      <c r="AI17" s="25" t="s">
        <v>289</v>
      </c>
      <c r="AJ17" s="26">
        <v>545212334</v>
      </c>
      <c r="AK17" s="50" t="s">
        <v>290</v>
      </c>
      <c r="AL17" s="49" t="s">
        <v>1412</v>
      </c>
      <c r="AM17" s="49" t="s">
        <v>1412</v>
      </c>
      <c r="AN17" s="49" t="s">
        <v>1478</v>
      </c>
      <c r="AO17" s="49" t="s">
        <v>1411</v>
      </c>
      <c r="AP17" s="1"/>
      <c r="AQ17" s="66" t="str">
        <f>VLOOKUP(A17,'Bez NP'!A:F,6,0)</f>
        <v>Ano</v>
      </c>
      <c r="AR17" s="14"/>
      <c r="AS17" s="14"/>
    </row>
    <row r="18" spans="1:45" ht="30" customHeight="1" x14ac:dyDescent="0.2">
      <c r="A18" s="22">
        <v>62157264</v>
      </c>
      <c r="B18" s="39" t="s">
        <v>292</v>
      </c>
      <c r="C18" s="22">
        <v>62157264</v>
      </c>
      <c r="D18" s="12" t="s">
        <v>1484</v>
      </c>
      <c r="E18" s="12" t="s">
        <v>293</v>
      </c>
      <c r="F18" s="11" t="s">
        <v>294</v>
      </c>
      <c r="G18" s="11" t="s">
        <v>295</v>
      </c>
      <c r="H18" s="11" t="s">
        <v>285</v>
      </c>
      <c r="I18" s="11" t="s">
        <v>291</v>
      </c>
      <c r="J18" s="23">
        <v>1364</v>
      </c>
      <c r="K18" s="23">
        <v>65</v>
      </c>
      <c r="L18" s="11" t="s">
        <v>37</v>
      </c>
      <c r="M18" s="11" t="s">
        <v>296</v>
      </c>
      <c r="N18" s="11" t="s">
        <v>297</v>
      </c>
      <c r="O18" s="11" t="s">
        <v>38</v>
      </c>
      <c r="P18" s="11" t="s">
        <v>298</v>
      </c>
      <c r="Q18" s="11" t="s">
        <v>299</v>
      </c>
      <c r="R18" s="11" t="s">
        <v>39</v>
      </c>
      <c r="S18" s="11" t="s">
        <v>300</v>
      </c>
      <c r="T18" s="11" t="s">
        <v>40</v>
      </c>
      <c r="U18" s="14" t="s">
        <v>41</v>
      </c>
      <c r="V18" s="24" t="s">
        <v>42</v>
      </c>
      <c r="W18" s="13">
        <v>545544414</v>
      </c>
      <c r="X18" s="12" t="s">
        <v>301</v>
      </c>
      <c r="Y18" s="12" t="s">
        <v>302</v>
      </c>
      <c r="Z18" s="12" t="str">
        <f>VLOOKUP(A18,'Bez NP'!A:C,3,0)</f>
        <v>skola@spschbr.cz</v>
      </c>
      <c r="AA18" s="70" t="s">
        <v>1528</v>
      </c>
      <c r="AB18" s="25"/>
      <c r="AC18" s="25"/>
      <c r="AD18" s="50"/>
      <c r="AE18" s="25" t="s">
        <v>303</v>
      </c>
      <c r="AF18" s="26">
        <v>545544430</v>
      </c>
      <c r="AG18" s="50" t="s">
        <v>304</v>
      </c>
      <c r="AH18" s="27"/>
      <c r="AI18" s="25" t="s">
        <v>305</v>
      </c>
      <c r="AJ18" s="26">
        <v>545544418</v>
      </c>
      <c r="AK18" s="50" t="s">
        <v>306</v>
      </c>
      <c r="AL18" s="49" t="s">
        <v>1412</v>
      </c>
      <c r="AM18" s="49" t="s">
        <v>1412</v>
      </c>
      <c r="AN18" s="49" t="s">
        <v>1478</v>
      </c>
      <c r="AO18" s="49" t="s">
        <v>1411</v>
      </c>
      <c r="AP18" s="1"/>
      <c r="AQ18" s="66" t="str">
        <f>VLOOKUP(A18,'Bez NP'!A:F,6,0)</f>
        <v>Ano</v>
      </c>
      <c r="AR18" s="14"/>
      <c r="AS18" s="14"/>
    </row>
    <row r="19" spans="1:45" ht="30" customHeight="1" x14ac:dyDescent="0.2">
      <c r="A19" s="67">
        <v>558974</v>
      </c>
      <c r="B19" s="39" t="s">
        <v>307</v>
      </c>
      <c r="C19" s="22" t="s">
        <v>1436</v>
      </c>
      <c r="D19" s="12" t="s">
        <v>43</v>
      </c>
      <c r="E19" s="12" t="s">
        <v>308</v>
      </c>
      <c r="F19" s="11" t="s">
        <v>309</v>
      </c>
      <c r="G19" s="11" t="s">
        <v>310</v>
      </c>
      <c r="H19" s="11" t="s">
        <v>285</v>
      </c>
      <c r="I19" s="11" t="s">
        <v>311</v>
      </c>
      <c r="J19" s="23">
        <v>689</v>
      </c>
      <c r="K19" s="23">
        <v>3</v>
      </c>
      <c r="L19" s="11" t="s">
        <v>37</v>
      </c>
      <c r="M19" s="11" t="s">
        <v>312</v>
      </c>
      <c r="N19" s="11" t="s">
        <v>313</v>
      </c>
      <c r="O19" s="11" t="s">
        <v>45</v>
      </c>
      <c r="P19" s="11" t="s">
        <v>314</v>
      </c>
      <c r="Q19" s="11" t="s">
        <v>315</v>
      </c>
      <c r="R19" s="11" t="s">
        <v>46</v>
      </c>
      <c r="S19" s="11" t="s">
        <v>316</v>
      </c>
      <c r="T19" s="11" t="s">
        <v>40</v>
      </c>
      <c r="U19" s="14" t="s">
        <v>41</v>
      </c>
      <c r="V19" s="24" t="s">
        <v>42</v>
      </c>
      <c r="W19" s="12" t="s">
        <v>317</v>
      </c>
      <c r="X19" s="12" t="s">
        <v>318</v>
      </c>
      <c r="Y19" s="12" t="s">
        <v>319</v>
      </c>
      <c r="Z19" s="12" t="str">
        <f>VLOOKUP(A19,'Bez NP'!A:C,3,0)</f>
        <v>mkrizova@gymelg.cz</v>
      </c>
      <c r="AA19" s="69" t="s">
        <v>318</v>
      </c>
      <c r="AB19" s="25" t="s">
        <v>320</v>
      </c>
      <c r="AC19" s="26">
        <v>545321222</v>
      </c>
      <c r="AD19" s="50" t="s">
        <v>321</v>
      </c>
      <c r="AE19" s="25" t="s">
        <v>322</v>
      </c>
      <c r="AF19" s="26">
        <v>545216871</v>
      </c>
      <c r="AG19" s="50" t="s">
        <v>323</v>
      </c>
      <c r="AH19" s="27"/>
      <c r="AI19" s="25" t="s">
        <v>324</v>
      </c>
      <c r="AJ19" s="26">
        <v>545321222</v>
      </c>
      <c r="AK19" s="50" t="s">
        <v>318</v>
      </c>
      <c r="AL19" s="49" t="s">
        <v>1412</v>
      </c>
      <c r="AM19" s="49" t="s">
        <v>1412</v>
      </c>
      <c r="AN19" s="49" t="s">
        <v>1478</v>
      </c>
      <c r="AO19" s="49" t="s">
        <v>1412</v>
      </c>
      <c r="AP19" s="1"/>
      <c r="AQ19" s="66" t="str">
        <f>VLOOKUP(A19,'Bez NP'!A:F,6,0)</f>
        <v>Ano</v>
      </c>
      <c r="AR19" s="14"/>
      <c r="AS19" s="14"/>
    </row>
    <row r="20" spans="1:45" ht="30" customHeight="1" x14ac:dyDescent="0.2">
      <c r="A20" s="67">
        <v>567370</v>
      </c>
      <c r="B20" s="39" t="s">
        <v>325</v>
      </c>
      <c r="C20" s="22" t="s">
        <v>1437</v>
      </c>
      <c r="D20" s="12" t="s">
        <v>1340</v>
      </c>
      <c r="E20" s="12" t="s">
        <v>326</v>
      </c>
      <c r="F20" s="11" t="s">
        <v>327</v>
      </c>
      <c r="G20" s="11" t="s">
        <v>328</v>
      </c>
      <c r="H20" s="11" t="s">
        <v>44</v>
      </c>
      <c r="I20" s="11" t="s">
        <v>329</v>
      </c>
      <c r="J20" s="23">
        <v>604</v>
      </c>
      <c r="K20" s="23">
        <v>21</v>
      </c>
      <c r="L20" s="11" t="s">
        <v>37</v>
      </c>
      <c r="M20" s="11" t="s">
        <v>330</v>
      </c>
      <c r="N20" s="11" t="s">
        <v>331</v>
      </c>
      <c r="O20" s="11" t="s">
        <v>45</v>
      </c>
      <c r="P20" s="11" t="s">
        <v>332</v>
      </c>
      <c r="Q20" s="11" t="s">
        <v>333</v>
      </c>
      <c r="R20" s="11" t="s">
        <v>46</v>
      </c>
      <c r="S20" s="11" t="s">
        <v>334</v>
      </c>
      <c r="T20" s="11" t="s">
        <v>40</v>
      </c>
      <c r="U20" s="14" t="s">
        <v>41</v>
      </c>
      <c r="V20" s="24" t="s">
        <v>42</v>
      </c>
      <c r="W20" s="12" t="s">
        <v>335</v>
      </c>
      <c r="X20" s="12" t="s">
        <v>336</v>
      </c>
      <c r="Y20" s="12" t="s">
        <v>337</v>
      </c>
      <c r="Z20" s="12" t="str">
        <f>VLOOKUP(A20,'Bez NP'!A:C,3,0)</f>
        <v>peskova@masarykuvdm.cz</v>
      </c>
      <c r="AA20" s="69" t="s">
        <v>336</v>
      </c>
      <c r="AB20" s="25" t="s">
        <v>338</v>
      </c>
      <c r="AC20" s="26">
        <v>607004456</v>
      </c>
      <c r="AD20" s="50" t="s">
        <v>336</v>
      </c>
      <c r="AE20" s="25" t="s">
        <v>339</v>
      </c>
      <c r="AF20" s="26">
        <v>549247995</v>
      </c>
      <c r="AG20" s="50" t="s">
        <v>336</v>
      </c>
      <c r="AH20" s="27" t="s">
        <v>340</v>
      </c>
      <c r="AI20" s="25" t="s">
        <v>341</v>
      </c>
      <c r="AJ20" s="25" t="s">
        <v>342</v>
      </c>
      <c r="AK20" s="50" t="s">
        <v>336</v>
      </c>
      <c r="AL20" s="49" t="s">
        <v>1412</v>
      </c>
      <c r="AM20" s="49" t="s">
        <v>1412</v>
      </c>
      <c r="AN20" s="49" t="s">
        <v>1478</v>
      </c>
      <c r="AO20" s="49" t="s">
        <v>1412</v>
      </c>
      <c r="AP20" s="1"/>
      <c r="AQ20" s="66" t="str">
        <f>VLOOKUP(A20,'Bez NP'!A:F,6,0)</f>
        <v>Ano</v>
      </c>
      <c r="AR20" s="14"/>
      <c r="AS20" s="14"/>
    </row>
    <row r="21" spans="1:45" ht="30" customHeight="1" x14ac:dyDescent="0.2">
      <c r="A21" s="67">
        <v>173843</v>
      </c>
      <c r="B21" s="39" t="s">
        <v>343</v>
      </c>
      <c r="C21" s="22" t="s">
        <v>1418</v>
      </c>
      <c r="D21" s="12" t="s">
        <v>344</v>
      </c>
      <c r="E21" s="12" t="s">
        <v>345</v>
      </c>
      <c r="F21" s="11" t="s">
        <v>346</v>
      </c>
      <c r="G21" s="11" t="s">
        <v>347</v>
      </c>
      <c r="H21" s="11" t="s">
        <v>348</v>
      </c>
      <c r="I21" s="11" t="s">
        <v>349</v>
      </c>
      <c r="J21" s="23">
        <v>636</v>
      </c>
      <c r="K21" s="23" t="s">
        <v>350</v>
      </c>
      <c r="L21" s="11" t="s">
        <v>37</v>
      </c>
      <c r="M21" s="11" t="s">
        <v>351</v>
      </c>
      <c r="N21" s="11" t="s">
        <v>1346</v>
      </c>
      <c r="O21" s="11" t="s">
        <v>38</v>
      </c>
      <c r="P21" s="11" t="s">
        <v>1347</v>
      </c>
      <c r="Q21" s="11" t="s">
        <v>1348</v>
      </c>
      <c r="R21" s="11" t="s">
        <v>39</v>
      </c>
      <c r="S21" s="11" t="s">
        <v>1349</v>
      </c>
      <c r="T21" s="11" t="s">
        <v>40</v>
      </c>
      <c r="U21" s="14" t="s">
        <v>41</v>
      </c>
      <c r="V21" s="24" t="s">
        <v>42</v>
      </c>
      <c r="W21" s="12" t="s">
        <v>352</v>
      </c>
      <c r="X21" s="12" t="s">
        <v>1374</v>
      </c>
      <c r="Y21" s="12" t="s">
        <v>1350</v>
      </c>
      <c r="Z21" s="12" t="str">
        <f>VLOOKUP(A21,'Bez NP'!A:C,3,0)</f>
        <v>vajdisova@soubosonohy.cz</v>
      </c>
      <c r="AA21" s="69" t="s">
        <v>1512</v>
      </c>
      <c r="AB21" s="25" t="s">
        <v>353</v>
      </c>
      <c r="AC21" s="25" t="s">
        <v>354</v>
      </c>
      <c r="AD21" s="50" t="s">
        <v>355</v>
      </c>
      <c r="AE21" s="25" t="s">
        <v>356</v>
      </c>
      <c r="AF21" s="26">
        <v>547120690</v>
      </c>
      <c r="AG21" s="50" t="s">
        <v>357</v>
      </c>
      <c r="AH21" s="27" t="s">
        <v>358</v>
      </c>
      <c r="AI21" s="25" t="s">
        <v>1342</v>
      </c>
      <c r="AJ21" s="26" t="s">
        <v>1343</v>
      </c>
      <c r="AK21" s="50" t="s">
        <v>1367</v>
      </c>
      <c r="AL21" s="49" t="s">
        <v>1412</v>
      </c>
      <c r="AM21" s="49" t="s">
        <v>1412</v>
      </c>
      <c r="AN21" s="49" t="s">
        <v>1478</v>
      </c>
      <c r="AO21" s="49" t="s">
        <v>1411</v>
      </c>
      <c r="AP21" s="1"/>
      <c r="AQ21" s="66" t="str">
        <f>VLOOKUP(A21,'Bez NP'!A:F,6,0)</f>
        <v>Ano</v>
      </c>
      <c r="AR21" s="14"/>
      <c r="AS21" s="14"/>
    </row>
    <row r="22" spans="1:45" ht="30" customHeight="1" x14ac:dyDescent="0.2">
      <c r="A22" s="22">
        <v>70285772</v>
      </c>
      <c r="B22" s="39" t="s">
        <v>361</v>
      </c>
      <c r="C22" s="22">
        <v>70285772</v>
      </c>
      <c r="D22" s="12" t="s">
        <v>43</v>
      </c>
      <c r="E22" s="12" t="s">
        <v>362</v>
      </c>
      <c r="F22" s="11" t="s">
        <v>363</v>
      </c>
      <c r="G22" s="11" t="s">
        <v>364</v>
      </c>
      <c r="H22" s="11" t="s">
        <v>365</v>
      </c>
      <c r="I22" s="11" t="s">
        <v>251</v>
      </c>
      <c r="J22" s="23">
        <v>1685</v>
      </c>
      <c r="K22" s="23"/>
      <c r="L22" s="11" t="s">
        <v>37</v>
      </c>
      <c r="M22" s="11" t="s">
        <v>366</v>
      </c>
      <c r="N22" s="11" t="s">
        <v>367</v>
      </c>
      <c r="O22" s="11" t="s">
        <v>45</v>
      </c>
      <c r="P22" s="11" t="s">
        <v>368</v>
      </c>
      <c r="Q22" s="11" t="s">
        <v>369</v>
      </c>
      <c r="R22" s="11" t="s">
        <v>46</v>
      </c>
      <c r="S22" s="11" t="s">
        <v>370</v>
      </c>
      <c r="T22" s="11" t="s">
        <v>371</v>
      </c>
      <c r="U22" s="14" t="s">
        <v>41</v>
      </c>
      <c r="V22" s="24" t="s">
        <v>42</v>
      </c>
      <c r="W22" s="13">
        <v>549410200</v>
      </c>
      <c r="X22" s="12" t="s">
        <v>372</v>
      </c>
      <c r="Y22" s="12" t="s">
        <v>373</v>
      </c>
      <c r="Z22" s="12" t="str">
        <f>VLOOKUP(A22,'Bez NP'!A:C,3,0)</f>
        <v>kancelar@dd-tisnov.cz</v>
      </c>
      <c r="AA22" s="69" t="s">
        <v>372</v>
      </c>
      <c r="AB22" s="25"/>
      <c r="AC22" s="25"/>
      <c r="AD22" s="50"/>
      <c r="AE22" s="25" t="s">
        <v>374</v>
      </c>
      <c r="AF22" s="26">
        <v>549410205</v>
      </c>
      <c r="AG22" s="50" t="s">
        <v>372</v>
      </c>
      <c r="AH22" s="27"/>
      <c r="AI22" s="25" t="s">
        <v>375</v>
      </c>
      <c r="AJ22" s="26">
        <v>549410205</v>
      </c>
      <c r="AK22" s="50" t="s">
        <v>372</v>
      </c>
      <c r="AL22" s="49" t="s">
        <v>1412</v>
      </c>
      <c r="AM22" s="49" t="s">
        <v>1412</v>
      </c>
      <c r="AN22" s="49" t="s">
        <v>1478</v>
      </c>
      <c r="AO22" s="49" t="s">
        <v>1412</v>
      </c>
      <c r="AP22" s="1"/>
      <c r="AQ22" s="66" t="str">
        <f>VLOOKUP(A22,'Bez NP'!A:F,6,0)</f>
        <v>Ano</v>
      </c>
      <c r="AR22" s="14"/>
      <c r="AS22" s="14"/>
    </row>
    <row r="23" spans="1:45" ht="30" customHeight="1" x14ac:dyDescent="0.2">
      <c r="A23" s="22">
        <v>44947909</v>
      </c>
      <c r="B23" s="44" t="s">
        <v>376</v>
      </c>
      <c r="C23" s="22">
        <v>44947909</v>
      </c>
      <c r="D23" s="30" t="s">
        <v>43</v>
      </c>
      <c r="E23" s="28" t="s">
        <v>377</v>
      </c>
      <c r="F23" s="11" t="s">
        <v>378</v>
      </c>
      <c r="G23" s="11" t="s">
        <v>379</v>
      </c>
      <c r="H23" s="11" t="s">
        <v>380</v>
      </c>
      <c r="I23" s="11" t="s">
        <v>251</v>
      </c>
      <c r="J23" s="23">
        <v>279</v>
      </c>
      <c r="K23" s="23"/>
      <c r="L23" s="11" t="s">
        <v>37</v>
      </c>
      <c r="M23" s="11" t="s">
        <v>381</v>
      </c>
      <c r="N23" s="11" t="s">
        <v>382</v>
      </c>
      <c r="O23" s="11" t="s">
        <v>38</v>
      </c>
      <c r="P23" s="11" t="s">
        <v>383</v>
      </c>
      <c r="Q23" s="11" t="s">
        <v>384</v>
      </c>
      <c r="R23" s="11" t="s">
        <v>39</v>
      </c>
      <c r="S23" s="11" t="s">
        <v>385</v>
      </c>
      <c r="T23" s="11" t="s">
        <v>371</v>
      </c>
      <c r="U23" s="14" t="s">
        <v>87</v>
      </c>
      <c r="V23" s="29" t="s">
        <v>386</v>
      </c>
      <c r="W23" s="12" t="s">
        <v>387</v>
      </c>
      <c r="X23" s="12" t="s">
        <v>388</v>
      </c>
      <c r="Y23" s="12" t="s">
        <v>389</v>
      </c>
      <c r="Z23" s="12" t="str">
        <f>VLOOKUP(A23,'Bez NP'!A:C,3,0)</f>
        <v>info@nemtisnov.cz</v>
      </c>
      <c r="AA23" s="69" t="s">
        <v>390</v>
      </c>
      <c r="AB23" s="25"/>
      <c r="AC23" s="25"/>
      <c r="AD23" s="50"/>
      <c r="AE23" s="25" t="s">
        <v>391</v>
      </c>
      <c r="AF23" s="26">
        <v>549436012</v>
      </c>
      <c r="AG23" s="46" t="s">
        <v>392</v>
      </c>
      <c r="AH23" s="27"/>
      <c r="AI23" s="25" t="s">
        <v>391</v>
      </c>
      <c r="AJ23" s="26">
        <v>549436012</v>
      </c>
      <c r="AK23" s="50" t="s">
        <v>392</v>
      </c>
      <c r="AL23" s="49" t="s">
        <v>1412</v>
      </c>
      <c r="AM23" s="49" t="s">
        <v>1412</v>
      </c>
      <c r="AN23" s="49" t="s">
        <v>1478</v>
      </c>
      <c r="AO23" s="49" t="s">
        <v>1412</v>
      </c>
      <c r="AP23" s="1"/>
      <c r="AQ23" s="66" t="str">
        <f>VLOOKUP(A23,'Bez NP'!A:F,6,0)</f>
        <v>Ano</v>
      </c>
      <c r="AR23" s="14"/>
      <c r="AS23" s="14"/>
    </row>
    <row r="24" spans="1:45" ht="30" customHeight="1" x14ac:dyDescent="0.2">
      <c r="A24" s="22">
        <v>70842680</v>
      </c>
      <c r="B24" s="43" t="s">
        <v>393</v>
      </c>
      <c r="C24" s="22">
        <v>70842680</v>
      </c>
      <c r="D24" s="28" t="s">
        <v>43</v>
      </c>
      <c r="E24" s="12" t="s">
        <v>394</v>
      </c>
      <c r="F24" s="11" t="s">
        <v>395</v>
      </c>
      <c r="G24" s="11" t="s">
        <v>396</v>
      </c>
      <c r="H24" s="11" t="s">
        <v>397</v>
      </c>
      <c r="I24" s="11" t="s">
        <v>398</v>
      </c>
      <c r="J24" s="23">
        <v>160</v>
      </c>
      <c r="K24" s="23"/>
      <c r="L24" s="11" t="s">
        <v>37</v>
      </c>
      <c r="M24" s="11" t="s">
        <v>399</v>
      </c>
      <c r="N24" s="11" t="s">
        <v>400</v>
      </c>
      <c r="O24" s="11" t="s">
        <v>38</v>
      </c>
      <c r="P24" s="11" t="s">
        <v>401</v>
      </c>
      <c r="Q24" s="11" t="s">
        <v>402</v>
      </c>
      <c r="R24" s="11" t="s">
        <v>39</v>
      </c>
      <c r="S24" s="11" t="s">
        <v>403</v>
      </c>
      <c r="T24" s="11" t="s">
        <v>404</v>
      </c>
      <c r="U24" s="11" t="s">
        <v>41</v>
      </c>
      <c r="V24" s="24" t="s">
        <v>42</v>
      </c>
      <c r="W24" s="12" t="s">
        <v>405</v>
      </c>
      <c r="X24" s="12" t="s">
        <v>1371</v>
      </c>
      <c r="Y24" s="12" t="s">
        <v>406</v>
      </c>
      <c r="Z24" s="12" t="str">
        <f>VLOOKUP(A24,'Bez NP'!A:C,3,0)</f>
        <v>dd.vranov@skolyjm.cz</v>
      </c>
      <c r="AA24" s="69" t="s">
        <v>406</v>
      </c>
      <c r="AB24" s="25" t="s">
        <v>407</v>
      </c>
      <c r="AC24" s="26">
        <v>541239025</v>
      </c>
      <c r="AD24" s="50" t="s">
        <v>406</v>
      </c>
      <c r="AE24" s="25" t="s">
        <v>407</v>
      </c>
      <c r="AF24" s="26">
        <v>541239025</v>
      </c>
      <c r="AG24" s="50" t="s">
        <v>406</v>
      </c>
      <c r="AH24" s="27"/>
      <c r="AI24" s="25" t="s">
        <v>408</v>
      </c>
      <c r="AJ24" s="26">
        <v>541239025</v>
      </c>
      <c r="AK24" s="50" t="s">
        <v>406</v>
      </c>
      <c r="AL24" s="49" t="s">
        <v>1412</v>
      </c>
      <c r="AM24" s="49" t="s">
        <v>1412</v>
      </c>
      <c r="AN24" s="49" t="s">
        <v>1479</v>
      </c>
      <c r="AO24" s="49" t="s">
        <v>1411</v>
      </c>
      <c r="AP24" s="1"/>
      <c r="AQ24" s="66" t="str">
        <f>VLOOKUP(A24,'Bez NP'!A:F,6,0)</f>
        <v>Ano</v>
      </c>
      <c r="AR24" s="14"/>
      <c r="AS24" s="14"/>
    </row>
    <row r="25" spans="1:45" ht="30" customHeight="1" x14ac:dyDescent="0.2">
      <c r="A25" s="22">
        <v>62073257</v>
      </c>
      <c r="B25" s="39" t="s">
        <v>409</v>
      </c>
      <c r="C25" s="22">
        <v>62073257</v>
      </c>
      <c r="D25" s="12" t="s">
        <v>43</v>
      </c>
      <c r="E25" s="12" t="s">
        <v>410</v>
      </c>
      <c r="F25" s="11" t="s">
        <v>411</v>
      </c>
      <c r="G25" s="11" t="s">
        <v>412</v>
      </c>
      <c r="H25" s="11" t="s">
        <v>413</v>
      </c>
      <c r="I25" s="11" t="s">
        <v>414</v>
      </c>
      <c r="J25" s="23">
        <v>15</v>
      </c>
      <c r="K25" s="23"/>
      <c r="L25" s="11" t="s">
        <v>415</v>
      </c>
      <c r="M25" s="11" t="s">
        <v>416</v>
      </c>
      <c r="N25" s="11" t="s">
        <v>417</v>
      </c>
      <c r="O25" s="11" t="s">
        <v>38</v>
      </c>
      <c r="P25" s="11" t="s">
        <v>418</v>
      </c>
      <c r="Q25" s="11" t="s">
        <v>419</v>
      </c>
      <c r="R25" s="11" t="s">
        <v>39</v>
      </c>
      <c r="S25" s="11" t="s">
        <v>420</v>
      </c>
      <c r="T25" s="11" t="s">
        <v>421</v>
      </c>
      <c r="U25" s="14" t="s">
        <v>41</v>
      </c>
      <c r="V25" s="24" t="s">
        <v>42</v>
      </c>
      <c r="W25" s="12" t="s">
        <v>422</v>
      </c>
      <c r="X25" s="12" t="s">
        <v>1371</v>
      </c>
      <c r="Y25" s="12" t="s">
        <v>423</v>
      </c>
      <c r="Z25" s="12" t="str">
        <f>VLOOKUP(A25,'Bez NP'!A:C,3,0)</f>
        <v>koudelka@fortika.cz</v>
      </c>
      <c r="AA25" s="69" t="s">
        <v>424</v>
      </c>
      <c r="AB25" s="25"/>
      <c r="AC25" s="25"/>
      <c r="AD25" s="50"/>
      <c r="AE25" s="25" t="s">
        <v>425</v>
      </c>
      <c r="AF25" s="25" t="s">
        <v>426</v>
      </c>
      <c r="AG25" s="50" t="s">
        <v>424</v>
      </c>
      <c r="AH25" s="27"/>
      <c r="AI25" s="25" t="s">
        <v>427</v>
      </c>
      <c r="AJ25" s="25" t="s">
        <v>428</v>
      </c>
      <c r="AK25" s="50" t="s">
        <v>424</v>
      </c>
      <c r="AL25" s="49" t="s">
        <v>1412</v>
      </c>
      <c r="AM25" s="49" t="s">
        <v>1412</v>
      </c>
      <c r="AN25" s="49" t="s">
        <v>1479</v>
      </c>
      <c r="AO25" s="49" t="s">
        <v>1411</v>
      </c>
      <c r="AP25" s="1"/>
      <c r="AQ25" s="66" t="str">
        <f>VLOOKUP(A25,'Bez NP'!A:F,6,0)</f>
        <v>Ano</v>
      </c>
      <c r="AR25" s="14"/>
      <c r="AS25" s="14"/>
    </row>
    <row r="26" spans="1:45" ht="30" customHeight="1" x14ac:dyDescent="0.2">
      <c r="A26" s="22">
        <v>70285829</v>
      </c>
      <c r="B26" s="42" t="s">
        <v>431</v>
      </c>
      <c r="C26" s="22">
        <v>70285829</v>
      </c>
      <c r="D26" s="12" t="s">
        <v>43</v>
      </c>
      <c r="E26" s="12" t="s">
        <v>432</v>
      </c>
      <c r="F26" s="11" t="s">
        <v>433</v>
      </c>
      <c r="G26" s="11" t="s">
        <v>434</v>
      </c>
      <c r="H26" s="11" t="s">
        <v>429</v>
      </c>
      <c r="I26" s="11" t="s">
        <v>435</v>
      </c>
      <c r="J26" s="23">
        <v>124</v>
      </c>
      <c r="K26" s="23">
        <v>4</v>
      </c>
      <c r="L26" s="11" t="s">
        <v>37</v>
      </c>
      <c r="M26" s="11" t="s">
        <v>436</v>
      </c>
      <c r="N26" s="11" t="s">
        <v>437</v>
      </c>
      <c r="O26" s="11" t="s">
        <v>38</v>
      </c>
      <c r="P26" s="11" t="s">
        <v>438</v>
      </c>
      <c r="Q26" s="11" t="s">
        <v>439</v>
      </c>
      <c r="R26" s="11" t="s">
        <v>39</v>
      </c>
      <c r="S26" s="11" t="s">
        <v>440</v>
      </c>
      <c r="T26" s="11" t="s">
        <v>430</v>
      </c>
      <c r="U26" s="14" t="s">
        <v>41</v>
      </c>
      <c r="V26" s="24" t="s">
        <v>42</v>
      </c>
      <c r="W26" s="12">
        <v>517348648</v>
      </c>
      <c r="X26" s="12" t="s">
        <v>441</v>
      </c>
      <c r="Y26" s="12" t="s">
        <v>442</v>
      </c>
      <c r="Z26" s="12" t="str">
        <f>VLOOKUP(A26,'Bez NP'!A:C,3,0)</f>
        <v>zusvy@zusvy.cz</v>
      </c>
      <c r="AA26" s="69" t="s">
        <v>441</v>
      </c>
      <c r="AB26" s="25" t="s">
        <v>63</v>
      </c>
      <c r="AC26" s="25" t="s">
        <v>63</v>
      </c>
      <c r="AD26" s="50" t="s">
        <v>63</v>
      </c>
      <c r="AE26" s="25" t="s">
        <v>63</v>
      </c>
      <c r="AF26" s="25" t="s">
        <v>63</v>
      </c>
      <c r="AG26" s="50" t="s">
        <v>63</v>
      </c>
      <c r="AH26" s="25" t="s">
        <v>63</v>
      </c>
      <c r="AI26" s="25" t="s">
        <v>63</v>
      </c>
      <c r="AJ26" s="25" t="s">
        <v>63</v>
      </c>
      <c r="AK26" s="50" t="s">
        <v>63</v>
      </c>
      <c r="AL26" s="49" t="s">
        <v>1411</v>
      </c>
      <c r="AM26" s="56" t="s">
        <v>1411</v>
      </c>
      <c r="AN26" s="49"/>
      <c r="AO26" s="49" t="s">
        <v>1412</v>
      </c>
      <c r="AP26" s="1" t="s">
        <v>1497</v>
      </c>
      <c r="AQ26" s="66" t="str">
        <f>VLOOKUP(A26,'Bez NP'!A:F,6,0)</f>
        <v>Ano</v>
      </c>
      <c r="AR26" s="14"/>
      <c r="AS26" s="14"/>
    </row>
    <row r="27" spans="1:45" ht="30" customHeight="1" x14ac:dyDescent="0.2">
      <c r="A27" s="22">
        <v>13692933</v>
      </c>
      <c r="B27" s="39" t="s">
        <v>444</v>
      </c>
      <c r="C27" s="22">
        <v>13692933</v>
      </c>
      <c r="D27" s="12" t="s">
        <v>43</v>
      </c>
      <c r="E27" s="12" t="s">
        <v>445</v>
      </c>
      <c r="F27" s="11" t="s">
        <v>446</v>
      </c>
      <c r="G27" s="11" t="s">
        <v>447</v>
      </c>
      <c r="H27" s="11" t="s">
        <v>429</v>
      </c>
      <c r="I27" s="11" t="s">
        <v>448</v>
      </c>
      <c r="J27" s="23">
        <v>552</v>
      </c>
      <c r="K27" s="23">
        <v>15</v>
      </c>
      <c r="L27" s="11" t="s">
        <v>37</v>
      </c>
      <c r="M27" s="11" t="s">
        <v>449</v>
      </c>
      <c r="N27" s="11" t="s">
        <v>450</v>
      </c>
      <c r="O27" s="11" t="s">
        <v>38</v>
      </c>
      <c r="P27" s="11" t="s">
        <v>451</v>
      </c>
      <c r="Q27" s="11" t="s">
        <v>452</v>
      </c>
      <c r="R27" s="11" t="s">
        <v>39</v>
      </c>
      <c r="S27" s="11" t="s">
        <v>453</v>
      </c>
      <c r="T27" s="11" t="s">
        <v>430</v>
      </c>
      <c r="U27" s="14" t="s">
        <v>41</v>
      </c>
      <c r="V27" s="24" t="s">
        <v>42</v>
      </c>
      <c r="W27" s="12" t="s">
        <v>1366</v>
      </c>
      <c r="X27" s="12" t="s">
        <v>1377</v>
      </c>
      <c r="Y27" s="12" t="s">
        <v>454</v>
      </c>
      <c r="Z27" s="12" t="str">
        <f>VLOOKUP(A27,'Bez NP'!A:C,3,0)</f>
        <v>info@sos-vyskov.cz</v>
      </c>
      <c r="AA27" s="69" t="s">
        <v>455</v>
      </c>
      <c r="AB27" s="25"/>
      <c r="AC27" s="25"/>
      <c r="AD27" s="50"/>
      <c r="AE27" s="25" t="s">
        <v>456</v>
      </c>
      <c r="AF27" s="25" t="s">
        <v>1485</v>
      </c>
      <c r="AG27" s="50" t="s">
        <v>455</v>
      </c>
      <c r="AH27" s="27"/>
      <c r="AI27" s="25" t="s">
        <v>457</v>
      </c>
      <c r="AJ27" s="25">
        <v>602672766</v>
      </c>
      <c r="AK27" s="50" t="s">
        <v>458</v>
      </c>
      <c r="AL27" s="49" t="s">
        <v>1412</v>
      </c>
      <c r="AM27" s="49" t="s">
        <v>1412</v>
      </c>
      <c r="AN27" s="49" t="s">
        <v>1479</v>
      </c>
      <c r="AO27" s="49" t="s">
        <v>1411</v>
      </c>
      <c r="AP27" s="1"/>
      <c r="AQ27" s="66" t="str">
        <f>VLOOKUP(A27,'Bez NP'!A:F,6,0)</f>
        <v>Ano</v>
      </c>
      <c r="AR27" s="14"/>
      <c r="AS27" s="14"/>
    </row>
    <row r="28" spans="1:45" ht="30" customHeight="1" x14ac:dyDescent="0.2">
      <c r="A28" s="67">
        <v>839205</v>
      </c>
      <c r="B28" s="44" t="s">
        <v>459</v>
      </c>
      <c r="C28" s="22" t="s">
        <v>1441</v>
      </c>
      <c r="D28" s="30" t="s">
        <v>460</v>
      </c>
      <c r="E28" s="28" t="s">
        <v>461</v>
      </c>
      <c r="F28" s="11" t="s">
        <v>462</v>
      </c>
      <c r="G28" s="11" t="s">
        <v>463</v>
      </c>
      <c r="H28" s="11" t="s">
        <v>429</v>
      </c>
      <c r="I28" s="11" t="s">
        <v>251</v>
      </c>
      <c r="J28" s="23">
        <v>235</v>
      </c>
      <c r="K28" s="23">
        <v>36</v>
      </c>
      <c r="L28" s="11" t="s">
        <v>37</v>
      </c>
      <c r="M28" s="11" t="s">
        <v>464</v>
      </c>
      <c r="N28" s="11" t="s">
        <v>1316</v>
      </c>
      <c r="O28" s="11" t="s">
        <v>38</v>
      </c>
      <c r="P28" s="11" t="s">
        <v>1317</v>
      </c>
      <c r="Q28" s="11" t="s">
        <v>1318</v>
      </c>
      <c r="R28" s="11" t="s">
        <v>39</v>
      </c>
      <c r="S28" s="11" t="s">
        <v>1319</v>
      </c>
      <c r="T28" s="11" t="s">
        <v>430</v>
      </c>
      <c r="U28" s="14" t="s">
        <v>87</v>
      </c>
      <c r="V28" s="29" t="s">
        <v>465</v>
      </c>
      <c r="W28" s="12" t="s">
        <v>1544</v>
      </c>
      <c r="X28" s="12" t="s">
        <v>1473</v>
      </c>
      <c r="Y28" s="12" t="s">
        <v>1320</v>
      </c>
      <c r="Z28" s="12" t="str">
        <f>VLOOKUP(A28,'Bez NP'!A:C,3,0)</f>
        <v>herzan@nemvy.cz</v>
      </c>
      <c r="AA28" s="7" t="s">
        <v>1482</v>
      </c>
      <c r="AB28" s="25" t="s">
        <v>466</v>
      </c>
      <c r="AC28" s="26">
        <v>517315130</v>
      </c>
      <c r="AD28" s="50" t="s">
        <v>467</v>
      </c>
      <c r="AE28" s="25" t="s">
        <v>468</v>
      </c>
      <c r="AF28" s="25" t="s">
        <v>469</v>
      </c>
      <c r="AG28" s="50" t="s">
        <v>470</v>
      </c>
      <c r="AH28" s="27"/>
      <c r="AI28" s="25" t="s">
        <v>1516</v>
      </c>
      <c r="AJ28" s="25" t="s">
        <v>471</v>
      </c>
      <c r="AK28" s="85" t="s">
        <v>1515</v>
      </c>
      <c r="AL28" s="49" t="s">
        <v>1412</v>
      </c>
      <c r="AM28" s="49" t="s">
        <v>1412</v>
      </c>
      <c r="AN28" s="49" t="s">
        <v>1478</v>
      </c>
      <c r="AO28" s="49" t="s">
        <v>1411</v>
      </c>
      <c r="AP28" s="1"/>
      <c r="AQ28" s="66" t="str">
        <f>VLOOKUP(A28,'Bez NP'!A:F,6,0)</f>
        <v>Ano</v>
      </c>
      <c r="AR28" s="14"/>
      <c r="AS28" s="14"/>
    </row>
    <row r="29" spans="1:45" ht="30" customHeight="1" x14ac:dyDescent="0.2">
      <c r="A29" s="67">
        <v>219321</v>
      </c>
      <c r="B29" s="39" t="s">
        <v>473</v>
      </c>
      <c r="C29" s="22" t="s">
        <v>1419</v>
      </c>
      <c r="D29" s="12" t="s">
        <v>474</v>
      </c>
      <c r="E29" s="12" t="s">
        <v>475</v>
      </c>
      <c r="F29" s="11" t="s">
        <v>476</v>
      </c>
      <c r="G29" s="11" t="s">
        <v>477</v>
      </c>
      <c r="H29" s="11" t="s">
        <v>232</v>
      </c>
      <c r="I29" s="11" t="s">
        <v>478</v>
      </c>
      <c r="J29" s="23">
        <v>106</v>
      </c>
      <c r="K29" s="23">
        <v>15</v>
      </c>
      <c r="L29" s="11" t="s">
        <v>37</v>
      </c>
      <c r="M29" s="11" t="s">
        <v>479</v>
      </c>
      <c r="N29" s="11" t="s">
        <v>480</v>
      </c>
      <c r="O29" s="11" t="s">
        <v>38</v>
      </c>
      <c r="P29" s="11" t="s">
        <v>481</v>
      </c>
      <c r="Q29" s="11" t="s">
        <v>482</v>
      </c>
      <c r="R29" s="11" t="s">
        <v>39</v>
      </c>
      <c r="S29" s="11" t="s">
        <v>483</v>
      </c>
      <c r="T29" s="11" t="s">
        <v>40</v>
      </c>
      <c r="U29" s="14" t="s">
        <v>41</v>
      </c>
      <c r="V29" s="24" t="s">
        <v>42</v>
      </c>
      <c r="W29" s="13">
        <v>533433149</v>
      </c>
      <c r="X29" s="12" t="s">
        <v>1371</v>
      </c>
      <c r="Y29" s="12" t="s">
        <v>484</v>
      </c>
      <c r="Z29" s="12" t="str">
        <f>VLOOKUP(A29,'Bez NP'!A:C,3,0)</f>
        <v>pavel.juranek@issabrno.cz</v>
      </c>
      <c r="AA29" s="69" t="s">
        <v>485</v>
      </c>
      <c r="AB29" s="25"/>
      <c r="AC29" s="25"/>
      <c r="AD29" s="50"/>
      <c r="AE29" s="25"/>
      <c r="AF29" s="26">
        <v>533433149</v>
      </c>
      <c r="AG29" s="85" t="s">
        <v>486</v>
      </c>
      <c r="AH29" s="27"/>
      <c r="AI29" s="25" t="s">
        <v>487</v>
      </c>
      <c r="AJ29" s="25" t="s">
        <v>488</v>
      </c>
      <c r="AK29" s="50" t="s">
        <v>489</v>
      </c>
      <c r="AL29" s="49" t="s">
        <v>1412</v>
      </c>
      <c r="AM29" s="49" t="s">
        <v>1412</v>
      </c>
      <c r="AN29" s="49" t="s">
        <v>1478</v>
      </c>
      <c r="AO29" s="49" t="s">
        <v>1411</v>
      </c>
      <c r="AP29" s="1"/>
      <c r="AQ29" s="66" t="str">
        <f>VLOOKUP(A29,'Bez NP'!A:F,6,0)</f>
        <v>Ano</v>
      </c>
      <c r="AR29" s="14"/>
      <c r="AS29" s="14"/>
    </row>
    <row r="30" spans="1:45" ht="30" customHeight="1" x14ac:dyDescent="0.2">
      <c r="A30" s="22">
        <v>70285837</v>
      </c>
      <c r="B30" s="39" t="s">
        <v>491</v>
      </c>
      <c r="C30" s="22">
        <v>70285837</v>
      </c>
      <c r="D30" s="12" t="s">
        <v>43</v>
      </c>
      <c r="E30" s="12" t="s">
        <v>492</v>
      </c>
      <c r="F30" s="11" t="s">
        <v>493</v>
      </c>
      <c r="G30" s="11" t="s">
        <v>494</v>
      </c>
      <c r="H30" s="11" t="s">
        <v>429</v>
      </c>
      <c r="I30" s="11" t="s">
        <v>495</v>
      </c>
      <c r="J30" s="23">
        <v>139</v>
      </c>
      <c r="K30" s="23">
        <v>7</v>
      </c>
      <c r="L30" s="11" t="s">
        <v>37</v>
      </c>
      <c r="M30" s="11" t="s">
        <v>496</v>
      </c>
      <c r="N30" s="11" t="s">
        <v>497</v>
      </c>
      <c r="O30" s="11" t="s">
        <v>45</v>
      </c>
      <c r="P30" s="11" t="s">
        <v>498</v>
      </c>
      <c r="Q30" s="11" t="s">
        <v>499</v>
      </c>
      <c r="R30" s="11" t="s">
        <v>46</v>
      </c>
      <c r="S30" s="11" t="s">
        <v>500</v>
      </c>
      <c r="T30" s="11" t="s">
        <v>430</v>
      </c>
      <c r="U30" s="14" t="s">
        <v>41</v>
      </c>
      <c r="V30" s="24" t="s">
        <v>42</v>
      </c>
      <c r="W30" s="12" t="s">
        <v>501</v>
      </c>
      <c r="X30" s="12" t="s">
        <v>1371</v>
      </c>
      <c r="Y30" s="66" t="s">
        <v>502</v>
      </c>
      <c r="Z30" s="12" t="str">
        <f>VLOOKUP(A30,'Bez NP'!A:C,3,0)</f>
        <v>chelik@svcvyskov.cz</v>
      </c>
      <c r="AA30" s="84" t="s">
        <v>1397</v>
      </c>
      <c r="AB30" s="25" t="s">
        <v>503</v>
      </c>
      <c r="AC30" s="26">
        <v>720373994</v>
      </c>
      <c r="AD30" s="86" t="s">
        <v>504</v>
      </c>
      <c r="AE30" s="25" t="s">
        <v>505</v>
      </c>
      <c r="AF30" s="25" t="s">
        <v>506</v>
      </c>
      <c r="AG30" s="50" t="s">
        <v>507</v>
      </c>
      <c r="AH30" s="27" t="s">
        <v>508</v>
      </c>
      <c r="AI30" s="25" t="s">
        <v>509</v>
      </c>
      <c r="AJ30" s="25" t="s">
        <v>510</v>
      </c>
      <c r="AK30" s="50"/>
      <c r="AL30" s="49" t="s">
        <v>1412</v>
      </c>
      <c r="AM30" s="49" t="s">
        <v>1412</v>
      </c>
      <c r="AN30" s="49" t="s">
        <v>1478</v>
      </c>
      <c r="AO30" s="49" t="s">
        <v>1411</v>
      </c>
      <c r="AP30" s="1"/>
      <c r="AQ30" s="66" t="str">
        <f>VLOOKUP(A30,'Bez NP'!A:F,6,0)</f>
        <v>Ano</v>
      </c>
      <c r="AR30" s="14"/>
      <c r="AS30" s="14"/>
    </row>
    <row r="31" spans="1:45" ht="30" customHeight="1" x14ac:dyDescent="0.2">
      <c r="A31" s="22">
        <v>60555980</v>
      </c>
      <c r="B31" s="39" t="s">
        <v>513</v>
      </c>
      <c r="C31" s="22">
        <v>60555980</v>
      </c>
      <c r="D31" s="12" t="s">
        <v>514</v>
      </c>
      <c r="E31" s="12" t="s">
        <v>1393</v>
      </c>
      <c r="F31" s="11" t="s">
        <v>511</v>
      </c>
      <c r="G31" s="11" t="s">
        <v>512</v>
      </c>
      <c r="H31" s="11" t="s">
        <v>44</v>
      </c>
      <c r="I31" s="11" t="s">
        <v>472</v>
      </c>
      <c r="J31" s="23">
        <v>253</v>
      </c>
      <c r="K31" s="23">
        <v>15</v>
      </c>
      <c r="L31" s="11" t="s">
        <v>37</v>
      </c>
      <c r="M31" s="11" t="s">
        <v>515</v>
      </c>
      <c r="N31" s="11" t="s">
        <v>1306</v>
      </c>
      <c r="O31" s="11" t="s">
        <v>45</v>
      </c>
      <c r="P31" s="11" t="s">
        <v>1307</v>
      </c>
      <c r="Q31" s="37" t="s">
        <v>1308</v>
      </c>
      <c r="R31" s="37" t="s">
        <v>1309</v>
      </c>
      <c r="S31" s="37" t="s">
        <v>1310</v>
      </c>
      <c r="T31" s="11" t="s">
        <v>40</v>
      </c>
      <c r="U31" s="14" t="s">
        <v>41</v>
      </c>
      <c r="V31" s="24" t="s">
        <v>42</v>
      </c>
      <c r="W31" s="13" t="s">
        <v>1321</v>
      </c>
      <c r="X31" s="12" t="s">
        <v>516</v>
      </c>
      <c r="Y31" s="12" t="s">
        <v>517</v>
      </c>
      <c r="Z31" s="12" t="str">
        <f>VLOOKUP(A31,'Bez NP'!A:C,3,0)</f>
        <v>vesela@vim-jmk.cz</v>
      </c>
      <c r="AA31" s="69" t="s">
        <v>518</v>
      </c>
      <c r="AB31" s="25"/>
      <c r="AC31" s="25"/>
      <c r="AD31" s="50"/>
      <c r="AE31" s="25" t="s">
        <v>1536</v>
      </c>
      <c r="AF31" s="26">
        <v>548424129</v>
      </c>
      <c r="AG31" s="40" t="s">
        <v>1537</v>
      </c>
      <c r="AH31" s="27" t="s">
        <v>519</v>
      </c>
      <c r="AI31" s="25" t="s">
        <v>520</v>
      </c>
      <c r="AJ31" s="25" t="s">
        <v>521</v>
      </c>
      <c r="AK31" s="50" t="s">
        <v>518</v>
      </c>
      <c r="AL31" s="49" t="s">
        <v>1412</v>
      </c>
      <c r="AM31" s="49" t="s">
        <v>1412</v>
      </c>
      <c r="AN31" s="49" t="s">
        <v>1478</v>
      </c>
      <c r="AO31" s="49" t="s">
        <v>1411</v>
      </c>
      <c r="AP31" s="1"/>
      <c r="AQ31" s="66" t="str">
        <f>VLOOKUP(A31,'Bez NP'!A:F,6,0)</f>
        <v>Ano</v>
      </c>
      <c r="AR31" s="14"/>
      <c r="AS31" s="14"/>
    </row>
    <row r="32" spans="1:45" ht="30" customHeight="1" x14ac:dyDescent="0.2">
      <c r="A32" s="67">
        <v>401293</v>
      </c>
      <c r="B32" s="39" t="s">
        <v>522</v>
      </c>
      <c r="C32" s="22" t="s">
        <v>1422</v>
      </c>
      <c r="D32" s="12" t="s">
        <v>43</v>
      </c>
      <c r="E32" s="12" t="s">
        <v>523</v>
      </c>
      <c r="F32" s="11" t="s">
        <v>524</v>
      </c>
      <c r="G32" s="11" t="s">
        <v>525</v>
      </c>
      <c r="H32" s="11" t="s">
        <v>35</v>
      </c>
      <c r="I32" s="11" t="s">
        <v>36</v>
      </c>
      <c r="J32" s="35">
        <v>119</v>
      </c>
      <c r="K32" s="23">
        <v>13</v>
      </c>
      <c r="L32" s="11" t="s">
        <v>160</v>
      </c>
      <c r="M32" s="11" t="s">
        <v>526</v>
      </c>
      <c r="N32" s="37" t="s">
        <v>527</v>
      </c>
      <c r="O32" s="11" t="s">
        <v>45</v>
      </c>
      <c r="P32" s="11" t="s">
        <v>528</v>
      </c>
      <c r="Q32" s="37" t="s">
        <v>529</v>
      </c>
      <c r="R32" s="11" t="s">
        <v>46</v>
      </c>
      <c r="S32" s="11" t="s">
        <v>530</v>
      </c>
      <c r="T32" s="11" t="s">
        <v>40</v>
      </c>
      <c r="U32" s="14" t="s">
        <v>41</v>
      </c>
      <c r="V32" s="24" t="s">
        <v>42</v>
      </c>
      <c r="W32" s="12" t="s">
        <v>1511</v>
      </c>
      <c r="X32" s="12" t="s">
        <v>1371</v>
      </c>
      <c r="Y32" s="12" t="s">
        <v>531</v>
      </c>
      <c r="Z32" s="12" t="str">
        <f>VLOOKUP(A32,'Bez NP'!A:C,3,0)</f>
        <v>ddjilova@ddjilova.cz</v>
      </c>
      <c r="AA32" s="69" t="s">
        <v>532</v>
      </c>
      <c r="AB32" s="25" t="s">
        <v>527</v>
      </c>
      <c r="AC32" s="26">
        <v>603457142</v>
      </c>
      <c r="AD32" s="50"/>
      <c r="AE32" s="25" t="s">
        <v>533</v>
      </c>
      <c r="AF32" s="25" t="s">
        <v>534</v>
      </c>
      <c r="AG32" s="50"/>
      <c r="AH32" s="27"/>
      <c r="AI32" s="25" t="s">
        <v>535</v>
      </c>
      <c r="AJ32" s="26">
        <v>543248940</v>
      </c>
      <c r="AK32" s="50"/>
      <c r="AL32" s="49" t="s">
        <v>1412</v>
      </c>
      <c r="AM32" s="49" t="s">
        <v>1412</v>
      </c>
      <c r="AN32" s="49" t="s">
        <v>1479</v>
      </c>
      <c r="AO32" s="49" t="s">
        <v>1411</v>
      </c>
      <c r="AP32" s="1"/>
      <c r="AQ32" s="66" t="str">
        <f>VLOOKUP(A32,'Bez NP'!A:F,6,0)</f>
        <v>Ano</v>
      </c>
      <c r="AR32" s="14"/>
      <c r="AS32" s="14"/>
    </row>
    <row r="33" spans="1:45" ht="30" customHeight="1" x14ac:dyDescent="0.2">
      <c r="A33" s="67">
        <v>567213</v>
      </c>
      <c r="B33" s="39" t="s">
        <v>537</v>
      </c>
      <c r="C33" s="22" t="s">
        <v>1438</v>
      </c>
      <c r="D33" s="12" t="s">
        <v>538</v>
      </c>
      <c r="E33" s="12" t="s">
        <v>539</v>
      </c>
      <c r="F33" s="11" t="s">
        <v>540</v>
      </c>
      <c r="G33" s="11" t="s">
        <v>541</v>
      </c>
      <c r="H33" s="11" t="s">
        <v>536</v>
      </c>
      <c r="I33" s="11" t="s">
        <v>542</v>
      </c>
      <c r="J33" s="23">
        <v>530</v>
      </c>
      <c r="K33" s="23">
        <v>44</v>
      </c>
      <c r="L33" s="11" t="s">
        <v>37</v>
      </c>
      <c r="M33" s="11" t="s">
        <v>543</v>
      </c>
      <c r="N33" s="11" t="s">
        <v>544</v>
      </c>
      <c r="O33" s="11" t="s">
        <v>45</v>
      </c>
      <c r="P33" s="11" t="s">
        <v>545</v>
      </c>
      <c r="Q33" s="11" t="s">
        <v>546</v>
      </c>
      <c r="R33" s="11" t="s">
        <v>46</v>
      </c>
      <c r="S33" s="11" t="s">
        <v>547</v>
      </c>
      <c r="T33" s="11" t="s">
        <v>40</v>
      </c>
      <c r="U33" s="14" t="s">
        <v>41</v>
      </c>
      <c r="V33" s="24" t="s">
        <v>42</v>
      </c>
      <c r="W33" s="13">
        <v>545128748</v>
      </c>
      <c r="X33" s="12" t="s">
        <v>1371</v>
      </c>
      <c r="Y33" s="12" t="s">
        <v>548</v>
      </c>
      <c r="Z33" s="12" t="str">
        <f>VLOOKUP(A33,'Bez NP'!A:C,3,0)</f>
        <v>pechova@oupslomena.cz</v>
      </c>
      <c r="AA33" s="69" t="s">
        <v>1341</v>
      </c>
      <c r="AB33" s="26">
        <v>545233110</v>
      </c>
      <c r="AC33" s="25"/>
      <c r="AD33" s="50"/>
      <c r="AE33" s="25" t="s">
        <v>549</v>
      </c>
      <c r="AF33" s="26">
        <v>545128765</v>
      </c>
      <c r="AG33" s="50" t="s">
        <v>548</v>
      </c>
      <c r="AH33" s="27"/>
      <c r="AI33" s="25" t="s">
        <v>550</v>
      </c>
      <c r="AJ33" s="26">
        <v>545128743</v>
      </c>
      <c r="AK33" s="50" t="s">
        <v>548</v>
      </c>
      <c r="AL33" s="49" t="s">
        <v>1412</v>
      </c>
      <c r="AM33" s="49" t="s">
        <v>1412</v>
      </c>
      <c r="AN33" s="49" t="s">
        <v>1478</v>
      </c>
      <c r="AO33" s="49" t="s">
        <v>1411</v>
      </c>
      <c r="AP33" s="1"/>
      <c r="AQ33" s="66" t="str">
        <f>VLOOKUP(A33,'Bez NP'!A:F,6,0)</f>
        <v>Ano</v>
      </c>
      <c r="AR33" s="14"/>
      <c r="AS33" s="14"/>
    </row>
    <row r="34" spans="1:45" ht="30" customHeight="1" x14ac:dyDescent="0.2">
      <c r="A34" s="22">
        <v>44993501</v>
      </c>
      <c r="B34" s="39" t="s">
        <v>551</v>
      </c>
      <c r="C34" s="22">
        <v>44993501</v>
      </c>
      <c r="D34" s="12" t="s">
        <v>43</v>
      </c>
      <c r="E34" s="12" t="s">
        <v>552</v>
      </c>
      <c r="F34" s="11" t="s">
        <v>553</v>
      </c>
      <c r="G34" s="11" t="s">
        <v>554</v>
      </c>
      <c r="H34" s="11" t="s">
        <v>555</v>
      </c>
      <c r="I34" s="11" t="s">
        <v>556</v>
      </c>
      <c r="J34" s="23">
        <v>1784</v>
      </c>
      <c r="K34" s="23">
        <v>81</v>
      </c>
      <c r="L34" s="11" t="s">
        <v>415</v>
      </c>
      <c r="M34" s="11" t="s">
        <v>557</v>
      </c>
      <c r="N34" s="11" t="s">
        <v>558</v>
      </c>
      <c r="O34" s="11" t="s">
        <v>38</v>
      </c>
      <c r="P34" s="11" t="s">
        <v>559</v>
      </c>
      <c r="Q34" s="11" t="s">
        <v>560</v>
      </c>
      <c r="R34" s="11" t="s">
        <v>39</v>
      </c>
      <c r="S34" s="11" t="s">
        <v>561</v>
      </c>
      <c r="T34" s="11" t="s">
        <v>40</v>
      </c>
      <c r="U34" s="14" t="s">
        <v>41</v>
      </c>
      <c r="V34" s="24" t="s">
        <v>42</v>
      </c>
      <c r="W34" s="13" t="s">
        <v>562</v>
      </c>
      <c r="X34" s="12" t="s">
        <v>1371</v>
      </c>
      <c r="Y34" s="12" t="s">
        <v>563</v>
      </c>
      <c r="Z34" s="12" t="str">
        <f>VLOOKUP(A34,'Bez NP'!A:C,3,0)</f>
        <v>zustrnkova@volny.cz</v>
      </c>
      <c r="AA34" s="69" t="s">
        <v>563</v>
      </c>
      <c r="AB34" s="25"/>
      <c r="AC34" s="25"/>
      <c r="AD34" s="50"/>
      <c r="AE34" s="25"/>
      <c r="AF34" s="25"/>
      <c r="AG34" s="50"/>
      <c r="AH34" s="27"/>
      <c r="AI34" s="25"/>
      <c r="AJ34" s="25"/>
      <c r="AK34" s="50"/>
      <c r="AL34" s="49" t="s">
        <v>1412</v>
      </c>
      <c r="AM34" s="49" t="s">
        <v>1412</v>
      </c>
      <c r="AN34" s="49" t="s">
        <v>1479</v>
      </c>
      <c r="AO34" s="49" t="s">
        <v>1411</v>
      </c>
      <c r="AP34" s="1"/>
      <c r="AQ34" s="66" t="str">
        <f>VLOOKUP(A34,'Bez NP'!A:F,6,0)</f>
        <v>Ano</v>
      </c>
      <c r="AR34" s="14"/>
      <c r="AS34" s="14"/>
    </row>
    <row r="35" spans="1:45" ht="30" customHeight="1" x14ac:dyDescent="0.2">
      <c r="A35" s="67">
        <v>380431</v>
      </c>
      <c r="B35" s="39" t="s">
        <v>564</v>
      </c>
      <c r="C35" s="22" t="s">
        <v>1423</v>
      </c>
      <c r="D35" s="12" t="s">
        <v>565</v>
      </c>
      <c r="E35" s="12" t="s">
        <v>566</v>
      </c>
      <c r="F35" s="11" t="s">
        <v>567</v>
      </c>
      <c r="G35" s="11" t="s">
        <v>568</v>
      </c>
      <c r="H35" s="11" t="s">
        <v>555</v>
      </c>
      <c r="I35" s="11" t="s">
        <v>556</v>
      </c>
      <c r="J35" s="23">
        <v>2482</v>
      </c>
      <c r="K35" s="23">
        <v>113</v>
      </c>
      <c r="L35" s="11" t="s">
        <v>37</v>
      </c>
      <c r="M35" s="11" t="s">
        <v>569</v>
      </c>
      <c r="N35" s="11" t="s">
        <v>570</v>
      </c>
      <c r="O35" s="11" t="s">
        <v>38</v>
      </c>
      <c r="P35" s="11" t="s">
        <v>571</v>
      </c>
      <c r="Q35" s="11" t="s">
        <v>572</v>
      </c>
      <c r="R35" s="11" t="s">
        <v>39</v>
      </c>
      <c r="S35" s="11" t="s">
        <v>573</v>
      </c>
      <c r="T35" s="11" t="s">
        <v>40</v>
      </c>
      <c r="U35" s="14" t="s">
        <v>41</v>
      </c>
      <c r="V35" s="24" t="s">
        <v>42</v>
      </c>
      <c r="W35" s="13">
        <v>544422813</v>
      </c>
      <c r="X35" s="12" t="s">
        <v>1371</v>
      </c>
      <c r="Y35" s="12" t="s">
        <v>574</v>
      </c>
      <c r="Z35" s="12" t="str">
        <f>VLOOKUP(A35,'Bez NP'!A:C,3,0)</f>
        <v>stupnanek@sssebrno.cz</v>
      </c>
      <c r="AA35" s="69" t="s">
        <v>1394</v>
      </c>
      <c r="AB35" s="25"/>
      <c r="AC35" s="26">
        <v>544422861</v>
      </c>
      <c r="AD35" s="85" t="s">
        <v>1394</v>
      </c>
      <c r="AE35" s="25" t="s">
        <v>1395</v>
      </c>
      <c r="AF35" s="26">
        <v>544422861</v>
      </c>
      <c r="AG35" s="50"/>
      <c r="AH35" s="27"/>
      <c r="AI35" s="25" t="s">
        <v>1395</v>
      </c>
      <c r="AJ35" s="26">
        <v>544422861</v>
      </c>
      <c r="AK35" s="85" t="s">
        <v>1394</v>
      </c>
      <c r="AL35" s="49" t="s">
        <v>1412</v>
      </c>
      <c r="AM35" s="49" t="s">
        <v>1412</v>
      </c>
      <c r="AN35" s="49" t="s">
        <v>1479</v>
      </c>
      <c r="AO35" s="49" t="s">
        <v>1411</v>
      </c>
      <c r="AP35" s="1"/>
      <c r="AQ35" s="66" t="str">
        <f>VLOOKUP(A35,'Bez NP'!A:F,6,0)</f>
        <v>Ano</v>
      </c>
      <c r="AR35" s="14"/>
      <c r="AS35" s="14"/>
    </row>
    <row r="36" spans="1:45" ht="30" customHeight="1" x14ac:dyDescent="0.2">
      <c r="A36" s="41">
        <v>64327809</v>
      </c>
      <c r="B36" s="39" t="s">
        <v>575</v>
      </c>
      <c r="C36" s="41">
        <v>64327809</v>
      </c>
      <c r="D36" s="38" t="s">
        <v>43</v>
      </c>
      <c r="E36" s="38" t="s">
        <v>1298</v>
      </c>
      <c r="F36" s="11" t="s">
        <v>576</v>
      </c>
      <c r="G36" s="11" t="s">
        <v>577</v>
      </c>
      <c r="H36" s="11" t="s">
        <v>270</v>
      </c>
      <c r="I36" s="11" t="s">
        <v>578</v>
      </c>
      <c r="J36" s="23">
        <v>212</v>
      </c>
      <c r="K36" s="23">
        <v>9</v>
      </c>
      <c r="L36" s="11" t="s">
        <v>37</v>
      </c>
      <c r="M36" s="11" t="s">
        <v>579</v>
      </c>
      <c r="N36" s="11" t="s">
        <v>580</v>
      </c>
      <c r="O36" s="11" t="s">
        <v>45</v>
      </c>
      <c r="P36" s="11" t="s">
        <v>581</v>
      </c>
      <c r="Q36" s="11" t="s">
        <v>582</v>
      </c>
      <c r="R36" s="11" t="s">
        <v>46</v>
      </c>
      <c r="S36" s="11" t="s">
        <v>583</v>
      </c>
      <c r="T36" s="11" t="s">
        <v>40</v>
      </c>
      <c r="U36" s="14" t="s">
        <v>41</v>
      </c>
      <c r="V36" s="24" t="s">
        <v>42</v>
      </c>
      <c r="W36" s="12" t="s">
        <v>1299</v>
      </c>
      <c r="X36" s="12" t="s">
        <v>1296</v>
      </c>
      <c r="Y36" s="12" t="s">
        <v>1297</v>
      </c>
      <c r="Z36" s="12" t="str">
        <f>VLOOKUP(A36,'Bez NP'!A:C,3,0)</f>
        <v>gabriela.fialova@mszscernopolni.cz</v>
      </c>
      <c r="AA36" s="69" t="s">
        <v>584</v>
      </c>
      <c r="AB36" s="25" t="s">
        <v>63</v>
      </c>
      <c r="AC36" s="25" t="s">
        <v>63</v>
      </c>
      <c r="AD36" s="50" t="s">
        <v>63</v>
      </c>
      <c r="AE36" s="25" t="s">
        <v>63</v>
      </c>
      <c r="AF36" s="25" t="s">
        <v>63</v>
      </c>
      <c r="AG36" s="50" t="s">
        <v>63</v>
      </c>
      <c r="AH36" s="25" t="s">
        <v>63</v>
      </c>
      <c r="AI36" s="25" t="s">
        <v>63</v>
      </c>
      <c r="AJ36" s="25" t="s">
        <v>63</v>
      </c>
      <c r="AK36" s="50" t="s">
        <v>63</v>
      </c>
      <c r="AL36" s="49" t="s">
        <v>1411</v>
      </c>
      <c r="AM36" s="49" t="s">
        <v>1411</v>
      </c>
      <c r="AN36" s="49"/>
      <c r="AO36" s="49" t="s">
        <v>1412</v>
      </c>
      <c r="AP36" s="7" t="s">
        <v>1498</v>
      </c>
      <c r="AQ36" s="66" t="str">
        <f>VLOOKUP(A36,'Bez NP'!A:F,6,0)</f>
        <v>Ano</v>
      </c>
      <c r="AR36" s="14"/>
      <c r="AS36" s="14"/>
    </row>
    <row r="37" spans="1:45" ht="30" customHeight="1" x14ac:dyDescent="0.2">
      <c r="A37" s="22">
        <v>62157655</v>
      </c>
      <c r="B37" s="39" t="s">
        <v>585</v>
      </c>
      <c r="C37" s="22">
        <v>62157655</v>
      </c>
      <c r="D37" s="12" t="s">
        <v>43</v>
      </c>
      <c r="E37" s="12" t="s">
        <v>586</v>
      </c>
      <c r="F37" s="11" t="s">
        <v>587</v>
      </c>
      <c r="G37" s="11" t="s">
        <v>588</v>
      </c>
      <c r="H37" s="11" t="s">
        <v>589</v>
      </c>
      <c r="I37" s="11" t="s">
        <v>590</v>
      </c>
      <c r="J37" s="23">
        <v>66</v>
      </c>
      <c r="K37" s="23">
        <v>1</v>
      </c>
      <c r="L37" s="11" t="s">
        <v>37</v>
      </c>
      <c r="M37" s="11" t="s">
        <v>591</v>
      </c>
      <c r="N37" s="11" t="s">
        <v>1288</v>
      </c>
      <c r="O37" s="11" t="s">
        <v>38</v>
      </c>
      <c r="P37" s="11" t="s">
        <v>1289</v>
      </c>
      <c r="Q37" s="11" t="s">
        <v>1290</v>
      </c>
      <c r="R37" s="11" t="s">
        <v>39</v>
      </c>
      <c r="S37" s="11" t="s">
        <v>1291</v>
      </c>
      <c r="T37" s="11" t="s">
        <v>40</v>
      </c>
      <c r="U37" s="14" t="s">
        <v>41</v>
      </c>
      <c r="V37" s="24" t="s">
        <v>42</v>
      </c>
      <c r="W37" s="13" t="s">
        <v>1568</v>
      </c>
      <c r="X37" s="66" t="s">
        <v>1378</v>
      </c>
      <c r="Y37" s="12" t="s">
        <v>1570</v>
      </c>
      <c r="Z37" s="12" t="str">
        <f>VLOOKUP(A37,'Bez NP'!A:C,3,0)</f>
        <v>ss.gellnerova@skolyjm.cz</v>
      </c>
      <c r="AA37" s="69" t="s">
        <v>1335</v>
      </c>
      <c r="AB37" s="25"/>
      <c r="AC37" s="26">
        <v>541226090</v>
      </c>
      <c r="AD37" s="50" t="s">
        <v>593</v>
      </c>
      <c r="AE37" s="25" t="s">
        <v>594</v>
      </c>
      <c r="AF37" s="26">
        <v>541226090</v>
      </c>
      <c r="AG37" s="50" t="s">
        <v>593</v>
      </c>
      <c r="AH37" s="27"/>
      <c r="AI37" s="25" t="s">
        <v>592</v>
      </c>
      <c r="AJ37" s="26">
        <v>541226090</v>
      </c>
      <c r="AK37" s="50" t="s">
        <v>593</v>
      </c>
      <c r="AL37" s="49" t="s">
        <v>1412</v>
      </c>
      <c r="AM37" s="49" t="s">
        <v>1412</v>
      </c>
      <c r="AN37" s="49" t="s">
        <v>1479</v>
      </c>
      <c r="AO37" s="49" t="s">
        <v>1411</v>
      </c>
      <c r="AP37" s="1"/>
      <c r="AQ37" s="66" t="str">
        <f>VLOOKUP(A37,'Bez NP'!A:F,6,0)</f>
        <v>Ano</v>
      </c>
      <c r="AR37" s="14"/>
      <c r="AS37" s="14"/>
    </row>
    <row r="38" spans="1:45" ht="30" customHeight="1" x14ac:dyDescent="0.2">
      <c r="A38" s="22">
        <v>48515027</v>
      </c>
      <c r="B38" s="39" t="s">
        <v>595</v>
      </c>
      <c r="C38" s="22">
        <v>48515027</v>
      </c>
      <c r="D38" s="12" t="s">
        <v>43</v>
      </c>
      <c r="E38" s="12" t="s">
        <v>596</v>
      </c>
      <c r="F38" s="11" t="s">
        <v>597</v>
      </c>
      <c r="G38" s="11" t="s">
        <v>598</v>
      </c>
      <c r="H38" s="11" t="s">
        <v>490</v>
      </c>
      <c r="I38" s="11" t="s">
        <v>599</v>
      </c>
      <c r="J38" s="23">
        <v>259</v>
      </c>
      <c r="K38" s="23">
        <v>14</v>
      </c>
      <c r="L38" s="11" t="s">
        <v>37</v>
      </c>
      <c r="M38" s="11" t="s">
        <v>600</v>
      </c>
      <c r="N38" s="11" t="s">
        <v>601</v>
      </c>
      <c r="O38" s="11" t="s">
        <v>38</v>
      </c>
      <c r="P38" s="11" t="s">
        <v>602</v>
      </c>
      <c r="Q38" s="11" t="s">
        <v>603</v>
      </c>
      <c r="R38" s="11" t="s">
        <v>39</v>
      </c>
      <c r="S38" s="11" t="s">
        <v>604</v>
      </c>
      <c r="T38" s="11" t="s">
        <v>40</v>
      </c>
      <c r="U38" s="14" t="s">
        <v>41</v>
      </c>
      <c r="V38" s="24" t="s">
        <v>42</v>
      </c>
      <c r="W38" s="13">
        <v>545222089</v>
      </c>
      <c r="X38" s="12" t="s">
        <v>1371</v>
      </c>
      <c r="Y38" s="12" t="s">
        <v>605</v>
      </c>
      <c r="Z38" s="12" t="str">
        <f>VLOOKUP(A38,'Bez NP'!A:C,3,0)</f>
        <v>speratova@geminibrno.cz</v>
      </c>
      <c r="AA38" s="69" t="s">
        <v>1331</v>
      </c>
      <c r="AB38" s="25"/>
      <c r="AC38" s="25"/>
      <c r="AD38" s="50"/>
      <c r="AE38" s="25" t="s">
        <v>606</v>
      </c>
      <c r="AF38" s="26">
        <v>545222089</v>
      </c>
      <c r="AG38" s="50" t="s">
        <v>607</v>
      </c>
      <c r="AH38" s="27"/>
      <c r="AI38" s="25" t="s">
        <v>608</v>
      </c>
      <c r="AJ38" s="26">
        <v>545222089</v>
      </c>
      <c r="AK38" s="50" t="s">
        <v>609</v>
      </c>
      <c r="AL38" s="49" t="s">
        <v>1412</v>
      </c>
      <c r="AM38" s="49" t="s">
        <v>1412</v>
      </c>
      <c r="AN38" s="49" t="s">
        <v>1479</v>
      </c>
      <c r="AO38" s="49" t="s">
        <v>1411</v>
      </c>
      <c r="AP38" s="1"/>
      <c r="AQ38" s="66" t="str">
        <f>VLOOKUP(A38,'Bez NP'!A:F,6,0)</f>
        <v>Ano</v>
      </c>
      <c r="AR38" s="14"/>
      <c r="AS38" s="14"/>
    </row>
    <row r="39" spans="1:45" ht="30" customHeight="1" x14ac:dyDescent="0.2">
      <c r="A39" s="22">
        <v>49408381</v>
      </c>
      <c r="B39" s="39" t="s">
        <v>611</v>
      </c>
      <c r="C39" s="22">
        <v>49408381</v>
      </c>
      <c r="D39" s="12" t="s">
        <v>612</v>
      </c>
      <c r="E39" s="12" t="s">
        <v>613</v>
      </c>
      <c r="F39" s="11" t="s">
        <v>614</v>
      </c>
      <c r="G39" s="11" t="s">
        <v>615</v>
      </c>
      <c r="H39" s="11" t="s">
        <v>616</v>
      </c>
      <c r="I39" s="11" t="s">
        <v>617</v>
      </c>
      <c r="J39" s="23">
        <v>479</v>
      </c>
      <c r="K39" s="23"/>
      <c r="L39" s="11" t="s">
        <v>37</v>
      </c>
      <c r="M39" s="11" t="s">
        <v>618</v>
      </c>
      <c r="N39" s="11" t="s">
        <v>619</v>
      </c>
      <c r="O39" s="11" t="s">
        <v>45</v>
      </c>
      <c r="P39" s="11" t="s">
        <v>620</v>
      </c>
      <c r="Q39" s="11" t="s">
        <v>621</v>
      </c>
      <c r="R39" s="11" t="s">
        <v>46</v>
      </c>
      <c r="S39" s="11" t="s">
        <v>622</v>
      </c>
      <c r="T39" s="11" t="s">
        <v>623</v>
      </c>
      <c r="U39" s="14" t="s">
        <v>41</v>
      </c>
      <c r="V39" s="24" t="s">
        <v>42</v>
      </c>
      <c r="W39" s="12" t="s">
        <v>624</v>
      </c>
      <c r="X39" s="12" t="s">
        <v>625</v>
      </c>
      <c r="Y39" s="12" t="s">
        <v>1575</v>
      </c>
      <c r="Z39" s="12" t="str">
        <f>VLOOKUP(A39,'Bez NP'!A:C,3,0)</f>
        <v>kulhankova@iss-slavkov.eu</v>
      </c>
      <c r="AA39" s="69" t="s">
        <v>1373</v>
      </c>
      <c r="AB39" s="25"/>
      <c r="AC39" s="25"/>
      <c r="AD39" s="50"/>
      <c r="AE39" s="25" t="s">
        <v>626</v>
      </c>
      <c r="AF39" s="25" t="s">
        <v>627</v>
      </c>
      <c r="AG39" s="50" t="s">
        <v>628</v>
      </c>
      <c r="AH39" s="27"/>
      <c r="AI39" s="25" t="s">
        <v>629</v>
      </c>
      <c r="AJ39" s="25" t="s">
        <v>630</v>
      </c>
      <c r="AK39" s="85" t="s">
        <v>631</v>
      </c>
      <c r="AL39" s="49" t="s">
        <v>1412</v>
      </c>
      <c r="AM39" s="49" t="s">
        <v>1412</v>
      </c>
      <c r="AN39" s="49" t="s">
        <v>1478</v>
      </c>
      <c r="AO39" s="49" t="s">
        <v>1411</v>
      </c>
      <c r="AP39" s="1" t="s">
        <v>1535</v>
      </c>
      <c r="AQ39" s="66" t="str">
        <f>VLOOKUP(A39,'Bez NP'!A:F,6,0)</f>
        <v>Ano</v>
      </c>
      <c r="AR39" s="14"/>
      <c r="AS39" s="14"/>
    </row>
    <row r="40" spans="1:45" ht="30" customHeight="1" x14ac:dyDescent="0.2">
      <c r="A40" s="22">
        <v>62075985</v>
      </c>
      <c r="B40" s="39" t="s">
        <v>632</v>
      </c>
      <c r="C40" s="22">
        <v>62075985</v>
      </c>
      <c r="D40" s="12" t="s">
        <v>43</v>
      </c>
      <c r="E40" s="12" t="s">
        <v>633</v>
      </c>
      <c r="F40" s="11" t="s">
        <v>634</v>
      </c>
      <c r="G40" s="11" t="s">
        <v>635</v>
      </c>
      <c r="H40" s="11" t="s">
        <v>360</v>
      </c>
      <c r="I40" s="11" t="s">
        <v>636</v>
      </c>
      <c r="J40" s="23">
        <v>1142</v>
      </c>
      <c r="K40" s="23">
        <v>2</v>
      </c>
      <c r="L40" s="11" t="s">
        <v>37</v>
      </c>
      <c r="M40" s="11" t="s">
        <v>637</v>
      </c>
      <c r="N40" s="11" t="s">
        <v>638</v>
      </c>
      <c r="O40" s="11" t="s">
        <v>45</v>
      </c>
      <c r="P40" s="11" t="s">
        <v>639</v>
      </c>
      <c r="Q40" s="11" t="s">
        <v>640</v>
      </c>
      <c r="R40" s="11" t="s">
        <v>46</v>
      </c>
      <c r="S40" s="11" t="s">
        <v>641</v>
      </c>
      <c r="T40" s="11" t="s">
        <v>359</v>
      </c>
      <c r="U40" s="14" t="s">
        <v>41</v>
      </c>
      <c r="V40" s="24" t="s">
        <v>42</v>
      </c>
      <c r="W40" s="13">
        <v>516453030</v>
      </c>
      <c r="X40" s="66" t="s">
        <v>1468</v>
      </c>
      <c r="Y40" s="12" t="s">
        <v>642</v>
      </c>
      <c r="Z40" s="12" t="str">
        <f>VLOOKUP(A40,'Bez NP'!A:C,3,0)</f>
        <v>provozni.zs.stefanikova@seznam.cz</v>
      </c>
      <c r="AA40" s="84" t="s">
        <v>643</v>
      </c>
      <c r="AB40" s="25"/>
      <c r="AC40" s="25"/>
      <c r="AD40" s="50"/>
      <c r="AE40" s="25" t="s">
        <v>644</v>
      </c>
      <c r="AF40" s="26">
        <v>516452044</v>
      </c>
      <c r="AG40" s="86" t="s">
        <v>643</v>
      </c>
      <c r="AH40" s="27"/>
      <c r="AI40" s="25" t="s">
        <v>645</v>
      </c>
      <c r="AJ40" s="25" t="s">
        <v>646</v>
      </c>
      <c r="AK40" s="50" t="s">
        <v>647</v>
      </c>
      <c r="AL40" s="49" t="s">
        <v>1412</v>
      </c>
      <c r="AM40" s="49" t="s">
        <v>1412</v>
      </c>
      <c r="AN40" s="49" t="s">
        <v>1478</v>
      </c>
      <c r="AO40" s="49" t="s">
        <v>1412</v>
      </c>
      <c r="AP40" s="1"/>
      <c r="AQ40" s="66" t="str">
        <f>VLOOKUP(A40,'Bez NP'!A:F,6,0)</f>
        <v>Ano</v>
      </c>
      <c r="AR40" s="14"/>
      <c r="AS40" s="14"/>
    </row>
    <row r="41" spans="1:45" ht="34.5" customHeight="1" x14ac:dyDescent="0.2">
      <c r="A41" s="22">
        <v>62077465</v>
      </c>
      <c r="B41" s="39" t="s">
        <v>648</v>
      </c>
      <c r="C41" s="22">
        <v>62077465</v>
      </c>
      <c r="D41" s="12" t="s">
        <v>43</v>
      </c>
      <c r="E41" s="12" t="s">
        <v>649</v>
      </c>
      <c r="F41" s="11" t="s">
        <v>650</v>
      </c>
      <c r="G41" s="11" t="s">
        <v>651</v>
      </c>
      <c r="H41" s="11" t="s">
        <v>360</v>
      </c>
      <c r="I41" s="11" t="s">
        <v>636</v>
      </c>
      <c r="J41" s="23">
        <v>2344</v>
      </c>
      <c r="K41" s="23" t="s">
        <v>652</v>
      </c>
      <c r="L41" s="11" t="s">
        <v>37</v>
      </c>
      <c r="M41" s="11" t="s">
        <v>653</v>
      </c>
      <c r="N41" s="11" t="s">
        <v>655</v>
      </c>
      <c r="O41" s="11" t="s">
        <v>45</v>
      </c>
      <c r="P41" s="11" t="s">
        <v>1452</v>
      </c>
      <c r="Q41" s="11" t="s">
        <v>1453</v>
      </c>
      <c r="R41" s="11" t="s">
        <v>46</v>
      </c>
      <c r="S41" s="11" t="s">
        <v>1454</v>
      </c>
      <c r="T41" s="11" t="s">
        <v>359</v>
      </c>
      <c r="U41" s="14" t="s">
        <v>41</v>
      </c>
      <c r="V41" s="24" t="s">
        <v>42</v>
      </c>
      <c r="W41" s="12" t="s">
        <v>1390</v>
      </c>
      <c r="X41" s="12" t="s">
        <v>654</v>
      </c>
      <c r="Y41" s="12" t="s">
        <v>1300</v>
      </c>
      <c r="Z41" s="12" t="str">
        <f>VLOOKUP(A41,'Bez NP'!A:C,3,0)</f>
        <v>ddboskovice@seznam.cz</v>
      </c>
      <c r="AA41" s="69" t="s">
        <v>654</v>
      </c>
      <c r="AB41" s="25" t="s">
        <v>655</v>
      </c>
      <c r="AC41" s="26">
        <v>516413362</v>
      </c>
      <c r="AD41" s="50" t="s">
        <v>656</v>
      </c>
      <c r="AE41" s="25" t="s">
        <v>657</v>
      </c>
      <c r="AF41" s="34">
        <v>516453663</v>
      </c>
      <c r="AG41" s="50" t="s">
        <v>654</v>
      </c>
      <c r="AH41" s="27"/>
      <c r="AI41" s="25" t="s">
        <v>658</v>
      </c>
      <c r="AJ41" s="34">
        <v>516453662</v>
      </c>
      <c r="AK41" s="50" t="s">
        <v>659</v>
      </c>
      <c r="AL41" s="49" t="s">
        <v>1412</v>
      </c>
      <c r="AM41" s="49" t="s">
        <v>1412</v>
      </c>
      <c r="AN41" s="49" t="s">
        <v>1479</v>
      </c>
      <c r="AO41" s="49" t="s">
        <v>1411</v>
      </c>
      <c r="AP41" s="1"/>
      <c r="AQ41" s="66" t="str">
        <f>VLOOKUP(A41,'Bez NP'!A:F,6,0)</f>
        <v>Ano</v>
      </c>
      <c r="AR41" s="14"/>
      <c r="AS41" s="14"/>
    </row>
    <row r="42" spans="1:45" ht="30" customHeight="1" x14ac:dyDescent="0.2">
      <c r="A42" s="22">
        <v>70284849</v>
      </c>
      <c r="B42" s="39" t="s">
        <v>660</v>
      </c>
      <c r="C42" s="22">
        <v>70284849</v>
      </c>
      <c r="D42" s="12" t="s">
        <v>43</v>
      </c>
      <c r="E42" s="12" t="s">
        <v>1486</v>
      </c>
      <c r="F42" s="11" t="s">
        <v>661</v>
      </c>
      <c r="G42" s="11" t="s">
        <v>662</v>
      </c>
      <c r="H42" s="11" t="s">
        <v>663</v>
      </c>
      <c r="I42" s="11" t="s">
        <v>664</v>
      </c>
      <c r="J42" s="23">
        <v>3304</v>
      </c>
      <c r="K42" s="23">
        <v>46</v>
      </c>
      <c r="L42" s="11" t="s">
        <v>62</v>
      </c>
      <c r="M42" s="11" t="s">
        <v>665</v>
      </c>
      <c r="N42" s="11" t="s">
        <v>666</v>
      </c>
      <c r="O42" s="11" t="s">
        <v>38</v>
      </c>
      <c r="P42" s="11" t="s">
        <v>667</v>
      </c>
      <c r="Q42" s="11" t="s">
        <v>668</v>
      </c>
      <c r="R42" s="11" t="s">
        <v>39</v>
      </c>
      <c r="S42" s="11" t="s">
        <v>669</v>
      </c>
      <c r="T42" s="11" t="s">
        <v>670</v>
      </c>
      <c r="U42" s="14" t="s">
        <v>41</v>
      </c>
      <c r="V42" s="24" t="s">
        <v>42</v>
      </c>
      <c r="W42" s="12" t="s">
        <v>671</v>
      </c>
      <c r="X42" s="12" t="s">
        <v>672</v>
      </c>
      <c r="Y42" s="12" t="s">
        <v>673</v>
      </c>
      <c r="Z42" s="12" t="str">
        <f>VLOOKUP(A42,'Bez NP'!A:C,3,0)</f>
        <v>ekonom@skolazahumnykyjov.cz</v>
      </c>
      <c r="AA42" s="69" t="s">
        <v>1567</v>
      </c>
      <c r="AB42" s="25" t="s">
        <v>674</v>
      </c>
      <c r="AC42" s="26">
        <v>601394312</v>
      </c>
      <c r="AD42" s="50" t="s">
        <v>675</v>
      </c>
      <c r="AE42" s="25" t="s">
        <v>676</v>
      </c>
      <c r="AF42" s="26">
        <v>518614581</v>
      </c>
      <c r="AG42" s="50" t="s">
        <v>677</v>
      </c>
      <c r="AH42" s="27"/>
      <c r="AI42" s="25" t="s">
        <v>674</v>
      </c>
      <c r="AJ42" s="26">
        <v>601394312</v>
      </c>
      <c r="AK42" s="50" t="s">
        <v>675</v>
      </c>
      <c r="AL42" s="49" t="s">
        <v>1412</v>
      </c>
      <c r="AM42" s="49" t="s">
        <v>1412</v>
      </c>
      <c r="AN42" s="49" t="s">
        <v>1479</v>
      </c>
      <c r="AO42" s="49" t="s">
        <v>1412</v>
      </c>
      <c r="AP42" s="1"/>
      <c r="AQ42" s="66" t="str">
        <f>VLOOKUP(A42,'Bez NP'!A:F,6,0)</f>
        <v>Ano</v>
      </c>
      <c r="AR42" s="14"/>
      <c r="AS42" s="14"/>
    </row>
    <row r="43" spans="1:45" ht="30" customHeight="1" x14ac:dyDescent="0.2">
      <c r="A43" s="22">
        <v>46937099</v>
      </c>
      <c r="B43" s="43" t="s">
        <v>679</v>
      </c>
      <c r="C43" s="22">
        <v>46937099</v>
      </c>
      <c r="D43" s="28" t="s">
        <v>43</v>
      </c>
      <c r="E43" s="28" t="s">
        <v>680</v>
      </c>
      <c r="F43" s="11" t="s">
        <v>681</v>
      </c>
      <c r="G43" s="11" t="s">
        <v>682</v>
      </c>
      <c r="H43" s="11" t="s">
        <v>663</v>
      </c>
      <c r="I43" s="11" t="s">
        <v>683</v>
      </c>
      <c r="J43" s="23">
        <v>1095</v>
      </c>
      <c r="K43" s="23">
        <v>1</v>
      </c>
      <c r="L43" s="11" t="s">
        <v>37</v>
      </c>
      <c r="M43" s="11" t="s">
        <v>684</v>
      </c>
      <c r="N43" s="11" t="s">
        <v>1507</v>
      </c>
      <c r="O43" s="11" t="s">
        <v>45</v>
      </c>
      <c r="P43" s="11" t="s">
        <v>1508</v>
      </c>
      <c r="Q43" s="11" t="s">
        <v>1509</v>
      </c>
      <c r="R43" s="11" t="s">
        <v>46</v>
      </c>
      <c r="S43" s="11" t="s">
        <v>1510</v>
      </c>
      <c r="T43" s="11" t="s">
        <v>670</v>
      </c>
      <c r="U43" s="14" t="s">
        <v>64</v>
      </c>
      <c r="V43" s="29" t="s">
        <v>685</v>
      </c>
      <c r="W43" s="13">
        <v>518699513</v>
      </c>
      <c r="X43" s="12" t="s">
        <v>1371</v>
      </c>
      <c r="Y43" s="12" t="s">
        <v>686</v>
      </c>
      <c r="Z43" s="12" t="str">
        <f>VLOOKUP(A43,'Bez NP'!A:C,3,0)</f>
        <v>sklad@centrumproseniorykyjov.cz</v>
      </c>
      <c r="AA43" s="69" t="s">
        <v>687</v>
      </c>
      <c r="AB43" s="25"/>
      <c r="AC43" s="25"/>
      <c r="AD43" s="50"/>
      <c r="AE43" s="25" t="s">
        <v>688</v>
      </c>
      <c r="AF43" s="26">
        <v>518699512</v>
      </c>
      <c r="AG43" s="86" t="s">
        <v>687</v>
      </c>
      <c r="AH43" s="27"/>
      <c r="AI43" s="25" t="s">
        <v>689</v>
      </c>
      <c r="AJ43" s="26">
        <v>518699515</v>
      </c>
      <c r="AK43" s="50" t="s">
        <v>690</v>
      </c>
      <c r="AL43" s="49" t="s">
        <v>1412</v>
      </c>
      <c r="AM43" s="49" t="s">
        <v>1412</v>
      </c>
      <c r="AN43" s="49" t="s">
        <v>1478</v>
      </c>
      <c r="AO43" s="49" t="s">
        <v>1412</v>
      </c>
      <c r="AP43" s="1"/>
      <c r="AQ43" s="66" t="str">
        <f>VLOOKUP(A43,'Bez NP'!A:F,6,0)</f>
        <v>Ano</v>
      </c>
      <c r="AR43" s="14"/>
      <c r="AS43" s="14"/>
    </row>
    <row r="44" spans="1:45" ht="30" customHeight="1" x14ac:dyDescent="0.2">
      <c r="A44" s="22">
        <v>46937145</v>
      </c>
      <c r="B44" s="43" t="s">
        <v>691</v>
      </c>
      <c r="C44" s="22">
        <v>46937145</v>
      </c>
      <c r="D44" s="28" t="s">
        <v>43</v>
      </c>
      <c r="E44" s="28" t="s">
        <v>692</v>
      </c>
      <c r="F44" s="11" t="s">
        <v>693</v>
      </c>
      <c r="G44" s="11" t="s">
        <v>694</v>
      </c>
      <c r="H44" s="11" t="s">
        <v>663</v>
      </c>
      <c r="I44" s="11" t="s">
        <v>683</v>
      </c>
      <c r="J44" s="23">
        <v>1096</v>
      </c>
      <c r="K44" s="23">
        <v>3</v>
      </c>
      <c r="L44" s="11" t="s">
        <v>37</v>
      </c>
      <c r="M44" s="11" t="s">
        <v>695</v>
      </c>
      <c r="N44" s="11" t="s">
        <v>696</v>
      </c>
      <c r="O44" s="11" t="s">
        <v>38</v>
      </c>
      <c r="P44" s="11" t="s">
        <v>697</v>
      </c>
      <c r="Q44" s="11" t="s">
        <v>698</v>
      </c>
      <c r="R44" s="11" t="s">
        <v>39</v>
      </c>
      <c r="S44" s="11" t="s">
        <v>699</v>
      </c>
      <c r="T44" s="11" t="s">
        <v>670</v>
      </c>
      <c r="U44" s="14" t="s">
        <v>64</v>
      </c>
      <c r="V44" s="29" t="s">
        <v>700</v>
      </c>
      <c r="W44" s="13" t="s">
        <v>701</v>
      </c>
      <c r="X44" s="12" t="s">
        <v>1371</v>
      </c>
      <c r="Y44" s="12" t="s">
        <v>702</v>
      </c>
      <c r="Z44" s="12" t="str">
        <f>VLOOKUP(A44,'Bez NP'!A:C,3,0)</f>
        <v>mtz@horizontkyjov.cz</v>
      </c>
      <c r="AA44" s="69" t="s">
        <v>703</v>
      </c>
      <c r="AB44" s="25"/>
      <c r="AC44" s="25"/>
      <c r="AD44" s="50"/>
      <c r="AE44" s="25" t="s">
        <v>704</v>
      </c>
      <c r="AF44" s="25" t="s">
        <v>705</v>
      </c>
      <c r="AG44" s="50" t="s">
        <v>706</v>
      </c>
      <c r="AH44" s="27"/>
      <c r="AI44" s="25" t="s">
        <v>707</v>
      </c>
      <c r="AJ44" s="25" t="s">
        <v>708</v>
      </c>
      <c r="AK44" s="50" t="s">
        <v>703</v>
      </c>
      <c r="AL44" s="49" t="s">
        <v>1412</v>
      </c>
      <c r="AM44" s="49" t="s">
        <v>1412</v>
      </c>
      <c r="AN44" s="49" t="s">
        <v>1478</v>
      </c>
      <c r="AO44" s="49" t="s">
        <v>1412</v>
      </c>
      <c r="AP44" s="1"/>
      <c r="AQ44" s="66" t="str">
        <f>VLOOKUP(A44,'Bez NP'!A:F,6,0)</f>
        <v>Ano</v>
      </c>
      <c r="AR44" s="14"/>
      <c r="AS44" s="14"/>
    </row>
    <row r="45" spans="1:45" ht="36" customHeight="1" x14ac:dyDescent="0.2">
      <c r="A45" s="67">
        <v>226912</v>
      </c>
      <c r="B45" s="44" t="s">
        <v>709</v>
      </c>
      <c r="C45" s="22" t="s">
        <v>1424</v>
      </c>
      <c r="D45" s="30" t="s">
        <v>710</v>
      </c>
      <c r="E45" s="28" t="s">
        <v>711</v>
      </c>
      <c r="F45" s="11" t="s">
        <v>712</v>
      </c>
      <c r="G45" s="11" t="s">
        <v>713</v>
      </c>
      <c r="H45" s="11" t="s">
        <v>663</v>
      </c>
      <c r="I45" s="11" t="s">
        <v>683</v>
      </c>
      <c r="J45" s="23">
        <v>1247</v>
      </c>
      <c r="K45" s="23">
        <v>22</v>
      </c>
      <c r="L45" s="11" t="s">
        <v>37</v>
      </c>
      <c r="M45" s="11" t="s">
        <v>714</v>
      </c>
      <c r="N45" s="37" t="s">
        <v>1557</v>
      </c>
      <c r="O45" s="11" t="s">
        <v>38</v>
      </c>
      <c r="P45" s="37" t="s">
        <v>1555</v>
      </c>
      <c r="Q45" s="37" t="s">
        <v>1556</v>
      </c>
      <c r="R45" s="11" t="s">
        <v>39</v>
      </c>
      <c r="S45" s="11"/>
      <c r="T45" s="11" t="s">
        <v>670</v>
      </c>
      <c r="U45" s="14" t="s">
        <v>87</v>
      </c>
      <c r="V45" s="29" t="s">
        <v>715</v>
      </c>
      <c r="W45" s="13">
        <v>518601038</v>
      </c>
      <c r="X45" s="73" t="s">
        <v>1576</v>
      </c>
      <c r="Y45" s="66" t="s">
        <v>1517</v>
      </c>
      <c r="Z45" s="12" t="str">
        <f>VLOOKUP(A45,'Bez NP'!A:C,3,0)</f>
        <v>safarova.eva@nemkyj.cz</v>
      </c>
      <c r="AA45" s="84" t="s">
        <v>716</v>
      </c>
      <c r="AB45" s="25" t="s">
        <v>717</v>
      </c>
      <c r="AC45" s="26">
        <v>518601208</v>
      </c>
      <c r="AD45" s="50" t="s">
        <v>718</v>
      </c>
      <c r="AE45" s="25" t="s">
        <v>1519</v>
      </c>
      <c r="AF45" s="26">
        <v>518601224</v>
      </c>
      <c r="AG45" s="85" t="s">
        <v>1518</v>
      </c>
      <c r="AH45" s="27" t="s">
        <v>1312</v>
      </c>
      <c r="AI45" s="25" t="s">
        <v>1313</v>
      </c>
      <c r="AJ45" s="26" t="s">
        <v>719</v>
      </c>
      <c r="AK45" s="50" t="s">
        <v>1311</v>
      </c>
      <c r="AL45" s="49" t="s">
        <v>1412</v>
      </c>
      <c r="AM45" s="49" t="s">
        <v>1412</v>
      </c>
      <c r="AN45" s="49" t="s">
        <v>1478</v>
      </c>
      <c r="AO45" s="49" t="s">
        <v>1411</v>
      </c>
      <c r="AP45" s="1"/>
      <c r="AQ45" s="66" t="str">
        <f>VLOOKUP(A45,'Bez NP'!A:F,6,0)</f>
        <v>Ano</v>
      </c>
      <c r="AR45" s="14"/>
      <c r="AS45" s="14"/>
    </row>
    <row r="46" spans="1:45" s="1" customFormat="1" ht="30" customHeight="1" x14ac:dyDescent="0.2">
      <c r="A46" s="22">
        <v>70839964</v>
      </c>
      <c r="B46" s="39" t="s">
        <v>722</v>
      </c>
      <c r="C46" s="22">
        <v>70839964</v>
      </c>
      <c r="D46" s="12" t="s">
        <v>43</v>
      </c>
      <c r="E46" s="12" t="s">
        <v>723</v>
      </c>
      <c r="F46" s="11" t="s">
        <v>724</v>
      </c>
      <c r="G46" s="11" t="s">
        <v>725</v>
      </c>
      <c r="H46" s="11" t="s">
        <v>720</v>
      </c>
      <c r="I46" s="11" t="s">
        <v>726</v>
      </c>
      <c r="J46" s="23">
        <v>1676</v>
      </c>
      <c r="K46" s="23"/>
      <c r="L46" s="11" t="s">
        <v>37</v>
      </c>
      <c r="M46" s="11" t="s">
        <v>727</v>
      </c>
      <c r="N46" s="11" t="s">
        <v>728</v>
      </c>
      <c r="O46" s="11" t="s">
        <v>38</v>
      </c>
      <c r="P46" s="11" t="s">
        <v>729</v>
      </c>
      <c r="Q46" s="11" t="s">
        <v>730</v>
      </c>
      <c r="R46" s="11" t="s">
        <v>39</v>
      </c>
      <c r="S46" s="11" t="s">
        <v>731</v>
      </c>
      <c r="T46" s="11" t="s">
        <v>721</v>
      </c>
      <c r="U46" s="14" t="s">
        <v>41</v>
      </c>
      <c r="V46" s="24" t="s">
        <v>42</v>
      </c>
      <c r="W46" s="12" t="s">
        <v>732</v>
      </c>
      <c r="X46" s="12" t="s">
        <v>1538</v>
      </c>
      <c r="Y46" s="12" t="s">
        <v>1574</v>
      </c>
      <c r="Z46" s="12" t="str">
        <f>VLOOKUP(A46,'Bez NP'!A:C,3,0)</f>
        <v>zus@zus-veseli.cz</v>
      </c>
      <c r="AA46" s="69" t="s">
        <v>1547</v>
      </c>
      <c r="AB46" s="25"/>
      <c r="AC46" s="25"/>
      <c r="AD46" s="50"/>
      <c r="AE46" s="25" t="s">
        <v>734</v>
      </c>
      <c r="AF46" s="25" t="s">
        <v>735</v>
      </c>
      <c r="AG46" s="50" t="s">
        <v>733</v>
      </c>
      <c r="AH46" s="27"/>
      <c r="AI46" s="25"/>
      <c r="AJ46" s="25"/>
      <c r="AK46" s="50"/>
      <c r="AL46" s="49" t="s">
        <v>1412</v>
      </c>
      <c r="AM46" s="49" t="s">
        <v>1412</v>
      </c>
      <c r="AN46" s="49" t="s">
        <v>1478</v>
      </c>
      <c r="AO46" s="49" t="s">
        <v>1411</v>
      </c>
      <c r="AQ46" s="66" t="str">
        <f>VLOOKUP(A46,'Bez NP'!A:F,6,0)</f>
        <v>Ano</v>
      </c>
      <c r="AR46" s="14"/>
      <c r="AS46" s="14"/>
    </row>
    <row r="47" spans="1:45" s="1" customFormat="1" ht="24.75" x14ac:dyDescent="0.2">
      <c r="A47" s="67">
        <v>566438</v>
      </c>
      <c r="B47" s="39" t="s">
        <v>736</v>
      </c>
      <c r="C47" s="22" t="s">
        <v>1439</v>
      </c>
      <c r="D47" s="12" t="s">
        <v>737</v>
      </c>
      <c r="E47" s="12" t="s">
        <v>1569</v>
      </c>
      <c r="F47" s="11" t="s">
        <v>738</v>
      </c>
      <c r="G47" s="11" t="s">
        <v>739</v>
      </c>
      <c r="H47" s="11" t="s">
        <v>720</v>
      </c>
      <c r="I47" s="11" t="s">
        <v>740</v>
      </c>
      <c r="J47" s="23">
        <v>1669</v>
      </c>
      <c r="K47" s="23"/>
      <c r="L47" s="11" t="s">
        <v>37</v>
      </c>
      <c r="M47" s="11" t="s">
        <v>741</v>
      </c>
      <c r="N47" s="11" t="s">
        <v>742</v>
      </c>
      <c r="O47" s="11" t="s">
        <v>45</v>
      </c>
      <c r="P47" s="11" t="s">
        <v>743</v>
      </c>
      <c r="Q47" s="11" t="s">
        <v>744</v>
      </c>
      <c r="R47" s="11" t="s">
        <v>46</v>
      </c>
      <c r="S47" s="11" t="s">
        <v>745</v>
      </c>
      <c r="T47" s="11" t="s">
        <v>721</v>
      </c>
      <c r="U47" s="14" t="s">
        <v>41</v>
      </c>
      <c r="V47" s="24" t="s">
        <v>42</v>
      </c>
      <c r="W47" s="13">
        <v>518322658</v>
      </c>
      <c r="X47" s="12" t="s">
        <v>1581</v>
      </c>
      <c r="Y47" s="12" t="s">
        <v>746</v>
      </c>
      <c r="Z47" s="12" t="str">
        <f>VLOOKUP(A47,'Bez NP'!A:C,3,0)</f>
        <v>oa@oaveseli.cz</v>
      </c>
      <c r="AA47" s="69" t="s">
        <v>1581</v>
      </c>
      <c r="AB47" s="25"/>
      <c r="AC47" s="25"/>
      <c r="AD47" s="50"/>
      <c r="AE47" s="25" t="s">
        <v>748</v>
      </c>
      <c r="AF47" s="25" t="s">
        <v>749</v>
      </c>
      <c r="AG47" s="50" t="s">
        <v>750</v>
      </c>
      <c r="AH47" s="27"/>
      <c r="AI47" s="25" t="s">
        <v>751</v>
      </c>
      <c r="AJ47" s="26">
        <v>518390190</v>
      </c>
      <c r="AK47" s="50" t="s">
        <v>747</v>
      </c>
      <c r="AL47" s="49" t="s">
        <v>1412</v>
      </c>
      <c r="AM47" s="49" t="s">
        <v>1412</v>
      </c>
      <c r="AN47" s="49" t="s">
        <v>1478</v>
      </c>
      <c r="AO47" s="49" t="s">
        <v>1411</v>
      </c>
      <c r="AQ47" s="66" t="str">
        <f>VLOOKUP(A47,'Bez NP'!A:F,6,0)</f>
        <v>Ano</v>
      </c>
      <c r="AR47" s="14"/>
      <c r="AS47" s="14"/>
    </row>
    <row r="48" spans="1:45" s="1" customFormat="1" ht="30" customHeight="1" x14ac:dyDescent="0.2">
      <c r="A48" s="22">
        <v>70840385</v>
      </c>
      <c r="B48" s="39" t="s">
        <v>752</v>
      </c>
      <c r="C48" s="22">
        <v>70840385</v>
      </c>
      <c r="D48" s="12" t="s">
        <v>43</v>
      </c>
      <c r="E48" s="12" t="s">
        <v>753</v>
      </c>
      <c r="F48" s="11" t="s">
        <v>754</v>
      </c>
      <c r="G48" s="11" t="s">
        <v>755</v>
      </c>
      <c r="H48" s="11" t="s">
        <v>720</v>
      </c>
      <c r="I48" s="11" t="s">
        <v>740</v>
      </c>
      <c r="J48" s="23">
        <v>1045</v>
      </c>
      <c r="K48" s="23"/>
      <c r="L48" s="11" t="s">
        <v>37</v>
      </c>
      <c r="M48" s="11" t="s">
        <v>756</v>
      </c>
      <c r="N48" s="11" t="s">
        <v>757</v>
      </c>
      <c r="O48" s="11" t="s">
        <v>45</v>
      </c>
      <c r="P48" s="11" t="s">
        <v>758</v>
      </c>
      <c r="Q48" s="11" t="s">
        <v>759</v>
      </c>
      <c r="R48" s="11" t="s">
        <v>46</v>
      </c>
      <c r="S48" s="11" t="s">
        <v>760</v>
      </c>
      <c r="T48" s="11" t="s">
        <v>721</v>
      </c>
      <c r="U48" s="14" t="s">
        <v>41</v>
      </c>
      <c r="V48" s="24" t="s">
        <v>42</v>
      </c>
      <c r="W48" s="13">
        <v>518322216</v>
      </c>
      <c r="X48" s="14" t="s">
        <v>762</v>
      </c>
      <c r="Y48" s="66" t="s">
        <v>1384</v>
      </c>
      <c r="Z48" s="12" t="str">
        <f>VLOOKUP(A48,'Bez NP'!A:C,3,0)</f>
        <v>aujezdska.martina@zsveselikollarova.cz</v>
      </c>
      <c r="AA48" s="84" t="s">
        <v>761</v>
      </c>
      <c r="AB48" s="25"/>
      <c r="AC48" s="25"/>
      <c r="AD48" s="50"/>
      <c r="AE48" s="25" t="s">
        <v>763</v>
      </c>
      <c r="AF48" s="26">
        <v>518322216</v>
      </c>
      <c r="AG48" s="50" t="s">
        <v>1385</v>
      </c>
      <c r="AH48" s="27"/>
      <c r="AI48" s="25" t="s">
        <v>763</v>
      </c>
      <c r="AJ48" s="26">
        <v>518322216</v>
      </c>
      <c r="AK48" s="50" t="s">
        <v>762</v>
      </c>
      <c r="AL48" s="49" t="s">
        <v>1412</v>
      </c>
      <c r="AM48" s="49" t="s">
        <v>1412</v>
      </c>
      <c r="AN48" s="49" t="s">
        <v>1479</v>
      </c>
      <c r="AO48" s="49" t="s">
        <v>1411</v>
      </c>
      <c r="AQ48" s="66" t="str">
        <f>VLOOKUP(A48,'Bez NP'!A:F,6,0)</f>
        <v>Ano</v>
      </c>
      <c r="AR48" s="14"/>
      <c r="AS48" s="14"/>
    </row>
    <row r="49" spans="1:45" s="1" customFormat="1" ht="30" customHeight="1" x14ac:dyDescent="0.2">
      <c r="A49" s="67">
        <v>838420</v>
      </c>
      <c r="B49" s="43" t="s">
        <v>764</v>
      </c>
      <c r="C49" s="22" t="s">
        <v>1442</v>
      </c>
      <c r="D49" s="28" t="s">
        <v>43</v>
      </c>
      <c r="E49" s="28" t="s">
        <v>765</v>
      </c>
      <c r="F49" s="11" t="s">
        <v>766</v>
      </c>
      <c r="G49" s="11" t="s">
        <v>767</v>
      </c>
      <c r="H49" s="11" t="s">
        <v>768</v>
      </c>
      <c r="I49" s="11" t="s">
        <v>769</v>
      </c>
      <c r="J49" s="23">
        <v>679</v>
      </c>
      <c r="K49" s="23"/>
      <c r="L49" s="11" t="s">
        <v>37</v>
      </c>
      <c r="M49" s="11" t="s">
        <v>770</v>
      </c>
      <c r="N49" s="11" t="s">
        <v>771</v>
      </c>
      <c r="O49" s="11" t="s">
        <v>45</v>
      </c>
      <c r="P49" s="11" t="s">
        <v>772</v>
      </c>
      <c r="Q49" s="11" t="s">
        <v>773</v>
      </c>
      <c r="R49" s="11" t="s">
        <v>46</v>
      </c>
      <c r="S49" s="11" t="s">
        <v>774</v>
      </c>
      <c r="T49" s="11" t="s">
        <v>775</v>
      </c>
      <c r="U49" s="14" t="s">
        <v>64</v>
      </c>
      <c r="V49" s="29" t="s">
        <v>776</v>
      </c>
      <c r="W49" s="13" t="s">
        <v>1322</v>
      </c>
      <c r="X49" s="12"/>
      <c r="Y49" s="12" t="s">
        <v>777</v>
      </c>
      <c r="Z49" s="12" t="str">
        <f>VLOOKUP(A49,'Bez NP'!A:C,3,0)</f>
        <v>ucetni@paprsek.eu</v>
      </c>
      <c r="AA49" s="69" t="s">
        <v>778</v>
      </c>
      <c r="AB49" s="25"/>
      <c r="AC49" s="25"/>
      <c r="AD49" s="50"/>
      <c r="AE49" s="25" t="s">
        <v>779</v>
      </c>
      <c r="AF49" s="26">
        <v>516478444</v>
      </c>
      <c r="AG49" s="50" t="s">
        <v>778</v>
      </c>
      <c r="AH49" s="27"/>
      <c r="AI49" s="25" t="s">
        <v>1323</v>
      </c>
      <c r="AJ49" s="26" t="s">
        <v>1324</v>
      </c>
      <c r="AK49" s="86" t="s">
        <v>780</v>
      </c>
      <c r="AL49" s="49" t="s">
        <v>1412</v>
      </c>
      <c r="AM49" s="49" t="s">
        <v>1412</v>
      </c>
      <c r="AN49" s="49" t="s">
        <v>1478</v>
      </c>
      <c r="AO49" s="49" t="s">
        <v>1412</v>
      </c>
      <c r="AQ49" s="66" t="str">
        <f>VLOOKUP(A49,'Bez NP'!A:F,6,0)</f>
        <v>Ano</v>
      </c>
      <c r="AR49" s="14"/>
      <c r="AS49" s="14"/>
    </row>
    <row r="50" spans="1:45" s="1" customFormat="1" ht="30" customHeight="1" x14ac:dyDescent="0.2">
      <c r="A50" s="67">
        <v>840246</v>
      </c>
      <c r="B50" s="39" t="s">
        <v>781</v>
      </c>
      <c r="C50" s="22" t="s">
        <v>1443</v>
      </c>
      <c r="D50" s="12" t="s">
        <v>43</v>
      </c>
      <c r="E50" s="12" t="s">
        <v>782</v>
      </c>
      <c r="F50" s="11" t="s">
        <v>783</v>
      </c>
      <c r="G50" s="11" t="s">
        <v>784</v>
      </c>
      <c r="H50" s="11" t="s">
        <v>768</v>
      </c>
      <c r="I50" s="11" t="s">
        <v>785</v>
      </c>
      <c r="J50" s="23">
        <v>499</v>
      </c>
      <c r="K50" s="23"/>
      <c r="L50" s="11" t="s">
        <v>62</v>
      </c>
      <c r="M50" s="11" t="s">
        <v>786</v>
      </c>
      <c r="N50" s="11" t="s">
        <v>787</v>
      </c>
      <c r="O50" s="11" t="s">
        <v>45</v>
      </c>
      <c r="P50" s="11" t="s">
        <v>788</v>
      </c>
      <c r="Q50" s="11" t="s">
        <v>789</v>
      </c>
      <c r="R50" s="11" t="s">
        <v>46</v>
      </c>
      <c r="S50" s="11" t="s">
        <v>790</v>
      </c>
      <c r="T50" s="11" t="s">
        <v>775</v>
      </c>
      <c r="U50" s="14" t="s">
        <v>41</v>
      </c>
      <c r="V50" s="24" t="s">
        <v>42</v>
      </c>
      <c r="W50" s="13">
        <v>516477222</v>
      </c>
      <c r="X50" s="12" t="s">
        <v>1371</v>
      </c>
      <c r="Y50" s="12" t="s">
        <v>791</v>
      </c>
      <c r="Z50" s="12" t="str">
        <f>VLOOKUP(A50,'Bez NP'!A:C,3,0)</f>
        <v>zus.vo@tiscali.cz</v>
      </c>
      <c r="AA50" s="69" t="s">
        <v>792</v>
      </c>
      <c r="AB50" s="25"/>
      <c r="AC50" s="25"/>
      <c r="AD50" s="50"/>
      <c r="AE50" s="25" t="s">
        <v>793</v>
      </c>
      <c r="AF50" s="26">
        <v>516477222</v>
      </c>
      <c r="AG50" s="50" t="s">
        <v>791</v>
      </c>
      <c r="AH50" s="27"/>
      <c r="AI50" s="25"/>
      <c r="AJ50" s="25"/>
      <c r="AK50" s="50"/>
      <c r="AL50" s="49" t="s">
        <v>1412</v>
      </c>
      <c r="AM50" s="56" t="s">
        <v>1411</v>
      </c>
      <c r="AN50" s="49"/>
      <c r="AO50" s="49" t="s">
        <v>1412</v>
      </c>
      <c r="AP50" s="1" t="s">
        <v>1503</v>
      </c>
      <c r="AQ50" s="66" t="str">
        <f>VLOOKUP(A50,'Bez NP'!A:F,6,0)</f>
        <v>Ano</v>
      </c>
      <c r="AR50" s="14"/>
      <c r="AS50" s="14"/>
    </row>
    <row r="51" spans="1:45" s="1" customFormat="1" ht="30" customHeight="1" x14ac:dyDescent="0.2">
      <c r="A51" s="67">
        <v>838446</v>
      </c>
      <c r="B51" s="43" t="s">
        <v>794</v>
      </c>
      <c r="C51" s="22" t="s">
        <v>1444</v>
      </c>
      <c r="D51" s="28" t="s">
        <v>43</v>
      </c>
      <c r="E51" s="28" t="s">
        <v>795</v>
      </c>
      <c r="F51" s="11" t="s">
        <v>796</v>
      </c>
      <c r="G51" s="11" t="s">
        <v>797</v>
      </c>
      <c r="H51" s="11" t="s">
        <v>798</v>
      </c>
      <c r="I51" s="11" t="s">
        <v>799</v>
      </c>
      <c r="J51" s="23">
        <v>1</v>
      </c>
      <c r="K51" s="23"/>
      <c r="L51" s="11" t="s">
        <v>37</v>
      </c>
      <c r="M51" s="11" t="s">
        <v>800</v>
      </c>
      <c r="N51" s="11" t="s">
        <v>1405</v>
      </c>
      <c r="O51" s="11" t="s">
        <v>45</v>
      </c>
      <c r="P51" s="11" t="s">
        <v>1406</v>
      </c>
      <c r="Q51" s="11" t="s">
        <v>1407</v>
      </c>
      <c r="R51" s="11" t="s">
        <v>46</v>
      </c>
      <c r="S51" s="11" t="s">
        <v>1451</v>
      </c>
      <c r="T51" s="11" t="s">
        <v>801</v>
      </c>
      <c r="U51" s="14" t="s">
        <v>64</v>
      </c>
      <c r="V51" s="29" t="s">
        <v>802</v>
      </c>
      <c r="W51" s="13" t="s">
        <v>1545</v>
      </c>
      <c r="X51" s="66" t="s">
        <v>803</v>
      </c>
      <c r="Y51" s="66" t="s">
        <v>1408</v>
      </c>
      <c r="Z51" s="12" t="str">
        <f>VLOOKUP(A51,'Bez NP'!A:C,3,0)</f>
        <v>posta@socialnisluzbysebetov.cz</v>
      </c>
      <c r="AA51" s="69" t="s">
        <v>804</v>
      </c>
      <c r="AB51" s="25"/>
      <c r="AC51" s="25"/>
      <c r="AD51" s="50"/>
      <c r="AE51" s="25" t="s">
        <v>805</v>
      </c>
      <c r="AF51" s="25" t="s">
        <v>1490</v>
      </c>
      <c r="AG51" s="86" t="s">
        <v>806</v>
      </c>
      <c r="AH51" s="27"/>
      <c r="AI51" s="25" t="s">
        <v>1345</v>
      </c>
      <c r="AJ51" s="25" t="s">
        <v>807</v>
      </c>
      <c r="AK51" s="85" t="s">
        <v>1344</v>
      </c>
      <c r="AL51" s="49" t="s">
        <v>1412</v>
      </c>
      <c r="AM51" s="49" t="s">
        <v>1412</v>
      </c>
      <c r="AN51" s="49" t="s">
        <v>1478</v>
      </c>
      <c r="AO51" s="49" t="s">
        <v>1412</v>
      </c>
      <c r="AQ51" s="66" t="str">
        <f>VLOOKUP(A51,'Bez NP'!A:F,6,0)</f>
        <v>Ano</v>
      </c>
      <c r="AR51" s="14"/>
      <c r="AS51" s="14"/>
    </row>
    <row r="52" spans="1:45" s="1" customFormat="1" ht="30" customHeight="1" x14ac:dyDescent="0.2">
      <c r="A52" s="67">
        <v>387134</v>
      </c>
      <c r="B52" s="39" t="s">
        <v>810</v>
      </c>
      <c r="C52" s="22" t="s">
        <v>1425</v>
      </c>
      <c r="D52" s="30" t="s">
        <v>811</v>
      </c>
      <c r="E52" s="28" t="s">
        <v>812</v>
      </c>
      <c r="F52" s="11" t="s">
        <v>1579</v>
      </c>
      <c r="G52" s="11" t="s">
        <v>1578</v>
      </c>
      <c r="H52" s="11" t="s">
        <v>808</v>
      </c>
      <c r="I52" s="11" t="s">
        <v>1580</v>
      </c>
      <c r="J52" s="23">
        <v>55</v>
      </c>
      <c r="K52" s="23">
        <v>17</v>
      </c>
      <c r="L52" s="11" t="s">
        <v>37</v>
      </c>
      <c r="M52" s="11" t="s">
        <v>813</v>
      </c>
      <c r="N52" s="11" t="s">
        <v>814</v>
      </c>
      <c r="O52" s="11" t="s">
        <v>45</v>
      </c>
      <c r="P52" s="11" t="s">
        <v>815</v>
      </c>
      <c r="Q52" s="11" t="s">
        <v>816</v>
      </c>
      <c r="R52" s="11" t="s">
        <v>46</v>
      </c>
      <c r="S52" s="11" t="s">
        <v>817</v>
      </c>
      <c r="T52" s="11" t="s">
        <v>809</v>
      </c>
      <c r="U52" s="14" t="s">
        <v>87</v>
      </c>
      <c r="V52" s="29" t="s">
        <v>818</v>
      </c>
      <c r="W52" s="12" t="s">
        <v>1491</v>
      </c>
      <c r="X52" s="12" t="s">
        <v>819</v>
      </c>
      <c r="Y52" s="12" t="s">
        <v>820</v>
      </c>
      <c r="Z52" s="12" t="str">
        <f>VLOOKUP(A52,'Bez NP'!A:C,3,0)</f>
        <v>davky@nemletovice.cz</v>
      </c>
      <c r="AA52" s="84" t="s">
        <v>1520</v>
      </c>
      <c r="AB52" s="25" t="s">
        <v>821</v>
      </c>
      <c r="AC52" s="26">
        <v>601392799</v>
      </c>
      <c r="AD52" s="50" t="s">
        <v>822</v>
      </c>
      <c r="AE52" s="25" t="s">
        <v>823</v>
      </c>
      <c r="AF52" s="26">
        <v>601591336</v>
      </c>
      <c r="AG52" s="64" t="s">
        <v>1520</v>
      </c>
      <c r="AH52" s="27"/>
      <c r="AI52" s="25" t="s">
        <v>824</v>
      </c>
      <c r="AJ52" s="25" t="s">
        <v>825</v>
      </c>
      <c r="AK52" s="64" t="s">
        <v>1529</v>
      </c>
      <c r="AL52" s="49" t="s">
        <v>1412</v>
      </c>
      <c r="AM52" s="49" t="s">
        <v>1412</v>
      </c>
      <c r="AN52" s="49" t="s">
        <v>1478</v>
      </c>
      <c r="AO52" s="49" t="s">
        <v>1411</v>
      </c>
      <c r="AQ52" s="66" t="str">
        <f>VLOOKUP(A52,'Bez NP'!A:F,6,0)</f>
        <v>Ano</v>
      </c>
      <c r="AR52" s="14"/>
      <c r="AS52" s="14"/>
    </row>
    <row r="53" spans="1:45" s="1" customFormat="1" ht="30" customHeight="1" x14ac:dyDescent="0.2">
      <c r="A53" s="22">
        <v>60680342</v>
      </c>
      <c r="B53" s="39" t="s">
        <v>827</v>
      </c>
      <c r="C53" s="22">
        <v>60680342</v>
      </c>
      <c r="D53" s="12" t="s">
        <v>828</v>
      </c>
      <c r="E53" s="12" t="s">
        <v>1301</v>
      </c>
      <c r="F53" s="11" t="s">
        <v>829</v>
      </c>
      <c r="G53" s="11" t="s">
        <v>830</v>
      </c>
      <c r="H53" s="11" t="s">
        <v>831</v>
      </c>
      <c r="I53" s="11" t="s">
        <v>832</v>
      </c>
      <c r="J53" s="23">
        <v>1126</v>
      </c>
      <c r="K53" s="23">
        <v>1</v>
      </c>
      <c r="L53" s="11" t="s">
        <v>37</v>
      </c>
      <c r="M53" s="11" t="s">
        <v>833</v>
      </c>
      <c r="N53" s="11" t="s">
        <v>1450</v>
      </c>
      <c r="O53" s="11" t="s">
        <v>38</v>
      </c>
      <c r="P53" s="11" t="s">
        <v>1493</v>
      </c>
      <c r="Q53" s="11" t="s">
        <v>1450</v>
      </c>
      <c r="R53" s="11" t="s">
        <v>39</v>
      </c>
      <c r="S53" s="11" t="s">
        <v>1559</v>
      </c>
      <c r="T53" s="11" t="s">
        <v>826</v>
      </c>
      <c r="U53" s="14" t="s">
        <v>41</v>
      </c>
      <c r="V53" s="24" t="s">
        <v>42</v>
      </c>
      <c r="W53" s="12" t="s">
        <v>834</v>
      </c>
      <c r="X53" s="66" t="s">
        <v>1337</v>
      </c>
      <c r="Y53" s="66" t="s">
        <v>1449</v>
      </c>
      <c r="Z53" s="12" t="str">
        <f>VLOOKUP(A53,'Bez NP'!A:C,3,0)</f>
        <v>zavodna@spsbv.cz</v>
      </c>
      <c r="AA53" s="69" t="s">
        <v>1372</v>
      </c>
      <c r="AB53" s="25"/>
      <c r="AC53" s="25"/>
      <c r="AD53" s="50"/>
      <c r="AE53" s="25" t="s">
        <v>836</v>
      </c>
      <c r="AF53" s="26">
        <v>519326505</v>
      </c>
      <c r="AG53" s="50" t="s">
        <v>835</v>
      </c>
      <c r="AH53" s="27"/>
      <c r="AI53" s="25" t="s">
        <v>837</v>
      </c>
      <c r="AJ53" s="26">
        <v>724645824</v>
      </c>
      <c r="AK53" s="50" t="s">
        <v>838</v>
      </c>
      <c r="AL53" s="49" t="s">
        <v>1412</v>
      </c>
      <c r="AM53" s="49" t="s">
        <v>1412</v>
      </c>
      <c r="AN53" s="49" t="s">
        <v>1480</v>
      </c>
      <c r="AO53" s="49" t="s">
        <v>1411</v>
      </c>
      <c r="AQ53" s="66" t="str">
        <f>VLOOKUP(A53,'Bez NP'!A:F,6,0)</f>
        <v>Ano</v>
      </c>
      <c r="AR53" s="14"/>
      <c r="AS53" s="14"/>
    </row>
    <row r="54" spans="1:45" s="1" customFormat="1" ht="30" customHeight="1" x14ac:dyDescent="0.2">
      <c r="A54" s="67">
        <v>390780</v>
      </c>
      <c r="B54" s="44" t="s">
        <v>840</v>
      </c>
      <c r="C54" s="22" t="s">
        <v>1426</v>
      </c>
      <c r="D54" s="30" t="s">
        <v>841</v>
      </c>
      <c r="E54" s="28" t="s">
        <v>842</v>
      </c>
      <c r="F54" s="11" t="s">
        <v>1365</v>
      </c>
      <c r="G54" s="11" t="s">
        <v>843</v>
      </c>
      <c r="H54" s="11" t="s">
        <v>839</v>
      </c>
      <c r="I54" s="11" t="s">
        <v>844</v>
      </c>
      <c r="J54" s="23">
        <v>3066</v>
      </c>
      <c r="K54" s="23">
        <v>1</v>
      </c>
      <c r="L54" s="11" t="s">
        <v>37</v>
      </c>
      <c r="M54" s="11" t="s">
        <v>845</v>
      </c>
      <c r="N54" s="37" t="s">
        <v>846</v>
      </c>
      <c r="O54" s="37" t="s">
        <v>38</v>
      </c>
      <c r="P54" s="37" t="s">
        <v>1304</v>
      </c>
      <c r="Q54" s="37" t="s">
        <v>847</v>
      </c>
      <c r="R54" s="37" t="s">
        <v>39</v>
      </c>
      <c r="S54" s="37" t="s">
        <v>1305</v>
      </c>
      <c r="T54" s="11" t="s">
        <v>826</v>
      </c>
      <c r="U54" s="14" t="s">
        <v>87</v>
      </c>
      <c r="V54" s="29" t="s">
        <v>848</v>
      </c>
      <c r="W54" s="12" t="s">
        <v>849</v>
      </c>
      <c r="X54" s="12" t="s">
        <v>850</v>
      </c>
      <c r="Y54" s="12" t="s">
        <v>851</v>
      </c>
      <c r="Z54" s="12" t="str">
        <f>VLOOKUP(A54,'Bez NP'!A:C,3,0)</f>
        <v>obchodni@nembv.cz</v>
      </c>
      <c r="AA54" s="69" t="s">
        <v>852</v>
      </c>
      <c r="AB54" s="25"/>
      <c r="AC54" s="25"/>
      <c r="AD54" s="50"/>
      <c r="AE54" s="25" t="s">
        <v>853</v>
      </c>
      <c r="AF54" s="26">
        <v>519315110</v>
      </c>
      <c r="AG54" s="50" t="s">
        <v>854</v>
      </c>
      <c r="AH54" s="27"/>
      <c r="AI54" s="25" t="s">
        <v>855</v>
      </c>
      <c r="AJ54" s="26" t="s">
        <v>1577</v>
      </c>
      <c r="AK54" s="50" t="s">
        <v>856</v>
      </c>
      <c r="AL54" s="49" t="s">
        <v>1412</v>
      </c>
      <c r="AM54" s="49" t="s">
        <v>1412</v>
      </c>
      <c r="AN54" s="49" t="s">
        <v>1478</v>
      </c>
      <c r="AO54" s="49" t="s">
        <v>1411</v>
      </c>
      <c r="AQ54" s="66" t="str">
        <f>VLOOKUP(A54,'Bez NP'!A:F,6,0)</f>
        <v>Ano</v>
      </c>
      <c r="AR54" s="14"/>
      <c r="AS54" s="14"/>
    </row>
    <row r="55" spans="1:45" s="1" customFormat="1" ht="30" customHeight="1" x14ac:dyDescent="0.2">
      <c r="A55" s="67">
        <v>839621</v>
      </c>
      <c r="B55" s="42" t="s">
        <v>857</v>
      </c>
      <c r="C55" s="22" t="s">
        <v>1445</v>
      </c>
      <c r="D55" s="12" t="s">
        <v>43</v>
      </c>
      <c r="E55" s="12" t="s">
        <v>1540</v>
      </c>
      <c r="F55" s="11" t="s">
        <v>858</v>
      </c>
      <c r="G55" s="11" t="s">
        <v>859</v>
      </c>
      <c r="H55" s="11" t="s">
        <v>860</v>
      </c>
      <c r="I55" s="11" t="s">
        <v>861</v>
      </c>
      <c r="J55" s="23">
        <v>463</v>
      </c>
      <c r="K55" s="23"/>
      <c r="L55" s="11" t="s">
        <v>62</v>
      </c>
      <c r="M55" s="11" t="s">
        <v>862</v>
      </c>
      <c r="N55" s="11" t="s">
        <v>1541</v>
      </c>
      <c r="O55" s="11" t="s">
        <v>38</v>
      </c>
      <c r="P55" s="11" t="s">
        <v>863</v>
      </c>
      <c r="Q55" s="11" t="s">
        <v>864</v>
      </c>
      <c r="R55" s="11" t="s">
        <v>39</v>
      </c>
      <c r="S55" s="11" t="s">
        <v>865</v>
      </c>
      <c r="T55" s="11" t="s">
        <v>866</v>
      </c>
      <c r="U55" s="14" t="s">
        <v>41</v>
      </c>
      <c r="V55" s="24" t="s">
        <v>42</v>
      </c>
      <c r="W55" s="12" t="s">
        <v>1542</v>
      </c>
      <c r="X55" s="12" t="s">
        <v>1371</v>
      </c>
      <c r="Y55" s="12" t="s">
        <v>867</v>
      </c>
      <c r="Z55" s="12" t="str">
        <f>VLOOKUP(A55,'Bez NP'!A:C,3,0)</f>
        <v>info@zusjedovnice.cz</v>
      </c>
      <c r="AA55" s="1" t="s">
        <v>867</v>
      </c>
      <c r="AB55" s="25" t="s">
        <v>63</v>
      </c>
      <c r="AC55" s="25" t="s">
        <v>63</v>
      </c>
      <c r="AD55" s="50" t="s">
        <v>63</v>
      </c>
      <c r="AE55" s="25" t="s">
        <v>63</v>
      </c>
      <c r="AF55" s="25" t="s">
        <v>63</v>
      </c>
      <c r="AG55" s="86" t="s">
        <v>63</v>
      </c>
      <c r="AH55" s="25" t="s">
        <v>63</v>
      </c>
      <c r="AI55" s="25" t="s">
        <v>63</v>
      </c>
      <c r="AJ55" s="25" t="s">
        <v>63</v>
      </c>
      <c r="AK55" s="50" t="s">
        <v>63</v>
      </c>
      <c r="AL55" s="49" t="s">
        <v>1411</v>
      </c>
      <c r="AM55" s="56" t="s">
        <v>1411</v>
      </c>
      <c r="AN55" s="49"/>
      <c r="AO55" s="49" t="s">
        <v>1411</v>
      </c>
      <c r="AP55" s="1" t="s">
        <v>1499</v>
      </c>
      <c r="AQ55" s="66" t="str">
        <f>VLOOKUP(A55,'Bez NP'!A:F,6,0)</f>
        <v>Ano</v>
      </c>
      <c r="AR55" s="14"/>
      <c r="AS55" s="14"/>
    </row>
    <row r="56" spans="1:45" s="1" customFormat="1" ht="30" customHeight="1" x14ac:dyDescent="0.2">
      <c r="A56" s="22">
        <v>62073087</v>
      </c>
      <c r="B56" s="39" t="s">
        <v>868</v>
      </c>
      <c r="C56" s="22">
        <v>62073087</v>
      </c>
      <c r="D56" s="12" t="s">
        <v>869</v>
      </c>
      <c r="E56" s="12" t="s">
        <v>870</v>
      </c>
      <c r="F56" s="11" t="s">
        <v>858</v>
      </c>
      <c r="G56" s="11" t="s">
        <v>859</v>
      </c>
      <c r="H56" s="11" t="s">
        <v>860</v>
      </c>
      <c r="I56" s="11" t="s">
        <v>861</v>
      </c>
      <c r="J56" s="23">
        <v>463</v>
      </c>
      <c r="K56" s="23"/>
      <c r="L56" s="11" t="s">
        <v>37</v>
      </c>
      <c r="M56" s="11" t="s">
        <v>871</v>
      </c>
      <c r="N56" s="11" t="s">
        <v>872</v>
      </c>
      <c r="O56" s="11" t="s">
        <v>38</v>
      </c>
      <c r="P56" s="11" t="s">
        <v>873</v>
      </c>
      <c r="Q56" s="11" t="s">
        <v>874</v>
      </c>
      <c r="R56" s="11" t="s">
        <v>39</v>
      </c>
      <c r="S56" s="11" t="s">
        <v>875</v>
      </c>
      <c r="T56" s="11" t="s">
        <v>866</v>
      </c>
      <c r="U56" s="14" t="s">
        <v>41</v>
      </c>
      <c r="V56" s="24" t="s">
        <v>42</v>
      </c>
      <c r="W56" s="12">
        <v>516490601</v>
      </c>
      <c r="X56" s="12" t="s">
        <v>1546</v>
      </c>
      <c r="Y56" s="12" t="s">
        <v>876</v>
      </c>
      <c r="Z56" s="12" t="str">
        <f>VLOOKUP(A56,'Bez NP'!A:C,3,0)</f>
        <v>skola@spsjedovnice.cz</v>
      </c>
      <c r="AA56" s="69" t="s">
        <v>877</v>
      </c>
      <c r="AB56" s="25"/>
      <c r="AC56" s="25"/>
      <c r="AD56" s="50"/>
      <c r="AE56" s="25" t="s">
        <v>878</v>
      </c>
      <c r="AF56" s="26">
        <v>516490604</v>
      </c>
      <c r="AG56" s="50" t="s">
        <v>879</v>
      </c>
      <c r="AH56" s="27"/>
      <c r="AI56" s="25"/>
      <c r="AJ56" s="26"/>
      <c r="AK56" s="50" t="s">
        <v>880</v>
      </c>
      <c r="AL56" s="49" t="s">
        <v>1412</v>
      </c>
      <c r="AM56" s="49" t="s">
        <v>1412</v>
      </c>
      <c r="AN56" s="49" t="s">
        <v>1478</v>
      </c>
      <c r="AO56" s="49" t="s">
        <v>1411</v>
      </c>
      <c r="AQ56" s="66" t="str">
        <f>VLOOKUP(A56,'Bez NP'!A:F,6,0)</f>
        <v>Ano</v>
      </c>
      <c r="AR56" s="14"/>
      <c r="AS56" s="14"/>
    </row>
    <row r="57" spans="1:45" s="1" customFormat="1" ht="30" customHeight="1" x14ac:dyDescent="0.2">
      <c r="A57" s="22">
        <v>43420656</v>
      </c>
      <c r="B57" s="39" t="s">
        <v>884</v>
      </c>
      <c r="C57" s="22">
        <v>43420656</v>
      </c>
      <c r="D57" s="12" t="s">
        <v>43</v>
      </c>
      <c r="E57" s="12" t="s">
        <v>885</v>
      </c>
      <c r="F57" s="11" t="s">
        <v>886</v>
      </c>
      <c r="G57" s="11" t="s">
        <v>887</v>
      </c>
      <c r="H57" s="11" t="s">
        <v>881</v>
      </c>
      <c r="I57" s="11" t="s">
        <v>888</v>
      </c>
      <c r="J57" s="23">
        <v>1200</v>
      </c>
      <c r="K57" s="23">
        <v>2</v>
      </c>
      <c r="L57" s="11" t="s">
        <v>37</v>
      </c>
      <c r="M57" s="11" t="s">
        <v>889</v>
      </c>
      <c r="N57" s="11" t="s">
        <v>890</v>
      </c>
      <c r="O57" s="11" t="s">
        <v>45</v>
      </c>
      <c r="P57" s="11" t="s">
        <v>891</v>
      </c>
      <c r="Q57" s="11" t="s">
        <v>892</v>
      </c>
      <c r="R57" s="11" t="s">
        <v>46</v>
      </c>
      <c r="S57" s="11" t="s">
        <v>893</v>
      </c>
      <c r="T57" s="11" t="s">
        <v>882</v>
      </c>
      <c r="U57" s="14" t="s">
        <v>41</v>
      </c>
      <c r="V57" s="24" t="s">
        <v>42</v>
      </c>
      <c r="W57" s="13">
        <v>516412790</v>
      </c>
      <c r="X57" s="66" t="s">
        <v>894</v>
      </c>
      <c r="Y57" s="12" t="s">
        <v>1573</v>
      </c>
      <c r="Z57" s="12" t="str">
        <f>VLOOKUP(A57,'Bez NP'!A:C,3,0)</f>
        <v>ekonomka@ddmblansko.cz</v>
      </c>
      <c r="AA57" s="69" t="s">
        <v>894</v>
      </c>
      <c r="AB57" s="25"/>
      <c r="AC57" s="25"/>
      <c r="AD57" s="50"/>
      <c r="AE57" s="25" t="s">
        <v>895</v>
      </c>
      <c r="AF57" s="26">
        <v>516412790</v>
      </c>
      <c r="AG57" s="50" t="s">
        <v>894</v>
      </c>
      <c r="AH57" s="27"/>
      <c r="AI57" s="25" t="s">
        <v>896</v>
      </c>
      <c r="AJ57" s="26">
        <v>516412790</v>
      </c>
      <c r="AK57" s="50" t="s">
        <v>897</v>
      </c>
      <c r="AL57" s="49" t="s">
        <v>1412</v>
      </c>
      <c r="AM57" s="49" t="s">
        <v>1412</v>
      </c>
      <c r="AN57" s="49" t="s">
        <v>1479</v>
      </c>
      <c r="AO57" s="49" t="s">
        <v>1411</v>
      </c>
      <c r="AQ57" s="66" t="str">
        <f>VLOOKUP(A57,'Bez NP'!A:F,6,0)</f>
        <v>Ano</v>
      </c>
      <c r="AR57" s="14"/>
      <c r="AS57" s="14"/>
    </row>
    <row r="58" spans="1:45" s="1" customFormat="1" ht="32.25" customHeight="1" x14ac:dyDescent="0.2">
      <c r="A58" s="67">
        <v>89613</v>
      </c>
      <c r="B58" s="39" t="s">
        <v>901</v>
      </c>
      <c r="C58" s="22" t="s">
        <v>1415</v>
      </c>
      <c r="D58" s="47" t="s">
        <v>902</v>
      </c>
      <c r="E58" s="48" t="s">
        <v>903</v>
      </c>
      <c r="F58" s="14" t="s">
        <v>904</v>
      </c>
      <c r="G58" s="14" t="s">
        <v>905</v>
      </c>
      <c r="H58" s="14" t="s">
        <v>899</v>
      </c>
      <c r="I58" s="14" t="s">
        <v>883</v>
      </c>
      <c r="J58" s="49">
        <v>1</v>
      </c>
      <c r="K58" s="49">
        <v>4</v>
      </c>
      <c r="L58" s="14" t="s">
        <v>37</v>
      </c>
      <c r="M58" s="14" t="s">
        <v>906</v>
      </c>
      <c r="N58" s="14" t="s">
        <v>907</v>
      </c>
      <c r="O58" s="14" t="s">
        <v>38</v>
      </c>
      <c r="P58" s="14" t="s">
        <v>908</v>
      </c>
      <c r="Q58" s="14" t="s">
        <v>909</v>
      </c>
      <c r="R58" s="14" t="s">
        <v>39</v>
      </c>
      <c r="S58" s="14" t="s">
        <v>910</v>
      </c>
      <c r="T58" s="14" t="s">
        <v>900</v>
      </c>
      <c r="U58" s="14" t="s">
        <v>107</v>
      </c>
      <c r="V58" s="14" t="s">
        <v>911</v>
      </c>
      <c r="W58" s="13">
        <v>519309019</v>
      </c>
      <c r="X58" s="12" t="s">
        <v>912</v>
      </c>
      <c r="Y58" s="12" t="s">
        <v>913</v>
      </c>
      <c r="Z58" s="12" t="str">
        <f>VLOOKUP(A58,'Bez NP'!A:C,3,0)</f>
        <v>georgiu@rmm.cz</v>
      </c>
      <c r="AA58" s="84" t="s">
        <v>1382</v>
      </c>
      <c r="AB58" s="50"/>
      <c r="AC58" s="50"/>
      <c r="AD58" s="50"/>
      <c r="AE58" s="50" t="s">
        <v>1383</v>
      </c>
      <c r="AF58" s="51">
        <v>519309015</v>
      </c>
      <c r="AG58" s="85" t="s">
        <v>1382</v>
      </c>
      <c r="AH58" s="52"/>
      <c r="AI58" s="50" t="s">
        <v>1386</v>
      </c>
      <c r="AJ58" s="50"/>
      <c r="AK58" s="85" t="s">
        <v>1387</v>
      </c>
      <c r="AL58" s="49" t="s">
        <v>1412</v>
      </c>
      <c r="AM58" s="56" t="s">
        <v>1411</v>
      </c>
      <c r="AN58" s="49"/>
      <c r="AO58" s="49" t="s">
        <v>1412</v>
      </c>
      <c r="AP58" s="1" t="s">
        <v>1503</v>
      </c>
      <c r="AQ58" s="66" t="str">
        <f>VLOOKUP(A58,'Bez NP'!A:F,6,0)</f>
        <v>Ano</v>
      </c>
      <c r="AR58" s="14"/>
      <c r="AS58" s="14"/>
    </row>
    <row r="59" spans="1:45" s="1" customFormat="1" ht="30" customHeight="1" x14ac:dyDescent="0.2">
      <c r="A59" s="22">
        <v>62076051</v>
      </c>
      <c r="B59" s="42" t="s">
        <v>914</v>
      </c>
      <c r="C59" s="22">
        <v>62076051</v>
      </c>
      <c r="D59" s="12" t="s">
        <v>43</v>
      </c>
      <c r="E59" s="12" t="s">
        <v>915</v>
      </c>
      <c r="F59" s="11" t="s">
        <v>1944</v>
      </c>
      <c r="G59" s="11" t="s">
        <v>916</v>
      </c>
      <c r="H59" s="11" t="s">
        <v>917</v>
      </c>
      <c r="I59" s="11" t="s">
        <v>678</v>
      </c>
      <c r="J59" s="23">
        <v>363</v>
      </c>
      <c r="K59" s="23"/>
      <c r="L59" s="11" t="s">
        <v>415</v>
      </c>
      <c r="M59" s="11" t="s">
        <v>918</v>
      </c>
      <c r="N59" s="11" t="s">
        <v>919</v>
      </c>
      <c r="O59" s="11" t="s">
        <v>45</v>
      </c>
      <c r="P59" s="11" t="s">
        <v>920</v>
      </c>
      <c r="Q59" s="11" t="s">
        <v>921</v>
      </c>
      <c r="R59" s="11" t="s">
        <v>46</v>
      </c>
      <c r="S59" s="11" t="s">
        <v>922</v>
      </c>
      <c r="T59" s="11" t="s">
        <v>923</v>
      </c>
      <c r="U59" s="14" t="s">
        <v>41</v>
      </c>
      <c r="V59" s="24" t="s">
        <v>42</v>
      </c>
      <c r="W59" s="12" t="s">
        <v>924</v>
      </c>
      <c r="X59" s="12" t="s">
        <v>1371</v>
      </c>
      <c r="Y59" s="12" t="s">
        <v>925</v>
      </c>
      <c r="Z59" s="12" t="str">
        <f>VLOOKUP(A59,'Bez NP'!A:C,3,0)</f>
        <v>spzs.ostrovum@seznam.cz</v>
      </c>
      <c r="AA59" s="69" t="s">
        <v>925</v>
      </c>
      <c r="AB59" s="25" t="s">
        <v>63</v>
      </c>
      <c r="AC59" s="25" t="s">
        <v>63</v>
      </c>
      <c r="AD59" s="50" t="s">
        <v>63</v>
      </c>
      <c r="AE59" s="25" t="s">
        <v>63</v>
      </c>
      <c r="AF59" s="25" t="s">
        <v>63</v>
      </c>
      <c r="AG59" s="50" t="s">
        <v>63</v>
      </c>
      <c r="AH59" s="25" t="s">
        <v>63</v>
      </c>
      <c r="AI59" s="25" t="s">
        <v>63</v>
      </c>
      <c r="AJ59" s="25" t="s">
        <v>63</v>
      </c>
      <c r="AK59" s="50" t="s">
        <v>63</v>
      </c>
      <c r="AL59" s="49" t="s">
        <v>1411</v>
      </c>
      <c r="AM59" s="56" t="s">
        <v>1411</v>
      </c>
      <c r="AN59" s="49"/>
      <c r="AO59" s="49" t="s">
        <v>1411</v>
      </c>
      <c r="AP59" s="1" t="s">
        <v>1500</v>
      </c>
      <c r="AQ59" s="66" t="str">
        <f>VLOOKUP(A59,'Bez NP'!A:F,6,0)</f>
        <v>Ano</v>
      </c>
      <c r="AR59" s="14"/>
      <c r="AS59" s="14"/>
    </row>
    <row r="60" spans="1:45" s="1" customFormat="1" ht="30" customHeight="1" x14ac:dyDescent="0.2">
      <c r="A60" s="22">
        <v>45671788</v>
      </c>
      <c r="B60" s="43" t="s">
        <v>926</v>
      </c>
      <c r="C60" s="22">
        <v>45671788</v>
      </c>
      <c r="D60" s="28" t="s">
        <v>43</v>
      </c>
      <c r="E60" s="28" t="s">
        <v>927</v>
      </c>
      <c r="F60" s="11" t="s">
        <v>928</v>
      </c>
      <c r="G60" s="11" t="s">
        <v>929</v>
      </c>
      <c r="H60" s="11" t="s">
        <v>930</v>
      </c>
      <c r="I60" s="11" t="s">
        <v>931</v>
      </c>
      <c r="J60" s="23">
        <v>1</v>
      </c>
      <c r="K60" s="23"/>
      <c r="L60" s="11" t="s">
        <v>37</v>
      </c>
      <c r="M60" s="11" t="s">
        <v>932</v>
      </c>
      <c r="N60" s="11" t="s">
        <v>933</v>
      </c>
      <c r="O60" s="11" t="s">
        <v>38</v>
      </c>
      <c r="P60" s="11" t="s">
        <v>934</v>
      </c>
      <c r="Q60" s="11" t="s">
        <v>935</v>
      </c>
      <c r="R60" s="11" t="s">
        <v>39</v>
      </c>
      <c r="S60" s="11" t="s">
        <v>936</v>
      </c>
      <c r="T60" s="11" t="s">
        <v>937</v>
      </c>
      <c r="U60" s="14" t="s">
        <v>64</v>
      </c>
      <c r="V60" s="29" t="s">
        <v>938</v>
      </c>
      <c r="W60" s="12" t="s">
        <v>939</v>
      </c>
      <c r="X60" s="12" t="s">
        <v>940</v>
      </c>
      <c r="Y60" s="12" t="s">
        <v>941</v>
      </c>
      <c r="Z60" s="12" t="str">
        <f>VLOOKUP(A60,'Bez NP'!A:C,3,0)</f>
        <v>musilova@zamekbrezany.cz</v>
      </c>
      <c r="AA60" s="69" t="s">
        <v>942</v>
      </c>
      <c r="AB60" s="25" t="s">
        <v>943</v>
      </c>
      <c r="AC60" s="26">
        <v>515277111</v>
      </c>
      <c r="AD60" s="50" t="s">
        <v>942</v>
      </c>
      <c r="AE60" s="25" t="s">
        <v>943</v>
      </c>
      <c r="AF60" s="26">
        <v>515277111</v>
      </c>
      <c r="AG60" s="50" t="s">
        <v>942</v>
      </c>
      <c r="AH60" s="27"/>
      <c r="AI60" s="25" t="s">
        <v>944</v>
      </c>
      <c r="AJ60" s="26" t="s">
        <v>1302</v>
      </c>
      <c r="AK60" s="50" t="s">
        <v>940</v>
      </c>
      <c r="AL60" s="49" t="s">
        <v>1412</v>
      </c>
      <c r="AM60" s="49" t="s">
        <v>1412</v>
      </c>
      <c r="AN60" s="49" t="s">
        <v>1479</v>
      </c>
      <c r="AO60" s="49" t="s">
        <v>1411</v>
      </c>
      <c r="AQ60" s="66" t="str">
        <f>VLOOKUP(A60,'Bez NP'!A:F,6,0)</f>
        <v>Ano</v>
      </c>
      <c r="AR60" s="14"/>
      <c r="AS60" s="14"/>
    </row>
    <row r="61" spans="1:45" s="1" customFormat="1" ht="30.75" customHeight="1" x14ac:dyDescent="0.2">
      <c r="A61" s="22">
        <v>45671818</v>
      </c>
      <c r="B61" s="43" t="s">
        <v>945</v>
      </c>
      <c r="C61" s="22">
        <v>45671818</v>
      </c>
      <c r="D61" s="28" t="s">
        <v>43</v>
      </c>
      <c r="E61" s="28" t="s">
        <v>946</v>
      </c>
      <c r="F61" s="11" t="s">
        <v>947</v>
      </c>
      <c r="G61" s="11" t="s">
        <v>948</v>
      </c>
      <c r="H61" s="11" t="s">
        <v>949</v>
      </c>
      <c r="I61" s="11" t="s">
        <v>950</v>
      </c>
      <c r="J61" s="23">
        <v>153</v>
      </c>
      <c r="K61" s="23"/>
      <c r="L61" s="11" t="s">
        <v>37</v>
      </c>
      <c r="M61" s="11" t="s">
        <v>951</v>
      </c>
      <c r="N61" s="11" t="s">
        <v>952</v>
      </c>
      <c r="O61" s="11" t="s">
        <v>38</v>
      </c>
      <c r="P61" s="11" t="s">
        <v>953</v>
      </c>
      <c r="Q61" s="11" t="s">
        <v>954</v>
      </c>
      <c r="R61" s="11" t="s">
        <v>39</v>
      </c>
      <c r="S61" s="11" t="s">
        <v>955</v>
      </c>
      <c r="T61" s="11" t="s">
        <v>956</v>
      </c>
      <c r="U61" s="14" t="s">
        <v>64</v>
      </c>
      <c r="V61" s="29" t="s">
        <v>957</v>
      </c>
      <c r="W61" s="13">
        <v>515300512</v>
      </c>
      <c r="X61" s="12" t="s">
        <v>958</v>
      </c>
      <c r="Y61" s="12" t="s">
        <v>959</v>
      </c>
      <c r="Z61" s="12" t="str">
        <f>VLOOKUP(A61,'Bez NP'!A:C,3,0)</f>
        <v>sigmundova@domovtavikovice.cz</v>
      </c>
      <c r="AA61" s="69" t="s">
        <v>960</v>
      </c>
      <c r="AB61" s="25"/>
      <c r="AC61" s="25"/>
      <c r="AD61" s="50"/>
      <c r="AE61" s="25" t="s">
        <v>961</v>
      </c>
      <c r="AF61" s="26">
        <v>724192361</v>
      </c>
      <c r="AG61" s="50" t="s">
        <v>960</v>
      </c>
      <c r="AH61" s="27"/>
      <c r="AI61" s="25" t="s">
        <v>962</v>
      </c>
      <c r="AJ61" s="25" t="s">
        <v>963</v>
      </c>
      <c r="AK61" s="50" t="s">
        <v>964</v>
      </c>
      <c r="AL61" s="49" t="s">
        <v>1412</v>
      </c>
      <c r="AM61" s="49" t="s">
        <v>1412</v>
      </c>
      <c r="AN61" s="49" t="s">
        <v>1478</v>
      </c>
      <c r="AO61" s="49" t="s">
        <v>1411</v>
      </c>
      <c r="AQ61" s="66" t="str">
        <f>VLOOKUP(A61,'Bez NP'!A:F,6,0)</f>
        <v>Ano</v>
      </c>
      <c r="AR61" s="14"/>
      <c r="AS61" s="14"/>
    </row>
    <row r="62" spans="1:45" s="1" customFormat="1" ht="30" customHeight="1" x14ac:dyDescent="0.2">
      <c r="A62" s="22">
        <v>60680369</v>
      </c>
      <c r="B62" s="39" t="s">
        <v>965</v>
      </c>
      <c r="C62" s="22">
        <v>60680369</v>
      </c>
      <c r="D62" s="12" t="s">
        <v>43</v>
      </c>
      <c r="E62" s="12" t="s">
        <v>1330</v>
      </c>
      <c r="F62" s="14" t="s">
        <v>966</v>
      </c>
      <c r="G62" s="11" t="s">
        <v>967</v>
      </c>
      <c r="H62" s="11" t="s">
        <v>968</v>
      </c>
      <c r="I62" s="11" t="s">
        <v>969</v>
      </c>
      <c r="J62" s="23">
        <v>31</v>
      </c>
      <c r="K62" s="23">
        <v>7</v>
      </c>
      <c r="L62" s="11" t="s">
        <v>37</v>
      </c>
      <c r="M62" s="11" t="s">
        <v>970</v>
      </c>
      <c r="N62" s="11" t="s">
        <v>971</v>
      </c>
      <c r="O62" s="11" t="s">
        <v>38</v>
      </c>
      <c r="P62" s="11" t="s">
        <v>972</v>
      </c>
      <c r="Q62" s="11" t="s">
        <v>973</v>
      </c>
      <c r="R62" s="11" t="s">
        <v>39</v>
      </c>
      <c r="S62" s="11" t="s">
        <v>974</v>
      </c>
      <c r="T62" s="11" t="s">
        <v>975</v>
      </c>
      <c r="U62" s="14" t="s">
        <v>41</v>
      </c>
      <c r="V62" s="24" t="s">
        <v>42</v>
      </c>
      <c r="W62" s="12" t="s">
        <v>976</v>
      </c>
      <c r="X62" s="12" t="s">
        <v>977</v>
      </c>
      <c r="Y62" s="12" t="s">
        <v>978</v>
      </c>
      <c r="Z62" s="12" t="str">
        <f>VLOOKUP(A62,'Bez NP'!A:C,3,0)</f>
        <v>j-suchynova@gymhust.cz</v>
      </c>
      <c r="AA62" s="69" t="s">
        <v>979</v>
      </c>
      <c r="AB62" s="25" t="s">
        <v>980</v>
      </c>
      <c r="AC62" s="26">
        <v>602281613</v>
      </c>
      <c r="AD62" s="50" t="s">
        <v>981</v>
      </c>
      <c r="AE62" s="25" t="s">
        <v>982</v>
      </c>
      <c r="AF62" s="25" t="s">
        <v>983</v>
      </c>
      <c r="AG62" s="50" t="s">
        <v>979</v>
      </c>
      <c r="AH62" s="27"/>
      <c r="AI62" s="25" t="s">
        <v>980</v>
      </c>
      <c r="AJ62" s="26">
        <v>602281613</v>
      </c>
      <c r="AK62" s="86" t="s">
        <v>981</v>
      </c>
      <c r="AL62" s="49" t="s">
        <v>1412</v>
      </c>
      <c r="AM62" s="49" t="s">
        <v>1412</v>
      </c>
      <c r="AN62" s="49" t="s">
        <v>1478</v>
      </c>
      <c r="AO62" s="49" t="s">
        <v>1412</v>
      </c>
      <c r="AQ62" s="66" t="str">
        <f>VLOOKUP(A62,'Bez NP'!A:F,6,0)</f>
        <v>Ano</v>
      </c>
      <c r="AR62" s="14"/>
      <c r="AS62" s="14"/>
    </row>
    <row r="63" spans="1:45" s="1" customFormat="1" ht="30" customHeight="1" x14ac:dyDescent="0.2">
      <c r="A63" s="22">
        <v>62076060</v>
      </c>
      <c r="B63" s="39" t="s">
        <v>989</v>
      </c>
      <c r="C63" s="22">
        <v>62076060</v>
      </c>
      <c r="D63" s="12" t="s">
        <v>43</v>
      </c>
      <c r="E63" s="12" t="s">
        <v>990</v>
      </c>
      <c r="F63" s="11" t="s">
        <v>991</v>
      </c>
      <c r="G63" s="11" t="s">
        <v>992</v>
      </c>
      <c r="H63" s="11" t="s">
        <v>881</v>
      </c>
      <c r="I63" s="11" t="s">
        <v>898</v>
      </c>
      <c r="J63" s="23">
        <v>2304</v>
      </c>
      <c r="K63" s="23">
        <v>17</v>
      </c>
      <c r="L63" s="11" t="s">
        <v>62</v>
      </c>
      <c r="M63" s="11" t="s">
        <v>1396</v>
      </c>
      <c r="N63" s="11" t="s">
        <v>993</v>
      </c>
      <c r="O63" s="11" t="s">
        <v>45</v>
      </c>
      <c r="P63" s="11" t="s">
        <v>994</v>
      </c>
      <c r="Q63" s="11" t="s">
        <v>995</v>
      </c>
      <c r="R63" s="11" t="s">
        <v>46</v>
      </c>
      <c r="S63" s="11" t="s">
        <v>996</v>
      </c>
      <c r="T63" s="11" t="s">
        <v>882</v>
      </c>
      <c r="U63" s="14" t="s">
        <v>41</v>
      </c>
      <c r="V63" s="24" t="s">
        <v>42</v>
      </c>
      <c r="W63" s="13">
        <v>516410631</v>
      </c>
      <c r="X63" s="12" t="s">
        <v>1371</v>
      </c>
      <c r="Y63" s="12" t="s">
        <v>997</v>
      </c>
      <c r="Z63" s="12" t="str">
        <f>VLOOKUP(A63,'Bez NP'!A:C,3,0)</f>
        <v>sterba@zsblansko.cz</v>
      </c>
      <c r="AA63" s="69" t="s">
        <v>998</v>
      </c>
      <c r="AB63" s="25"/>
      <c r="AC63" s="25"/>
      <c r="AD63" s="50"/>
      <c r="AE63" s="25" t="s">
        <v>999</v>
      </c>
      <c r="AF63" s="26">
        <v>516410630</v>
      </c>
      <c r="AG63" s="50" t="s">
        <v>1000</v>
      </c>
      <c r="AH63" s="27"/>
      <c r="AI63" s="25" t="s">
        <v>1001</v>
      </c>
      <c r="AJ63" s="26">
        <v>516410633</v>
      </c>
      <c r="AK63" s="50" t="s">
        <v>1002</v>
      </c>
      <c r="AL63" s="49" t="s">
        <v>1412</v>
      </c>
      <c r="AM63" s="56" t="s">
        <v>1411</v>
      </c>
      <c r="AN63" s="49"/>
      <c r="AO63" s="49" t="s">
        <v>1411</v>
      </c>
      <c r="AP63" s="1" t="s">
        <v>1503</v>
      </c>
      <c r="AQ63" s="66" t="str">
        <f>VLOOKUP(A63,'Bez NP'!A:F,6,0)</f>
        <v>Ano</v>
      </c>
      <c r="AR63" s="14"/>
      <c r="AS63" s="14"/>
    </row>
    <row r="64" spans="1:45" s="1" customFormat="1" ht="30" customHeight="1" x14ac:dyDescent="0.2">
      <c r="A64" s="22">
        <v>70841675</v>
      </c>
      <c r="B64" s="39" t="s">
        <v>1003</v>
      </c>
      <c r="C64" s="22">
        <v>70841675</v>
      </c>
      <c r="D64" s="12" t="s">
        <v>43</v>
      </c>
      <c r="E64" s="12" t="s">
        <v>1004</v>
      </c>
      <c r="F64" s="11" t="s">
        <v>1005</v>
      </c>
      <c r="G64" s="11" t="s">
        <v>1006</v>
      </c>
      <c r="H64" s="11" t="s">
        <v>1007</v>
      </c>
      <c r="I64" s="11" t="s">
        <v>678</v>
      </c>
      <c r="J64" s="23">
        <v>139</v>
      </c>
      <c r="K64" s="23"/>
      <c r="L64" s="11" t="s">
        <v>37</v>
      </c>
      <c r="M64" s="11" t="s">
        <v>1008</v>
      </c>
      <c r="N64" s="11" t="s">
        <v>1009</v>
      </c>
      <c r="O64" s="11" t="s">
        <v>45</v>
      </c>
      <c r="P64" s="11" t="s">
        <v>1010</v>
      </c>
      <c r="Q64" s="11" t="s">
        <v>1011</v>
      </c>
      <c r="R64" s="11" t="s">
        <v>46</v>
      </c>
      <c r="S64" s="11" t="s">
        <v>1012</v>
      </c>
      <c r="T64" s="11" t="s">
        <v>1013</v>
      </c>
      <c r="U64" s="14" t="s">
        <v>41</v>
      </c>
      <c r="V64" s="24" t="s">
        <v>42</v>
      </c>
      <c r="W64" s="12" t="s">
        <v>1014</v>
      </c>
      <c r="X64" s="12" t="s">
        <v>1371</v>
      </c>
      <c r="Y64" s="12" t="s">
        <v>1015</v>
      </c>
      <c r="Z64" s="12" t="str">
        <f>VLOOKUP(A64,'Bez NP'!A:C,3,0)</f>
        <v>zusmkrumlov@skolyjm.cz</v>
      </c>
      <c r="AA64" s="69" t="s">
        <v>1015</v>
      </c>
      <c r="AB64" s="25"/>
      <c r="AC64" s="25"/>
      <c r="AD64" s="50"/>
      <c r="AE64" s="25" t="s">
        <v>1338</v>
      </c>
      <c r="AF64" s="26">
        <v>727809418</v>
      </c>
      <c r="AG64" s="50" t="s">
        <v>1015</v>
      </c>
      <c r="AH64" s="27"/>
      <c r="AI64" s="25"/>
      <c r="AJ64" s="25"/>
      <c r="AK64" s="50"/>
      <c r="AL64" s="49" t="s">
        <v>1412</v>
      </c>
      <c r="AM64" s="49" t="s">
        <v>1412</v>
      </c>
      <c r="AN64" s="49" t="s">
        <v>1478</v>
      </c>
      <c r="AO64" s="49" t="s">
        <v>1412</v>
      </c>
      <c r="AQ64" s="66" t="str">
        <f>VLOOKUP(A64,'Bez NP'!A:F,6,0)</f>
        <v>Ano</v>
      </c>
      <c r="AR64" s="14"/>
      <c r="AS64" s="14"/>
    </row>
    <row r="65" spans="1:45" s="1" customFormat="1" ht="30" customHeight="1" x14ac:dyDescent="0.2">
      <c r="A65" s="22">
        <v>49459171</v>
      </c>
      <c r="B65" s="39" t="s">
        <v>1018</v>
      </c>
      <c r="C65" s="22">
        <v>49459171</v>
      </c>
      <c r="D65" s="12" t="s">
        <v>43</v>
      </c>
      <c r="E65" s="12" t="s">
        <v>1019</v>
      </c>
      <c r="F65" s="11" t="s">
        <v>1020</v>
      </c>
      <c r="G65" s="11" t="s">
        <v>1021</v>
      </c>
      <c r="H65" s="11" t="s">
        <v>1016</v>
      </c>
      <c r="I65" s="11" t="s">
        <v>617</v>
      </c>
      <c r="J65" s="23">
        <v>400</v>
      </c>
      <c r="K65" s="23"/>
      <c r="L65" s="11" t="s">
        <v>37</v>
      </c>
      <c r="M65" s="11" t="s">
        <v>1022</v>
      </c>
      <c r="N65" s="11" t="s">
        <v>1023</v>
      </c>
      <c r="O65" s="11" t="s">
        <v>38</v>
      </c>
      <c r="P65" s="11" t="s">
        <v>1024</v>
      </c>
      <c r="Q65" s="11" t="s">
        <v>1025</v>
      </c>
      <c r="R65" s="11" t="s">
        <v>39</v>
      </c>
      <c r="S65" s="11" t="s">
        <v>1026</v>
      </c>
      <c r="T65" s="11" t="s">
        <v>1017</v>
      </c>
      <c r="U65" s="14" t="s">
        <v>41</v>
      </c>
      <c r="V65" s="24" t="s">
        <v>42</v>
      </c>
      <c r="W65" s="13" t="s">
        <v>1027</v>
      </c>
      <c r="X65" s="12" t="s">
        <v>1028</v>
      </c>
      <c r="Y65" s="12" t="s">
        <v>1029</v>
      </c>
      <c r="Z65" s="12" t="str">
        <f>VLOOKUP(A65,'Bez NP'!A:C,3,0)</f>
        <v>sankova.d@gymnzidlo.cz</v>
      </c>
      <c r="AA65" s="69" t="s">
        <v>1029</v>
      </c>
      <c r="AB65" s="25" t="s">
        <v>1030</v>
      </c>
      <c r="AC65" s="26">
        <v>547231476</v>
      </c>
      <c r="AD65" s="50" t="s">
        <v>1029</v>
      </c>
      <c r="AE65" s="25" t="s">
        <v>1031</v>
      </c>
      <c r="AF65" s="26">
        <v>547231476</v>
      </c>
      <c r="AG65" s="50" t="s">
        <v>1029</v>
      </c>
      <c r="AH65" s="27"/>
      <c r="AI65" s="25" t="s">
        <v>1032</v>
      </c>
      <c r="AJ65" s="26">
        <v>547231476</v>
      </c>
      <c r="AK65" s="50" t="s">
        <v>1029</v>
      </c>
      <c r="AL65" s="49" t="s">
        <v>1412</v>
      </c>
      <c r="AM65" s="49" t="s">
        <v>1412</v>
      </c>
      <c r="AN65" s="49" t="s">
        <v>1478</v>
      </c>
      <c r="AO65" s="49" t="s">
        <v>1411</v>
      </c>
      <c r="AQ65" s="66" t="str">
        <f>VLOOKUP(A65,'Bez NP'!A:F,6,0)</f>
        <v>Ano</v>
      </c>
      <c r="AR65" s="14"/>
      <c r="AS65" s="14"/>
    </row>
    <row r="66" spans="1:45" s="1" customFormat="1" ht="30" customHeight="1" x14ac:dyDescent="0.2">
      <c r="A66" s="67">
        <v>55468</v>
      </c>
      <c r="B66" s="39" t="s">
        <v>1033</v>
      </c>
      <c r="C66" s="22" t="s">
        <v>1414</v>
      </c>
      <c r="D66" s="12" t="s">
        <v>43</v>
      </c>
      <c r="E66" s="12" t="s">
        <v>1034</v>
      </c>
      <c r="F66" s="11" t="s">
        <v>1035</v>
      </c>
      <c r="G66" s="11" t="s">
        <v>1036</v>
      </c>
      <c r="H66" s="11" t="s">
        <v>1037</v>
      </c>
      <c r="I66" s="11" t="s">
        <v>1038</v>
      </c>
      <c r="J66" s="23">
        <v>198</v>
      </c>
      <c r="K66" s="23"/>
      <c r="L66" s="11" t="s">
        <v>37</v>
      </c>
      <c r="M66" s="11" t="s">
        <v>1039</v>
      </c>
      <c r="N66" s="11" t="s">
        <v>1040</v>
      </c>
      <c r="O66" s="11" t="s">
        <v>38</v>
      </c>
      <c r="P66" s="11" t="s">
        <v>1041</v>
      </c>
      <c r="Q66" s="11" t="s">
        <v>1042</v>
      </c>
      <c r="R66" s="11" t="s">
        <v>39</v>
      </c>
      <c r="S66" s="11" t="s">
        <v>1043</v>
      </c>
      <c r="T66" s="11" t="s">
        <v>1044</v>
      </c>
      <c r="U66" s="14" t="s">
        <v>41</v>
      </c>
      <c r="V66" s="24" t="s">
        <v>42</v>
      </c>
      <c r="W66" s="12" t="s">
        <v>1045</v>
      </c>
      <c r="X66" s="12" t="s">
        <v>1371</v>
      </c>
      <c r="Y66" s="12" t="s">
        <v>1572</v>
      </c>
      <c r="Z66" s="12" t="str">
        <f>VLOOKUP(A66,'Bez NP'!A:C,3,0)</f>
        <v>vaculikova@skolarajhrad.cz</v>
      </c>
      <c r="AA66" s="69" t="s">
        <v>1046</v>
      </c>
      <c r="AB66" s="25" t="s">
        <v>1047</v>
      </c>
      <c r="AC66" s="25" t="s">
        <v>1048</v>
      </c>
      <c r="AD66" s="50" t="s">
        <v>1049</v>
      </c>
      <c r="AE66" s="25" t="s">
        <v>1050</v>
      </c>
      <c r="AF66" s="26">
        <v>547426321</v>
      </c>
      <c r="AG66" s="50" t="s">
        <v>1051</v>
      </c>
      <c r="AH66" s="27"/>
      <c r="AI66" s="25" t="s">
        <v>1052</v>
      </c>
      <c r="AJ66" s="26">
        <v>547426314</v>
      </c>
      <c r="AK66" s="50" t="s">
        <v>1053</v>
      </c>
      <c r="AL66" s="49" t="s">
        <v>1412</v>
      </c>
      <c r="AM66" s="49" t="s">
        <v>1412</v>
      </c>
      <c r="AN66" s="49" t="s">
        <v>1478</v>
      </c>
      <c r="AO66" s="49" t="s">
        <v>1411</v>
      </c>
      <c r="AQ66" s="66" t="str">
        <f>VLOOKUP(A66,'Bez NP'!A:F,6,0)</f>
        <v>Ano</v>
      </c>
      <c r="AR66" s="14"/>
      <c r="AS66" s="14"/>
    </row>
    <row r="67" spans="1:45" s="1" customFormat="1" ht="30" customHeight="1" x14ac:dyDescent="0.2">
      <c r="A67" s="67">
        <v>212733</v>
      </c>
      <c r="B67" s="43" t="s">
        <v>1054</v>
      </c>
      <c r="C67" s="22" t="s">
        <v>1420</v>
      </c>
      <c r="D67" s="28" t="s">
        <v>43</v>
      </c>
      <c r="E67" s="28" t="s">
        <v>1055</v>
      </c>
      <c r="F67" s="11" t="s">
        <v>1056</v>
      </c>
      <c r="G67" s="11" t="s">
        <v>1057</v>
      </c>
      <c r="H67" s="11" t="s">
        <v>1058</v>
      </c>
      <c r="I67" s="11" t="s">
        <v>1059</v>
      </c>
      <c r="J67" s="23">
        <v>432</v>
      </c>
      <c r="K67" s="23"/>
      <c r="L67" s="11" t="s">
        <v>37</v>
      </c>
      <c r="M67" s="11" t="s">
        <v>1060</v>
      </c>
      <c r="N67" s="11" t="s">
        <v>1061</v>
      </c>
      <c r="O67" s="11" t="s">
        <v>38</v>
      </c>
      <c r="P67" s="11" t="s">
        <v>1062</v>
      </c>
      <c r="Q67" s="11" t="s">
        <v>1063</v>
      </c>
      <c r="R67" s="11" t="s">
        <v>39</v>
      </c>
      <c r="S67" s="11" t="s">
        <v>1064</v>
      </c>
      <c r="T67" s="11" t="s">
        <v>1065</v>
      </c>
      <c r="U67" s="14" t="s">
        <v>64</v>
      </c>
      <c r="V67" s="29" t="s">
        <v>1066</v>
      </c>
      <c r="W67" s="12" t="s">
        <v>1067</v>
      </c>
      <c r="X67" s="66" t="s">
        <v>1336</v>
      </c>
      <c r="Y67" s="12" t="s">
        <v>1068</v>
      </c>
      <c r="Z67" s="12" t="str">
        <f>VLOOKUP(A67,'Bez NP'!A:C,3,0)</f>
        <v>vedstravovani@dszastavka.cz</v>
      </c>
      <c r="AA67" s="69" t="s">
        <v>1069</v>
      </c>
      <c r="AB67" s="25"/>
      <c r="AC67" s="26"/>
      <c r="AD67" s="50"/>
      <c r="AE67" s="25" t="s">
        <v>1070</v>
      </c>
      <c r="AF67" s="26">
        <v>546418817</v>
      </c>
      <c r="AG67" s="50"/>
      <c r="AH67" s="27"/>
      <c r="AI67" s="25" t="s">
        <v>1071</v>
      </c>
      <c r="AJ67" s="26">
        <v>546418814</v>
      </c>
      <c r="AK67" s="50"/>
      <c r="AL67" s="49" t="s">
        <v>1412</v>
      </c>
      <c r="AM67" s="49" t="s">
        <v>1412</v>
      </c>
      <c r="AN67" s="49" t="s">
        <v>1478</v>
      </c>
      <c r="AO67" s="49" t="s">
        <v>1412</v>
      </c>
      <c r="AQ67" s="66" t="str">
        <f>VLOOKUP(A67,'Bez NP'!A:F,6,0)</f>
        <v>Ano</v>
      </c>
      <c r="AR67" s="14"/>
      <c r="AS67" s="14"/>
    </row>
    <row r="68" spans="1:45" s="1" customFormat="1" ht="30" customHeight="1" x14ac:dyDescent="0.2">
      <c r="A68" s="22">
        <v>49459899</v>
      </c>
      <c r="B68" s="39" t="s">
        <v>1072</v>
      </c>
      <c r="C68" s="22">
        <v>49459899</v>
      </c>
      <c r="D68" s="12" t="s">
        <v>43</v>
      </c>
      <c r="E68" s="12" t="s">
        <v>1073</v>
      </c>
      <c r="F68" s="11" t="s">
        <v>1074</v>
      </c>
      <c r="G68" s="11" t="s">
        <v>1075</v>
      </c>
      <c r="H68" s="11" t="s">
        <v>1058</v>
      </c>
      <c r="I68" s="11" t="s">
        <v>610</v>
      </c>
      <c r="J68" s="23">
        <v>39</v>
      </c>
      <c r="K68" s="23"/>
      <c r="L68" s="11" t="s">
        <v>37</v>
      </c>
      <c r="M68" s="11" t="s">
        <v>1514</v>
      </c>
      <c r="N68" s="11" t="s">
        <v>1076</v>
      </c>
      <c r="O68" s="11" t="s">
        <v>38</v>
      </c>
      <c r="P68" s="11" t="s">
        <v>1077</v>
      </c>
      <c r="Q68" s="11" t="s">
        <v>1448</v>
      </c>
      <c r="R68" s="11" t="s">
        <v>39</v>
      </c>
      <c r="S68" s="11" t="s">
        <v>1078</v>
      </c>
      <c r="T68" s="11" t="s">
        <v>1079</v>
      </c>
      <c r="U68" s="14" t="s">
        <v>41</v>
      </c>
      <c r="V68" s="24" t="s">
        <v>42</v>
      </c>
      <c r="W68" s="13" t="s">
        <v>1080</v>
      </c>
      <c r="X68" s="12" t="s">
        <v>1081</v>
      </c>
      <c r="Y68" s="12" t="s">
        <v>1082</v>
      </c>
      <c r="Z68" s="12" t="str">
        <f>VLOOKUP(A68,'Bez NP'!A:C,3,0)</f>
        <v>email@gzastavka.cz</v>
      </c>
      <c r="AA68" s="69" t="s">
        <v>1081</v>
      </c>
      <c r="AB68" s="25"/>
      <c r="AC68" s="25"/>
      <c r="AD68" s="50"/>
      <c r="AE68" s="25" t="s">
        <v>1083</v>
      </c>
      <c r="AF68" s="26">
        <v>546411023</v>
      </c>
      <c r="AG68" s="50" t="s">
        <v>1081</v>
      </c>
      <c r="AH68" s="27"/>
      <c r="AI68" s="25" t="s">
        <v>1084</v>
      </c>
      <c r="AJ68" s="26">
        <v>546411023</v>
      </c>
      <c r="AK68" s="50" t="s">
        <v>1081</v>
      </c>
      <c r="AL68" s="49" t="s">
        <v>1412</v>
      </c>
      <c r="AM68" s="49" t="s">
        <v>1412</v>
      </c>
      <c r="AN68" s="49" t="s">
        <v>1479</v>
      </c>
      <c r="AO68" s="49" t="s">
        <v>1411</v>
      </c>
      <c r="AQ68" s="66" t="str">
        <f>VLOOKUP(A68,'Bez NP'!A:F,6,0)</f>
        <v>Ano</v>
      </c>
      <c r="AR68" s="14"/>
      <c r="AS68" s="14"/>
    </row>
    <row r="69" spans="1:45" s="1" customFormat="1" ht="30" customHeight="1" x14ac:dyDescent="0.2">
      <c r="A69" s="22">
        <v>44946881</v>
      </c>
      <c r="B69" s="39" t="s">
        <v>1087</v>
      </c>
      <c r="C69" s="22">
        <v>44946881</v>
      </c>
      <c r="D69" s="12" t="s">
        <v>43</v>
      </c>
      <c r="E69" s="12" t="s">
        <v>1088</v>
      </c>
      <c r="F69" s="11" t="s">
        <v>1089</v>
      </c>
      <c r="G69" s="11" t="s">
        <v>1090</v>
      </c>
      <c r="H69" s="11" t="s">
        <v>1085</v>
      </c>
      <c r="I69" s="11" t="s">
        <v>443</v>
      </c>
      <c r="J69" s="23">
        <v>1084</v>
      </c>
      <c r="K69" s="23">
        <v>1</v>
      </c>
      <c r="L69" s="11" t="s">
        <v>37</v>
      </c>
      <c r="M69" s="11" t="s">
        <v>1091</v>
      </c>
      <c r="N69" s="11" t="s">
        <v>1360</v>
      </c>
      <c r="O69" s="11" t="s">
        <v>38</v>
      </c>
      <c r="P69" s="11" t="s">
        <v>1361</v>
      </c>
      <c r="Q69" s="11" t="s">
        <v>1362</v>
      </c>
      <c r="R69" s="11" t="s">
        <v>39</v>
      </c>
      <c r="S69" s="11" t="s">
        <v>1363</v>
      </c>
      <c r="T69" s="11" t="s">
        <v>1086</v>
      </c>
      <c r="U69" s="14" t="s">
        <v>41</v>
      </c>
      <c r="V69" s="24" t="s">
        <v>42</v>
      </c>
      <c r="W69" s="12" t="s">
        <v>1092</v>
      </c>
      <c r="X69" s="12" t="s">
        <v>1357</v>
      </c>
      <c r="Y69" s="12" t="s">
        <v>1358</v>
      </c>
      <c r="Z69" s="12" t="str">
        <f>VLOOKUP(A69,'Bez NP'!A:C,3,0)</f>
        <v>jiri@ddmkurim.cz</v>
      </c>
      <c r="AA69" s="69" t="s">
        <v>1093</v>
      </c>
      <c r="AB69" s="25" t="s">
        <v>1094</v>
      </c>
      <c r="AC69" s="26">
        <v>541230763</v>
      </c>
      <c r="AD69" s="50" t="s">
        <v>1093</v>
      </c>
      <c r="AE69" s="25" t="s">
        <v>1094</v>
      </c>
      <c r="AF69" s="26">
        <v>541230763</v>
      </c>
      <c r="AG69" s="50" t="s">
        <v>1093</v>
      </c>
      <c r="AH69" s="27"/>
      <c r="AI69" s="25" t="s">
        <v>1094</v>
      </c>
      <c r="AJ69" s="26">
        <v>541230763</v>
      </c>
      <c r="AK69" s="50" t="s">
        <v>1093</v>
      </c>
      <c r="AL69" s="49" t="s">
        <v>1412</v>
      </c>
      <c r="AM69" s="49" t="s">
        <v>1412</v>
      </c>
      <c r="AN69" s="49" t="s">
        <v>1479</v>
      </c>
      <c r="AO69" s="49" t="s">
        <v>1411</v>
      </c>
      <c r="AQ69" s="66" t="str">
        <f>VLOOKUP(A69,'Bez NP'!A:F,6,0)</f>
        <v>Ano</v>
      </c>
      <c r="AR69" s="14"/>
      <c r="AS69" s="14"/>
    </row>
    <row r="70" spans="1:45" s="1" customFormat="1" ht="30" customHeight="1" x14ac:dyDescent="0.2">
      <c r="A70" s="67">
        <v>53198</v>
      </c>
      <c r="B70" s="39" t="s">
        <v>1095</v>
      </c>
      <c r="C70" s="22" t="s">
        <v>1413</v>
      </c>
      <c r="D70" s="12" t="s">
        <v>1096</v>
      </c>
      <c r="E70" s="12" t="s">
        <v>1097</v>
      </c>
      <c r="F70" s="11" t="s">
        <v>1098</v>
      </c>
      <c r="G70" s="11" t="s">
        <v>1099</v>
      </c>
      <c r="H70" s="11" t="s">
        <v>1100</v>
      </c>
      <c r="I70" s="11" t="s">
        <v>1101</v>
      </c>
      <c r="J70" s="23">
        <v>22</v>
      </c>
      <c r="K70" s="23"/>
      <c r="L70" s="11" t="s">
        <v>37</v>
      </c>
      <c r="M70" s="11" t="s">
        <v>1102</v>
      </c>
      <c r="N70" s="72" t="s">
        <v>1106</v>
      </c>
      <c r="O70" s="11" t="s">
        <v>1560</v>
      </c>
      <c r="P70" s="74" t="s">
        <v>1561</v>
      </c>
      <c r="Q70" s="11" t="s">
        <v>1562</v>
      </c>
      <c r="R70" s="11" t="s">
        <v>1563</v>
      </c>
      <c r="S70" s="11" t="s">
        <v>1564</v>
      </c>
      <c r="T70" s="11" t="s">
        <v>371</v>
      </c>
      <c r="U70" s="14" t="s">
        <v>41</v>
      </c>
      <c r="V70" s="24" t="s">
        <v>42</v>
      </c>
      <c r="W70" s="13">
        <v>549410077</v>
      </c>
      <c r="X70" s="12" t="s">
        <v>1371</v>
      </c>
      <c r="Y70" s="12" t="s">
        <v>1103</v>
      </c>
      <c r="Z70" s="12" t="str">
        <f>VLOOKUP(A70,'Bez NP'!A:C,3,0)</f>
        <v>ambrosova@skolatisnov.cz</v>
      </c>
      <c r="AA70" s="69" t="s">
        <v>1334</v>
      </c>
      <c r="AB70" s="25"/>
      <c r="AC70" s="25"/>
      <c r="AD70" s="50"/>
      <c r="AE70" s="25" t="s">
        <v>1104</v>
      </c>
      <c r="AF70" s="25" t="s">
        <v>1105</v>
      </c>
      <c r="AG70" s="65" t="s">
        <v>1107</v>
      </c>
      <c r="AH70" s="27"/>
      <c r="AI70" s="25" t="s">
        <v>1106</v>
      </c>
      <c r="AJ70" s="26">
        <v>549410077</v>
      </c>
      <c r="AK70" s="50" t="s">
        <v>1107</v>
      </c>
      <c r="AL70" s="49" t="s">
        <v>1412</v>
      </c>
      <c r="AM70" s="49" t="s">
        <v>1412</v>
      </c>
      <c r="AN70" s="49" t="s">
        <v>1479</v>
      </c>
      <c r="AO70" s="49" t="s">
        <v>1411</v>
      </c>
      <c r="AQ70" s="66" t="str">
        <f>VLOOKUP(A70,'Bez NP'!A:F,6,0)</f>
        <v>Ano</v>
      </c>
      <c r="AR70" s="14"/>
      <c r="AS70" s="14"/>
    </row>
    <row r="71" spans="1:45" s="1" customFormat="1" ht="30" customHeight="1" x14ac:dyDescent="0.2">
      <c r="A71" s="22">
        <v>46937081</v>
      </c>
      <c r="B71" s="43" t="s">
        <v>1108</v>
      </c>
      <c r="C71" s="22">
        <v>46937081</v>
      </c>
      <c r="D71" s="28" t="s">
        <v>43</v>
      </c>
      <c r="E71" s="28" t="s">
        <v>1109</v>
      </c>
      <c r="F71" s="11" t="s">
        <v>1110</v>
      </c>
      <c r="G71" s="11" t="s">
        <v>1111</v>
      </c>
      <c r="H71" s="11" t="s">
        <v>985</v>
      </c>
      <c r="I71" s="11" t="s">
        <v>1112</v>
      </c>
      <c r="J71" s="23">
        <v>3273</v>
      </c>
      <c r="K71" s="23">
        <v>1</v>
      </c>
      <c r="L71" s="11" t="s">
        <v>37</v>
      </c>
      <c r="M71" s="11" t="s">
        <v>1113</v>
      </c>
      <c r="N71" s="11" t="s">
        <v>1114</v>
      </c>
      <c r="O71" s="11" t="s">
        <v>45</v>
      </c>
      <c r="P71" s="11" t="s">
        <v>1115</v>
      </c>
      <c r="Q71" s="11" t="s">
        <v>1116</v>
      </c>
      <c r="R71" s="11" t="s">
        <v>46</v>
      </c>
      <c r="S71" s="11" t="s">
        <v>1117</v>
      </c>
      <c r="T71" s="11" t="s">
        <v>988</v>
      </c>
      <c r="U71" s="14" t="s">
        <v>64</v>
      </c>
      <c r="V71" s="29" t="s">
        <v>1118</v>
      </c>
      <c r="W71" s="12" t="s">
        <v>1119</v>
      </c>
      <c r="X71" s="12" t="s">
        <v>1371</v>
      </c>
      <c r="Y71" s="12" t="s">
        <v>1120</v>
      </c>
      <c r="Z71" s="12" t="str">
        <f>VLOOKUP(A71,'Bez NP'!A:C,3,0)</f>
        <v>stravovani@ds-hodonin.cz</v>
      </c>
      <c r="AA71" s="69" t="s">
        <v>1121</v>
      </c>
      <c r="AB71" s="25"/>
      <c r="AC71" s="25"/>
      <c r="AD71" s="50"/>
      <c r="AE71" s="25" t="s">
        <v>1122</v>
      </c>
      <c r="AF71" s="26">
        <v>518321834</v>
      </c>
      <c r="AG71" s="50" t="s">
        <v>1121</v>
      </c>
      <c r="AH71" s="27"/>
      <c r="AI71" s="25"/>
      <c r="AJ71" s="25"/>
      <c r="AK71" s="50"/>
      <c r="AL71" s="49" t="s">
        <v>1412</v>
      </c>
      <c r="AM71" s="49" t="s">
        <v>1412</v>
      </c>
      <c r="AN71" s="49" t="s">
        <v>1478</v>
      </c>
      <c r="AO71" s="49" t="s">
        <v>1412</v>
      </c>
      <c r="AQ71" s="66" t="str">
        <f>VLOOKUP(A71,'Bez NP'!A:F,6,0)</f>
        <v>Ano</v>
      </c>
      <c r="AR71" s="14"/>
      <c r="AS71" s="14"/>
    </row>
    <row r="72" spans="1:45" s="1" customFormat="1" ht="30" customHeight="1" x14ac:dyDescent="0.2">
      <c r="A72" s="22">
        <v>49939378</v>
      </c>
      <c r="B72" s="39" t="s">
        <v>1124</v>
      </c>
      <c r="C72" s="22">
        <v>49939378</v>
      </c>
      <c r="D72" s="12" t="s">
        <v>43</v>
      </c>
      <c r="E72" s="12" t="s">
        <v>1125</v>
      </c>
      <c r="F72" s="11" t="s">
        <v>1126</v>
      </c>
      <c r="G72" s="11" t="s">
        <v>1127</v>
      </c>
      <c r="H72" s="11" t="s">
        <v>985</v>
      </c>
      <c r="I72" s="11" t="s">
        <v>1123</v>
      </c>
      <c r="J72" s="23">
        <v>2854</v>
      </c>
      <c r="K72" s="23">
        <v>2</v>
      </c>
      <c r="L72" s="11" t="s">
        <v>37</v>
      </c>
      <c r="M72" s="11" t="s">
        <v>1128</v>
      </c>
      <c r="N72" s="11" t="s">
        <v>1129</v>
      </c>
      <c r="O72" s="11" t="s">
        <v>45</v>
      </c>
      <c r="P72" s="11" t="s">
        <v>1130</v>
      </c>
      <c r="Q72" s="11" t="s">
        <v>1131</v>
      </c>
      <c r="R72" s="11" t="s">
        <v>46</v>
      </c>
      <c r="S72" s="11" t="s">
        <v>1132</v>
      </c>
      <c r="T72" s="11" t="s">
        <v>988</v>
      </c>
      <c r="U72" s="14" t="s">
        <v>41</v>
      </c>
      <c r="V72" s="24" t="s">
        <v>42</v>
      </c>
      <c r="W72" s="13">
        <v>518606415</v>
      </c>
      <c r="X72" s="12" t="s">
        <v>1371</v>
      </c>
      <c r="Y72" s="12" t="s">
        <v>1133</v>
      </c>
      <c r="Z72" s="12" t="str">
        <f>VLOOKUP(A72,'Bez NP'!A:C,3,0)</f>
        <v>tapticova@ppphodonin.cz</v>
      </c>
      <c r="AA72" s="69" t="s">
        <v>1133</v>
      </c>
      <c r="AB72" s="25"/>
      <c r="AC72" s="25"/>
      <c r="AD72" s="50"/>
      <c r="AE72" s="25" t="s">
        <v>1134</v>
      </c>
      <c r="AF72" s="26">
        <v>518606422</v>
      </c>
      <c r="AG72" s="50" t="s">
        <v>1133</v>
      </c>
      <c r="AH72" s="27"/>
      <c r="AI72" s="25" t="s">
        <v>1135</v>
      </c>
      <c r="AJ72" s="26">
        <v>518615082</v>
      </c>
      <c r="AK72" s="50" t="s">
        <v>1133</v>
      </c>
      <c r="AL72" s="49" t="s">
        <v>1412</v>
      </c>
      <c r="AM72" s="49" t="s">
        <v>1412</v>
      </c>
      <c r="AN72" s="49" t="s">
        <v>1479</v>
      </c>
      <c r="AO72" s="49" t="s">
        <v>1411</v>
      </c>
      <c r="AQ72" s="66" t="str">
        <f>VLOOKUP(A72,'Bez NP'!A:F,6,0)</f>
        <v>Ano</v>
      </c>
      <c r="AR72" s="14"/>
      <c r="AS72" s="14"/>
    </row>
    <row r="73" spans="1:45" s="1" customFormat="1" ht="30" customHeight="1" x14ac:dyDescent="0.2">
      <c r="A73" s="67">
        <v>559130</v>
      </c>
      <c r="B73" s="39" t="s">
        <v>1136</v>
      </c>
      <c r="C73" s="22" t="s">
        <v>1440</v>
      </c>
      <c r="D73" s="12" t="s">
        <v>43</v>
      </c>
      <c r="E73" s="12" t="s">
        <v>1398</v>
      </c>
      <c r="F73" s="11" t="s">
        <v>1137</v>
      </c>
      <c r="G73" s="11" t="s">
        <v>1138</v>
      </c>
      <c r="H73" s="11" t="s">
        <v>1139</v>
      </c>
      <c r="I73" s="11" t="s">
        <v>1140</v>
      </c>
      <c r="J73" s="23">
        <v>813</v>
      </c>
      <c r="K73" s="23">
        <v>1</v>
      </c>
      <c r="L73" s="11" t="s">
        <v>37</v>
      </c>
      <c r="M73" s="11" t="s">
        <v>1141</v>
      </c>
      <c r="N73" s="11" t="s">
        <v>1399</v>
      </c>
      <c r="O73" s="11" t="s">
        <v>45</v>
      </c>
      <c r="P73" s="11" t="s">
        <v>1400</v>
      </c>
      <c r="Q73" s="11" t="s">
        <v>1401</v>
      </c>
      <c r="R73" s="11" t="s">
        <v>46</v>
      </c>
      <c r="S73" s="11" t="s">
        <v>1402</v>
      </c>
      <c r="T73" s="11" t="s">
        <v>988</v>
      </c>
      <c r="U73" s="14" t="s">
        <v>41</v>
      </c>
      <c r="V73" s="24" t="s">
        <v>42</v>
      </c>
      <c r="W73" s="13" t="s">
        <v>1404</v>
      </c>
      <c r="X73" s="12" t="s">
        <v>1142</v>
      </c>
      <c r="Y73" s="66" t="s">
        <v>1403</v>
      </c>
      <c r="Z73" s="12" t="str">
        <f>VLOOKUP(A73,'Bez NP'!A:C,3,0)</f>
        <v>podatelna@goah.cz</v>
      </c>
      <c r="AA73" s="69" t="s">
        <v>1142</v>
      </c>
      <c r="AB73" s="25"/>
      <c r="AC73" s="26">
        <v>518342560</v>
      </c>
      <c r="AD73" s="50" t="s">
        <v>1142</v>
      </c>
      <c r="AE73" s="25" t="s">
        <v>1143</v>
      </c>
      <c r="AF73" s="26">
        <v>518342558</v>
      </c>
      <c r="AG73" s="50" t="s">
        <v>1142</v>
      </c>
      <c r="AH73" s="27"/>
      <c r="AI73" s="25" t="s">
        <v>1144</v>
      </c>
      <c r="AJ73" s="26">
        <v>518342558</v>
      </c>
      <c r="AK73" s="50" t="s">
        <v>1142</v>
      </c>
      <c r="AL73" s="49" t="s">
        <v>1412</v>
      </c>
      <c r="AM73" s="49" t="s">
        <v>1412</v>
      </c>
      <c r="AN73" s="49" t="s">
        <v>1478</v>
      </c>
      <c r="AO73" s="49" t="s">
        <v>1411</v>
      </c>
      <c r="AQ73" s="66" t="str">
        <f>VLOOKUP(A73,'Bez NP'!A:F,6,0)</f>
        <v>Ano</v>
      </c>
      <c r="AR73" s="14"/>
      <c r="AS73" s="14"/>
    </row>
    <row r="74" spans="1:45" s="1" customFormat="1" ht="30" customHeight="1" x14ac:dyDescent="0.2">
      <c r="A74" s="22">
        <v>70836931</v>
      </c>
      <c r="B74" s="42" t="s">
        <v>1145</v>
      </c>
      <c r="C74" s="22">
        <v>70836931</v>
      </c>
      <c r="D74" s="12" t="s">
        <v>43</v>
      </c>
      <c r="E74" s="12" t="s">
        <v>1146</v>
      </c>
      <c r="F74" s="11" t="s">
        <v>1147</v>
      </c>
      <c r="G74" s="11" t="s">
        <v>1148</v>
      </c>
      <c r="H74" s="11" t="s">
        <v>985</v>
      </c>
      <c r="I74" s="11" t="s">
        <v>1149</v>
      </c>
      <c r="J74" s="23">
        <v>3655</v>
      </c>
      <c r="K74" s="23">
        <v>2</v>
      </c>
      <c r="L74" s="11" t="s">
        <v>37</v>
      </c>
      <c r="M74" s="11" t="s">
        <v>1150</v>
      </c>
      <c r="N74" s="11" t="s">
        <v>1151</v>
      </c>
      <c r="O74" s="11" t="s">
        <v>38</v>
      </c>
      <c r="P74" s="11" t="s">
        <v>1152</v>
      </c>
      <c r="Q74" s="11" t="s">
        <v>1153</v>
      </c>
      <c r="R74" s="11" t="s">
        <v>39</v>
      </c>
      <c r="S74" s="11" t="s">
        <v>1154</v>
      </c>
      <c r="T74" s="11" t="s">
        <v>988</v>
      </c>
      <c r="U74" s="14" t="s">
        <v>41</v>
      </c>
      <c r="V74" s="24" t="s">
        <v>42</v>
      </c>
      <c r="W74" s="12">
        <v>518351365</v>
      </c>
      <c r="X74" s="12" t="s">
        <v>1371</v>
      </c>
      <c r="Y74" s="12" t="s">
        <v>1339</v>
      </c>
      <c r="Z74" s="12" t="str">
        <f>VLOOKUP(A74,'Bez NP'!A:C,3,0)</f>
        <v>info@zushodonin.cz</v>
      </c>
      <c r="AA74" s="69" t="s">
        <v>1339</v>
      </c>
      <c r="AB74" s="25" t="s">
        <v>63</v>
      </c>
      <c r="AC74" s="25" t="s">
        <v>63</v>
      </c>
      <c r="AD74" s="50" t="s">
        <v>63</v>
      </c>
      <c r="AE74" s="25" t="s">
        <v>63</v>
      </c>
      <c r="AF74" s="25" t="s">
        <v>63</v>
      </c>
      <c r="AG74" s="50" t="s">
        <v>63</v>
      </c>
      <c r="AH74" s="25" t="s">
        <v>63</v>
      </c>
      <c r="AI74" s="25" t="s">
        <v>63</v>
      </c>
      <c r="AJ74" s="25" t="s">
        <v>63</v>
      </c>
      <c r="AK74" s="50" t="s">
        <v>63</v>
      </c>
      <c r="AL74" s="49" t="s">
        <v>1411</v>
      </c>
      <c r="AM74" s="56" t="s">
        <v>1411</v>
      </c>
      <c r="AN74" s="49"/>
      <c r="AO74" s="49" t="s">
        <v>1411</v>
      </c>
      <c r="AP74" s="1" t="s">
        <v>1501</v>
      </c>
      <c r="AQ74" s="66" t="str">
        <f>VLOOKUP(A74,'Bez NP'!A:F,6,0)</f>
        <v>Ano</v>
      </c>
      <c r="AR74" s="14"/>
      <c r="AS74" s="14"/>
    </row>
    <row r="75" spans="1:45" s="1" customFormat="1" ht="30" customHeight="1" x14ac:dyDescent="0.2">
      <c r="A75" s="22">
        <v>47377470</v>
      </c>
      <c r="B75" s="43" t="s">
        <v>1156</v>
      </c>
      <c r="C75" s="22">
        <v>47377470</v>
      </c>
      <c r="D75" s="28" t="s">
        <v>43</v>
      </c>
      <c r="E75" s="28" t="s">
        <v>1157</v>
      </c>
      <c r="F75" s="11" t="s">
        <v>1158</v>
      </c>
      <c r="G75" s="11" t="s">
        <v>1159</v>
      </c>
      <c r="H75" s="11" t="s">
        <v>985</v>
      </c>
      <c r="I75" s="11" t="s">
        <v>1155</v>
      </c>
      <c r="J75" s="23">
        <v>1717</v>
      </c>
      <c r="K75" s="23">
        <v>3</v>
      </c>
      <c r="L75" s="11" t="s">
        <v>37</v>
      </c>
      <c r="M75" s="11" t="s">
        <v>1160</v>
      </c>
      <c r="N75" s="11" t="s">
        <v>986</v>
      </c>
      <c r="O75" s="62" t="s">
        <v>1521</v>
      </c>
      <c r="P75" s="11" t="s">
        <v>1455</v>
      </c>
      <c r="Q75" s="11" t="s">
        <v>987</v>
      </c>
      <c r="R75" s="11" t="s">
        <v>1456</v>
      </c>
      <c r="S75" s="11" t="s">
        <v>1457</v>
      </c>
      <c r="T75" s="11" t="s">
        <v>988</v>
      </c>
      <c r="U75" s="14" t="s">
        <v>64</v>
      </c>
      <c r="V75" s="29" t="s">
        <v>1161</v>
      </c>
      <c r="W75" s="12" t="s">
        <v>1369</v>
      </c>
      <c r="X75" s="12" t="s">
        <v>1371</v>
      </c>
      <c r="Y75" s="12" t="s">
        <v>1162</v>
      </c>
      <c r="Z75" s="12" t="str">
        <f>VLOOKUP(A75,'Bez NP'!A:C,3,0)</f>
        <v>ekonom@domovjaroska.cz</v>
      </c>
      <c r="AA75" s="69" t="s">
        <v>1163</v>
      </c>
      <c r="AB75" s="25"/>
      <c r="AC75" s="25"/>
      <c r="AD75" s="50"/>
      <c r="AE75" s="25" t="s">
        <v>1164</v>
      </c>
      <c r="AF75" s="26">
        <v>518306902</v>
      </c>
      <c r="AG75" s="50" t="s">
        <v>1163</v>
      </c>
      <c r="AH75" s="27"/>
      <c r="AI75" s="25" t="s">
        <v>1165</v>
      </c>
      <c r="AJ75" s="26" t="s">
        <v>1166</v>
      </c>
      <c r="AK75" s="50" t="s">
        <v>1167</v>
      </c>
      <c r="AL75" s="49" t="s">
        <v>1412</v>
      </c>
      <c r="AM75" s="49" t="s">
        <v>1412</v>
      </c>
      <c r="AN75" s="49" t="s">
        <v>1478</v>
      </c>
      <c r="AO75" s="49" t="s">
        <v>1412</v>
      </c>
      <c r="AQ75" s="66" t="str">
        <f>VLOOKUP(A75,'Bez NP'!A:F,6,0)</f>
        <v>Ano</v>
      </c>
      <c r="AR75" s="14"/>
      <c r="AS75" s="14"/>
    </row>
    <row r="76" spans="1:45" s="1" customFormat="1" ht="30" customHeight="1" x14ac:dyDescent="0.2">
      <c r="A76" s="22">
        <v>71197788</v>
      </c>
      <c r="B76" s="39" t="s">
        <v>1168</v>
      </c>
      <c r="C76" s="22">
        <v>71197788</v>
      </c>
      <c r="D76" s="12" t="s">
        <v>43</v>
      </c>
      <c r="E76" s="12" t="s">
        <v>1169</v>
      </c>
      <c r="F76" s="11" t="s">
        <v>1170</v>
      </c>
      <c r="G76" s="11" t="s">
        <v>1171</v>
      </c>
      <c r="H76" s="11" t="s">
        <v>1172</v>
      </c>
      <c r="I76" s="11" t="s">
        <v>1173</v>
      </c>
      <c r="J76" s="23">
        <v>3969</v>
      </c>
      <c r="K76" s="23">
        <v>2</v>
      </c>
      <c r="L76" s="11" t="s">
        <v>62</v>
      </c>
      <c r="M76" s="11" t="s">
        <v>1174</v>
      </c>
      <c r="N76" s="11" t="s">
        <v>1175</v>
      </c>
      <c r="O76" s="11" t="s">
        <v>45</v>
      </c>
      <c r="P76" s="11" t="s">
        <v>1176</v>
      </c>
      <c r="Q76" s="11" t="s">
        <v>1177</v>
      </c>
      <c r="R76" s="11" t="s">
        <v>46</v>
      </c>
      <c r="S76" s="11" t="s">
        <v>1178</v>
      </c>
      <c r="T76" s="11" t="s">
        <v>988</v>
      </c>
      <c r="U76" s="14" t="s">
        <v>41</v>
      </c>
      <c r="V76" s="24" t="s">
        <v>42</v>
      </c>
      <c r="W76" s="13">
        <v>518353638</v>
      </c>
      <c r="X76" s="12" t="s">
        <v>1179</v>
      </c>
      <c r="Y76" s="12" t="s">
        <v>1368</v>
      </c>
      <c r="Z76" s="12" t="str">
        <f>VLOOKUP(A76,'Bez NP'!A:C,3,0)</f>
        <v>reditelka@mssidlistni.cz</v>
      </c>
      <c r="AA76" s="69" t="s">
        <v>1368</v>
      </c>
      <c r="AB76" s="25"/>
      <c r="AC76" s="26"/>
      <c r="AD76" s="50"/>
      <c r="AE76" s="25"/>
      <c r="AF76" s="26"/>
      <c r="AG76" s="50"/>
      <c r="AH76" s="27"/>
      <c r="AI76" s="25"/>
      <c r="AJ76" s="26"/>
      <c r="AK76" s="50"/>
      <c r="AL76" s="49" t="s">
        <v>1412</v>
      </c>
      <c r="AM76" s="56" t="s">
        <v>1411</v>
      </c>
      <c r="AN76" s="49"/>
      <c r="AO76" s="49" t="s">
        <v>1411</v>
      </c>
      <c r="AP76" s="1" t="s">
        <v>1503</v>
      </c>
      <c r="AQ76" s="66" t="str">
        <f>VLOOKUP(A76,'Bez NP'!A:F,6,0)</f>
        <v>Ano</v>
      </c>
      <c r="AR76" s="14"/>
      <c r="AS76" s="14"/>
    </row>
    <row r="77" spans="1:45" s="1" customFormat="1" ht="30" customHeight="1" x14ac:dyDescent="0.2">
      <c r="A77" s="22">
        <v>64480046</v>
      </c>
      <c r="B77" s="39" t="s">
        <v>1182</v>
      </c>
      <c r="C77" s="22">
        <v>64480046</v>
      </c>
      <c r="D77" s="12" t="s">
        <v>43</v>
      </c>
      <c r="E77" s="12" t="s">
        <v>1183</v>
      </c>
      <c r="F77" s="11" t="s">
        <v>1184</v>
      </c>
      <c r="G77" s="11" t="s">
        <v>1185</v>
      </c>
      <c r="H77" s="11" t="s">
        <v>1180</v>
      </c>
      <c r="I77" s="11" t="s">
        <v>1186</v>
      </c>
      <c r="J77" s="23">
        <v>1255</v>
      </c>
      <c r="K77" s="23"/>
      <c r="L77" s="11" t="s">
        <v>37</v>
      </c>
      <c r="M77" s="11" t="s">
        <v>1187</v>
      </c>
      <c r="N77" s="11" t="s">
        <v>1188</v>
      </c>
      <c r="O77" s="11" t="s">
        <v>45</v>
      </c>
      <c r="P77" s="11" t="s">
        <v>1189</v>
      </c>
      <c r="Q77" s="11" t="s">
        <v>1190</v>
      </c>
      <c r="R77" s="11" t="s">
        <v>46</v>
      </c>
      <c r="S77" s="11" t="s">
        <v>1191</v>
      </c>
      <c r="T77" s="11" t="s">
        <v>1181</v>
      </c>
      <c r="U77" s="14" t="s">
        <v>41</v>
      </c>
      <c r="V77" s="24" t="s">
        <v>42</v>
      </c>
      <c r="W77" s="13">
        <v>518334578</v>
      </c>
      <c r="X77" s="12" t="s">
        <v>1193</v>
      </c>
      <c r="Y77" s="12" t="s">
        <v>1192</v>
      </c>
      <c r="Z77" s="12" t="str">
        <f>VLOOKUP(A77,'Bez NP'!A:C,3,0)</f>
        <v>ekonom@domuvek.cz</v>
      </c>
      <c r="AA77" s="69" t="s">
        <v>1193</v>
      </c>
      <c r="AB77" s="25"/>
      <c r="AC77" s="25"/>
      <c r="AD77" s="50"/>
      <c r="AE77" s="25" t="s">
        <v>1194</v>
      </c>
      <c r="AF77" s="26">
        <v>518334578</v>
      </c>
      <c r="AG77" s="50" t="s">
        <v>1193</v>
      </c>
      <c r="AH77" s="27"/>
      <c r="AI77" s="25" t="s">
        <v>1195</v>
      </c>
      <c r="AJ77" s="26">
        <v>518334578</v>
      </c>
      <c r="AK77" s="50" t="s">
        <v>1193</v>
      </c>
      <c r="AL77" s="49" t="s">
        <v>1412</v>
      </c>
      <c r="AM77" s="49" t="s">
        <v>1412</v>
      </c>
      <c r="AN77" s="49" t="s">
        <v>1479</v>
      </c>
      <c r="AO77" s="49" t="s">
        <v>1411</v>
      </c>
      <c r="AQ77" s="66" t="str">
        <f>VLOOKUP(A77,'Bez NP'!A:F,6,0)</f>
        <v>Ano</v>
      </c>
      <c r="AR77" s="14"/>
      <c r="AS77" s="14"/>
    </row>
    <row r="78" spans="1:45" s="1" customFormat="1" ht="39.75" customHeight="1" x14ac:dyDescent="0.2">
      <c r="A78" s="22">
        <v>70841373</v>
      </c>
      <c r="B78" s="39" t="s">
        <v>1196</v>
      </c>
      <c r="C78" s="22">
        <v>70841373</v>
      </c>
      <c r="D78" s="12" t="s">
        <v>43</v>
      </c>
      <c r="E78" s="12" t="s">
        <v>1197</v>
      </c>
      <c r="F78" s="11" t="s">
        <v>1198</v>
      </c>
      <c r="G78" s="11" t="s">
        <v>1199</v>
      </c>
      <c r="H78" s="11" t="s">
        <v>1200</v>
      </c>
      <c r="I78" s="11" t="s">
        <v>1201</v>
      </c>
      <c r="J78" s="23">
        <v>462</v>
      </c>
      <c r="K78" s="23"/>
      <c r="L78" s="11" t="s">
        <v>37</v>
      </c>
      <c r="M78" s="11" t="s">
        <v>1202</v>
      </c>
      <c r="N78" s="11" t="s">
        <v>1203</v>
      </c>
      <c r="O78" s="11" t="s">
        <v>38</v>
      </c>
      <c r="P78" s="11" t="s">
        <v>1204</v>
      </c>
      <c r="Q78" s="11" t="s">
        <v>1205</v>
      </c>
      <c r="R78" s="11" t="s">
        <v>39</v>
      </c>
      <c r="S78" s="11" t="s">
        <v>1206</v>
      </c>
      <c r="T78" s="11" t="s">
        <v>1207</v>
      </c>
      <c r="U78" s="14" t="s">
        <v>41</v>
      </c>
      <c r="V78" s="24" t="s">
        <v>42</v>
      </c>
      <c r="W78" s="12">
        <v>777801484</v>
      </c>
      <c r="X78" s="12" t="s">
        <v>1371</v>
      </c>
      <c r="Y78" s="12" t="s">
        <v>1208</v>
      </c>
      <c r="Z78" s="12" t="str">
        <f>VLOOKUP(A78,'Bez NP'!A:C,3,0)</f>
        <v>zus.velka@tiscali.cz</v>
      </c>
      <c r="AA78" s="1" t="s">
        <v>1208</v>
      </c>
      <c r="AB78" s="25"/>
      <c r="AC78" s="26"/>
      <c r="AD78" s="50" t="s">
        <v>1209</v>
      </c>
      <c r="AE78" s="25"/>
      <c r="AF78" s="26"/>
      <c r="AG78" s="50" t="s">
        <v>1209</v>
      </c>
      <c r="AH78" s="27"/>
      <c r="AI78" s="25"/>
      <c r="AJ78" s="26"/>
      <c r="AK78" s="86" t="s">
        <v>1209</v>
      </c>
      <c r="AL78" s="49" t="s">
        <v>1412</v>
      </c>
      <c r="AM78" s="49" t="s">
        <v>1412</v>
      </c>
      <c r="AN78" s="49" t="s">
        <v>1478</v>
      </c>
      <c r="AO78" s="49" t="s">
        <v>1412</v>
      </c>
      <c r="AQ78" s="66" t="str">
        <f>VLOOKUP(A78,'Bez NP'!A:F,6,0)</f>
        <v>Ano</v>
      </c>
      <c r="AR78" s="14"/>
      <c r="AS78" s="14"/>
    </row>
    <row r="79" spans="1:45" s="1" customFormat="1" ht="30" customHeight="1" x14ac:dyDescent="0.2">
      <c r="A79" s="67">
        <v>380407</v>
      </c>
      <c r="B79" s="39" t="s">
        <v>1210</v>
      </c>
      <c r="C79" s="22" t="s">
        <v>1427</v>
      </c>
      <c r="D79" s="12" t="s">
        <v>1211</v>
      </c>
      <c r="E79" s="12" t="s">
        <v>1212</v>
      </c>
      <c r="F79" s="11" t="s">
        <v>1213</v>
      </c>
      <c r="G79" s="11" t="s">
        <v>1214</v>
      </c>
      <c r="H79" s="11" t="s">
        <v>1215</v>
      </c>
      <c r="I79" s="11" t="s">
        <v>1216</v>
      </c>
      <c r="J79" s="23">
        <v>496</v>
      </c>
      <c r="K79" s="23"/>
      <c r="L79" s="11" t="s">
        <v>37</v>
      </c>
      <c r="M79" s="11" t="s">
        <v>1217</v>
      </c>
      <c r="N79" s="11" t="s">
        <v>1218</v>
      </c>
      <c r="O79" s="11" t="s">
        <v>38</v>
      </c>
      <c r="P79" s="11" t="s">
        <v>1219</v>
      </c>
      <c r="Q79" s="11" t="s">
        <v>1220</v>
      </c>
      <c r="R79" s="11" t="s">
        <v>39</v>
      </c>
      <c r="S79" s="11" t="s">
        <v>1221</v>
      </c>
      <c r="T79" s="11" t="s">
        <v>1222</v>
      </c>
      <c r="U79" s="14" t="s">
        <v>41</v>
      </c>
      <c r="V79" s="24" t="s">
        <v>42</v>
      </c>
      <c r="W79" s="12" t="s">
        <v>1223</v>
      </c>
      <c r="X79" s="12" t="s">
        <v>1224</v>
      </c>
      <c r="Y79" s="12" t="s">
        <v>1225</v>
      </c>
      <c r="Z79" s="12" t="str">
        <f>VLOOKUP(A79,'Bez NP'!A:C,3,0)</f>
        <v>strelec@ssee-sokolnice.cz</v>
      </c>
      <c r="AA79" s="69" t="s">
        <v>1226</v>
      </c>
      <c r="AB79" s="25"/>
      <c r="AC79" s="25"/>
      <c r="AD79" s="50"/>
      <c r="AE79" s="25" t="s">
        <v>1227</v>
      </c>
      <c r="AF79" s="26">
        <v>724075666</v>
      </c>
      <c r="AG79" s="50" t="s">
        <v>1226</v>
      </c>
      <c r="AH79" s="27"/>
      <c r="AI79" s="25" t="s">
        <v>1228</v>
      </c>
      <c r="AJ79" s="26">
        <v>602512161</v>
      </c>
      <c r="AK79" s="50" t="s">
        <v>1229</v>
      </c>
      <c r="AL79" s="49" t="s">
        <v>1412</v>
      </c>
      <c r="AM79" s="49" t="s">
        <v>1412</v>
      </c>
      <c r="AN79" s="49" t="s">
        <v>1478</v>
      </c>
      <c r="AO79" s="49" t="s">
        <v>1411</v>
      </c>
      <c r="AQ79" s="66" t="str">
        <f>VLOOKUP(A79,'Bez NP'!A:F,6,0)</f>
        <v>Ano</v>
      </c>
      <c r="AR79" s="14"/>
      <c r="AS79" s="14"/>
    </row>
    <row r="80" spans="1:45" s="1" customFormat="1" ht="30" customHeight="1" x14ac:dyDescent="0.2">
      <c r="A80" s="22">
        <v>47885939</v>
      </c>
      <c r="B80" s="42" t="s">
        <v>1231</v>
      </c>
      <c r="C80" s="22">
        <v>47885939</v>
      </c>
      <c r="D80" s="12" t="s">
        <v>43</v>
      </c>
      <c r="E80" s="12" t="s">
        <v>1232</v>
      </c>
      <c r="F80" s="11" t="s">
        <v>1233</v>
      </c>
      <c r="G80" s="11" t="s">
        <v>1234</v>
      </c>
      <c r="H80" s="11" t="s">
        <v>1235</v>
      </c>
      <c r="I80" s="11" t="s">
        <v>1236</v>
      </c>
      <c r="J80" s="23">
        <v>281</v>
      </c>
      <c r="K80" s="23">
        <v>12</v>
      </c>
      <c r="L80" s="11" t="s">
        <v>62</v>
      </c>
      <c r="M80" s="11" t="s">
        <v>1237</v>
      </c>
      <c r="N80" s="11" t="s">
        <v>1550</v>
      </c>
      <c r="O80" s="11" t="s">
        <v>233</v>
      </c>
      <c r="P80" s="11" t="s">
        <v>1551</v>
      </c>
      <c r="Q80" s="11" t="s">
        <v>1552</v>
      </c>
      <c r="R80" s="11" t="s">
        <v>1315</v>
      </c>
      <c r="S80" s="11" t="s">
        <v>1553</v>
      </c>
      <c r="T80" s="11" t="s">
        <v>1238</v>
      </c>
      <c r="U80" s="14" t="s">
        <v>41</v>
      </c>
      <c r="V80" s="24" t="s">
        <v>42</v>
      </c>
      <c r="W80" s="13">
        <v>515531191</v>
      </c>
      <c r="X80" s="12" t="s">
        <v>1371</v>
      </c>
      <c r="Y80" s="54" t="s">
        <v>1554</v>
      </c>
      <c r="Z80" s="12" t="str">
        <f>VLOOKUP(A80,'Bez NP'!A:C,3,0)</f>
        <v>zusadamov@seznam.cz</v>
      </c>
      <c r="AA80" s="69" t="s">
        <v>1239</v>
      </c>
      <c r="AB80" s="25" t="s">
        <v>63</v>
      </c>
      <c r="AC80" s="25" t="s">
        <v>63</v>
      </c>
      <c r="AD80" s="50" t="s">
        <v>63</v>
      </c>
      <c r="AE80" s="25" t="s">
        <v>63</v>
      </c>
      <c r="AF80" s="25" t="s">
        <v>63</v>
      </c>
      <c r="AG80" s="50" t="s">
        <v>63</v>
      </c>
      <c r="AH80" s="25" t="s">
        <v>63</v>
      </c>
      <c r="AI80" s="25" t="s">
        <v>63</v>
      </c>
      <c r="AJ80" s="25" t="s">
        <v>63</v>
      </c>
      <c r="AK80" s="50" t="s">
        <v>63</v>
      </c>
      <c r="AL80" s="49" t="s">
        <v>1411</v>
      </c>
      <c r="AM80" s="56" t="s">
        <v>1411</v>
      </c>
      <c r="AN80" s="49"/>
      <c r="AO80" s="49" t="s">
        <v>1411</v>
      </c>
      <c r="AP80" s="1" t="s">
        <v>1502</v>
      </c>
      <c r="AQ80" s="66" t="str">
        <f>VLOOKUP(A80,'Bez NP'!A:F,6,0)</f>
        <v>Ano</v>
      </c>
      <c r="AR80" s="14"/>
      <c r="AS80" s="14"/>
    </row>
    <row r="81" spans="1:45" s="1" customFormat="1" ht="30" customHeight="1" x14ac:dyDescent="0.2">
      <c r="A81" s="22">
        <v>62077457</v>
      </c>
      <c r="B81" s="39" t="s">
        <v>1240</v>
      </c>
      <c r="C81" s="22">
        <v>62077457</v>
      </c>
      <c r="D81" s="12" t="s">
        <v>43</v>
      </c>
      <c r="E81" s="12" t="s">
        <v>1241</v>
      </c>
      <c r="F81" s="11" t="s">
        <v>1242</v>
      </c>
      <c r="G81" s="11" t="s">
        <v>1243</v>
      </c>
      <c r="H81" s="11" t="s">
        <v>1244</v>
      </c>
      <c r="I81" s="11" t="s">
        <v>1245</v>
      </c>
      <c r="J81" s="23">
        <v>48</v>
      </c>
      <c r="K81" s="23"/>
      <c r="L81" s="11" t="s">
        <v>62</v>
      </c>
      <c r="M81" s="11" t="s">
        <v>1246</v>
      </c>
      <c r="N81" s="11" t="s">
        <v>1465</v>
      </c>
      <c r="O81" s="11" t="s">
        <v>38</v>
      </c>
      <c r="P81" s="11" t="s">
        <v>1462</v>
      </c>
      <c r="Q81" s="11" t="s">
        <v>1463</v>
      </c>
      <c r="R81" s="11" t="s">
        <v>39</v>
      </c>
      <c r="S81" s="11" t="s">
        <v>1464</v>
      </c>
      <c r="T81" s="11" t="s">
        <v>1247</v>
      </c>
      <c r="U81" s="14" t="s">
        <v>41</v>
      </c>
      <c r="V81" s="24" t="s">
        <v>42</v>
      </c>
      <c r="W81" s="13">
        <v>516463922</v>
      </c>
      <c r="X81" s="12" t="s">
        <v>1371</v>
      </c>
      <c r="Y81" s="12" t="s">
        <v>1248</v>
      </c>
      <c r="Z81" s="12" t="str">
        <f>VLOOKUP(A81,'Bez NP'!A:C,3,0)</f>
        <v>kancelar@ddhodoninukunstatu.cz</v>
      </c>
      <c r="AA81" s="69" t="s">
        <v>1248</v>
      </c>
      <c r="AB81" s="25"/>
      <c r="AC81" s="25"/>
      <c r="AD81" s="50"/>
      <c r="AE81" s="25" t="s">
        <v>1249</v>
      </c>
      <c r="AF81" s="26">
        <v>516463922</v>
      </c>
      <c r="AG81" s="50" t="s">
        <v>1248</v>
      </c>
      <c r="AH81" s="27"/>
      <c r="AI81" s="25" t="s">
        <v>1250</v>
      </c>
      <c r="AJ81" s="26">
        <v>516463226</v>
      </c>
      <c r="AK81" s="50" t="s">
        <v>1248</v>
      </c>
      <c r="AL81" s="49" t="s">
        <v>1412</v>
      </c>
      <c r="AM81" s="49" t="s">
        <v>1412</v>
      </c>
      <c r="AN81" s="49" t="s">
        <v>1478</v>
      </c>
      <c r="AO81" s="49" t="s">
        <v>1411</v>
      </c>
      <c r="AQ81" s="66" t="str">
        <f>VLOOKUP(A81,'Bez NP'!A:F,6,0)</f>
        <v>Ano</v>
      </c>
      <c r="AR81" s="14"/>
      <c r="AS81" s="14"/>
    </row>
    <row r="82" spans="1:45" s="1" customFormat="1" ht="30" customHeight="1" x14ac:dyDescent="0.2">
      <c r="A82" s="67">
        <v>380458</v>
      </c>
      <c r="B82" s="43" t="s">
        <v>1251</v>
      </c>
      <c r="C82" s="22" t="s">
        <v>1428</v>
      </c>
      <c r="D82" s="28" t="s">
        <v>1534</v>
      </c>
      <c r="E82" s="28" t="s">
        <v>1252</v>
      </c>
      <c r="F82" s="11" t="s">
        <v>1253</v>
      </c>
      <c r="G82" s="11" t="s">
        <v>1254</v>
      </c>
      <c r="H82" s="11" t="s">
        <v>1255</v>
      </c>
      <c r="I82" s="11" t="s">
        <v>1230</v>
      </c>
      <c r="J82" s="23">
        <v>1</v>
      </c>
      <c r="K82" s="23"/>
      <c r="L82" s="11" t="s">
        <v>62</v>
      </c>
      <c r="M82" s="11" t="s">
        <v>1256</v>
      </c>
      <c r="N82" s="11" t="s">
        <v>1522</v>
      </c>
      <c r="O82" s="11" t="s">
        <v>45</v>
      </c>
      <c r="P82" s="11" t="s">
        <v>1523</v>
      </c>
      <c r="Q82" s="11" t="s">
        <v>1524</v>
      </c>
      <c r="R82" s="11" t="s">
        <v>46</v>
      </c>
      <c r="S82" s="11" t="s">
        <v>1525</v>
      </c>
      <c r="T82" s="11" t="s">
        <v>1257</v>
      </c>
      <c r="U82" s="14" t="s">
        <v>64</v>
      </c>
      <c r="V82" s="29" t="s">
        <v>1258</v>
      </c>
      <c r="W82" s="13" t="s">
        <v>1259</v>
      </c>
      <c r="X82" s="12"/>
      <c r="Y82" s="14" t="s">
        <v>1571</v>
      </c>
      <c r="Z82" s="12" t="str">
        <f>VLOOKUP(A82,'Bez NP'!A:C,3,0)</f>
        <v>jilkova@domovch.cz</v>
      </c>
      <c r="AA82" s="69" t="s">
        <v>1261</v>
      </c>
      <c r="AB82" s="25"/>
      <c r="AC82" s="25"/>
      <c r="AD82" s="50"/>
      <c r="AE82" s="25" t="s">
        <v>1260</v>
      </c>
      <c r="AF82" s="26">
        <v>516426450</v>
      </c>
      <c r="AG82" s="50" t="s">
        <v>1261</v>
      </c>
      <c r="AH82" s="27"/>
      <c r="AI82" s="25" t="s">
        <v>1262</v>
      </c>
      <c r="AJ82" s="26">
        <v>516426450</v>
      </c>
      <c r="AK82" s="40" t="s">
        <v>1263</v>
      </c>
      <c r="AL82" s="49" t="s">
        <v>1412</v>
      </c>
      <c r="AM82" s="49" t="s">
        <v>1412</v>
      </c>
      <c r="AN82" s="49" t="s">
        <v>1478</v>
      </c>
      <c r="AO82" s="49" t="s">
        <v>1411</v>
      </c>
      <c r="AQ82" s="66" t="str">
        <f>VLOOKUP(A82,'Bez NP'!A:F,6,0)</f>
        <v>Ano</v>
      </c>
      <c r="AR82" s="14"/>
      <c r="AS82" s="14"/>
    </row>
    <row r="83" spans="1:45" s="1" customFormat="1" ht="30" customHeight="1" x14ac:dyDescent="0.2">
      <c r="A83" s="67">
        <v>4212029</v>
      </c>
      <c r="B83" s="39" t="s">
        <v>1264</v>
      </c>
      <c r="C83" s="22" t="s">
        <v>1446</v>
      </c>
      <c r="D83" s="12" t="s">
        <v>1265</v>
      </c>
      <c r="E83" s="12" t="s">
        <v>1266</v>
      </c>
      <c r="F83" s="11" t="s">
        <v>1267</v>
      </c>
      <c r="G83" s="11" t="s">
        <v>1268</v>
      </c>
      <c r="H83" s="11" t="s">
        <v>984</v>
      </c>
      <c r="I83" s="11" t="s">
        <v>495</v>
      </c>
      <c r="J83" s="23">
        <v>716</v>
      </c>
      <c r="K83" s="23">
        <v>41</v>
      </c>
      <c r="L83" s="11" t="s">
        <v>62</v>
      </c>
      <c r="M83" s="11" t="s">
        <v>1269</v>
      </c>
      <c r="N83" s="11" t="s">
        <v>846</v>
      </c>
      <c r="O83" s="11" t="s">
        <v>233</v>
      </c>
      <c r="P83" s="11" t="s">
        <v>1492</v>
      </c>
      <c r="Q83" s="11" t="s">
        <v>847</v>
      </c>
      <c r="R83" s="11" t="s">
        <v>1315</v>
      </c>
      <c r="S83" s="11" t="s">
        <v>847</v>
      </c>
      <c r="T83" s="11" t="s">
        <v>975</v>
      </c>
      <c r="U83" s="14" t="s">
        <v>87</v>
      </c>
      <c r="V83" s="29" t="s">
        <v>1270</v>
      </c>
      <c r="W83" s="13" t="s">
        <v>1271</v>
      </c>
      <c r="X83" s="66" t="s">
        <v>1355</v>
      </c>
      <c r="Y83" s="66" t="s">
        <v>1504</v>
      </c>
      <c r="Z83" s="12" t="str">
        <f>VLOOKUP(A83,'Bez NP'!A:C,3,0)</f>
        <v>hyblerova.michaela@nemhu.cz</v>
      </c>
      <c r="AA83" s="84" t="s">
        <v>1505</v>
      </c>
      <c r="AB83" s="25"/>
      <c r="AC83" s="25"/>
      <c r="AD83" s="50"/>
      <c r="AE83" s="25" t="s">
        <v>1272</v>
      </c>
      <c r="AF83" s="25">
        <v>519407352</v>
      </c>
      <c r="AG83" s="65" t="s">
        <v>1506</v>
      </c>
      <c r="AH83" s="27"/>
      <c r="AI83" s="25" t="s">
        <v>1333</v>
      </c>
      <c r="AJ83" s="26">
        <v>601552369</v>
      </c>
      <c r="AK83" s="85" t="s">
        <v>1332</v>
      </c>
      <c r="AL83" s="49" t="s">
        <v>1412</v>
      </c>
      <c r="AM83" s="49" t="s">
        <v>1412</v>
      </c>
      <c r="AN83" s="49" t="s">
        <v>1478</v>
      </c>
      <c r="AO83" s="49" t="s">
        <v>1411</v>
      </c>
      <c r="AP83" s="7"/>
      <c r="AQ83" s="66" t="str">
        <f>VLOOKUP(A83,'Bez NP'!A:F,6,0)</f>
        <v>Ano</v>
      </c>
      <c r="AR83" s="66"/>
      <c r="AS83" s="66"/>
    </row>
    <row r="84" spans="1:45" s="1" customFormat="1" ht="30" customHeight="1" x14ac:dyDescent="0.2">
      <c r="A84" s="67">
        <v>4551320</v>
      </c>
      <c r="B84" s="39" t="s">
        <v>1273</v>
      </c>
      <c r="C84" s="22" t="s">
        <v>1447</v>
      </c>
      <c r="D84" s="28" t="s">
        <v>43</v>
      </c>
      <c r="E84" s="12" t="s">
        <v>1274</v>
      </c>
      <c r="F84" s="11" t="s">
        <v>1275</v>
      </c>
      <c r="G84" s="11" t="s">
        <v>1276</v>
      </c>
      <c r="H84" s="11" t="s">
        <v>881</v>
      </c>
      <c r="I84" s="11" t="s">
        <v>883</v>
      </c>
      <c r="J84" s="23">
        <v>1</v>
      </c>
      <c r="K84" s="23">
        <v>1</v>
      </c>
      <c r="L84" s="11" t="s">
        <v>62</v>
      </c>
      <c r="M84" s="11" t="s">
        <v>1277</v>
      </c>
      <c r="N84" s="11" t="s">
        <v>1278</v>
      </c>
      <c r="O84" s="11" t="s">
        <v>45</v>
      </c>
      <c r="P84" s="11" t="s">
        <v>1279</v>
      </c>
      <c r="Q84" s="11" t="s">
        <v>1280</v>
      </c>
      <c r="R84" s="11" t="s">
        <v>46</v>
      </c>
      <c r="S84" s="11" t="s">
        <v>1281</v>
      </c>
      <c r="T84" s="11" t="s">
        <v>882</v>
      </c>
      <c r="U84" s="14" t="s">
        <v>107</v>
      </c>
      <c r="V84" s="29" t="s">
        <v>1282</v>
      </c>
      <c r="W84" s="13" t="s">
        <v>1283</v>
      </c>
      <c r="X84" s="12" t="s">
        <v>1513</v>
      </c>
      <c r="Y84" s="12" t="s">
        <v>1284</v>
      </c>
      <c r="Z84" s="12" t="str">
        <f>VLOOKUP(A84,'Bez NP'!A:C,3,0)</f>
        <v>ruzickova@muzeum-blanenska.cz</v>
      </c>
      <c r="AA84" s="69" t="s">
        <v>1285</v>
      </c>
      <c r="AB84" s="25"/>
      <c r="AC84" s="25"/>
      <c r="AD84" s="50"/>
      <c r="AE84" s="25" t="s">
        <v>1286</v>
      </c>
      <c r="AF84" s="26">
        <v>516417221</v>
      </c>
      <c r="AG84" s="50" t="s">
        <v>1285</v>
      </c>
      <c r="AH84" s="27"/>
      <c r="AI84" s="25"/>
      <c r="AJ84" s="26"/>
      <c r="AK84" s="50"/>
      <c r="AL84" s="49" t="s">
        <v>1412</v>
      </c>
      <c r="AM84" s="49" t="s">
        <v>1412</v>
      </c>
      <c r="AN84" s="49" t="s">
        <v>1478</v>
      </c>
      <c r="AO84" s="49" t="s">
        <v>1411</v>
      </c>
      <c r="AP84" s="7"/>
      <c r="AQ84" s="66" t="str">
        <f>VLOOKUP(A84,'Bez NP'!A:F,6,0)</f>
        <v>Ano</v>
      </c>
      <c r="AR84" s="66"/>
      <c r="AS84" s="66"/>
    </row>
    <row r="85" spans="1:45" s="1" customFormat="1" ht="30" customHeight="1" x14ac:dyDescent="0.2">
      <c r="A85" s="67">
        <v>14120097</v>
      </c>
      <c r="B85" s="39" t="s">
        <v>1487</v>
      </c>
      <c r="C85" s="22" t="s">
        <v>1495</v>
      </c>
      <c r="D85" s="12" t="s">
        <v>43</v>
      </c>
      <c r="E85" s="12" t="s">
        <v>1488</v>
      </c>
      <c r="F85" s="60" t="s">
        <v>1558</v>
      </c>
      <c r="G85" s="11" t="s">
        <v>1549</v>
      </c>
      <c r="H85" s="11" t="s">
        <v>984</v>
      </c>
      <c r="I85" s="11" t="s">
        <v>472</v>
      </c>
      <c r="J85" s="23">
        <v>1497</v>
      </c>
      <c r="K85" s="23">
        <v>7</v>
      </c>
      <c r="L85" s="11" t="s">
        <v>37</v>
      </c>
      <c r="M85" s="67" t="s">
        <v>1548</v>
      </c>
      <c r="N85" s="11" t="s">
        <v>1530</v>
      </c>
      <c r="O85" s="11" t="s">
        <v>45</v>
      </c>
      <c r="P85" s="11" t="s">
        <v>1531</v>
      </c>
      <c r="Q85" s="11" t="s">
        <v>1532</v>
      </c>
      <c r="R85" s="11" t="s">
        <v>46</v>
      </c>
      <c r="S85" s="11" t="s">
        <v>1533</v>
      </c>
      <c r="T85" s="11" t="s">
        <v>40</v>
      </c>
      <c r="U85" s="14" t="s">
        <v>64</v>
      </c>
      <c r="V85" s="29" t="s">
        <v>1494</v>
      </c>
      <c r="W85" s="13">
        <v>732735189</v>
      </c>
      <c r="X85" s="66" t="s">
        <v>1489</v>
      </c>
      <c r="Y85" s="63" t="s">
        <v>1489</v>
      </c>
      <c r="Z85" s="12" t="str">
        <f>VLOOKUP(A85,'Bez NP'!A:C,3,0)</f>
        <v>luzova@domovhustopece.cz</v>
      </c>
      <c r="AA85" s="71"/>
      <c r="AB85" s="25"/>
      <c r="AC85" s="26"/>
      <c r="AD85" s="50"/>
      <c r="AE85" s="25"/>
      <c r="AF85" s="26"/>
      <c r="AG85" s="25"/>
      <c r="AH85" s="27"/>
      <c r="AI85" s="25"/>
      <c r="AJ85" s="26"/>
      <c r="AK85" s="50"/>
      <c r="AL85" s="49"/>
      <c r="AM85" s="49" t="s">
        <v>1412</v>
      </c>
      <c r="AN85" s="49"/>
      <c r="AO85" s="49"/>
      <c r="AP85" s="7"/>
      <c r="AQ85" s="66" t="str">
        <f>VLOOKUP(A85,'Bez NP'!A:F,6,0)</f>
        <v>Ano</v>
      </c>
      <c r="AR85" s="66"/>
      <c r="AS85" s="66"/>
    </row>
    <row r="89" spans="1:45" ht="30" customHeight="1" x14ac:dyDescent="0.2">
      <c r="V89" s="1"/>
      <c r="AF89" s="61"/>
    </row>
  </sheetData>
  <autoFilter ref="A1:AS89" xr:uid="{4463F718-8D0E-4638-A8A4-6D344404F388}">
    <sortState xmlns:xlrd2="http://schemas.microsoft.com/office/spreadsheetml/2017/richdata2" ref="A2:AS89">
      <sortCondition ref="AQ1:AQ89"/>
    </sortState>
  </autoFilter>
  <conditionalFormatting sqref="B83:B1048576 B2:B81">
    <cfRule type="duplicateValues" dxfId="28" priority="62"/>
  </conditionalFormatting>
  <conditionalFormatting sqref="B25">
    <cfRule type="duplicateValues" dxfId="27" priority="61"/>
  </conditionalFormatting>
  <conditionalFormatting sqref="B19">
    <cfRule type="duplicateValues" dxfId="26" priority="60"/>
  </conditionalFormatting>
  <conditionalFormatting sqref="B84">
    <cfRule type="duplicateValues" dxfId="25" priority="59"/>
  </conditionalFormatting>
  <conditionalFormatting sqref="B68">
    <cfRule type="duplicateValues" dxfId="24" priority="58"/>
  </conditionalFormatting>
  <conditionalFormatting sqref="B8">
    <cfRule type="duplicateValues" dxfId="23" priority="56"/>
  </conditionalFormatting>
  <conditionalFormatting sqref="B9">
    <cfRule type="duplicateValues" dxfId="22" priority="53"/>
  </conditionalFormatting>
  <conditionalFormatting sqref="B26">
    <cfRule type="duplicateValues" dxfId="21" priority="52"/>
  </conditionalFormatting>
  <conditionalFormatting sqref="E83:E1048576 E1:E81">
    <cfRule type="duplicateValues" dxfId="20" priority="51"/>
  </conditionalFormatting>
  <conditionalFormatting sqref="AL1:AO1048576">
    <cfRule type="cellIs" dxfId="19" priority="50" operator="equal">
      <formula>"ANO"</formula>
    </cfRule>
  </conditionalFormatting>
  <conditionalFormatting sqref="B82">
    <cfRule type="duplicateValues" dxfId="18" priority="49"/>
  </conditionalFormatting>
  <conditionalFormatting sqref="E82">
    <cfRule type="duplicateValues" dxfId="17" priority="48"/>
  </conditionalFormatting>
  <conditionalFormatting sqref="AO3 AO5 AO7 AO9 AO11 AO13 AO15 AO17 AO19 AO21 AO23 AO25 AO27 AO29 AO31 AO33 AO35 AO37 AO39 AO41 AO43 AO45 AO47 AO49 AO51 AO53 AO56 AO58 AO60 AO62 AO64 AO66 AO68 AO70 AO72 AO74 AO76 AO78 AO80 AO82 AO84">
    <cfRule type="cellIs" dxfId="16" priority="47" operator="equal">
      <formula>"ANO"</formula>
    </cfRule>
  </conditionalFormatting>
  <conditionalFormatting sqref="AO4:AO5">
    <cfRule type="cellIs" dxfId="15" priority="46" operator="equal">
      <formula>"ANO"</formula>
    </cfRule>
  </conditionalFormatting>
  <conditionalFormatting sqref="AO8">
    <cfRule type="cellIs" dxfId="14" priority="45" operator="equal">
      <formula>"ANO"</formula>
    </cfRule>
  </conditionalFormatting>
  <conditionalFormatting sqref="AO11:AO14">
    <cfRule type="cellIs" dxfId="13" priority="44" operator="equal">
      <formula>"ANO"</formula>
    </cfRule>
  </conditionalFormatting>
  <conditionalFormatting sqref="AO15:AO23">
    <cfRule type="cellIs" dxfId="12" priority="43" operator="equal">
      <formula>"ANO"</formula>
    </cfRule>
  </conditionalFormatting>
  <conditionalFormatting sqref="AO26">
    <cfRule type="cellIs" dxfId="11" priority="42" operator="equal">
      <formula>"ANO"</formula>
    </cfRule>
  </conditionalFormatting>
  <conditionalFormatting sqref="AO27:AO35">
    <cfRule type="cellIs" dxfId="10" priority="41" operator="equal">
      <formula>"ANO"</formula>
    </cfRule>
  </conditionalFormatting>
  <conditionalFormatting sqref="AO36:AO47">
    <cfRule type="cellIs" dxfId="9" priority="40" operator="equal">
      <formula>"ANO"</formula>
    </cfRule>
  </conditionalFormatting>
  <conditionalFormatting sqref="AO58:AO66">
    <cfRule type="cellIs" dxfId="8" priority="38" operator="equal">
      <formula>"ANO"</formula>
    </cfRule>
  </conditionalFormatting>
  <conditionalFormatting sqref="AO67:AO73">
    <cfRule type="cellIs" dxfId="7" priority="37" operator="equal">
      <formula>"ANO"</formula>
    </cfRule>
  </conditionalFormatting>
  <conditionalFormatting sqref="AO75:AO85">
    <cfRule type="cellIs" dxfId="6" priority="36" operator="equal">
      <formula>"ANO"</formula>
    </cfRule>
  </conditionalFormatting>
  <conditionalFormatting sqref="AQ1:AQ1048576">
    <cfRule type="containsText" dxfId="5" priority="1" operator="containsText" text="ne">
      <formula>NOT(ISERROR(SEARCH("ne",AQ1)))</formula>
    </cfRule>
    <cfRule type="containsText" dxfId="4" priority="2" operator="containsText" text="ano">
      <formula>NOT(ISERROR(SEARCH("ano",AQ1)))</formula>
    </cfRule>
  </conditionalFormatting>
  <hyperlinks>
    <hyperlink ref="AA18" r:id="rId1" xr:uid="{08F0F8DA-C82E-47AA-88FB-B7BDBA993124}"/>
    <hyperlink ref="AG52" r:id="rId2" xr:uid="{CED4EBC4-3887-451B-82D1-EEC0E35C9614}"/>
    <hyperlink ref="AK52" r:id="rId3" xr:uid="{9962D93A-943A-465B-940C-0C923E9794AA}"/>
    <hyperlink ref="AG23" r:id="rId4" xr:uid="{D2AE1A1A-746E-44F6-B85F-CDE714CCC352}"/>
    <hyperlink ref="AK82" r:id="rId5" xr:uid="{CC62F598-ACC5-4240-AECC-29AA4165E895}"/>
    <hyperlink ref="AG31" r:id="rId6" display="hejnova@ssposrno.czpodatelna@sssbrno.cz" xr:uid="{1F7529FE-49C1-4821-9694-5B0FAA9FD597}"/>
    <hyperlink ref="Y80" r:id="rId7" xr:uid="{1109E110-D415-4A6D-8503-23DFCCDC1C73}"/>
  </hyperlinks>
  <printOptions gridLines="1" gridLinesSet="0"/>
  <pageMargins left="0.15748031496062992" right="0.15748031496062992" top="0.19685039370078741" bottom="0.15748031496062992" header="0.15748031496062992" footer="0.15748031496062992"/>
  <pageSetup paperSize="9" scale="43" fitToHeight="0" orientation="landscape" r:id="rId8"/>
  <headerFooter alignWithMargins="0"/>
  <legacy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A7039-11E8-4DA5-9E3F-7A8FC704D0EF}">
  <sheetPr>
    <outlinePr summaryBelow="0" summaryRight="0"/>
  </sheetPr>
  <dimension ref="A1:U86"/>
  <sheetViews>
    <sheetView zoomScale="85" zoomScaleNormal="85" workbookViewId="0">
      <pane ySplit="1" topLeftCell="A40" activePane="bottomLeft" state="frozen"/>
      <selection pane="bottomLeft" activeCell="I74" sqref="I74"/>
    </sheetView>
  </sheetViews>
  <sheetFormatPr defaultColWidth="12.5703125" defaultRowHeight="15.75" customHeight="1" x14ac:dyDescent="0.2"/>
  <cols>
    <col min="1" max="1" width="18.85546875" style="76" customWidth="1"/>
    <col min="2" max="2" width="18.42578125" style="76" customWidth="1"/>
    <col min="3" max="4" width="18.85546875" style="76" customWidth="1"/>
    <col min="5" max="5" width="10.7109375" style="76" customWidth="1"/>
    <col min="6" max="6" width="8.28515625" style="76" customWidth="1"/>
    <col min="7" max="7" width="7.5703125" style="76" customWidth="1"/>
    <col min="8" max="19" width="10" style="76" customWidth="1"/>
    <col min="20" max="25" width="18.85546875" style="76" customWidth="1"/>
    <col min="26" max="16384" width="12.5703125" style="76"/>
  </cols>
  <sheetData>
    <row r="1" spans="1:21" s="80" customFormat="1" ht="62.25" customHeight="1" x14ac:dyDescent="0.2">
      <c r="A1" s="79" t="s">
        <v>1586</v>
      </c>
      <c r="B1" s="79" t="s">
        <v>1583</v>
      </c>
      <c r="C1" s="79" t="s">
        <v>1584</v>
      </c>
      <c r="D1" s="79" t="s">
        <v>1585</v>
      </c>
      <c r="E1" s="79" t="s">
        <v>1586</v>
      </c>
      <c r="F1" s="79" t="s">
        <v>1587</v>
      </c>
      <c r="G1" s="79" t="s">
        <v>1588</v>
      </c>
      <c r="H1" s="79" t="s">
        <v>1589</v>
      </c>
      <c r="I1" s="79" t="s">
        <v>1590</v>
      </c>
      <c r="J1" s="79" t="s">
        <v>1591</v>
      </c>
      <c r="K1" s="79" t="s">
        <v>1592</v>
      </c>
      <c r="L1" s="79" t="s">
        <v>1593</v>
      </c>
      <c r="M1" s="79" t="s">
        <v>1594</v>
      </c>
      <c r="N1" s="79" t="s">
        <v>1595</v>
      </c>
      <c r="O1" s="79" t="s">
        <v>1596</v>
      </c>
      <c r="P1" s="79" t="s">
        <v>1597</v>
      </c>
      <c r="Q1" s="79" t="s">
        <v>1598</v>
      </c>
      <c r="R1" s="79" t="s">
        <v>1599</v>
      </c>
      <c r="S1" s="79" t="s">
        <v>1600</v>
      </c>
      <c r="T1" s="80" t="s">
        <v>0</v>
      </c>
    </row>
    <row r="2" spans="1:21" ht="12.75" x14ac:dyDescent="0.2">
      <c r="A2" s="78">
        <v>400963</v>
      </c>
      <c r="B2" s="77">
        <v>44953.540280902773</v>
      </c>
      <c r="C2" s="75" t="s">
        <v>58</v>
      </c>
      <c r="D2" s="75" t="s">
        <v>61</v>
      </c>
      <c r="E2" s="78" t="s">
        <v>1421</v>
      </c>
      <c r="F2" s="75" t="s">
        <v>1603</v>
      </c>
      <c r="G2" s="75" t="s">
        <v>1604</v>
      </c>
      <c r="H2" s="83"/>
      <c r="I2" s="83"/>
      <c r="J2" s="82">
        <v>10</v>
      </c>
      <c r="K2" s="83"/>
      <c r="L2" s="83"/>
      <c r="M2" s="83"/>
      <c r="N2" s="83"/>
      <c r="O2" s="83"/>
      <c r="P2" s="83"/>
      <c r="Q2" s="83"/>
      <c r="R2" s="83"/>
      <c r="S2" s="83"/>
      <c r="T2" s="76" t="str">
        <f>VLOOKUP(A2,Seznam_PO_1_1_2022!A:B,2,0)</f>
        <v>JM_008</v>
      </c>
      <c r="U2" s="83">
        <f>SUM(H2:S2)</f>
        <v>10</v>
      </c>
    </row>
    <row r="3" spans="1:21" ht="12.75" x14ac:dyDescent="0.2">
      <c r="A3" s="75">
        <v>49459902</v>
      </c>
      <c r="B3" s="77">
        <v>44954.072003425928</v>
      </c>
      <c r="C3" s="75" t="s">
        <v>1640</v>
      </c>
      <c r="D3" s="75" t="s">
        <v>1641</v>
      </c>
      <c r="E3" s="75">
        <v>49459902</v>
      </c>
      <c r="F3" s="75" t="s">
        <v>1603</v>
      </c>
      <c r="G3" s="75" t="s">
        <v>1604</v>
      </c>
      <c r="H3" s="82">
        <v>35</v>
      </c>
      <c r="I3" s="82">
        <v>0</v>
      </c>
      <c r="J3" s="82">
        <v>0</v>
      </c>
      <c r="K3" s="82">
        <v>0</v>
      </c>
      <c r="L3" s="82">
        <v>0</v>
      </c>
      <c r="M3" s="82">
        <v>0</v>
      </c>
      <c r="N3" s="82">
        <v>0</v>
      </c>
      <c r="O3" s="82">
        <v>0</v>
      </c>
      <c r="P3" s="82">
        <v>0</v>
      </c>
      <c r="Q3" s="82">
        <v>0</v>
      </c>
      <c r="R3" s="82">
        <v>0</v>
      </c>
      <c r="S3" s="82">
        <v>0</v>
      </c>
      <c r="T3" s="76" t="str">
        <f>VLOOKUP(A3,Seznam_PO_1_1_2022!A:B,2,0)</f>
        <v>JM_012</v>
      </c>
      <c r="U3" s="83">
        <f t="shared" ref="U3:U66" si="0">SUM(H3:S3)</f>
        <v>35</v>
      </c>
    </row>
    <row r="4" spans="1:21" ht="12.75" x14ac:dyDescent="0.2">
      <c r="A4" s="78">
        <v>92584</v>
      </c>
      <c r="B4" s="77">
        <v>44957.298392824072</v>
      </c>
      <c r="C4" s="75" t="s">
        <v>1661</v>
      </c>
      <c r="D4" s="75" t="s">
        <v>1662</v>
      </c>
      <c r="E4" s="78" t="s">
        <v>1416</v>
      </c>
      <c r="F4" s="75" t="s">
        <v>1603</v>
      </c>
      <c r="G4" s="75" t="s">
        <v>1604</v>
      </c>
      <c r="H4" s="82">
        <v>1440</v>
      </c>
      <c r="I4" s="83"/>
      <c r="J4" s="83"/>
      <c r="K4" s="83"/>
      <c r="L4" s="82">
        <v>2</v>
      </c>
      <c r="M4" s="83"/>
      <c r="N4" s="82">
        <v>2</v>
      </c>
      <c r="O4" s="83"/>
      <c r="P4" s="83"/>
      <c r="Q4" s="83"/>
      <c r="R4" s="82">
        <v>400</v>
      </c>
      <c r="S4" s="83"/>
      <c r="T4" s="76" t="str">
        <f>VLOOKUP(A4,Seznam_PO_1_1_2022!A:B,2,0)</f>
        <v>JM_018</v>
      </c>
      <c r="U4" s="83">
        <f t="shared" si="0"/>
        <v>1844</v>
      </c>
    </row>
    <row r="5" spans="1:21" ht="12.75" x14ac:dyDescent="0.2">
      <c r="A5" s="78">
        <v>92738</v>
      </c>
      <c r="B5" s="77">
        <v>44970.429509201393</v>
      </c>
      <c r="C5" s="75" t="s">
        <v>113</v>
      </c>
      <c r="D5" s="75" t="s">
        <v>1708</v>
      </c>
      <c r="E5" s="78" t="s">
        <v>1417</v>
      </c>
      <c r="F5" s="75" t="s">
        <v>1603</v>
      </c>
      <c r="G5" s="75" t="s">
        <v>1604</v>
      </c>
      <c r="H5" s="82">
        <v>30</v>
      </c>
      <c r="I5" s="82">
        <v>0</v>
      </c>
      <c r="J5" s="82">
        <v>0</v>
      </c>
      <c r="K5" s="82">
        <v>0</v>
      </c>
      <c r="L5" s="82">
        <v>0</v>
      </c>
      <c r="M5" s="82">
        <v>0</v>
      </c>
      <c r="N5" s="82">
        <v>0</v>
      </c>
      <c r="O5" s="82">
        <v>0</v>
      </c>
      <c r="P5" s="82">
        <v>0</v>
      </c>
      <c r="Q5" s="82">
        <v>0</v>
      </c>
      <c r="R5" s="82">
        <v>0</v>
      </c>
      <c r="S5" s="82">
        <v>0</v>
      </c>
      <c r="T5" s="76" t="str">
        <f>VLOOKUP(A5,Seznam_PO_1_1_2022!A:B,2,0)</f>
        <v>JM_020</v>
      </c>
      <c r="U5" s="83">
        <f t="shared" si="0"/>
        <v>30</v>
      </c>
    </row>
    <row r="6" spans="1:21" ht="12.75" x14ac:dyDescent="0.2">
      <c r="A6" s="75">
        <v>70285314</v>
      </c>
      <c r="B6" s="77">
        <v>44973.426619317128</v>
      </c>
      <c r="C6" s="75" t="s">
        <v>1711</v>
      </c>
      <c r="D6" s="75" t="s">
        <v>1712</v>
      </c>
      <c r="E6" s="75">
        <v>70285314</v>
      </c>
      <c r="F6" s="75" t="s">
        <v>1603</v>
      </c>
      <c r="G6" s="75" t="s">
        <v>1604</v>
      </c>
      <c r="H6" s="82">
        <v>20</v>
      </c>
      <c r="I6" s="83"/>
      <c r="J6" s="83"/>
      <c r="K6" s="83"/>
      <c r="L6" s="83"/>
      <c r="M6" s="83"/>
      <c r="N6" s="83"/>
      <c r="O6" s="83"/>
      <c r="P6" s="83"/>
      <c r="Q6" s="83"/>
      <c r="R6" s="83"/>
      <c r="S6" s="83"/>
      <c r="T6" s="76" t="str">
        <f>VLOOKUP(A6,Seznam_PO_1_1_2022!A:B,2,0)</f>
        <v>JM_023</v>
      </c>
      <c r="U6" s="83">
        <f t="shared" si="0"/>
        <v>20</v>
      </c>
    </row>
    <row r="7" spans="1:21" ht="12.75" x14ac:dyDescent="0.2">
      <c r="A7" s="78">
        <v>566772</v>
      </c>
      <c r="B7" s="77">
        <v>44956.400545787037</v>
      </c>
      <c r="C7" s="75" t="s">
        <v>1652</v>
      </c>
      <c r="D7" s="75" t="s">
        <v>1653</v>
      </c>
      <c r="E7" s="78" t="s">
        <v>1429</v>
      </c>
      <c r="F7" s="75" t="s">
        <v>1603</v>
      </c>
      <c r="G7" s="75" t="s">
        <v>1604</v>
      </c>
      <c r="H7" s="83"/>
      <c r="I7" s="82">
        <v>75</v>
      </c>
      <c r="J7" s="83"/>
      <c r="K7" s="83"/>
      <c r="L7" s="83"/>
      <c r="M7" s="83"/>
      <c r="N7" s="83"/>
      <c r="O7" s="83"/>
      <c r="P7" s="83"/>
      <c r="Q7" s="83"/>
      <c r="R7" s="83"/>
      <c r="S7" s="83"/>
      <c r="T7" s="76" t="str">
        <f>VLOOKUP(A7,Seznam_PO_1_1_2022!A:B,2,0)</f>
        <v>JM_028</v>
      </c>
      <c r="U7" s="83">
        <f t="shared" si="0"/>
        <v>75</v>
      </c>
    </row>
    <row r="8" spans="1:21" ht="12.75" x14ac:dyDescent="0.2">
      <c r="A8" s="75">
        <v>70932581</v>
      </c>
      <c r="B8" s="77">
        <v>44964.646040081017</v>
      </c>
      <c r="C8" s="75" t="s">
        <v>1694</v>
      </c>
      <c r="D8" s="75" t="s">
        <v>1695</v>
      </c>
      <c r="E8" s="75">
        <v>70932581</v>
      </c>
      <c r="F8" s="75" t="s">
        <v>1603</v>
      </c>
      <c r="G8" s="75" t="s">
        <v>1604</v>
      </c>
      <c r="H8" s="82">
        <v>200</v>
      </c>
      <c r="I8" s="83"/>
      <c r="J8" s="83"/>
      <c r="K8" s="83"/>
      <c r="L8" s="83"/>
      <c r="M8" s="83"/>
      <c r="N8" s="82">
        <v>13</v>
      </c>
      <c r="O8" s="83"/>
      <c r="P8" s="83"/>
      <c r="Q8" s="83"/>
      <c r="R8" s="83"/>
      <c r="S8" s="83"/>
      <c r="T8" s="76" t="str">
        <f>VLOOKUP(A8,Seznam_PO_1_1_2022!A:B,2,0)</f>
        <v>JM_032</v>
      </c>
      <c r="U8" s="83">
        <f t="shared" si="0"/>
        <v>213</v>
      </c>
    </row>
    <row r="9" spans="1:21" ht="12.75" x14ac:dyDescent="0.2">
      <c r="A9" s="78">
        <v>559032</v>
      </c>
      <c r="B9" s="77">
        <v>44958.578048842595</v>
      </c>
      <c r="C9" s="75" t="s">
        <v>1678</v>
      </c>
      <c r="D9" s="75" t="s">
        <v>1679</v>
      </c>
      <c r="E9" s="78" t="s">
        <v>1430</v>
      </c>
      <c r="F9" s="81" t="s">
        <v>1603</v>
      </c>
      <c r="G9" s="75" t="s">
        <v>1604</v>
      </c>
      <c r="H9" s="82">
        <v>50</v>
      </c>
      <c r="I9" s="83"/>
      <c r="J9" s="83"/>
      <c r="K9" s="83"/>
      <c r="L9" s="83"/>
      <c r="M9" s="83"/>
      <c r="N9" s="83"/>
      <c r="O9" s="83"/>
      <c r="P9" s="83"/>
      <c r="Q9" s="83"/>
      <c r="R9" s="83"/>
      <c r="S9" s="83"/>
      <c r="T9" s="76" t="str">
        <f>VLOOKUP(A9,Seznam_PO_1_1_2022!A:B,2,0)</f>
        <v>JM_034</v>
      </c>
      <c r="U9" s="83">
        <f t="shared" si="0"/>
        <v>50</v>
      </c>
    </row>
    <row r="10" spans="1:21" ht="12.75" x14ac:dyDescent="0.2">
      <c r="A10" s="75">
        <v>62157213</v>
      </c>
      <c r="B10" s="77">
        <v>44974.647806527777</v>
      </c>
      <c r="C10" s="75" t="s">
        <v>180</v>
      </c>
      <c r="D10" s="75" t="s">
        <v>1713</v>
      </c>
      <c r="E10" s="75">
        <v>62157213</v>
      </c>
      <c r="F10" s="75" t="s">
        <v>1603</v>
      </c>
      <c r="G10" s="75" t="s">
        <v>1604</v>
      </c>
      <c r="H10" s="82">
        <v>2</v>
      </c>
      <c r="I10" s="82">
        <v>0</v>
      </c>
      <c r="J10" s="82">
        <v>0</v>
      </c>
      <c r="K10" s="82">
        <v>2</v>
      </c>
      <c r="L10" s="82">
        <v>0</v>
      </c>
      <c r="M10" s="82">
        <v>0</v>
      </c>
      <c r="N10" s="82">
        <v>2</v>
      </c>
      <c r="O10" s="82">
        <v>0</v>
      </c>
      <c r="P10" s="82">
        <v>0</v>
      </c>
      <c r="Q10" s="82">
        <v>0</v>
      </c>
      <c r="R10" s="82">
        <v>2</v>
      </c>
      <c r="S10" s="82">
        <v>0</v>
      </c>
      <c r="T10" s="76" t="str">
        <f>VLOOKUP(A10,Seznam_PO_1_1_2022!A:B,2,0)</f>
        <v>JM_035</v>
      </c>
      <c r="U10" s="83">
        <f t="shared" si="0"/>
        <v>8</v>
      </c>
    </row>
    <row r="11" spans="1:21" ht="12.75" x14ac:dyDescent="0.2">
      <c r="A11" s="75">
        <v>49438816</v>
      </c>
      <c r="B11" s="77">
        <v>44953.401623506943</v>
      </c>
      <c r="C11" s="75" t="s">
        <v>1601</v>
      </c>
      <c r="D11" s="75" t="s">
        <v>1602</v>
      </c>
      <c r="E11" s="75">
        <v>49438816</v>
      </c>
      <c r="F11" s="75" t="s">
        <v>1603</v>
      </c>
      <c r="G11" s="75" t="s">
        <v>1604</v>
      </c>
      <c r="H11" s="83"/>
      <c r="I11" s="83"/>
      <c r="J11" s="82">
        <v>150</v>
      </c>
      <c r="K11" s="83"/>
      <c r="L11" s="83"/>
      <c r="M11" s="83"/>
      <c r="N11" s="83"/>
      <c r="O11" s="83"/>
      <c r="P11" s="83"/>
      <c r="Q11" s="83"/>
      <c r="R11" s="83"/>
      <c r="S11" s="83"/>
      <c r="T11" s="76" t="str">
        <f>VLOOKUP(A11,Seznam_PO_1_1_2022!A:B,2,0)</f>
        <v>JM_037</v>
      </c>
      <c r="U11" s="83">
        <f t="shared" si="0"/>
        <v>150</v>
      </c>
    </row>
    <row r="12" spans="1:21" ht="12.75" x14ac:dyDescent="0.2">
      <c r="A12" s="78">
        <v>559008</v>
      </c>
      <c r="B12" s="77">
        <v>44970.624406504634</v>
      </c>
      <c r="C12" s="75" t="s">
        <v>213</v>
      </c>
      <c r="D12" s="75" t="s">
        <v>1709</v>
      </c>
      <c r="E12" s="78" t="s">
        <v>1431</v>
      </c>
      <c r="F12" s="75" t="s">
        <v>1603</v>
      </c>
      <c r="G12" s="75" t="s">
        <v>1604</v>
      </c>
      <c r="H12" s="82">
        <v>0</v>
      </c>
      <c r="I12" s="82">
        <v>200</v>
      </c>
      <c r="J12" s="82">
        <v>0</v>
      </c>
      <c r="K12" s="82">
        <v>0</v>
      </c>
      <c r="L12" s="82">
        <v>0</v>
      </c>
      <c r="M12" s="82">
        <v>0</v>
      </c>
      <c r="N12" s="82">
        <v>0</v>
      </c>
      <c r="O12" s="82">
        <v>5</v>
      </c>
      <c r="P12" s="82">
        <v>0</v>
      </c>
      <c r="Q12" s="82">
        <v>0</v>
      </c>
      <c r="R12" s="82">
        <v>0</v>
      </c>
      <c r="S12" s="82">
        <v>0</v>
      </c>
      <c r="T12" s="76" t="str">
        <f>VLOOKUP(A12,Seznam_PO_1_1_2022!A:B,2,0)</f>
        <v>JM_047</v>
      </c>
      <c r="U12" s="83">
        <f t="shared" si="0"/>
        <v>205</v>
      </c>
    </row>
    <row r="13" spans="1:21" ht="12.75" x14ac:dyDescent="0.2">
      <c r="A13" s="78">
        <v>567582</v>
      </c>
      <c r="B13" s="77">
        <v>44959.357708344905</v>
      </c>
      <c r="C13" s="75" t="s">
        <v>227</v>
      </c>
      <c r="D13" s="75" t="s">
        <v>229</v>
      </c>
      <c r="E13" s="78" t="s">
        <v>1432</v>
      </c>
      <c r="F13" s="75" t="s">
        <v>1603</v>
      </c>
      <c r="G13" s="75" t="s">
        <v>1604</v>
      </c>
      <c r="H13" s="82">
        <v>50</v>
      </c>
      <c r="I13" s="83"/>
      <c r="J13" s="83"/>
      <c r="K13" s="83"/>
      <c r="L13" s="83"/>
      <c r="M13" s="83"/>
      <c r="N13" s="83"/>
      <c r="O13" s="83"/>
      <c r="P13" s="83"/>
      <c r="Q13" s="83"/>
      <c r="R13" s="83"/>
      <c r="S13" s="83"/>
      <c r="T13" s="76" t="str">
        <f>VLOOKUP(A13,Seznam_PO_1_1_2022!A:B,2,0)</f>
        <v>JM_049</v>
      </c>
      <c r="U13" s="83">
        <f t="shared" si="0"/>
        <v>50</v>
      </c>
    </row>
    <row r="14" spans="1:21" ht="12.75" x14ac:dyDescent="0.2">
      <c r="A14" s="78">
        <v>559016</v>
      </c>
      <c r="B14" s="77">
        <v>44956.360294247686</v>
      </c>
      <c r="C14" s="75" t="s">
        <v>1649</v>
      </c>
      <c r="D14" s="75" t="s">
        <v>1650</v>
      </c>
      <c r="E14" s="78" t="s">
        <v>1433</v>
      </c>
      <c r="F14" s="75" t="s">
        <v>1603</v>
      </c>
      <c r="G14" s="75" t="s">
        <v>1604</v>
      </c>
      <c r="H14" s="82">
        <v>70</v>
      </c>
      <c r="I14" s="83"/>
      <c r="J14" s="83"/>
      <c r="K14" s="83"/>
      <c r="L14" s="83"/>
      <c r="M14" s="83"/>
      <c r="N14" s="83"/>
      <c r="O14" s="83"/>
      <c r="P14" s="83"/>
      <c r="Q14" s="83"/>
      <c r="R14" s="83"/>
      <c r="S14" s="83"/>
      <c r="T14" s="76" t="str">
        <f>VLOOKUP(A14,Seznam_PO_1_1_2022!A:B,2,0)</f>
        <v>JM_052</v>
      </c>
      <c r="U14" s="83">
        <f t="shared" si="0"/>
        <v>70</v>
      </c>
    </row>
    <row r="15" spans="1:21" ht="12.75" x14ac:dyDescent="0.2">
      <c r="A15" s="78">
        <v>559466</v>
      </c>
      <c r="B15" s="77">
        <v>44960.453507164348</v>
      </c>
      <c r="C15" s="75" t="s">
        <v>1684</v>
      </c>
      <c r="D15" s="75" t="s">
        <v>1685</v>
      </c>
      <c r="E15" s="78" t="s">
        <v>1434</v>
      </c>
      <c r="F15" s="75" t="s">
        <v>1603</v>
      </c>
      <c r="G15" s="75" t="s">
        <v>1604</v>
      </c>
      <c r="H15" s="82">
        <v>200</v>
      </c>
      <c r="I15" s="83"/>
      <c r="J15" s="83"/>
      <c r="K15" s="83"/>
      <c r="L15" s="83"/>
      <c r="M15" s="83"/>
      <c r="N15" s="83"/>
      <c r="O15" s="83"/>
      <c r="P15" s="83"/>
      <c r="Q15" s="83"/>
      <c r="R15" s="83"/>
      <c r="S15" s="83"/>
      <c r="T15" s="76" t="str">
        <f>VLOOKUP(A15,Seznam_PO_1_1_2022!A:B,2,0)</f>
        <v>JM_057</v>
      </c>
      <c r="U15" s="83">
        <f t="shared" si="0"/>
        <v>200</v>
      </c>
    </row>
    <row r="16" spans="1:21" ht="12.75" x14ac:dyDescent="0.2">
      <c r="A16" s="78">
        <v>638005</v>
      </c>
      <c r="B16" s="77">
        <v>44960.807889722222</v>
      </c>
      <c r="C16" s="75" t="s">
        <v>1379</v>
      </c>
      <c r="D16" s="75" t="s">
        <v>1689</v>
      </c>
      <c r="E16" s="78" t="s">
        <v>1435</v>
      </c>
      <c r="F16" s="75" t="s">
        <v>1603</v>
      </c>
      <c r="G16" s="75" t="s">
        <v>1604</v>
      </c>
      <c r="H16" s="82">
        <v>180</v>
      </c>
      <c r="I16" s="83"/>
      <c r="J16" s="83"/>
      <c r="K16" s="83"/>
      <c r="L16" s="83"/>
      <c r="M16" s="83"/>
      <c r="N16" s="82">
        <v>4</v>
      </c>
      <c r="O16" s="83"/>
      <c r="P16" s="83"/>
      <c r="Q16" s="83"/>
      <c r="R16" s="83"/>
      <c r="S16" s="83"/>
      <c r="T16" s="76" t="str">
        <f>VLOOKUP(A16,Seznam_PO_1_1_2022!A:B,2,0)</f>
        <v>JM_060</v>
      </c>
      <c r="U16" s="83">
        <f t="shared" si="0"/>
        <v>184</v>
      </c>
    </row>
    <row r="17" spans="1:21" ht="12.75" x14ac:dyDescent="0.2">
      <c r="A17" s="75">
        <v>44993668</v>
      </c>
      <c r="B17" s="77">
        <v>44958.56252979167</v>
      </c>
      <c r="C17" s="75" t="s">
        <v>1356</v>
      </c>
      <c r="D17" s="75" t="s">
        <v>1677</v>
      </c>
      <c r="E17" s="75">
        <v>44993668</v>
      </c>
      <c r="F17" s="75" t="s">
        <v>1603</v>
      </c>
      <c r="G17" s="75" t="s">
        <v>1604</v>
      </c>
      <c r="H17" s="83"/>
      <c r="I17" s="83"/>
      <c r="J17" s="82">
        <v>50</v>
      </c>
      <c r="K17" s="83"/>
      <c r="L17" s="83"/>
      <c r="M17" s="83"/>
      <c r="N17" s="83"/>
      <c r="O17" s="83"/>
      <c r="P17" s="83"/>
      <c r="Q17" s="83"/>
      <c r="R17" s="83"/>
      <c r="S17" s="83"/>
      <c r="T17" s="76" t="str">
        <f>VLOOKUP(A17,Seznam_PO_1_1_2022!A:B,2,0)</f>
        <v>JM_061</v>
      </c>
      <c r="U17" s="83">
        <f t="shared" si="0"/>
        <v>50</v>
      </c>
    </row>
    <row r="18" spans="1:21" ht="12.75" x14ac:dyDescent="0.2">
      <c r="A18" s="75">
        <v>62157264</v>
      </c>
      <c r="B18" s="77">
        <v>44971.431274756949</v>
      </c>
      <c r="C18" s="75" t="s">
        <v>301</v>
      </c>
      <c r="D18" s="75" t="s">
        <v>1710</v>
      </c>
      <c r="E18" s="75">
        <v>62157264</v>
      </c>
      <c r="F18" s="75" t="s">
        <v>1603</v>
      </c>
      <c r="G18" s="75" t="s">
        <v>1604</v>
      </c>
      <c r="H18" s="82">
        <v>100</v>
      </c>
      <c r="I18" s="82">
        <v>0</v>
      </c>
      <c r="J18" s="82">
        <v>0</v>
      </c>
      <c r="K18" s="83"/>
      <c r="L18" s="82">
        <v>0</v>
      </c>
      <c r="M18" s="82">
        <v>0</v>
      </c>
      <c r="N18" s="83"/>
      <c r="O18" s="82">
        <v>0</v>
      </c>
      <c r="P18" s="82">
        <v>0</v>
      </c>
      <c r="Q18" s="82">
        <v>0</v>
      </c>
      <c r="R18" s="82">
        <v>0</v>
      </c>
      <c r="S18" s="82">
        <v>0</v>
      </c>
      <c r="T18" s="76" t="str">
        <f>VLOOKUP(A18,Seznam_PO_1_1_2022!A:B,2,0)</f>
        <v>JM_063</v>
      </c>
      <c r="U18" s="83">
        <f t="shared" si="0"/>
        <v>100</v>
      </c>
    </row>
    <row r="19" spans="1:21" ht="12.75" x14ac:dyDescent="0.2">
      <c r="A19" s="78">
        <v>558974</v>
      </c>
      <c r="B19" s="77">
        <v>44965.623342893523</v>
      </c>
      <c r="C19" s="75" t="s">
        <v>1699</v>
      </c>
      <c r="D19" s="75" t="s">
        <v>131</v>
      </c>
      <c r="E19" s="78" t="s">
        <v>1436</v>
      </c>
      <c r="F19" s="75" t="s">
        <v>1603</v>
      </c>
      <c r="G19" s="75" t="s">
        <v>1604</v>
      </c>
      <c r="H19" s="82">
        <v>100</v>
      </c>
      <c r="I19" s="83"/>
      <c r="J19" s="83"/>
      <c r="K19" s="83"/>
      <c r="L19" s="83"/>
      <c r="M19" s="83"/>
      <c r="N19" s="83"/>
      <c r="O19" s="83"/>
      <c r="P19" s="83"/>
      <c r="Q19" s="83"/>
      <c r="R19" s="83"/>
      <c r="S19" s="83"/>
      <c r="T19" s="76" t="str">
        <f>VLOOKUP(A19,Seznam_PO_1_1_2022!A:B,2,0)</f>
        <v>JM_064</v>
      </c>
      <c r="U19" s="83">
        <f t="shared" si="0"/>
        <v>100</v>
      </c>
    </row>
    <row r="20" spans="1:21" ht="12.75" x14ac:dyDescent="0.2">
      <c r="A20" s="78">
        <v>567370</v>
      </c>
      <c r="B20" s="77">
        <v>44953.419334444443</v>
      </c>
      <c r="C20" s="75" t="s">
        <v>1610</v>
      </c>
      <c r="D20" s="75" t="s">
        <v>1611</v>
      </c>
      <c r="E20" s="78" t="s">
        <v>1437</v>
      </c>
      <c r="F20" s="75" t="s">
        <v>1603</v>
      </c>
      <c r="G20" s="75" t="s">
        <v>1604</v>
      </c>
      <c r="H20" s="83"/>
      <c r="I20" s="82">
        <v>25</v>
      </c>
      <c r="J20" s="83"/>
      <c r="K20" s="83"/>
      <c r="L20" s="83"/>
      <c r="M20" s="83"/>
      <c r="N20" s="83"/>
      <c r="O20" s="83"/>
      <c r="P20" s="83"/>
      <c r="Q20" s="83"/>
      <c r="R20" s="83"/>
      <c r="S20" s="83"/>
      <c r="T20" s="76" t="str">
        <f>VLOOKUP(A20,Seznam_PO_1_1_2022!A:B,2,0)</f>
        <v>JM_067</v>
      </c>
      <c r="U20" s="83">
        <f t="shared" si="0"/>
        <v>25</v>
      </c>
    </row>
    <row r="21" spans="1:21" ht="12.75" x14ac:dyDescent="0.2">
      <c r="A21" s="78">
        <v>173843</v>
      </c>
      <c r="B21" s="77">
        <v>44957.430844270828</v>
      </c>
      <c r="C21" s="75" t="s">
        <v>1666</v>
      </c>
      <c r="D21" s="75" t="s">
        <v>1667</v>
      </c>
      <c r="E21" s="78" t="s">
        <v>1418</v>
      </c>
      <c r="F21" s="75" t="s">
        <v>1603</v>
      </c>
      <c r="G21" s="75" t="s">
        <v>1604</v>
      </c>
      <c r="H21" s="82">
        <v>200</v>
      </c>
      <c r="I21" s="83"/>
      <c r="J21" s="83"/>
      <c r="K21" s="83"/>
      <c r="L21" s="83"/>
      <c r="M21" s="83"/>
      <c r="N21" s="82">
        <v>4</v>
      </c>
      <c r="O21" s="83"/>
      <c r="P21" s="83"/>
      <c r="Q21" s="83"/>
      <c r="R21" s="83"/>
      <c r="S21" s="83"/>
      <c r="T21" s="76" t="str">
        <f>VLOOKUP(A21,Seznam_PO_1_1_2022!A:B,2,0)</f>
        <v>JM_068</v>
      </c>
      <c r="U21" s="83">
        <f t="shared" si="0"/>
        <v>204</v>
      </c>
    </row>
    <row r="22" spans="1:21" ht="12.75" x14ac:dyDescent="0.2">
      <c r="A22" s="75">
        <v>70285772</v>
      </c>
      <c r="B22" s="77">
        <v>44965.502565451388</v>
      </c>
      <c r="C22" s="75" t="s">
        <v>372</v>
      </c>
      <c r="D22" s="75" t="s">
        <v>362</v>
      </c>
      <c r="E22" s="75">
        <v>70285772</v>
      </c>
      <c r="F22" s="75" t="s">
        <v>1603</v>
      </c>
      <c r="G22" s="75" t="s">
        <v>1604</v>
      </c>
      <c r="H22" s="82">
        <v>15</v>
      </c>
      <c r="I22" s="82">
        <v>10</v>
      </c>
      <c r="J22" s="83"/>
      <c r="K22" s="83"/>
      <c r="L22" s="83"/>
      <c r="M22" s="83"/>
      <c r="N22" s="83"/>
      <c r="O22" s="83"/>
      <c r="P22" s="83"/>
      <c r="Q22" s="83"/>
      <c r="R22" s="83"/>
      <c r="S22" s="83"/>
      <c r="T22" s="76" t="str">
        <f>VLOOKUP(A22,Seznam_PO_1_1_2022!A:B,2,0)</f>
        <v>JM_075</v>
      </c>
      <c r="U22" s="83">
        <f t="shared" si="0"/>
        <v>25</v>
      </c>
    </row>
    <row r="23" spans="1:21" ht="12.75" x14ac:dyDescent="0.2">
      <c r="A23" s="75">
        <v>44947909</v>
      </c>
      <c r="B23" s="77">
        <v>44967.58268796296</v>
      </c>
      <c r="C23" s="75" t="s">
        <v>389</v>
      </c>
      <c r="D23" s="75" t="s">
        <v>1705</v>
      </c>
      <c r="E23" s="75">
        <v>44947909</v>
      </c>
      <c r="F23" s="75" t="s">
        <v>1603</v>
      </c>
      <c r="G23" s="75" t="s">
        <v>1604</v>
      </c>
      <c r="H23" s="82">
        <v>80</v>
      </c>
      <c r="I23" s="82">
        <v>150</v>
      </c>
      <c r="J23" s="83"/>
      <c r="K23" s="83"/>
      <c r="L23" s="83"/>
      <c r="M23" s="83"/>
      <c r="N23" s="83"/>
      <c r="O23" s="83"/>
      <c r="P23" s="83"/>
      <c r="Q23" s="83"/>
      <c r="R23" s="82">
        <v>30</v>
      </c>
      <c r="S23" s="83"/>
      <c r="T23" s="76" t="str">
        <f>VLOOKUP(A23,Seznam_PO_1_1_2022!A:B,2,0)</f>
        <v>JM_076</v>
      </c>
      <c r="U23" s="83">
        <f t="shared" si="0"/>
        <v>260</v>
      </c>
    </row>
    <row r="24" spans="1:21" ht="12.75" x14ac:dyDescent="0.2">
      <c r="A24" s="75">
        <v>70842680</v>
      </c>
      <c r="B24" s="77">
        <v>44958.386989722218</v>
      </c>
      <c r="C24" s="75" t="s">
        <v>406</v>
      </c>
      <c r="D24" s="75" t="s">
        <v>1675</v>
      </c>
      <c r="E24" s="75">
        <v>70842680</v>
      </c>
      <c r="F24" s="75" t="s">
        <v>1603</v>
      </c>
      <c r="G24" s="75" t="s">
        <v>1604</v>
      </c>
      <c r="H24" s="82">
        <v>10</v>
      </c>
      <c r="I24" s="83"/>
      <c r="J24" s="83"/>
      <c r="K24" s="83"/>
      <c r="L24" s="83"/>
      <c r="M24" s="83"/>
      <c r="N24" s="83"/>
      <c r="O24" s="83"/>
      <c r="P24" s="83"/>
      <c r="Q24" s="83"/>
      <c r="R24" s="83"/>
      <c r="S24" s="83"/>
      <c r="T24" s="76" t="str">
        <f>VLOOKUP(A24,Seznam_PO_1_1_2022!A:B,2,0)</f>
        <v>JM_079</v>
      </c>
      <c r="U24" s="83">
        <f t="shared" si="0"/>
        <v>10</v>
      </c>
    </row>
    <row r="25" spans="1:21" ht="12.75" x14ac:dyDescent="0.2">
      <c r="A25" s="75">
        <v>62073257</v>
      </c>
      <c r="B25" s="77">
        <v>44970.538249120371</v>
      </c>
      <c r="C25" s="75" t="s">
        <v>423</v>
      </c>
      <c r="D25" s="75" t="s">
        <v>417</v>
      </c>
      <c r="E25" s="75">
        <v>62073257</v>
      </c>
      <c r="F25" s="75" t="s">
        <v>1603</v>
      </c>
      <c r="G25" s="75" t="s">
        <v>1604</v>
      </c>
      <c r="H25" s="82">
        <v>50</v>
      </c>
      <c r="I25" s="83"/>
      <c r="J25" s="83"/>
      <c r="K25" s="83"/>
      <c r="L25" s="83"/>
      <c r="M25" s="83"/>
      <c r="N25" s="83"/>
      <c r="O25" s="83"/>
      <c r="P25" s="83"/>
      <c r="Q25" s="83"/>
      <c r="R25" s="83"/>
      <c r="S25" s="83"/>
      <c r="T25" s="76" t="str">
        <f>VLOOKUP(A25,Seznam_PO_1_1_2022!A:B,2,0)</f>
        <v>JM_082</v>
      </c>
      <c r="U25" s="83">
        <f t="shared" si="0"/>
        <v>50</v>
      </c>
    </row>
    <row r="26" spans="1:21" ht="12.75" x14ac:dyDescent="0.2">
      <c r="A26" s="75">
        <v>70285829</v>
      </c>
      <c r="B26" s="77">
        <v>44956.434789444444</v>
      </c>
      <c r="C26" s="75" t="s">
        <v>441</v>
      </c>
      <c r="D26" s="75" t="s">
        <v>1658</v>
      </c>
      <c r="E26" s="75">
        <v>70285829</v>
      </c>
      <c r="F26" s="75" t="s">
        <v>1603</v>
      </c>
      <c r="G26" s="75" t="s">
        <v>1604</v>
      </c>
      <c r="H26" s="83"/>
      <c r="I26" s="83"/>
      <c r="J26" s="82">
        <v>25</v>
      </c>
      <c r="K26" s="83"/>
      <c r="L26" s="83"/>
      <c r="M26" s="83"/>
      <c r="N26" s="83"/>
      <c r="O26" s="83"/>
      <c r="P26" s="83"/>
      <c r="Q26" s="83"/>
      <c r="R26" s="83"/>
      <c r="S26" s="83"/>
      <c r="T26" s="76" t="str">
        <f>VLOOKUP(A26,Seznam_PO_1_1_2022!A:B,2,0)</f>
        <v>JM_084</v>
      </c>
      <c r="U26" s="83">
        <f t="shared" si="0"/>
        <v>25</v>
      </c>
    </row>
    <row r="27" spans="1:21" ht="12.75" x14ac:dyDescent="0.2">
      <c r="A27" s="75">
        <v>13692933</v>
      </c>
      <c r="B27" s="77">
        <v>44957.520920902782</v>
      </c>
      <c r="C27" s="75" t="s">
        <v>1670</v>
      </c>
      <c r="D27" s="75" t="s">
        <v>1671</v>
      </c>
      <c r="E27" s="75">
        <v>13692933</v>
      </c>
      <c r="F27" s="75" t="s">
        <v>1603</v>
      </c>
      <c r="G27" s="75" t="s">
        <v>1604</v>
      </c>
      <c r="H27" s="82">
        <v>50</v>
      </c>
      <c r="I27" s="83"/>
      <c r="J27" s="83"/>
      <c r="K27" s="83"/>
      <c r="L27" s="83"/>
      <c r="M27" s="83"/>
      <c r="N27" s="83"/>
      <c r="O27" s="83"/>
      <c r="P27" s="83"/>
      <c r="Q27" s="83"/>
      <c r="R27" s="83"/>
      <c r="S27" s="83"/>
      <c r="T27" s="76" t="str">
        <f>VLOOKUP(A27,Seznam_PO_1_1_2022!A:B,2,0)</f>
        <v>JM_087</v>
      </c>
      <c r="U27" s="83">
        <f t="shared" si="0"/>
        <v>50</v>
      </c>
    </row>
    <row r="28" spans="1:21" ht="12.75" x14ac:dyDescent="0.2">
      <c r="A28" s="78">
        <v>839205</v>
      </c>
      <c r="B28" s="77">
        <v>44959.356811817124</v>
      </c>
      <c r="C28" s="75" t="s">
        <v>1680</v>
      </c>
      <c r="D28" s="75" t="s">
        <v>1681</v>
      </c>
      <c r="E28" s="78" t="s">
        <v>1441</v>
      </c>
      <c r="F28" s="75" t="s">
        <v>1603</v>
      </c>
      <c r="G28" s="75" t="s">
        <v>1604</v>
      </c>
      <c r="H28" s="83"/>
      <c r="I28" s="82">
        <v>440</v>
      </c>
      <c r="J28" s="83"/>
      <c r="K28" s="83"/>
      <c r="L28" s="83"/>
      <c r="M28" s="83"/>
      <c r="N28" s="83"/>
      <c r="O28" s="82">
        <v>35</v>
      </c>
      <c r="P28" s="83"/>
      <c r="Q28" s="83"/>
      <c r="R28" s="82">
        <v>200</v>
      </c>
      <c r="S28" s="83"/>
      <c r="T28" s="76" t="str">
        <f>VLOOKUP(A28,Seznam_PO_1_1_2022!A:B,2,0)</f>
        <v>JM_090</v>
      </c>
      <c r="U28" s="83">
        <f t="shared" si="0"/>
        <v>675</v>
      </c>
    </row>
    <row r="29" spans="1:21" ht="12.75" x14ac:dyDescent="0.2">
      <c r="A29" s="78">
        <v>219321</v>
      </c>
      <c r="B29" s="77">
        <v>44953.456090879627</v>
      </c>
      <c r="C29" s="75" t="s">
        <v>1621</v>
      </c>
      <c r="D29" s="75" t="s">
        <v>1622</v>
      </c>
      <c r="E29" s="78" t="s">
        <v>1419</v>
      </c>
      <c r="F29" s="75" t="s">
        <v>1603</v>
      </c>
      <c r="G29" s="75" t="s">
        <v>1604</v>
      </c>
      <c r="H29" s="83"/>
      <c r="I29" s="82">
        <v>120</v>
      </c>
      <c r="J29" s="83"/>
      <c r="K29" s="83"/>
      <c r="L29" s="83"/>
      <c r="M29" s="83"/>
      <c r="N29" s="83"/>
      <c r="O29" s="83"/>
      <c r="P29" s="83"/>
      <c r="Q29" s="83"/>
      <c r="R29" s="82">
        <v>5</v>
      </c>
      <c r="S29" s="83"/>
      <c r="T29" s="76" t="str">
        <f>VLOOKUP(A29,Seznam_PO_1_1_2022!A:B,2,0)</f>
        <v>JM_096</v>
      </c>
      <c r="U29" s="83">
        <f t="shared" si="0"/>
        <v>125</v>
      </c>
    </row>
    <row r="30" spans="1:21" ht="12.75" x14ac:dyDescent="0.2">
      <c r="A30" s="75">
        <v>70285837</v>
      </c>
      <c r="B30" s="77">
        <v>44955.712299594903</v>
      </c>
      <c r="C30" s="75" t="s">
        <v>1642</v>
      </c>
      <c r="D30" s="75" t="s">
        <v>1643</v>
      </c>
      <c r="E30" s="75">
        <v>70285837</v>
      </c>
      <c r="F30" s="75" t="s">
        <v>1603</v>
      </c>
      <c r="G30" s="75" t="s">
        <v>1604</v>
      </c>
      <c r="H30" s="83"/>
      <c r="I30" s="82">
        <v>30</v>
      </c>
      <c r="J30" s="83"/>
      <c r="K30" s="83"/>
      <c r="L30" s="83"/>
      <c r="M30" s="83"/>
      <c r="N30" s="83"/>
      <c r="O30" s="83"/>
      <c r="P30" s="83"/>
      <c r="Q30" s="83"/>
      <c r="R30" s="83"/>
      <c r="S30" s="83"/>
      <c r="T30" s="76" t="str">
        <f>VLOOKUP(A30,Seznam_PO_1_1_2022!A:B,2,0)</f>
        <v>JM_099</v>
      </c>
      <c r="U30" s="83">
        <f t="shared" si="0"/>
        <v>30</v>
      </c>
    </row>
    <row r="31" spans="1:21" ht="12.75" x14ac:dyDescent="0.2">
      <c r="A31" s="75">
        <v>60555980</v>
      </c>
      <c r="B31" s="77">
        <v>44953.411649699075</v>
      </c>
      <c r="C31" s="75" t="s">
        <v>1606</v>
      </c>
      <c r="D31" s="75" t="s">
        <v>1607</v>
      </c>
      <c r="E31" s="75">
        <v>60555980</v>
      </c>
      <c r="F31" s="75" t="s">
        <v>1603</v>
      </c>
      <c r="G31" s="75" t="s">
        <v>1604</v>
      </c>
      <c r="H31" s="82">
        <v>75</v>
      </c>
      <c r="I31" s="82">
        <v>0</v>
      </c>
      <c r="J31" s="82">
        <v>0</v>
      </c>
      <c r="K31" s="82">
        <v>0</v>
      </c>
      <c r="L31" s="82">
        <v>0</v>
      </c>
      <c r="M31" s="82">
        <v>0</v>
      </c>
      <c r="N31" s="82">
        <v>0</v>
      </c>
      <c r="O31" s="82">
        <v>0</v>
      </c>
      <c r="P31" s="82">
        <v>0</v>
      </c>
      <c r="Q31" s="82">
        <v>0</v>
      </c>
      <c r="R31" s="82">
        <v>0</v>
      </c>
      <c r="S31" s="82">
        <v>0</v>
      </c>
      <c r="T31" s="76" t="str">
        <f>VLOOKUP(A31,Seznam_PO_1_1_2022!A:B,2,0)</f>
        <v>JM_102</v>
      </c>
      <c r="U31" s="83">
        <f t="shared" si="0"/>
        <v>75</v>
      </c>
    </row>
    <row r="32" spans="1:21" ht="12.75" x14ac:dyDescent="0.2">
      <c r="A32" s="78">
        <v>401293</v>
      </c>
      <c r="B32" s="77">
        <v>44965.471632511573</v>
      </c>
      <c r="C32" s="75" t="s">
        <v>532</v>
      </c>
      <c r="D32" s="75" t="s">
        <v>1698</v>
      </c>
      <c r="E32" s="78" t="s">
        <v>1422</v>
      </c>
      <c r="F32" s="75" t="s">
        <v>1603</v>
      </c>
      <c r="G32" s="75" t="s">
        <v>1604</v>
      </c>
      <c r="H32" s="83"/>
      <c r="I32" s="82">
        <v>15</v>
      </c>
      <c r="J32" s="83"/>
      <c r="K32" s="83"/>
      <c r="L32" s="83"/>
      <c r="M32" s="83"/>
      <c r="N32" s="83"/>
      <c r="O32" s="83"/>
      <c r="P32" s="83"/>
      <c r="Q32" s="83"/>
      <c r="R32" s="83"/>
      <c r="S32" s="83"/>
      <c r="T32" s="76" t="str">
        <f>VLOOKUP(A32,Seznam_PO_1_1_2022!A:B,2,0)</f>
        <v>JM_104</v>
      </c>
      <c r="U32" s="83">
        <f t="shared" si="0"/>
        <v>15</v>
      </c>
    </row>
    <row r="33" spans="1:21" ht="12.75" x14ac:dyDescent="0.2">
      <c r="A33" s="78">
        <v>567213</v>
      </c>
      <c r="B33" s="77">
        <v>44956.301606122681</v>
      </c>
      <c r="C33" s="75" t="s">
        <v>1646</v>
      </c>
      <c r="D33" s="75" t="s">
        <v>1647</v>
      </c>
      <c r="E33" s="78" t="s">
        <v>1438</v>
      </c>
      <c r="F33" s="75" t="s">
        <v>1603</v>
      </c>
      <c r="G33" s="75" t="s">
        <v>1604</v>
      </c>
      <c r="H33" s="83"/>
      <c r="I33" s="83"/>
      <c r="J33" s="82">
        <v>75</v>
      </c>
      <c r="K33" s="83"/>
      <c r="L33" s="83"/>
      <c r="M33" s="83"/>
      <c r="N33" s="83"/>
      <c r="O33" s="83"/>
      <c r="P33" s="83"/>
      <c r="Q33" s="83"/>
      <c r="R33" s="83"/>
      <c r="S33" s="83"/>
      <c r="T33" s="76" t="str">
        <f>VLOOKUP(A33,Seznam_PO_1_1_2022!A:B,2,0)</f>
        <v>JM_107</v>
      </c>
      <c r="U33" s="83">
        <f t="shared" si="0"/>
        <v>75</v>
      </c>
    </row>
    <row r="34" spans="1:21" ht="12.75" x14ac:dyDescent="0.2">
      <c r="A34" s="75">
        <v>44993501</v>
      </c>
      <c r="B34" s="77">
        <v>44956.376193842589</v>
      </c>
      <c r="C34" s="75" t="s">
        <v>563</v>
      </c>
      <c r="D34" s="75" t="s">
        <v>1651</v>
      </c>
      <c r="E34" s="75">
        <v>44993501</v>
      </c>
      <c r="F34" s="75" t="s">
        <v>1603</v>
      </c>
      <c r="G34" s="75" t="s">
        <v>1604</v>
      </c>
      <c r="H34" s="82">
        <v>25</v>
      </c>
      <c r="I34" s="83"/>
      <c r="J34" s="83"/>
      <c r="K34" s="83"/>
      <c r="L34" s="83"/>
      <c r="M34" s="83"/>
      <c r="N34" s="82">
        <v>2</v>
      </c>
      <c r="O34" s="83"/>
      <c r="P34" s="83"/>
      <c r="Q34" s="83"/>
      <c r="R34" s="83"/>
      <c r="S34" s="83"/>
      <c r="T34" s="76" t="str">
        <f>VLOOKUP(A34,Seznam_PO_1_1_2022!A:B,2,0)</f>
        <v>JM_111</v>
      </c>
      <c r="U34" s="83">
        <f t="shared" si="0"/>
        <v>27</v>
      </c>
    </row>
    <row r="35" spans="1:21" ht="12.75" x14ac:dyDescent="0.2">
      <c r="A35" s="78">
        <v>380431</v>
      </c>
      <c r="B35" s="77">
        <v>44960.578711724535</v>
      </c>
      <c r="C35" s="75" t="s">
        <v>1687</v>
      </c>
      <c r="D35" s="75" t="s">
        <v>1688</v>
      </c>
      <c r="E35" s="78" t="s">
        <v>1423</v>
      </c>
      <c r="F35" s="75" t="s">
        <v>1603</v>
      </c>
      <c r="G35" s="75" t="s">
        <v>1604</v>
      </c>
      <c r="H35" s="82">
        <v>300</v>
      </c>
      <c r="I35" s="83"/>
      <c r="J35" s="83"/>
      <c r="K35" s="83"/>
      <c r="L35" s="83"/>
      <c r="M35" s="83"/>
      <c r="N35" s="83"/>
      <c r="O35" s="83"/>
      <c r="P35" s="83"/>
      <c r="Q35" s="83"/>
      <c r="R35" s="83"/>
      <c r="S35" s="83"/>
      <c r="T35" s="76" t="str">
        <f>VLOOKUP(A35,Seznam_PO_1_1_2022!A:B,2,0)</f>
        <v>JM_112</v>
      </c>
      <c r="U35" s="83">
        <f t="shared" si="0"/>
        <v>300</v>
      </c>
    </row>
    <row r="36" spans="1:21" ht="12.75" x14ac:dyDescent="0.2">
      <c r="A36" s="75">
        <v>64327809</v>
      </c>
      <c r="B36" s="77">
        <v>44953.451163483798</v>
      </c>
      <c r="C36" s="75" t="s">
        <v>1296</v>
      </c>
      <c r="D36" s="75" t="s">
        <v>1618</v>
      </c>
      <c r="E36" s="75">
        <v>64327809</v>
      </c>
      <c r="F36" s="75" t="s">
        <v>1603</v>
      </c>
      <c r="G36" s="75" t="s">
        <v>1604</v>
      </c>
      <c r="H36" s="82">
        <v>25</v>
      </c>
      <c r="I36" s="83"/>
      <c r="J36" s="83"/>
      <c r="K36" s="83"/>
      <c r="L36" s="83"/>
      <c r="M36" s="83"/>
      <c r="N36" s="83"/>
      <c r="O36" s="83"/>
      <c r="P36" s="83"/>
      <c r="Q36" s="83"/>
      <c r="R36" s="83"/>
      <c r="S36" s="83"/>
      <c r="T36" s="76" t="str">
        <f>VLOOKUP(A36,Seznam_PO_1_1_2022!A:B,2,0)</f>
        <v>JM_116</v>
      </c>
      <c r="U36" s="83">
        <f t="shared" si="0"/>
        <v>25</v>
      </c>
    </row>
    <row r="37" spans="1:21" ht="12.75" x14ac:dyDescent="0.2">
      <c r="A37" s="75">
        <v>62157655</v>
      </c>
      <c r="B37" s="77">
        <v>44966.384176736115</v>
      </c>
      <c r="C37" s="75" t="s">
        <v>1335</v>
      </c>
      <c r="D37" s="75" t="s">
        <v>1700</v>
      </c>
      <c r="E37" s="75">
        <v>62157655</v>
      </c>
      <c r="F37" s="75" t="s">
        <v>1603</v>
      </c>
      <c r="G37" s="75" t="s">
        <v>1604</v>
      </c>
      <c r="H37" s="82">
        <v>5</v>
      </c>
      <c r="I37" s="82">
        <v>50</v>
      </c>
      <c r="J37" s="83"/>
      <c r="K37" s="82">
        <v>5</v>
      </c>
      <c r="L37" s="82">
        <v>2</v>
      </c>
      <c r="M37" s="83"/>
      <c r="N37" s="83"/>
      <c r="O37" s="83"/>
      <c r="P37" s="83"/>
      <c r="Q37" s="83"/>
      <c r="R37" s="83"/>
      <c r="S37" s="83"/>
      <c r="T37" s="76" t="str">
        <f>VLOOKUP(A37,Seznam_PO_1_1_2022!A:B,2,0)</f>
        <v>JM_121</v>
      </c>
      <c r="U37" s="83">
        <f t="shared" si="0"/>
        <v>62</v>
      </c>
    </row>
    <row r="38" spans="1:21" ht="12.75" x14ac:dyDescent="0.2">
      <c r="A38" s="75">
        <v>48515027</v>
      </c>
      <c r="B38" s="77">
        <v>44953.567907638891</v>
      </c>
      <c r="C38" s="75" t="s">
        <v>1635</v>
      </c>
      <c r="D38" s="75" t="s">
        <v>1636</v>
      </c>
      <c r="E38" s="75">
        <v>48515027</v>
      </c>
      <c r="F38" s="75" t="s">
        <v>1603</v>
      </c>
      <c r="G38" s="75" t="s">
        <v>1604</v>
      </c>
      <c r="H38" s="83"/>
      <c r="I38" s="83"/>
      <c r="J38" s="82">
        <v>100</v>
      </c>
      <c r="K38" s="83"/>
      <c r="L38" s="83"/>
      <c r="M38" s="83"/>
      <c r="N38" s="83"/>
      <c r="O38" s="83"/>
      <c r="P38" s="83"/>
      <c r="Q38" s="83"/>
      <c r="R38" s="83"/>
      <c r="S38" s="83"/>
      <c r="T38" s="76" t="str">
        <f>VLOOKUP(A38,Seznam_PO_1_1_2022!A:B,2,0)</f>
        <v>JM_123</v>
      </c>
      <c r="U38" s="83">
        <f t="shared" si="0"/>
        <v>100</v>
      </c>
    </row>
    <row r="39" spans="1:21" ht="12.75" x14ac:dyDescent="0.2">
      <c r="A39" s="75">
        <v>49408381</v>
      </c>
      <c r="B39" s="77">
        <v>44958.560483020832</v>
      </c>
      <c r="C39" s="75" t="s">
        <v>1676</v>
      </c>
      <c r="D39" s="75" t="s">
        <v>613</v>
      </c>
      <c r="E39" s="75">
        <v>49408381</v>
      </c>
      <c r="F39" s="75" t="s">
        <v>1603</v>
      </c>
      <c r="G39" s="75" t="s">
        <v>1604</v>
      </c>
      <c r="H39" s="83"/>
      <c r="I39" s="82">
        <v>200</v>
      </c>
      <c r="J39" s="83"/>
      <c r="K39" s="82">
        <v>5</v>
      </c>
      <c r="L39" s="83"/>
      <c r="M39" s="83"/>
      <c r="N39" s="83"/>
      <c r="O39" s="83"/>
      <c r="P39" s="83"/>
      <c r="Q39" s="83"/>
      <c r="R39" s="83"/>
      <c r="S39" s="83"/>
      <c r="T39" s="76" t="str">
        <f>VLOOKUP(A39,Seznam_PO_1_1_2022!A:B,2,0)</f>
        <v>JM_127</v>
      </c>
      <c r="U39" s="83">
        <f t="shared" si="0"/>
        <v>205</v>
      </c>
    </row>
    <row r="40" spans="1:21" ht="12.75" x14ac:dyDescent="0.2">
      <c r="A40" s="75">
        <v>62075985</v>
      </c>
      <c r="B40" s="77">
        <v>44953.528998171299</v>
      </c>
      <c r="C40" s="75" t="s">
        <v>647</v>
      </c>
      <c r="D40" s="75" t="s">
        <v>645</v>
      </c>
      <c r="E40" s="75">
        <v>62075985</v>
      </c>
      <c r="F40" s="75" t="s">
        <v>1603</v>
      </c>
      <c r="G40" s="75" t="s">
        <v>1604</v>
      </c>
      <c r="H40" s="83"/>
      <c r="I40" s="82">
        <v>40</v>
      </c>
      <c r="J40" s="83"/>
      <c r="K40" s="83"/>
      <c r="L40" s="83"/>
      <c r="M40" s="83"/>
      <c r="N40" s="83"/>
      <c r="O40" s="83"/>
      <c r="P40" s="83"/>
      <c r="Q40" s="83"/>
      <c r="R40" s="83"/>
      <c r="S40" s="83"/>
      <c r="T40" s="76" t="str">
        <f>VLOOKUP(A40,Seznam_PO_1_1_2022!A:B,2,0)</f>
        <v>JM_131</v>
      </c>
      <c r="U40" s="83">
        <f t="shared" si="0"/>
        <v>40</v>
      </c>
    </row>
    <row r="41" spans="1:21" ht="12.75" x14ac:dyDescent="0.2">
      <c r="A41" s="75">
        <v>62077465</v>
      </c>
      <c r="B41" s="77">
        <v>44956.492515208331</v>
      </c>
      <c r="C41" s="75" t="s">
        <v>1300</v>
      </c>
      <c r="D41" s="75" t="s">
        <v>1660</v>
      </c>
      <c r="E41" s="75">
        <v>62077465</v>
      </c>
      <c r="F41" s="75" t="s">
        <v>1603</v>
      </c>
      <c r="G41" s="75" t="s">
        <v>1604</v>
      </c>
      <c r="H41" s="82">
        <v>25</v>
      </c>
      <c r="I41" s="82">
        <v>0</v>
      </c>
      <c r="J41" s="82">
        <v>0</v>
      </c>
      <c r="K41" s="82">
        <v>0</v>
      </c>
      <c r="L41" s="82">
        <v>0</v>
      </c>
      <c r="M41" s="82">
        <v>0</v>
      </c>
      <c r="N41" s="82">
        <v>0</v>
      </c>
      <c r="O41" s="82">
        <v>0</v>
      </c>
      <c r="P41" s="82">
        <v>0</v>
      </c>
      <c r="Q41" s="82">
        <v>0</v>
      </c>
      <c r="R41" s="82">
        <v>0</v>
      </c>
      <c r="S41" s="82">
        <v>0</v>
      </c>
      <c r="T41" s="76" t="str">
        <f>VLOOKUP(A41,Seznam_PO_1_1_2022!A:B,2,0)</f>
        <v>JM_132</v>
      </c>
      <c r="U41" s="83">
        <f t="shared" si="0"/>
        <v>25</v>
      </c>
    </row>
    <row r="42" spans="1:21" ht="12.75" x14ac:dyDescent="0.2">
      <c r="A42" s="75">
        <v>70284849</v>
      </c>
      <c r="B42" s="77">
        <v>44953.503831562499</v>
      </c>
      <c r="C42" s="75" t="s">
        <v>677</v>
      </c>
      <c r="D42" s="75" t="s">
        <v>1486</v>
      </c>
      <c r="E42" s="75">
        <v>70284849</v>
      </c>
      <c r="F42" s="75" t="s">
        <v>1603</v>
      </c>
      <c r="G42" s="75" t="s">
        <v>1604</v>
      </c>
      <c r="H42" s="82">
        <v>50</v>
      </c>
      <c r="I42" s="83"/>
      <c r="J42" s="83"/>
      <c r="K42" s="83"/>
      <c r="L42" s="83"/>
      <c r="M42" s="83"/>
      <c r="N42" s="82">
        <v>4</v>
      </c>
      <c r="O42" s="83"/>
      <c r="P42" s="83"/>
      <c r="Q42" s="83"/>
      <c r="R42" s="83"/>
      <c r="S42" s="83"/>
      <c r="T42" s="76" t="str">
        <f>VLOOKUP(A42,Seznam_PO_1_1_2022!A:B,2,0)</f>
        <v>JM_135</v>
      </c>
      <c r="U42" s="83">
        <f t="shared" si="0"/>
        <v>54</v>
      </c>
    </row>
    <row r="43" spans="1:21" ht="12.75" x14ac:dyDescent="0.2">
      <c r="A43" s="75">
        <v>46937099</v>
      </c>
      <c r="B43" s="77">
        <v>44957.444102789348</v>
      </c>
      <c r="C43" s="75" t="s">
        <v>1668</v>
      </c>
      <c r="D43" s="75" t="s">
        <v>1669</v>
      </c>
      <c r="E43" s="75">
        <v>46937099</v>
      </c>
      <c r="F43" s="75" t="s">
        <v>1603</v>
      </c>
      <c r="G43" s="75" t="s">
        <v>1604</v>
      </c>
      <c r="H43" s="83"/>
      <c r="I43" s="82">
        <v>50</v>
      </c>
      <c r="J43" s="83"/>
      <c r="K43" s="83"/>
      <c r="L43" s="83"/>
      <c r="M43" s="83"/>
      <c r="N43" s="83"/>
      <c r="O43" s="83"/>
      <c r="P43" s="83"/>
      <c r="Q43" s="83"/>
      <c r="R43" s="83"/>
      <c r="S43" s="83"/>
      <c r="T43" s="76" t="str">
        <f>VLOOKUP(A43,Seznam_PO_1_1_2022!A:B,2,0)</f>
        <v>JM_141</v>
      </c>
      <c r="U43" s="83">
        <f t="shared" si="0"/>
        <v>50</v>
      </c>
    </row>
    <row r="44" spans="1:21" ht="12.75" x14ac:dyDescent="0.2">
      <c r="A44" s="75">
        <v>46937145</v>
      </c>
      <c r="B44" s="77">
        <v>44953.567517152776</v>
      </c>
      <c r="C44" s="75" t="s">
        <v>1633</v>
      </c>
      <c r="D44" s="75" t="s">
        <v>1634</v>
      </c>
      <c r="E44" s="75">
        <v>46937145</v>
      </c>
      <c r="F44" s="75" t="s">
        <v>1603</v>
      </c>
      <c r="G44" s="75" t="s">
        <v>1604</v>
      </c>
      <c r="H44" s="82">
        <v>45</v>
      </c>
      <c r="I44" s="83"/>
      <c r="J44" s="83"/>
      <c r="K44" s="83"/>
      <c r="L44" s="83"/>
      <c r="M44" s="83"/>
      <c r="N44" s="83"/>
      <c r="O44" s="83"/>
      <c r="P44" s="83"/>
      <c r="Q44" s="83"/>
      <c r="R44" s="83"/>
      <c r="S44" s="83"/>
      <c r="T44" s="76" t="str">
        <f>VLOOKUP(A44,Seznam_PO_1_1_2022!A:B,2,0)</f>
        <v>JM_142</v>
      </c>
      <c r="U44" s="83">
        <f t="shared" si="0"/>
        <v>45</v>
      </c>
    </row>
    <row r="45" spans="1:21" ht="12.75" x14ac:dyDescent="0.2">
      <c r="A45" s="78">
        <v>226912</v>
      </c>
      <c r="B45" s="77">
        <v>44957.372103761576</v>
      </c>
      <c r="C45" s="75" t="s">
        <v>1576</v>
      </c>
      <c r="D45" s="75" t="s">
        <v>1663</v>
      </c>
      <c r="E45" s="78" t="s">
        <v>1424</v>
      </c>
      <c r="F45" s="75" t="s">
        <v>1603</v>
      </c>
      <c r="G45" s="75" t="s">
        <v>1604</v>
      </c>
      <c r="H45" s="83"/>
      <c r="I45" s="82">
        <v>800</v>
      </c>
      <c r="J45" s="83"/>
      <c r="K45" s="83"/>
      <c r="L45" s="83"/>
      <c r="M45" s="83"/>
      <c r="N45" s="83"/>
      <c r="O45" s="82">
        <v>20</v>
      </c>
      <c r="P45" s="83"/>
      <c r="Q45" s="83"/>
      <c r="R45" s="83"/>
      <c r="S45" s="83"/>
      <c r="T45" s="76" t="str">
        <f>VLOOKUP(A45,Seznam_PO_1_1_2022!A:B,2,0)</f>
        <v>JM_144</v>
      </c>
      <c r="U45" s="83">
        <f t="shared" si="0"/>
        <v>820</v>
      </c>
    </row>
    <row r="46" spans="1:21" ht="12.75" x14ac:dyDescent="0.2">
      <c r="A46" s="75">
        <v>70839964</v>
      </c>
      <c r="B46" s="77">
        <v>44960.55596258102</v>
      </c>
      <c r="C46" s="75" t="s">
        <v>1686</v>
      </c>
      <c r="D46" s="75" t="s">
        <v>734</v>
      </c>
      <c r="E46" s="75">
        <v>70839964</v>
      </c>
      <c r="F46" s="75" t="s">
        <v>1603</v>
      </c>
      <c r="G46" s="75" t="s">
        <v>1604</v>
      </c>
      <c r="H46" s="82">
        <v>50</v>
      </c>
      <c r="I46" s="83"/>
      <c r="J46" s="83"/>
      <c r="K46" s="82">
        <v>3</v>
      </c>
      <c r="L46" s="83"/>
      <c r="M46" s="83"/>
      <c r="N46" s="83"/>
      <c r="O46" s="83"/>
      <c r="P46" s="83"/>
      <c r="Q46" s="83"/>
      <c r="R46" s="83"/>
      <c r="S46" s="83"/>
      <c r="T46" s="76" t="str">
        <f>VLOOKUP(A46,Seznam_PO_1_1_2022!A:B,2,0)</f>
        <v>JM_150</v>
      </c>
      <c r="U46" s="83">
        <f t="shared" si="0"/>
        <v>53</v>
      </c>
    </row>
    <row r="47" spans="1:21" ht="12.75" x14ac:dyDescent="0.2">
      <c r="A47" s="78">
        <v>566438</v>
      </c>
      <c r="B47" s="77">
        <v>44956.408686817129</v>
      </c>
      <c r="C47" s="75" t="s">
        <v>1655</v>
      </c>
      <c r="D47" s="75" t="s">
        <v>1656</v>
      </c>
      <c r="E47" s="78" t="s">
        <v>1439</v>
      </c>
      <c r="F47" s="75" t="s">
        <v>1603</v>
      </c>
      <c r="G47" s="75" t="s">
        <v>1604</v>
      </c>
      <c r="H47" s="83"/>
      <c r="I47" s="82">
        <v>80</v>
      </c>
      <c r="J47" s="83"/>
      <c r="K47" s="83"/>
      <c r="L47" s="83"/>
      <c r="M47" s="83"/>
      <c r="N47" s="83"/>
      <c r="O47" s="83"/>
      <c r="P47" s="83"/>
      <c r="Q47" s="83"/>
      <c r="R47" s="83"/>
      <c r="S47" s="83"/>
      <c r="T47" s="76" t="str">
        <f>VLOOKUP(A47,Seznam_PO_1_1_2022!A:B,2,0)</f>
        <v>JM_151</v>
      </c>
      <c r="U47" s="83">
        <f t="shared" si="0"/>
        <v>80</v>
      </c>
    </row>
    <row r="48" spans="1:21" ht="12.75" x14ac:dyDescent="0.2">
      <c r="A48" s="75">
        <v>70840385</v>
      </c>
      <c r="B48" s="77">
        <v>44965.386280115737</v>
      </c>
      <c r="C48" s="75" t="s">
        <v>1696</v>
      </c>
      <c r="D48" s="75" t="s">
        <v>1697</v>
      </c>
      <c r="E48" s="75">
        <v>70840385</v>
      </c>
      <c r="F48" s="75" t="s">
        <v>1603</v>
      </c>
      <c r="G48" s="75" t="s">
        <v>1604</v>
      </c>
      <c r="H48" s="82">
        <v>15</v>
      </c>
      <c r="I48" s="83"/>
      <c r="J48" s="83"/>
      <c r="K48" s="83"/>
      <c r="L48" s="83"/>
      <c r="M48" s="83"/>
      <c r="N48" s="82">
        <v>1</v>
      </c>
      <c r="O48" s="83"/>
      <c r="P48" s="83"/>
      <c r="Q48" s="83"/>
      <c r="R48" s="83"/>
      <c r="S48" s="83"/>
      <c r="T48" s="76" t="str">
        <f>VLOOKUP(A48,Seznam_PO_1_1_2022!A:B,2,0)</f>
        <v>JM_152</v>
      </c>
      <c r="U48" s="83">
        <f t="shared" si="0"/>
        <v>16</v>
      </c>
    </row>
    <row r="49" spans="1:21" ht="12.75" x14ac:dyDescent="0.2">
      <c r="A49" s="78">
        <v>838420</v>
      </c>
      <c r="B49" s="77">
        <v>44964.377418159725</v>
      </c>
      <c r="C49" s="75" t="s">
        <v>1690</v>
      </c>
      <c r="D49" s="75" t="s">
        <v>1691</v>
      </c>
      <c r="E49" s="78" t="s">
        <v>1442</v>
      </c>
      <c r="F49" s="75" t="s">
        <v>1603</v>
      </c>
      <c r="G49" s="75" t="s">
        <v>1604</v>
      </c>
      <c r="H49" s="82">
        <v>60</v>
      </c>
      <c r="I49" s="83"/>
      <c r="J49" s="83"/>
      <c r="K49" s="83"/>
      <c r="L49" s="83"/>
      <c r="M49" s="83"/>
      <c r="N49" s="82">
        <v>1</v>
      </c>
      <c r="O49" s="83"/>
      <c r="P49" s="83"/>
      <c r="Q49" s="83"/>
      <c r="R49" s="83"/>
      <c r="S49" s="83"/>
      <c r="T49" s="76" t="str">
        <f>VLOOKUP(A49,Seznam_PO_1_1_2022!A:B,2,0)</f>
        <v>JM_154</v>
      </c>
      <c r="U49" s="83">
        <f t="shared" si="0"/>
        <v>61</v>
      </c>
    </row>
    <row r="50" spans="1:21" ht="12.75" x14ac:dyDescent="0.2">
      <c r="A50" s="78">
        <v>840246</v>
      </c>
      <c r="B50" s="77">
        <v>44953.513213761573</v>
      </c>
      <c r="C50" s="75" t="s">
        <v>791</v>
      </c>
      <c r="D50" s="75" t="s">
        <v>1628</v>
      </c>
      <c r="E50" s="78" t="s">
        <v>1443</v>
      </c>
      <c r="F50" s="75" t="s">
        <v>1603</v>
      </c>
      <c r="G50" s="75" t="s">
        <v>1604</v>
      </c>
      <c r="H50" s="82">
        <v>25</v>
      </c>
      <c r="I50" s="83"/>
      <c r="J50" s="83"/>
      <c r="K50" s="83"/>
      <c r="L50" s="83"/>
      <c r="M50" s="83"/>
      <c r="N50" s="83"/>
      <c r="O50" s="83"/>
      <c r="P50" s="83"/>
      <c r="Q50" s="83"/>
      <c r="R50" s="83"/>
      <c r="S50" s="83"/>
      <c r="T50" s="76" t="str">
        <f>VLOOKUP(A50,Seznam_PO_1_1_2022!A:B,2,0)</f>
        <v>JM_155</v>
      </c>
      <c r="U50" s="83">
        <f t="shared" si="0"/>
        <v>25</v>
      </c>
    </row>
    <row r="51" spans="1:21" ht="12.75" x14ac:dyDescent="0.2">
      <c r="A51" s="78">
        <v>838446</v>
      </c>
      <c r="B51" s="77">
        <v>44953.541306851854</v>
      </c>
      <c r="C51" s="75" t="s">
        <v>803</v>
      </c>
      <c r="D51" s="75" t="s">
        <v>1630</v>
      </c>
      <c r="E51" s="78" t="s">
        <v>1444</v>
      </c>
      <c r="F51" s="75" t="s">
        <v>1603</v>
      </c>
      <c r="G51" s="75" t="s">
        <v>1604</v>
      </c>
      <c r="H51" s="83"/>
      <c r="I51" s="82">
        <v>40</v>
      </c>
      <c r="J51" s="83"/>
      <c r="K51" s="83"/>
      <c r="L51" s="83"/>
      <c r="M51" s="83"/>
      <c r="N51" s="83"/>
      <c r="O51" s="83"/>
      <c r="P51" s="83"/>
      <c r="Q51" s="83"/>
      <c r="R51" s="83"/>
      <c r="S51" s="83"/>
      <c r="T51" s="76" t="str">
        <f>VLOOKUP(A51,Seznam_PO_1_1_2022!A:B,2,0)</f>
        <v>JM_157</v>
      </c>
      <c r="U51" s="83">
        <f t="shared" si="0"/>
        <v>40</v>
      </c>
    </row>
    <row r="52" spans="1:21" ht="12.75" x14ac:dyDescent="0.2">
      <c r="A52" s="78">
        <v>387134</v>
      </c>
      <c r="B52" s="77">
        <v>44956.274396678244</v>
      </c>
      <c r="C52" s="75" t="s">
        <v>1644</v>
      </c>
      <c r="D52" s="75" t="s">
        <v>1645</v>
      </c>
      <c r="E52" s="78" t="s">
        <v>1425</v>
      </c>
      <c r="F52" s="75" t="s">
        <v>1603</v>
      </c>
      <c r="G52" s="75" t="s">
        <v>1604</v>
      </c>
      <c r="H52" s="83"/>
      <c r="I52" s="83"/>
      <c r="J52" s="82">
        <v>50</v>
      </c>
      <c r="K52" s="83"/>
      <c r="L52" s="83"/>
      <c r="M52" s="83"/>
      <c r="N52" s="83"/>
      <c r="O52" s="83"/>
      <c r="P52" s="83"/>
      <c r="Q52" s="83"/>
      <c r="R52" s="83"/>
      <c r="S52" s="83"/>
      <c r="T52" s="76" t="str">
        <f>VLOOKUP(A52,Seznam_PO_1_1_2022!A:B,2,0)</f>
        <v>JM_160</v>
      </c>
      <c r="U52" s="83">
        <f t="shared" si="0"/>
        <v>50</v>
      </c>
    </row>
    <row r="53" spans="1:21" ht="12.75" x14ac:dyDescent="0.2">
      <c r="A53" s="75">
        <v>60680342</v>
      </c>
      <c r="B53" s="77">
        <v>44953.458212858794</v>
      </c>
      <c r="C53" s="75" t="s">
        <v>1337</v>
      </c>
      <c r="D53" s="75" t="s">
        <v>1623</v>
      </c>
      <c r="E53" s="75">
        <v>60680342</v>
      </c>
      <c r="F53" s="75" t="s">
        <v>1603</v>
      </c>
      <c r="G53" s="75" t="s">
        <v>1604</v>
      </c>
      <c r="H53" s="83"/>
      <c r="I53" s="82">
        <v>100</v>
      </c>
      <c r="J53" s="83"/>
      <c r="K53" s="83"/>
      <c r="L53" s="83"/>
      <c r="M53" s="83"/>
      <c r="N53" s="83"/>
      <c r="O53" s="83"/>
      <c r="P53" s="83"/>
      <c r="Q53" s="83"/>
      <c r="R53" s="83"/>
      <c r="S53" s="83"/>
      <c r="T53" s="76" t="str">
        <f>VLOOKUP(A53,Seznam_PO_1_1_2022!A:B,2,0)</f>
        <v>JM_166</v>
      </c>
      <c r="U53" s="83">
        <f t="shared" si="0"/>
        <v>100</v>
      </c>
    </row>
    <row r="54" spans="1:21" ht="12.75" x14ac:dyDescent="0.2">
      <c r="A54" s="78">
        <v>390780</v>
      </c>
      <c r="B54" s="77">
        <v>44953.455719328704</v>
      </c>
      <c r="C54" s="75" t="s">
        <v>1619</v>
      </c>
      <c r="D54" s="75" t="s">
        <v>1620</v>
      </c>
      <c r="E54" s="78" t="s">
        <v>1426</v>
      </c>
      <c r="F54" s="75" t="s">
        <v>1603</v>
      </c>
      <c r="G54" s="75" t="s">
        <v>1604</v>
      </c>
      <c r="H54" s="83"/>
      <c r="I54" s="82">
        <v>115</v>
      </c>
      <c r="J54" s="82">
        <v>1200</v>
      </c>
      <c r="K54" s="83"/>
      <c r="L54" s="83"/>
      <c r="M54" s="83"/>
      <c r="N54" s="83"/>
      <c r="O54" s="83"/>
      <c r="P54" s="82">
        <v>5</v>
      </c>
      <c r="Q54" s="83"/>
      <c r="R54" s="82">
        <v>60</v>
      </c>
      <c r="S54" s="83"/>
      <c r="T54" s="76" t="str">
        <f>VLOOKUP(A54,Seznam_PO_1_1_2022!A:B,2,0)</f>
        <v>JM_169</v>
      </c>
      <c r="U54" s="83">
        <f t="shared" si="0"/>
        <v>1380</v>
      </c>
    </row>
    <row r="55" spans="1:21" ht="12.75" x14ac:dyDescent="0.2">
      <c r="A55" s="78">
        <v>839621</v>
      </c>
      <c r="B55" s="77">
        <v>44974.659868495371</v>
      </c>
      <c r="C55" s="75" t="s">
        <v>867</v>
      </c>
      <c r="D55" s="75" t="s">
        <v>1714</v>
      </c>
      <c r="E55" s="78" t="s">
        <v>1445</v>
      </c>
      <c r="F55" s="75" t="s">
        <v>1603</v>
      </c>
      <c r="G55" s="75" t="s">
        <v>1604</v>
      </c>
      <c r="H55" s="83"/>
      <c r="I55" s="83"/>
      <c r="J55" s="82">
        <v>25</v>
      </c>
      <c r="K55" s="83"/>
      <c r="L55" s="83"/>
      <c r="M55" s="83"/>
      <c r="N55" s="83"/>
      <c r="O55" s="83"/>
      <c r="P55" s="83"/>
      <c r="Q55" s="83"/>
      <c r="R55" s="83"/>
      <c r="S55" s="83"/>
      <c r="T55" s="76" t="str">
        <f>VLOOKUP(A55,Seznam_PO_1_1_2022!A:B,2,0)</f>
        <v>JM_174</v>
      </c>
      <c r="U55" s="83">
        <f t="shared" si="0"/>
        <v>25</v>
      </c>
    </row>
    <row r="56" spans="1:21" ht="12.75" x14ac:dyDescent="0.2">
      <c r="A56" s="75">
        <v>62073087</v>
      </c>
      <c r="B56" s="77">
        <v>44953.432321157408</v>
      </c>
      <c r="C56" s="75" t="s">
        <v>1615</v>
      </c>
      <c r="D56" s="75" t="s">
        <v>870</v>
      </c>
      <c r="E56" s="75">
        <v>62073087</v>
      </c>
      <c r="F56" s="75" t="s">
        <v>1603</v>
      </c>
      <c r="G56" s="75" t="s">
        <v>1604</v>
      </c>
      <c r="H56" s="83"/>
      <c r="I56" s="82">
        <v>50</v>
      </c>
      <c r="J56" s="83"/>
      <c r="K56" s="83"/>
      <c r="L56" s="83"/>
      <c r="M56" s="83"/>
      <c r="N56" s="83"/>
      <c r="O56" s="83"/>
      <c r="P56" s="83"/>
      <c r="Q56" s="83"/>
      <c r="R56" s="83"/>
      <c r="S56" s="83"/>
      <c r="T56" s="76" t="str">
        <f>VLOOKUP(A56,Seznam_PO_1_1_2022!A:B,2,0)</f>
        <v>JM_175</v>
      </c>
      <c r="U56" s="83">
        <f t="shared" si="0"/>
        <v>50</v>
      </c>
    </row>
    <row r="57" spans="1:21" ht="12.75" x14ac:dyDescent="0.2">
      <c r="A57" s="75">
        <v>43420656</v>
      </c>
      <c r="B57" s="77">
        <v>44956.456414583328</v>
      </c>
      <c r="C57" s="75" t="s">
        <v>894</v>
      </c>
      <c r="D57" s="75" t="s">
        <v>1659</v>
      </c>
      <c r="E57" s="75">
        <v>43420656</v>
      </c>
      <c r="F57" s="75" t="s">
        <v>1603</v>
      </c>
      <c r="G57" s="75" t="s">
        <v>1604</v>
      </c>
      <c r="H57" s="82">
        <v>10</v>
      </c>
      <c r="I57" s="83"/>
      <c r="J57" s="83"/>
      <c r="K57" s="83"/>
      <c r="L57" s="83"/>
      <c r="M57" s="83"/>
      <c r="N57" s="83"/>
      <c r="O57" s="83"/>
      <c r="P57" s="83"/>
      <c r="Q57" s="83"/>
      <c r="R57" s="83"/>
      <c r="S57" s="83"/>
      <c r="T57" s="76" t="str">
        <f>VLOOKUP(A57,Seznam_PO_1_1_2022!A:B,2,0)</f>
        <v>JM_181</v>
      </c>
      <c r="U57" s="83">
        <f t="shared" si="0"/>
        <v>10</v>
      </c>
    </row>
    <row r="58" spans="1:21" ht="12.75" x14ac:dyDescent="0.2">
      <c r="A58" s="78">
        <v>89613</v>
      </c>
      <c r="B58" s="77">
        <v>44957.387236655093</v>
      </c>
      <c r="C58" s="75" t="s">
        <v>1664</v>
      </c>
      <c r="D58" s="75" t="s">
        <v>1665</v>
      </c>
      <c r="E58" s="78" t="s">
        <v>1415</v>
      </c>
      <c r="F58" s="75" t="s">
        <v>1603</v>
      </c>
      <c r="G58" s="75" t="s">
        <v>1604</v>
      </c>
      <c r="H58" s="82">
        <v>25</v>
      </c>
      <c r="I58" s="82">
        <v>0</v>
      </c>
      <c r="J58" s="82">
        <v>0</v>
      </c>
      <c r="K58" s="82">
        <v>0</v>
      </c>
      <c r="L58" s="82">
        <v>0</v>
      </c>
      <c r="M58" s="82">
        <v>0</v>
      </c>
      <c r="N58" s="82">
        <v>5</v>
      </c>
      <c r="O58" s="82">
        <v>0</v>
      </c>
      <c r="P58" s="82">
        <v>0</v>
      </c>
      <c r="Q58" s="82">
        <v>0</v>
      </c>
      <c r="R58" s="82">
        <v>0</v>
      </c>
      <c r="S58" s="82">
        <v>0</v>
      </c>
      <c r="T58" s="76" t="str">
        <f>VLOOKUP(A58,Seznam_PO_1_1_2022!A:B,2,0)</f>
        <v>JM_191</v>
      </c>
      <c r="U58" s="83">
        <f t="shared" si="0"/>
        <v>30</v>
      </c>
    </row>
    <row r="59" spans="1:21" ht="12.75" x14ac:dyDescent="0.2">
      <c r="A59" s="75">
        <v>62076051</v>
      </c>
      <c r="B59" s="77">
        <v>44957.600355787035</v>
      </c>
      <c r="C59" s="75" t="s">
        <v>925</v>
      </c>
      <c r="D59" s="75" t="s">
        <v>1672</v>
      </c>
      <c r="E59" s="75">
        <v>62076051</v>
      </c>
      <c r="F59" s="75" t="s">
        <v>1603</v>
      </c>
      <c r="G59" s="75" t="s">
        <v>1604</v>
      </c>
      <c r="H59" s="82">
        <v>12</v>
      </c>
      <c r="I59" s="83"/>
      <c r="J59" s="83"/>
      <c r="K59" s="83"/>
      <c r="L59" s="83"/>
      <c r="M59" s="83"/>
      <c r="N59" s="83"/>
      <c r="O59" s="83"/>
      <c r="P59" s="83"/>
      <c r="Q59" s="83"/>
      <c r="R59" s="83"/>
      <c r="S59" s="83"/>
      <c r="T59" s="76" t="str">
        <f>VLOOKUP(A59,Seznam_PO_1_1_2022!A:B,2,0)</f>
        <v>JM_194</v>
      </c>
      <c r="U59" s="83">
        <f t="shared" si="0"/>
        <v>12</v>
      </c>
    </row>
    <row r="60" spans="1:21" ht="12.75" x14ac:dyDescent="0.2">
      <c r="A60" s="75">
        <v>45671788</v>
      </c>
      <c r="B60" s="77">
        <v>44956.423772546295</v>
      </c>
      <c r="C60" s="75" t="s">
        <v>942</v>
      </c>
      <c r="D60" s="75" t="s">
        <v>1657</v>
      </c>
      <c r="E60" s="75">
        <v>45671788</v>
      </c>
      <c r="F60" s="75" t="s">
        <v>1603</v>
      </c>
      <c r="G60" s="75" t="s">
        <v>1604</v>
      </c>
      <c r="H60" s="83"/>
      <c r="I60" s="82">
        <v>20</v>
      </c>
      <c r="J60" s="83"/>
      <c r="K60" s="83"/>
      <c r="L60" s="83"/>
      <c r="M60" s="83"/>
      <c r="N60" s="83"/>
      <c r="O60" s="83"/>
      <c r="P60" s="83"/>
      <c r="Q60" s="83"/>
      <c r="R60" s="83"/>
      <c r="S60" s="83"/>
      <c r="T60" s="76" t="str">
        <f>VLOOKUP(A60,Seznam_PO_1_1_2022!A:B,2,0)</f>
        <v>JM_195</v>
      </c>
      <c r="U60" s="83">
        <f t="shared" si="0"/>
        <v>20</v>
      </c>
    </row>
    <row r="61" spans="1:21" ht="12.75" x14ac:dyDescent="0.2">
      <c r="A61" s="75">
        <v>45671818</v>
      </c>
      <c r="B61" s="77">
        <v>44953.426848020834</v>
      </c>
      <c r="C61" s="75" t="s">
        <v>1613</v>
      </c>
      <c r="D61" s="75" t="s">
        <v>1614</v>
      </c>
      <c r="E61" s="75">
        <v>45671818</v>
      </c>
      <c r="F61" s="75" t="s">
        <v>1603</v>
      </c>
      <c r="G61" s="75" t="s">
        <v>1604</v>
      </c>
      <c r="H61" s="82">
        <v>30</v>
      </c>
      <c r="I61" s="82">
        <v>0</v>
      </c>
      <c r="J61" s="82">
        <v>0</v>
      </c>
      <c r="K61" s="82">
        <v>0</v>
      </c>
      <c r="L61" s="82">
        <v>0</v>
      </c>
      <c r="M61" s="82">
        <v>0</v>
      </c>
      <c r="N61" s="82">
        <v>0</v>
      </c>
      <c r="O61" s="82">
        <v>0</v>
      </c>
      <c r="P61" s="82">
        <v>0</v>
      </c>
      <c r="Q61" s="82">
        <v>0</v>
      </c>
      <c r="R61" s="82">
        <v>0</v>
      </c>
      <c r="S61" s="82">
        <v>0</v>
      </c>
      <c r="T61" s="76" t="str">
        <f>VLOOKUP(A61,Seznam_PO_1_1_2022!A:B,2,0)</f>
        <v>JM_197</v>
      </c>
      <c r="U61" s="83">
        <f t="shared" si="0"/>
        <v>30</v>
      </c>
    </row>
    <row r="62" spans="1:21" s="214" customFormat="1" ht="12.75" x14ac:dyDescent="0.2">
      <c r="A62" s="211">
        <v>60680369</v>
      </c>
      <c r="B62" s="212">
        <v>44953.493682152781</v>
      </c>
      <c r="C62" s="211" t="s">
        <v>1625</v>
      </c>
      <c r="D62" s="211" t="s">
        <v>1626</v>
      </c>
      <c r="E62" s="211">
        <v>60680369</v>
      </c>
      <c r="F62" s="211" t="s">
        <v>1603</v>
      </c>
      <c r="G62" s="211" t="s">
        <v>1604</v>
      </c>
      <c r="H62" s="213"/>
      <c r="I62" s="213"/>
      <c r="J62" s="213"/>
      <c r="K62" s="213"/>
      <c r="L62" s="213"/>
      <c r="M62" s="213"/>
      <c r="N62" s="230"/>
      <c r="O62" s="213"/>
      <c r="P62" s="213"/>
      <c r="Q62" s="213"/>
      <c r="R62" s="213"/>
      <c r="S62" s="213"/>
      <c r="T62" s="214" t="str">
        <f>VLOOKUP(A62,Seznam_PO_1_1_2022!A:B,2,0)</f>
        <v>JM_202</v>
      </c>
      <c r="U62" s="213">
        <f t="shared" si="0"/>
        <v>0</v>
      </c>
    </row>
    <row r="63" spans="1:21" ht="12.75" x14ac:dyDescent="0.2">
      <c r="A63" s="75">
        <v>62076060</v>
      </c>
      <c r="B63" s="77">
        <v>44966.405475729167</v>
      </c>
      <c r="C63" s="75" t="s">
        <v>1701</v>
      </c>
      <c r="D63" s="75" t="s">
        <v>990</v>
      </c>
      <c r="E63" s="75">
        <v>62076060</v>
      </c>
      <c r="F63" s="75" t="s">
        <v>1603</v>
      </c>
      <c r="G63" s="75" t="s">
        <v>1604</v>
      </c>
      <c r="H63" s="82">
        <v>50</v>
      </c>
      <c r="I63" s="83"/>
      <c r="J63" s="83"/>
      <c r="K63" s="83"/>
      <c r="L63" s="83"/>
      <c r="M63" s="83"/>
      <c r="N63" s="83"/>
      <c r="O63" s="83"/>
      <c r="P63" s="83"/>
      <c r="Q63" s="83"/>
      <c r="R63" s="83"/>
      <c r="S63" s="83"/>
      <c r="T63" s="76" t="str">
        <f>VLOOKUP(A63,Seznam_PO_1_1_2022!A:B,2,0)</f>
        <v>JM_209</v>
      </c>
      <c r="U63" s="83">
        <f t="shared" si="0"/>
        <v>50</v>
      </c>
    </row>
    <row r="64" spans="1:21" ht="12.75" x14ac:dyDescent="0.2">
      <c r="A64" s="75">
        <v>70841675</v>
      </c>
      <c r="B64" s="77">
        <v>44956.405818240746</v>
      </c>
      <c r="C64" s="75" t="s">
        <v>1015</v>
      </c>
      <c r="D64" s="75" t="s">
        <v>1654</v>
      </c>
      <c r="E64" s="75">
        <v>70841675</v>
      </c>
      <c r="F64" s="75" t="s">
        <v>1603</v>
      </c>
      <c r="G64" s="75" t="s">
        <v>1604</v>
      </c>
      <c r="H64" s="82">
        <v>25</v>
      </c>
      <c r="I64" s="83"/>
      <c r="J64" s="83"/>
      <c r="K64" s="83"/>
      <c r="L64" s="83"/>
      <c r="M64" s="83"/>
      <c r="N64" s="83"/>
      <c r="O64" s="83"/>
      <c r="P64" s="83"/>
      <c r="Q64" s="83"/>
      <c r="R64" s="83"/>
      <c r="S64" s="83"/>
      <c r="T64" s="76" t="str">
        <f>VLOOKUP(A64,Seznam_PO_1_1_2022!A:B,2,0)</f>
        <v>JM_212</v>
      </c>
      <c r="U64" s="83">
        <f t="shared" si="0"/>
        <v>25</v>
      </c>
    </row>
    <row r="65" spans="1:21" ht="12.75" x14ac:dyDescent="0.2">
      <c r="A65" s="75">
        <v>49459171</v>
      </c>
      <c r="B65" s="77">
        <v>44964.504788946761</v>
      </c>
      <c r="C65" s="75" t="s">
        <v>1028</v>
      </c>
      <c r="D65" s="75" t="s">
        <v>1692</v>
      </c>
      <c r="E65" s="75">
        <v>49459171</v>
      </c>
      <c r="F65" s="75" t="s">
        <v>1603</v>
      </c>
      <c r="G65" s="75" t="s">
        <v>1604</v>
      </c>
      <c r="H65" s="83"/>
      <c r="I65" s="82">
        <v>50</v>
      </c>
      <c r="J65" s="83"/>
      <c r="K65" s="83"/>
      <c r="L65" s="83"/>
      <c r="M65" s="83"/>
      <c r="N65" s="83"/>
      <c r="O65" s="82">
        <v>2</v>
      </c>
      <c r="P65" s="83"/>
      <c r="Q65" s="83"/>
      <c r="R65" s="83"/>
      <c r="S65" s="83"/>
      <c r="T65" s="76" t="str">
        <f>VLOOKUP(A65,Seznam_PO_1_1_2022!A:B,2,0)</f>
        <v>JM_224</v>
      </c>
      <c r="U65" s="83">
        <f t="shared" si="0"/>
        <v>52</v>
      </c>
    </row>
    <row r="66" spans="1:21" ht="12.75" x14ac:dyDescent="0.2">
      <c r="A66" s="78">
        <v>55468</v>
      </c>
      <c r="B66" s="77">
        <v>44953.444183692132</v>
      </c>
      <c r="C66" s="75" t="s">
        <v>1616</v>
      </c>
      <c r="D66" s="75" t="s">
        <v>1617</v>
      </c>
      <c r="E66" s="78" t="s">
        <v>1414</v>
      </c>
      <c r="F66" s="75" t="s">
        <v>1603</v>
      </c>
      <c r="G66" s="75" t="s">
        <v>1604</v>
      </c>
      <c r="H66" s="82">
        <v>60</v>
      </c>
      <c r="I66" s="83"/>
      <c r="J66" s="83"/>
      <c r="K66" s="83"/>
      <c r="L66" s="83"/>
      <c r="M66" s="83"/>
      <c r="N66" s="83"/>
      <c r="O66" s="83"/>
      <c r="P66" s="83"/>
      <c r="Q66" s="83"/>
      <c r="R66" s="83"/>
      <c r="S66" s="83"/>
      <c r="T66" s="76" t="str">
        <f>VLOOKUP(A66,Seznam_PO_1_1_2022!A:B,2,0)</f>
        <v>JM_225</v>
      </c>
      <c r="U66" s="83">
        <f t="shared" si="0"/>
        <v>60</v>
      </c>
    </row>
    <row r="67" spans="1:21" ht="12.75" x14ac:dyDescent="0.2">
      <c r="A67" s="78">
        <v>212733</v>
      </c>
      <c r="B67" s="77">
        <v>44960.303969236113</v>
      </c>
      <c r="C67" s="75" t="s">
        <v>1682</v>
      </c>
      <c r="D67" s="75" t="s">
        <v>1683</v>
      </c>
      <c r="E67" s="78" t="s">
        <v>1420</v>
      </c>
      <c r="F67" s="75" t="s">
        <v>1603</v>
      </c>
      <c r="G67" s="75" t="s">
        <v>1604</v>
      </c>
      <c r="H67" s="83"/>
      <c r="I67" s="82">
        <v>12</v>
      </c>
      <c r="J67" s="83"/>
      <c r="K67" s="83"/>
      <c r="L67" s="83"/>
      <c r="M67" s="83"/>
      <c r="N67" s="83"/>
      <c r="O67" s="83"/>
      <c r="P67" s="83"/>
      <c r="Q67" s="83"/>
      <c r="R67" s="83"/>
      <c r="S67" s="83"/>
      <c r="T67" s="76" t="str">
        <f>VLOOKUP(A67,Seznam_PO_1_1_2022!A:B,2,0)</f>
        <v>JM_229</v>
      </c>
      <c r="U67" s="83">
        <f t="shared" ref="U67:U85" si="1">SUM(H67:S67)</f>
        <v>12</v>
      </c>
    </row>
    <row r="68" spans="1:21" s="214" customFormat="1" ht="12.75" x14ac:dyDescent="0.2">
      <c r="A68" s="211">
        <v>49459899</v>
      </c>
      <c r="B68" s="212">
        <v>44953.404215300921</v>
      </c>
      <c r="C68" s="211" t="s">
        <v>1081</v>
      </c>
      <c r="D68" s="211" t="s">
        <v>1605</v>
      </c>
      <c r="E68" s="211">
        <v>49459899</v>
      </c>
      <c r="F68" s="211" t="s">
        <v>1603</v>
      </c>
      <c r="G68" s="211" t="s">
        <v>1604</v>
      </c>
      <c r="H68" s="217">
        <v>40</v>
      </c>
      <c r="I68" s="213"/>
      <c r="J68" s="213"/>
      <c r="K68" s="213"/>
      <c r="L68" s="213"/>
      <c r="M68" s="213"/>
      <c r="N68" s="213"/>
      <c r="O68" s="213"/>
      <c r="P68" s="213"/>
      <c r="Q68" s="213"/>
      <c r="R68" s="213"/>
      <c r="S68" s="213"/>
      <c r="T68" s="214" t="str">
        <f>VLOOKUP(A68,Seznam_PO_1_1_2022!A:B,2,0)</f>
        <v>JM_230</v>
      </c>
      <c r="U68" s="213">
        <f t="shared" si="1"/>
        <v>40</v>
      </c>
    </row>
    <row r="69" spans="1:21" ht="12.75" x14ac:dyDescent="0.2">
      <c r="A69" s="75">
        <v>44946881</v>
      </c>
      <c r="B69" s="77">
        <v>44953.523342708329</v>
      </c>
      <c r="C69" s="75" t="s">
        <v>1358</v>
      </c>
      <c r="D69" s="75" t="s">
        <v>1629</v>
      </c>
      <c r="E69" s="75">
        <v>44946881</v>
      </c>
      <c r="F69" s="75" t="s">
        <v>1603</v>
      </c>
      <c r="G69" s="75" t="s">
        <v>1604</v>
      </c>
      <c r="H69" s="83"/>
      <c r="I69" s="82">
        <v>5</v>
      </c>
      <c r="J69" s="83"/>
      <c r="K69" s="83"/>
      <c r="L69" s="83"/>
      <c r="M69" s="83"/>
      <c r="N69" s="83"/>
      <c r="O69" s="83">
        <f>K86</f>
        <v>15</v>
      </c>
      <c r="P69" s="83"/>
      <c r="Q69" s="83"/>
      <c r="R69" s="83"/>
      <c r="S69" s="83"/>
      <c r="T69" s="76" t="str">
        <f>VLOOKUP(A69,Seznam_PO_1_1_2022!A:B,2,0)</f>
        <v>JM_232</v>
      </c>
      <c r="U69" s="83">
        <f t="shared" si="1"/>
        <v>20</v>
      </c>
    </row>
    <row r="70" spans="1:21" ht="12.75" x14ac:dyDescent="0.2">
      <c r="A70" s="78">
        <v>53198</v>
      </c>
      <c r="B70" s="77">
        <v>44953.547497951389</v>
      </c>
      <c r="C70" s="75" t="s">
        <v>1107</v>
      </c>
      <c r="D70" s="75" t="s">
        <v>1632</v>
      </c>
      <c r="E70" s="78" t="s">
        <v>1413</v>
      </c>
      <c r="F70" s="75" t="s">
        <v>1603</v>
      </c>
      <c r="G70" s="75" t="s">
        <v>1604</v>
      </c>
      <c r="H70" s="83"/>
      <c r="I70" s="82">
        <v>35</v>
      </c>
      <c r="J70" s="83"/>
      <c r="K70" s="83"/>
      <c r="L70" s="83"/>
      <c r="M70" s="83"/>
      <c r="N70" s="83"/>
      <c r="O70" s="83"/>
      <c r="P70" s="83"/>
      <c r="Q70" s="83"/>
      <c r="R70" s="83"/>
      <c r="S70" s="83"/>
      <c r="T70" s="76" t="str">
        <f>VLOOKUP(A70,Seznam_PO_1_1_2022!A:B,2,0)</f>
        <v>JM_233</v>
      </c>
      <c r="U70" s="83">
        <f t="shared" si="1"/>
        <v>35</v>
      </c>
    </row>
    <row r="71" spans="1:21" ht="12.75" x14ac:dyDescent="0.2">
      <c r="A71" s="75">
        <v>46937081</v>
      </c>
      <c r="B71" s="77">
        <v>44953.413214178239</v>
      </c>
      <c r="C71" s="75" t="s">
        <v>1608</v>
      </c>
      <c r="D71" s="75" t="s">
        <v>1609</v>
      </c>
      <c r="E71" s="75">
        <v>46937081</v>
      </c>
      <c r="F71" s="75" t="s">
        <v>1603</v>
      </c>
      <c r="G71" s="75" t="s">
        <v>1604</v>
      </c>
      <c r="H71" s="82">
        <v>50</v>
      </c>
      <c r="I71" s="83"/>
      <c r="J71" s="83"/>
      <c r="K71" s="83"/>
      <c r="L71" s="83"/>
      <c r="M71" s="83"/>
      <c r="N71" s="83"/>
      <c r="O71" s="83"/>
      <c r="P71" s="83"/>
      <c r="Q71" s="83"/>
      <c r="R71" s="83"/>
      <c r="S71" s="83"/>
      <c r="T71" s="76" t="str">
        <f>VLOOKUP(A71,Seznam_PO_1_1_2022!A:B,2,0)</f>
        <v>JM_236</v>
      </c>
      <c r="U71" s="83">
        <f t="shared" si="1"/>
        <v>50</v>
      </c>
    </row>
    <row r="72" spans="1:21" ht="12.75" x14ac:dyDescent="0.2">
      <c r="A72" s="75">
        <v>49939378</v>
      </c>
      <c r="B72" s="77">
        <v>44953.615148807876</v>
      </c>
      <c r="C72" s="75" t="s">
        <v>1638</v>
      </c>
      <c r="D72" s="75" t="s">
        <v>1639</v>
      </c>
      <c r="E72" s="75">
        <v>49939378</v>
      </c>
      <c r="F72" s="75" t="s">
        <v>1603</v>
      </c>
      <c r="G72" s="75" t="s">
        <v>1604</v>
      </c>
      <c r="H72" s="82">
        <v>30</v>
      </c>
      <c r="I72" s="83"/>
      <c r="J72" s="83"/>
      <c r="K72" s="83"/>
      <c r="L72" s="83"/>
      <c r="M72" s="83"/>
      <c r="N72" s="83"/>
      <c r="O72" s="83"/>
      <c r="P72" s="83"/>
      <c r="Q72" s="83"/>
      <c r="R72" s="83"/>
      <c r="S72" s="83"/>
      <c r="T72" s="76" t="str">
        <f>VLOOKUP(A72,Seznam_PO_1_1_2022!A:B,2,0)</f>
        <v>JM_240</v>
      </c>
      <c r="U72" s="83">
        <f t="shared" si="1"/>
        <v>30</v>
      </c>
    </row>
    <row r="73" spans="1:21" ht="12.75" x14ac:dyDescent="0.2">
      <c r="A73" s="78">
        <v>559130</v>
      </c>
      <c r="B73" s="77">
        <v>44966.575957476853</v>
      </c>
      <c r="C73" s="75" t="s">
        <v>1142</v>
      </c>
      <c r="D73" s="75" t="s">
        <v>1703</v>
      </c>
      <c r="E73" s="78" t="s">
        <v>1440</v>
      </c>
      <c r="F73" s="75" t="s">
        <v>1603</v>
      </c>
      <c r="G73" s="75" t="s">
        <v>1604</v>
      </c>
      <c r="H73" s="82">
        <v>75</v>
      </c>
      <c r="I73" s="82">
        <v>0</v>
      </c>
      <c r="J73" s="82">
        <v>0</v>
      </c>
      <c r="K73" s="82">
        <v>0</v>
      </c>
      <c r="L73" s="82">
        <v>0</v>
      </c>
      <c r="M73" s="82">
        <v>0</v>
      </c>
      <c r="N73" s="82">
        <v>0</v>
      </c>
      <c r="O73" s="82">
        <v>0</v>
      </c>
      <c r="P73" s="82">
        <v>0</v>
      </c>
      <c r="Q73" s="82">
        <v>0</v>
      </c>
      <c r="R73" s="82">
        <v>0</v>
      </c>
      <c r="S73" s="82">
        <v>0</v>
      </c>
      <c r="T73" s="76" t="str">
        <f>VLOOKUP(A73,Seznam_PO_1_1_2022!A:B,2,0)</f>
        <v>JM_245</v>
      </c>
      <c r="U73" s="83">
        <f t="shared" si="1"/>
        <v>75</v>
      </c>
    </row>
    <row r="74" spans="1:21" ht="12.75" x14ac:dyDescent="0.2">
      <c r="A74" s="75">
        <v>70836931</v>
      </c>
      <c r="B74" s="77">
        <v>44953.422876539349</v>
      </c>
      <c r="C74" s="75" t="s">
        <v>1339</v>
      </c>
      <c r="D74" s="75" t="s">
        <v>1612</v>
      </c>
      <c r="E74" s="75">
        <v>700836931</v>
      </c>
      <c r="F74" s="75" t="s">
        <v>1603</v>
      </c>
      <c r="G74" s="75" t="s">
        <v>1604</v>
      </c>
      <c r="H74" s="82">
        <v>0</v>
      </c>
      <c r="I74" s="82">
        <v>30</v>
      </c>
      <c r="J74" s="82">
        <v>0</v>
      </c>
      <c r="K74" s="82">
        <v>0</v>
      </c>
      <c r="L74" s="82">
        <v>0</v>
      </c>
      <c r="M74" s="82">
        <v>0</v>
      </c>
      <c r="N74" s="82">
        <v>0</v>
      </c>
      <c r="O74" s="82">
        <v>0</v>
      </c>
      <c r="P74" s="82">
        <v>0</v>
      </c>
      <c r="Q74" s="82">
        <v>0</v>
      </c>
      <c r="R74" s="82">
        <v>0</v>
      </c>
      <c r="S74" s="82">
        <v>0</v>
      </c>
      <c r="T74" s="76" t="str">
        <f>VLOOKUP(A74,Seznam_PO_1_1_2022!A:B,2,0)</f>
        <v>JM_247</v>
      </c>
      <c r="U74" s="83">
        <f t="shared" si="1"/>
        <v>30</v>
      </c>
    </row>
    <row r="75" spans="1:21" ht="12.75" x14ac:dyDescent="0.2">
      <c r="A75" s="75">
        <v>47377470</v>
      </c>
      <c r="B75" s="77">
        <v>44953.447952152783</v>
      </c>
      <c r="C75" s="75" t="s">
        <v>1163</v>
      </c>
      <c r="D75" s="75" t="s">
        <v>1164</v>
      </c>
      <c r="E75" s="75">
        <v>47377470</v>
      </c>
      <c r="F75" s="75" t="s">
        <v>1603</v>
      </c>
      <c r="G75" s="75" t="s">
        <v>1604</v>
      </c>
      <c r="H75" s="83"/>
      <c r="I75" s="83"/>
      <c r="J75" s="82">
        <v>25</v>
      </c>
      <c r="K75" s="83"/>
      <c r="L75" s="83"/>
      <c r="M75" s="83"/>
      <c r="N75" s="83"/>
      <c r="O75" s="83"/>
      <c r="P75" s="83"/>
      <c r="Q75" s="83"/>
      <c r="R75" s="83"/>
      <c r="S75" s="83"/>
      <c r="T75" s="76" t="str">
        <f>VLOOKUP(A75,Seznam_PO_1_1_2022!A:B,2,0)</f>
        <v>JM_252</v>
      </c>
      <c r="U75" s="83">
        <f t="shared" si="1"/>
        <v>25</v>
      </c>
    </row>
    <row r="76" spans="1:21" ht="12.75" x14ac:dyDescent="0.2">
      <c r="A76" s="75">
        <v>71197788</v>
      </c>
      <c r="B76" s="77">
        <v>44953.594318391202</v>
      </c>
      <c r="C76" s="75" t="s">
        <v>1368</v>
      </c>
      <c r="D76" s="75" t="s">
        <v>1637</v>
      </c>
      <c r="E76" s="75">
        <v>71197788</v>
      </c>
      <c r="F76" s="75" t="s">
        <v>1603</v>
      </c>
      <c r="G76" s="75" t="s">
        <v>1604</v>
      </c>
      <c r="H76" s="83"/>
      <c r="I76" s="82">
        <v>25</v>
      </c>
      <c r="J76" s="83"/>
      <c r="K76" s="83"/>
      <c r="L76" s="83"/>
      <c r="M76" s="83"/>
      <c r="N76" s="83"/>
      <c r="O76" s="83"/>
      <c r="P76" s="83"/>
      <c r="Q76" s="83"/>
      <c r="R76" s="83"/>
      <c r="S76" s="83"/>
      <c r="T76" s="76" t="str">
        <f>VLOOKUP(A76,Seznam_PO_1_1_2022!A:B,2,0)</f>
        <v>JM_253</v>
      </c>
      <c r="U76" s="83">
        <f t="shared" si="1"/>
        <v>25</v>
      </c>
    </row>
    <row r="77" spans="1:21" ht="12.75" x14ac:dyDescent="0.2">
      <c r="A77" s="75">
        <v>64480046</v>
      </c>
      <c r="B77" s="77">
        <v>44953.50302481481</v>
      </c>
      <c r="C77" s="75" t="s">
        <v>1193</v>
      </c>
      <c r="D77" s="75" t="s">
        <v>1627</v>
      </c>
      <c r="E77" s="75">
        <v>64480046</v>
      </c>
      <c r="F77" s="75" t="s">
        <v>1603</v>
      </c>
      <c r="G77" s="75" t="s">
        <v>1604</v>
      </c>
      <c r="H77" s="82">
        <v>15</v>
      </c>
      <c r="I77" s="83"/>
      <c r="J77" s="83"/>
      <c r="K77" s="83"/>
      <c r="L77" s="83"/>
      <c r="M77" s="83"/>
      <c r="N77" s="83"/>
      <c r="O77" s="83"/>
      <c r="P77" s="83"/>
      <c r="Q77" s="83"/>
      <c r="R77" s="83"/>
      <c r="S77" s="83"/>
      <c r="T77" s="76" t="str">
        <f>VLOOKUP(A77,Seznam_PO_1_1_2022!A:B,2,0)</f>
        <v>JM_261</v>
      </c>
      <c r="U77" s="83">
        <f t="shared" si="1"/>
        <v>15</v>
      </c>
    </row>
    <row r="78" spans="1:21" ht="12.75" x14ac:dyDescent="0.2">
      <c r="A78" s="75">
        <v>70841373</v>
      </c>
      <c r="B78" s="77">
        <v>44953.546136840276</v>
      </c>
      <c r="C78" s="75" t="s">
        <v>1208</v>
      </c>
      <c r="D78" s="75" t="s">
        <v>1631</v>
      </c>
      <c r="E78" s="75">
        <v>70841373</v>
      </c>
      <c r="F78" s="75" t="s">
        <v>1603</v>
      </c>
      <c r="G78" s="75" t="s">
        <v>1604</v>
      </c>
      <c r="H78" s="83"/>
      <c r="I78" s="82">
        <v>6</v>
      </c>
      <c r="J78" s="83"/>
      <c r="K78" s="83"/>
      <c r="L78" s="83"/>
      <c r="M78" s="83"/>
      <c r="N78" s="83"/>
      <c r="O78" s="83"/>
      <c r="P78" s="83"/>
      <c r="Q78" s="83"/>
      <c r="R78" s="83"/>
      <c r="S78" s="83"/>
      <c r="T78" s="76" t="str">
        <f>VLOOKUP(A78,Seznam_PO_1_1_2022!A:B,2,0)</f>
        <v>JM_262</v>
      </c>
      <c r="U78" s="83">
        <f t="shared" si="1"/>
        <v>6</v>
      </c>
    </row>
    <row r="79" spans="1:21" ht="12.75" x14ac:dyDescent="0.2">
      <c r="A79" s="78">
        <v>380407</v>
      </c>
      <c r="B79" s="77">
        <v>44967.621645208332</v>
      </c>
      <c r="C79" s="75" t="s">
        <v>1706</v>
      </c>
      <c r="D79" s="75" t="s">
        <v>1707</v>
      </c>
      <c r="E79" s="78" t="s">
        <v>1427</v>
      </c>
      <c r="F79" s="75" t="s">
        <v>1603</v>
      </c>
      <c r="G79" s="75" t="s">
        <v>1604</v>
      </c>
      <c r="H79" s="83"/>
      <c r="I79" s="82">
        <v>150</v>
      </c>
      <c r="J79" s="83"/>
      <c r="K79" s="83"/>
      <c r="L79" s="83"/>
      <c r="M79" s="83"/>
      <c r="N79" s="83"/>
      <c r="O79" s="82">
        <v>5</v>
      </c>
      <c r="P79" s="83"/>
      <c r="Q79" s="83"/>
      <c r="R79" s="82">
        <v>10</v>
      </c>
      <c r="S79" s="83"/>
      <c r="T79" s="76" t="str">
        <f>VLOOKUP(A79,Seznam_PO_1_1_2022!A:B,2,0)</f>
        <v>JM_266</v>
      </c>
      <c r="U79" s="83">
        <f t="shared" si="1"/>
        <v>165</v>
      </c>
    </row>
    <row r="80" spans="1:21" ht="12.75" x14ac:dyDescent="0.2">
      <c r="A80" s="75">
        <v>47885939</v>
      </c>
      <c r="B80" s="77">
        <v>44966.45200232639</v>
      </c>
      <c r="C80" s="75" t="s">
        <v>1239</v>
      </c>
      <c r="D80" s="75" t="s">
        <v>1702</v>
      </c>
      <c r="E80" s="75">
        <v>47885939</v>
      </c>
      <c r="F80" s="75" t="s">
        <v>1603</v>
      </c>
      <c r="G80" s="75" t="s">
        <v>1604</v>
      </c>
      <c r="H80" s="82">
        <v>5</v>
      </c>
      <c r="I80" s="83"/>
      <c r="J80" s="83"/>
      <c r="K80" s="83"/>
      <c r="L80" s="83"/>
      <c r="M80" s="83"/>
      <c r="N80" s="83"/>
      <c r="O80" s="83"/>
      <c r="P80" s="83"/>
      <c r="Q80" s="83"/>
      <c r="R80" s="83"/>
      <c r="S80" s="83"/>
      <c r="T80" s="76" t="str">
        <f>VLOOKUP(A80,Seznam_PO_1_1_2022!A:B,2,0)</f>
        <v>JM_271</v>
      </c>
      <c r="U80" s="83">
        <f t="shared" si="1"/>
        <v>5</v>
      </c>
    </row>
    <row r="81" spans="1:21" ht="12.75" x14ac:dyDescent="0.2">
      <c r="A81" s="75">
        <v>62077457</v>
      </c>
      <c r="B81" s="77">
        <v>44964.569272627312</v>
      </c>
      <c r="C81" s="75" t="s">
        <v>1248</v>
      </c>
      <c r="D81" s="75" t="s">
        <v>1693</v>
      </c>
      <c r="E81" s="75">
        <v>62077457</v>
      </c>
      <c r="F81" s="75" t="s">
        <v>1603</v>
      </c>
      <c r="G81" s="75" t="s">
        <v>1604</v>
      </c>
      <c r="H81" s="82">
        <v>10</v>
      </c>
      <c r="I81" s="82">
        <v>5</v>
      </c>
      <c r="J81" s="83"/>
      <c r="K81" s="83"/>
      <c r="L81" s="83"/>
      <c r="M81" s="83"/>
      <c r="N81" s="83"/>
      <c r="O81" s="83"/>
      <c r="P81" s="83"/>
      <c r="Q81" s="83"/>
      <c r="R81" s="83"/>
      <c r="S81" s="83"/>
      <c r="T81" s="76" t="str">
        <f>VLOOKUP(A81,Seznam_PO_1_1_2022!A:B,2,0)</f>
        <v>JM_273</v>
      </c>
      <c r="U81" s="83">
        <f t="shared" si="1"/>
        <v>15</v>
      </c>
    </row>
    <row r="82" spans="1:21" ht="12.75" x14ac:dyDescent="0.2">
      <c r="A82" s="78">
        <v>380458</v>
      </c>
      <c r="B82" s="77">
        <v>44956.306736192128</v>
      </c>
      <c r="C82" s="75" t="s">
        <v>1648</v>
      </c>
      <c r="D82" s="75" t="s">
        <v>1252</v>
      </c>
      <c r="E82" s="78" t="s">
        <v>1428</v>
      </c>
      <c r="F82" s="75" t="s">
        <v>1603</v>
      </c>
      <c r="G82" s="75" t="s">
        <v>1604</v>
      </c>
      <c r="H82" s="83"/>
      <c r="I82" s="82">
        <v>40</v>
      </c>
      <c r="J82" s="83"/>
      <c r="K82" s="83"/>
      <c r="L82" s="83"/>
      <c r="M82" s="83"/>
      <c r="N82" s="83"/>
      <c r="O82" s="83"/>
      <c r="P82" s="83"/>
      <c r="Q82" s="83"/>
      <c r="R82" s="83"/>
      <c r="S82" s="83"/>
      <c r="T82" s="76" t="str">
        <f>VLOOKUP(A82,Seznam_PO_1_1_2022!A:B,2,0)</f>
        <v>JM_274</v>
      </c>
      <c r="U82" s="83">
        <f t="shared" si="1"/>
        <v>40</v>
      </c>
    </row>
    <row r="83" spans="1:21" ht="12.75" x14ac:dyDescent="0.2">
      <c r="A83" s="78">
        <v>4212029</v>
      </c>
      <c r="B83" s="77">
        <v>44953.479763287032</v>
      </c>
      <c r="C83" s="75" t="s">
        <v>1355</v>
      </c>
      <c r="D83" s="75" t="s">
        <v>1624</v>
      </c>
      <c r="E83" s="78" t="s">
        <v>1446</v>
      </c>
      <c r="F83" s="75" t="s">
        <v>1603</v>
      </c>
      <c r="G83" s="75" t="s">
        <v>1604</v>
      </c>
      <c r="H83" s="83"/>
      <c r="I83" s="82">
        <v>200</v>
      </c>
      <c r="J83" s="83"/>
      <c r="K83" s="83"/>
      <c r="L83" s="83"/>
      <c r="M83" s="83"/>
      <c r="N83" s="83"/>
      <c r="O83" s="83"/>
      <c r="P83" s="83"/>
      <c r="Q83" s="83"/>
      <c r="R83" s="83"/>
      <c r="S83" s="83"/>
      <c r="T83" s="76" t="str">
        <f>VLOOKUP(A83,Seznam_PO_1_1_2022!A:B,2,0)</f>
        <v>JM_280</v>
      </c>
      <c r="U83" s="83">
        <f t="shared" si="1"/>
        <v>200</v>
      </c>
    </row>
    <row r="84" spans="1:21" ht="12.75" x14ac:dyDescent="0.2">
      <c r="A84" s="78">
        <v>4551320</v>
      </c>
      <c r="B84" s="77">
        <v>44957.69708302083</v>
      </c>
      <c r="C84" s="75" t="s">
        <v>1673</v>
      </c>
      <c r="D84" s="75" t="s">
        <v>1674</v>
      </c>
      <c r="E84" s="78" t="s">
        <v>1447</v>
      </c>
      <c r="F84" s="75" t="s">
        <v>1603</v>
      </c>
      <c r="G84" s="75" t="s">
        <v>1604</v>
      </c>
      <c r="H84" s="82">
        <v>10</v>
      </c>
      <c r="I84" s="83"/>
      <c r="J84" s="83"/>
      <c r="K84" s="83"/>
      <c r="L84" s="83"/>
      <c r="M84" s="83"/>
      <c r="N84" s="83"/>
      <c r="O84" s="83"/>
      <c r="P84" s="83"/>
      <c r="Q84" s="83"/>
      <c r="R84" s="83"/>
      <c r="S84" s="83"/>
      <c r="T84" s="76" t="str">
        <f>VLOOKUP(A84,Seznam_PO_1_1_2022!A:B,2,0)</f>
        <v>JM_281</v>
      </c>
      <c r="U84" s="83">
        <f t="shared" si="1"/>
        <v>10</v>
      </c>
    </row>
    <row r="85" spans="1:21" ht="12.75" x14ac:dyDescent="0.2">
      <c r="A85" s="75">
        <v>14120097</v>
      </c>
      <c r="B85" s="77">
        <v>44967.564121597221</v>
      </c>
      <c r="C85" s="75" t="s">
        <v>1489</v>
      </c>
      <c r="D85" s="75" t="s">
        <v>1704</v>
      </c>
      <c r="E85" s="75">
        <v>14120097</v>
      </c>
      <c r="F85" s="75" t="s">
        <v>1603</v>
      </c>
      <c r="G85" s="75" t="s">
        <v>1604</v>
      </c>
      <c r="H85" s="83"/>
      <c r="I85" s="82">
        <v>30</v>
      </c>
      <c r="J85" s="83"/>
      <c r="K85" s="83"/>
      <c r="L85" s="83"/>
      <c r="M85" s="83"/>
      <c r="N85" s="83"/>
      <c r="O85" s="83"/>
      <c r="P85" s="83"/>
      <c r="Q85" s="83"/>
      <c r="R85" s="83"/>
      <c r="S85" s="82">
        <v>10</v>
      </c>
      <c r="T85" s="76" t="str">
        <f>VLOOKUP(A85,Seznam_PO_1_1_2022!A:B,2,0)</f>
        <v>JM_286</v>
      </c>
      <c r="U85" s="83">
        <f t="shared" si="1"/>
        <v>40</v>
      </c>
    </row>
    <row r="86" spans="1:21" ht="15.75" customHeight="1" x14ac:dyDescent="0.2">
      <c r="H86" s="83">
        <f>SUM(H2:H85)</f>
        <v>4029</v>
      </c>
      <c r="I86" s="83">
        <f t="shared" ref="I86:S86" si="2">SUM(I2:I85)</f>
        <v>3198</v>
      </c>
      <c r="J86" s="83">
        <f t="shared" si="2"/>
        <v>1710</v>
      </c>
      <c r="K86" s="83">
        <f t="shared" si="2"/>
        <v>15</v>
      </c>
      <c r="L86" s="83">
        <f t="shared" si="2"/>
        <v>4</v>
      </c>
      <c r="M86" s="83">
        <f t="shared" si="2"/>
        <v>0</v>
      </c>
      <c r="N86" s="83">
        <f t="shared" si="2"/>
        <v>38</v>
      </c>
      <c r="O86" s="83">
        <f t="shared" si="2"/>
        <v>82</v>
      </c>
      <c r="P86" s="83">
        <f t="shared" si="2"/>
        <v>5</v>
      </c>
      <c r="Q86" s="83">
        <f t="shared" si="2"/>
        <v>0</v>
      </c>
      <c r="R86" s="83">
        <f t="shared" si="2"/>
        <v>707</v>
      </c>
      <c r="S86" s="83">
        <f t="shared" si="2"/>
        <v>10</v>
      </c>
      <c r="T86" s="83">
        <f>SUM(H86:S86)</f>
        <v>9798</v>
      </c>
      <c r="U86" s="83">
        <f>SUM(U2:U85)</f>
        <v>9798</v>
      </c>
    </row>
  </sheetData>
  <autoFilter ref="A1:T85" xr:uid="{765A7039-11E8-4DA5-9E3F-7A8FC704D0EF}">
    <sortState xmlns:xlrd2="http://schemas.microsoft.com/office/spreadsheetml/2017/richdata2" ref="A2:T85">
      <sortCondition ref="G1:G85"/>
    </sortState>
  </autoFilter>
  <conditionalFormatting sqref="T1:T1048576">
    <cfRule type="duplicateValues" dxfId="3" priority="6"/>
  </conditionalFormatting>
  <conditionalFormatting sqref="H2:S85">
    <cfRule type="cellIs" dxfId="2" priority="5" operator="greaterThan">
      <formula>0</formula>
    </cfRule>
  </conditionalFormatting>
  <conditionalFormatting sqref="U2:U85">
    <cfRule type="cellIs" dxfId="1" priority="2" operator="equal">
      <formula>0</formula>
    </cfRule>
  </conditionalFormatting>
  <conditionalFormatting sqref="H86:S86">
    <cfRule type="cellIs" dxfId="0" priority="1" operator="equal">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3D099EC4E3D034AAB72F0502283DC02" ma:contentTypeVersion="8" ma:contentTypeDescription="Vytvoří nový dokument" ma:contentTypeScope="" ma:versionID="bfce90bd8fa0a88cf2723e59051b2bf2">
  <xsd:schema xmlns:xsd="http://www.w3.org/2001/XMLSchema" xmlns:xs="http://www.w3.org/2001/XMLSchema" xmlns:p="http://schemas.microsoft.com/office/2006/metadata/properties" xmlns:ns2="ff89f3b2-28a9-4f01-9c73-1e0cfb4545f9" xmlns:ns3="3242a207-232e-4ab2-99aa-e14a4a2c43fc" targetNamespace="http://schemas.microsoft.com/office/2006/metadata/properties" ma:root="true" ma:fieldsID="b947d146484e5be9e85c56fe9874ba82" ns2:_="" ns3:_="">
    <xsd:import namespace="ff89f3b2-28a9-4f01-9c73-1e0cfb4545f9"/>
    <xsd:import namespace="3242a207-232e-4ab2-99aa-e14a4a2c43f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89f3b2-28a9-4f01-9c73-1e0cfb454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42a207-232e-4ab2-99aa-e14a4a2c43fc"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D5632E-0276-41CD-9363-A8D755331EC5}">
  <ds:schemaRefs>
    <ds:schemaRef ds:uri="http://purl.org/dc/elements/1.1/"/>
    <ds:schemaRef ds:uri="3242a207-232e-4ab2-99aa-e14a4a2c43fc"/>
    <ds:schemaRef ds:uri="http://schemas.microsoft.com/office/infopath/2007/PartnerControls"/>
    <ds:schemaRef ds:uri="http://purl.org/dc/dcmitype/"/>
    <ds:schemaRef ds:uri="http://schemas.openxmlformats.org/package/2006/metadata/core-properties"/>
    <ds:schemaRef ds:uri="http://www.w3.org/XML/1998/namespace"/>
    <ds:schemaRef ds:uri="ff89f3b2-28a9-4f01-9c73-1e0cfb4545f9"/>
    <ds:schemaRef ds:uri="http://schemas.microsoft.com/office/2006/documentManagement/typ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0462FFD-C36C-4E77-B629-EEDDDFB64D9F}">
  <ds:schemaRefs>
    <ds:schemaRef ds:uri="http://schemas.microsoft.com/sharepoint/v3/contenttype/forms"/>
  </ds:schemaRefs>
</ds:datastoreItem>
</file>

<file path=customXml/itemProps3.xml><?xml version="1.0" encoding="utf-8"?>
<ds:datastoreItem xmlns:ds="http://schemas.openxmlformats.org/officeDocument/2006/customXml" ds:itemID="{A34F69D0-A515-4769-95BD-A74DA27E10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89f3b2-28a9-4f01-9c73-1e0cfb4545f9"/>
    <ds:schemaRef ds:uri="3242a207-232e-4ab2-99aa-e14a4a2c4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01Seznam Zadavatelů</vt:lpstr>
      <vt:lpstr>03Specifikace</vt:lpstr>
      <vt:lpstr>04Cena plnění</vt:lpstr>
      <vt:lpstr>Žádost CZVZ</vt:lpstr>
      <vt:lpstr>Seznam_PO_1_1_2022</vt:lpstr>
      <vt:lpstr>Bez NP</vt:lpstr>
      <vt:lpstr>'03Specifikace'!Názvy_tisku</vt:lpstr>
      <vt:lpstr>Seznam_PO_1_1_2022!Názvy_tisku</vt:lpstr>
      <vt:lpstr>'01Seznam Zadavatelů'!Oblast_tisku</vt:lpstr>
      <vt:lpstr>'03Specifikace'!Oblast_tisku</vt:lpstr>
      <vt:lpstr>'04Cena plnění'!Oblast_tisku</vt:lpstr>
      <vt:lpstr>'Žádost CZVZ'!Oblast_tisku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Tester</dc:creator>
  <cp:keywords/>
  <dc:description/>
  <cp:lastModifiedBy>Dušan Baranovič</cp:lastModifiedBy>
  <cp:revision/>
  <cp:lastPrinted>2023-03-07T10:37:48Z</cp:lastPrinted>
  <dcterms:created xsi:type="dcterms:W3CDTF">2012-12-05T13:39:18Z</dcterms:created>
  <dcterms:modified xsi:type="dcterms:W3CDTF">2023-03-09T07:33:11Z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0x01010083D099EC4E3D034AAB72F0502283DC02</vt:lpwstr>
  </property>
  <property fmtid="{D5CDD505-2E9C-101B-9397-08002B2CF9AE}" pid="3" name="Order">
    <vt:r8>13800</vt:r8>
  </property>
</Properties>
</file>