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HTS\VEŘEJNÉ ZAKÁZKY\Výběrová řízení 2023\Rekonstrukce vodovodu u infekčního pavilonu\"/>
    </mc:Choice>
  </mc:AlternateContent>
  <xr:revisionPtr revIDLastSave="0" documentId="13_ncr:1_{34B69A78-1089-436A-9116-F3FEECD738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list'!$A$6</definedName>
    <definedName name="cislostavby">'Krycí list'!$A$8</definedName>
    <definedName name="Datum">'Krycí list'!$B$28</definedName>
    <definedName name="Dil">Rekapitulace!$A$6</definedName>
    <definedName name="Dodavka">Rekapitulace!$G$18</definedName>
    <definedName name="Dodavka0">Položky!#REF!</definedName>
    <definedName name="HSV">Rekapitulace!$E$18</definedName>
    <definedName name="HSV0">Položky!#REF!</definedName>
    <definedName name="HZS">Rekapitulace!$I$18</definedName>
    <definedName name="HZS0">Položky!#REF!</definedName>
    <definedName name="JKSO">'Krycí list'!$G$3</definedName>
    <definedName name="MJ">'Krycí list'!$G$6</definedName>
    <definedName name="Mont">Rekapitulace!$H$18</definedName>
    <definedName name="Montaz0">Položky!#REF!</definedName>
    <definedName name="NazevDilu">Rekapitulace!$B$6</definedName>
    <definedName name="nazevobjektu">'Krycí list'!$C$6</definedName>
    <definedName name="nazevstavby">'Krycí list'!$C$8</definedName>
    <definedName name="_xlnm.Print_Titles" localSheetId="2">Položky!$1:$6</definedName>
    <definedName name="_xlnm.Print_Titles" localSheetId="1">Rekapitulace!$1:$6</definedName>
    <definedName name="Objednatel">'Krycí list'!$C$11</definedName>
    <definedName name="_xlnm.Print_Area" localSheetId="2">Položky!$A$1:$G$109</definedName>
    <definedName name="_xlnm.Print_Area" localSheetId="1">Rekapitulace!$A$1:$I$32</definedName>
    <definedName name="PocetMJ">'Krycí list'!$G$7</definedName>
    <definedName name="Poznamka">'Krycí list'!$B$38</definedName>
    <definedName name="Projektant">'Krycí list'!$C$9</definedName>
    <definedName name="PSV">Rekapitulace!$F$18</definedName>
    <definedName name="PSV0">Položky!#REF!</definedName>
    <definedName name="SazbaDPH1">'Krycí list'!$C$31</definedName>
    <definedName name="SazbaDPH2">'Krycí list'!$C$33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Rekapitulace!$H$31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list'!$G$12</definedName>
    <definedName name="Zaklad22">'Krycí list'!$F$33</definedName>
    <definedName name="Zaklad5">'Krycí list'!$F$31</definedName>
    <definedName name="Zhotovitel">'Krycí list'!$C$12:$E$12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" i="3" l="1"/>
  <c r="G84" i="3"/>
  <c r="G58" i="3"/>
  <c r="G55" i="3"/>
  <c r="G54" i="3"/>
  <c r="G56" i="3" l="1"/>
  <c r="E9" i="2" s="1"/>
  <c r="G46" i="3"/>
  <c r="G47" i="3"/>
  <c r="G45" i="3"/>
  <c r="G25" i="3"/>
  <c r="G24" i="3"/>
  <c r="G88" i="3"/>
  <c r="E13" i="2" s="1"/>
  <c r="G59" i="3"/>
  <c r="E10" i="2" s="1"/>
  <c r="G8" i="3"/>
  <c r="G10" i="3" l="1"/>
  <c r="BA9" i="3" s="1"/>
  <c r="G12" i="3"/>
  <c r="BA11" i="3" s="1"/>
  <c r="G82" i="3"/>
  <c r="BA74" i="3" s="1"/>
  <c r="D22" i="1"/>
  <c r="D21" i="1"/>
  <c r="D20" i="1"/>
  <c r="D19" i="1"/>
  <c r="D18" i="1"/>
  <c r="D17" i="1"/>
  <c r="D16" i="1"/>
  <c r="BE99" i="3"/>
  <c r="BE100" i="3" s="1"/>
  <c r="I17" i="2" s="1"/>
  <c r="BC99" i="3"/>
  <c r="BC100" i="3" s="1"/>
  <c r="G17" i="2" s="1"/>
  <c r="BB99" i="3"/>
  <c r="BB100" i="3" s="1"/>
  <c r="F17" i="2" s="1"/>
  <c r="BA99" i="3"/>
  <c r="BA100" i="3" s="1"/>
  <c r="G108" i="3"/>
  <c r="BD99" i="3" s="1"/>
  <c r="BD100" i="3" s="1"/>
  <c r="H17" i="2" s="1"/>
  <c r="B17" i="2"/>
  <c r="A17" i="2"/>
  <c r="C109" i="3"/>
  <c r="BE96" i="3"/>
  <c r="BC96" i="3"/>
  <c r="BB96" i="3"/>
  <c r="BA96" i="3"/>
  <c r="G105" i="3"/>
  <c r="BD96" i="3" s="1"/>
  <c r="BE95" i="3"/>
  <c r="BC95" i="3"/>
  <c r="BB95" i="3"/>
  <c r="BA95" i="3"/>
  <c r="G104" i="3"/>
  <c r="BD95" i="3" s="1"/>
  <c r="BE94" i="3"/>
  <c r="BC94" i="3"/>
  <c r="BB94" i="3"/>
  <c r="BA94" i="3"/>
  <c r="G103" i="3"/>
  <c r="BD94" i="3" s="1"/>
  <c r="BE92" i="3"/>
  <c r="BC92" i="3"/>
  <c r="BB92" i="3"/>
  <c r="BA92" i="3"/>
  <c r="G102" i="3"/>
  <c r="BD92" i="3" s="1"/>
  <c r="BE91" i="3"/>
  <c r="BC91" i="3"/>
  <c r="BB91" i="3"/>
  <c r="BA91" i="3"/>
  <c r="G101" i="3"/>
  <c r="BD91" i="3" s="1"/>
  <c r="BE90" i="3"/>
  <c r="BC90" i="3"/>
  <c r="BB90" i="3"/>
  <c r="BA90" i="3"/>
  <c r="G100" i="3"/>
  <c r="BD90" i="3" s="1"/>
  <c r="BE89" i="3"/>
  <c r="BC89" i="3"/>
  <c r="BB89" i="3"/>
  <c r="BA89" i="3"/>
  <c r="G99" i="3"/>
  <c r="B16" i="2"/>
  <c r="A16" i="2"/>
  <c r="C106" i="3"/>
  <c r="BE86" i="3"/>
  <c r="BE87" i="3" s="1"/>
  <c r="I15" i="2" s="1"/>
  <c r="BD86" i="3"/>
  <c r="BD87" i="3" s="1"/>
  <c r="H15" i="2" s="1"/>
  <c r="BC86" i="3"/>
  <c r="BC87" i="3" s="1"/>
  <c r="G15" i="2" s="1"/>
  <c r="BB86" i="3"/>
  <c r="BB87" i="3" s="1"/>
  <c r="F15" i="2" s="1"/>
  <c r="G96" i="3"/>
  <c r="BA86" i="3" s="1"/>
  <c r="BA87" i="3" s="1"/>
  <c r="B15" i="2"/>
  <c r="A15" i="2"/>
  <c r="C97" i="3"/>
  <c r="BE81" i="3"/>
  <c r="BD81" i="3"/>
  <c r="BC81" i="3"/>
  <c r="BB81" i="3"/>
  <c r="G93" i="3"/>
  <c r="BA81" i="3" s="1"/>
  <c r="BE79" i="3"/>
  <c r="BD79" i="3"/>
  <c r="BC79" i="3"/>
  <c r="BB79" i="3"/>
  <c r="G91" i="3"/>
  <c r="BA79" i="3" s="1"/>
  <c r="BE78" i="3"/>
  <c r="BD78" i="3"/>
  <c r="BC78" i="3"/>
  <c r="BB78" i="3"/>
  <c r="G90" i="3"/>
  <c r="BA78" i="3" s="1"/>
  <c r="B14" i="2"/>
  <c r="A14" i="2"/>
  <c r="C94" i="3"/>
  <c r="BD75" i="3"/>
  <c r="BC75" i="3"/>
  <c r="BB75" i="3"/>
  <c r="BA75" i="3"/>
  <c r="G83" i="3"/>
  <c r="BE74" i="3"/>
  <c r="BD74" i="3"/>
  <c r="BC74" i="3"/>
  <c r="BB74" i="3"/>
  <c r="BE73" i="3"/>
  <c r="BD73" i="3"/>
  <c r="BC73" i="3"/>
  <c r="BB73" i="3"/>
  <c r="G81" i="3"/>
  <c r="BA73" i="3" s="1"/>
  <c r="BE72" i="3"/>
  <c r="BD72" i="3"/>
  <c r="BC72" i="3"/>
  <c r="BB72" i="3"/>
  <c r="G80" i="3"/>
  <c r="BA72" i="3" s="1"/>
  <c r="BE71" i="3"/>
  <c r="BD71" i="3"/>
  <c r="BC71" i="3"/>
  <c r="BB71" i="3"/>
  <c r="G79" i="3"/>
  <c r="BE68" i="3"/>
  <c r="BD68" i="3"/>
  <c r="BC68" i="3"/>
  <c r="BB68" i="3"/>
  <c r="G78" i="3"/>
  <c r="BA68" i="3" s="1"/>
  <c r="BE67" i="3"/>
  <c r="BD67" i="3"/>
  <c r="BC67" i="3"/>
  <c r="BB67" i="3"/>
  <c r="G77" i="3"/>
  <c r="BA67" i="3" s="1"/>
  <c r="BE66" i="3"/>
  <c r="BD66" i="3"/>
  <c r="BC66" i="3"/>
  <c r="BB66" i="3"/>
  <c r="G76" i="3"/>
  <c r="BA66" i="3" s="1"/>
  <c r="BE65" i="3"/>
  <c r="BD65" i="3"/>
  <c r="BC65" i="3"/>
  <c r="BB65" i="3"/>
  <c r="G75" i="3"/>
  <c r="BA65" i="3" s="1"/>
  <c r="BE64" i="3"/>
  <c r="BD64" i="3"/>
  <c r="BC64" i="3"/>
  <c r="BB64" i="3"/>
  <c r="G74" i="3"/>
  <c r="BA64" i="3" s="1"/>
  <c r="BE63" i="3"/>
  <c r="BD63" i="3"/>
  <c r="BC63" i="3"/>
  <c r="BB63" i="3"/>
  <c r="G73" i="3"/>
  <c r="BA63" i="3" s="1"/>
  <c r="BE62" i="3"/>
  <c r="BD62" i="3"/>
  <c r="BC62" i="3"/>
  <c r="BB62" i="3"/>
  <c r="G72" i="3"/>
  <c r="BA62" i="3" s="1"/>
  <c r="BE61" i="3"/>
  <c r="BD61" i="3"/>
  <c r="BC61" i="3"/>
  <c r="BB61" i="3"/>
  <c r="G71" i="3"/>
  <c r="BA61" i="3" s="1"/>
  <c r="BE60" i="3"/>
  <c r="BD60" i="3"/>
  <c r="BC60" i="3"/>
  <c r="BB60" i="3"/>
  <c r="G70" i="3"/>
  <c r="BA60" i="3" s="1"/>
  <c r="BE57" i="3"/>
  <c r="BD57" i="3"/>
  <c r="BC57" i="3"/>
  <c r="BB57" i="3"/>
  <c r="G69" i="3"/>
  <c r="BA57" i="3" s="1"/>
  <c r="BE55" i="3"/>
  <c r="BD55" i="3"/>
  <c r="BC55" i="3"/>
  <c r="BB55" i="3"/>
  <c r="G68" i="3"/>
  <c r="BA55" i="3" s="1"/>
  <c r="BE54" i="3"/>
  <c r="BD54" i="3"/>
  <c r="BC54" i="3"/>
  <c r="BB54" i="3"/>
  <c r="G67" i="3"/>
  <c r="B12" i="2"/>
  <c r="A12" i="2"/>
  <c r="C85" i="3"/>
  <c r="BE51" i="3"/>
  <c r="BD51" i="3"/>
  <c r="BC51" i="3"/>
  <c r="BB51" i="3"/>
  <c r="G64" i="3"/>
  <c r="BA51" i="3" s="1"/>
  <c r="BE50" i="3"/>
  <c r="BD50" i="3"/>
  <c r="BC50" i="3"/>
  <c r="BB50" i="3"/>
  <c r="G63" i="3"/>
  <c r="BA50" i="3" s="1"/>
  <c r="BE49" i="3"/>
  <c r="BD49" i="3"/>
  <c r="BC49" i="3"/>
  <c r="BB49" i="3"/>
  <c r="G62" i="3"/>
  <c r="BA49" i="3" s="1"/>
  <c r="BE48" i="3"/>
  <c r="BD48" i="3"/>
  <c r="BC48" i="3"/>
  <c r="BB48" i="3"/>
  <c r="G61" i="3"/>
  <c r="BA48" i="3" s="1"/>
  <c r="B11" i="2"/>
  <c r="A11" i="2"/>
  <c r="C65" i="3"/>
  <c r="BE44" i="3"/>
  <c r="BE46" i="3" s="1"/>
  <c r="I8" i="2" s="1"/>
  <c r="BD44" i="3"/>
  <c r="BD46" i="3" s="1"/>
  <c r="H8" i="2" s="1"/>
  <c r="BC44" i="3"/>
  <c r="BC46" i="3" s="1"/>
  <c r="G8" i="2" s="1"/>
  <c r="BB44" i="3"/>
  <c r="BB46" i="3" s="1"/>
  <c r="F8" i="2" s="1"/>
  <c r="G50" i="3"/>
  <c r="B8" i="2"/>
  <c r="A8" i="2"/>
  <c r="C52" i="3"/>
  <c r="BE41" i="3"/>
  <c r="BD41" i="3"/>
  <c r="BC41" i="3"/>
  <c r="BB41" i="3"/>
  <c r="G44" i="3"/>
  <c r="BA41" i="3" s="1"/>
  <c r="BE39" i="3"/>
  <c r="BD39" i="3"/>
  <c r="BC39" i="3"/>
  <c r="BB39" i="3"/>
  <c r="G42" i="3"/>
  <c r="BA39" i="3" s="1"/>
  <c r="BE38" i="3"/>
  <c r="BD38" i="3"/>
  <c r="BC38" i="3"/>
  <c r="BB38" i="3"/>
  <c r="G41" i="3"/>
  <c r="BA38" i="3" s="1"/>
  <c r="BE36" i="3"/>
  <c r="BD36" i="3"/>
  <c r="BC36" i="3"/>
  <c r="BB36" i="3"/>
  <c r="G39" i="3"/>
  <c r="BA36" i="3" s="1"/>
  <c r="BE34" i="3"/>
  <c r="BD34" i="3"/>
  <c r="BC34" i="3"/>
  <c r="BB34" i="3"/>
  <c r="G37" i="3"/>
  <c r="BA34" i="3" s="1"/>
  <c r="BE32" i="3"/>
  <c r="BD32" i="3"/>
  <c r="BC32" i="3"/>
  <c r="BB32" i="3"/>
  <c r="G35" i="3"/>
  <c r="BA32" i="3" s="1"/>
  <c r="BE29" i="3"/>
  <c r="BD29" i="3"/>
  <c r="BC29" i="3"/>
  <c r="BB29" i="3"/>
  <c r="G32" i="3"/>
  <c r="BA29" i="3" s="1"/>
  <c r="BE27" i="3"/>
  <c r="BD27" i="3"/>
  <c r="BC27" i="3"/>
  <c r="BB27" i="3"/>
  <c r="G30" i="3"/>
  <c r="BA27" i="3" s="1"/>
  <c r="BE24" i="3"/>
  <c r="BD24" i="3"/>
  <c r="BC24" i="3"/>
  <c r="BB24" i="3"/>
  <c r="G27" i="3"/>
  <c r="BA24" i="3" s="1"/>
  <c r="BE22" i="3"/>
  <c r="BD22" i="3"/>
  <c r="BC22" i="3"/>
  <c r="BB22" i="3"/>
  <c r="G23" i="3"/>
  <c r="BA22" i="3" s="1"/>
  <c r="BE20" i="3"/>
  <c r="BD20" i="3"/>
  <c r="BC20" i="3"/>
  <c r="BB20" i="3"/>
  <c r="G21" i="3"/>
  <c r="BA20" i="3" s="1"/>
  <c r="BE18" i="3"/>
  <c r="BD18" i="3"/>
  <c r="BC18" i="3"/>
  <c r="BB18" i="3"/>
  <c r="G19" i="3"/>
  <c r="BA18" i="3" s="1"/>
  <c r="BE16" i="3"/>
  <c r="BD16" i="3"/>
  <c r="BC16" i="3"/>
  <c r="BB16" i="3"/>
  <c r="G17" i="3"/>
  <c r="BA16" i="3" s="1"/>
  <c r="BE15" i="3"/>
  <c r="BD15" i="3"/>
  <c r="BC15" i="3"/>
  <c r="BB15" i="3"/>
  <c r="G16" i="3"/>
  <c r="BA15" i="3" s="1"/>
  <c r="BE13" i="3"/>
  <c r="BD13" i="3"/>
  <c r="BC13" i="3"/>
  <c r="BB13" i="3"/>
  <c r="G14" i="3"/>
  <c r="BA13" i="3" s="1"/>
  <c r="BE12" i="3"/>
  <c r="BD12" i="3"/>
  <c r="BC12" i="3"/>
  <c r="BB12" i="3"/>
  <c r="G13" i="3"/>
  <c r="BA12" i="3" s="1"/>
  <c r="BE11" i="3"/>
  <c r="BD11" i="3"/>
  <c r="BC11" i="3"/>
  <c r="BB11" i="3"/>
  <c r="BE10" i="3"/>
  <c r="BD10" i="3"/>
  <c r="BC10" i="3"/>
  <c r="BB10" i="3"/>
  <c r="G11" i="3"/>
  <c r="BA10" i="3" s="1"/>
  <c r="BE9" i="3"/>
  <c r="BD9" i="3"/>
  <c r="BC9" i="3"/>
  <c r="BB9" i="3"/>
  <c r="BE8" i="3"/>
  <c r="BD8" i="3"/>
  <c r="BC8" i="3"/>
  <c r="BB8" i="3"/>
  <c r="G9" i="3"/>
  <c r="B7" i="2"/>
  <c r="A7" i="2"/>
  <c r="C48" i="3"/>
  <c r="E4" i="3"/>
  <c r="C4" i="3"/>
  <c r="F3" i="3"/>
  <c r="C3" i="3"/>
  <c r="C2" i="2"/>
  <c r="C1" i="2"/>
  <c r="C34" i="1"/>
  <c r="F34" i="1" s="1"/>
  <c r="C32" i="1"/>
  <c r="C10" i="1"/>
  <c r="G8" i="1"/>
  <c r="D3" i="1"/>
  <c r="C3" i="1"/>
  <c r="G48" i="3" l="1"/>
  <c r="E7" i="2" s="1"/>
  <c r="BE75" i="3"/>
  <c r="I12" i="2"/>
  <c r="BA44" i="3"/>
  <c r="BA46" i="3" s="1"/>
  <c r="G52" i="3"/>
  <c r="E8" i="2" s="1"/>
  <c r="BA71" i="3"/>
  <c r="G85" i="3"/>
  <c r="E12" i="2" s="1"/>
  <c r="BA54" i="3"/>
  <c r="BA76" i="3" s="1"/>
  <c r="BA8" i="3"/>
  <c r="BA42" i="3" s="1"/>
  <c r="BC82" i="3"/>
  <c r="G14" i="2" s="1"/>
  <c r="BD82" i="3"/>
  <c r="H14" i="2" s="1"/>
  <c r="G109" i="3"/>
  <c r="E17" i="2" s="1"/>
  <c r="BB97" i="3"/>
  <c r="F16" i="2" s="1"/>
  <c r="G94" i="3"/>
  <c r="E14" i="2" s="1"/>
  <c r="BE82" i="3"/>
  <c r="I14" i="2" s="1"/>
  <c r="BE42" i="3"/>
  <c r="I7" i="2" s="1"/>
  <c r="BE52" i="3"/>
  <c r="I11" i="2" s="1"/>
  <c r="BA82" i="3"/>
  <c r="BC52" i="3"/>
  <c r="G11" i="2" s="1"/>
  <c r="BB82" i="3"/>
  <c r="F14" i="2" s="1"/>
  <c r="G97" i="3"/>
  <c r="E15" i="2" s="1"/>
  <c r="BD52" i="3"/>
  <c r="H11" i="2" s="1"/>
  <c r="BA97" i="3"/>
  <c r="BC97" i="3"/>
  <c r="G16" i="2" s="1"/>
  <c r="BC76" i="3"/>
  <c r="G12" i="2" s="1"/>
  <c r="BB76" i="3"/>
  <c r="F12" i="2" s="1"/>
  <c r="BB42" i="3"/>
  <c r="F7" i="2" s="1"/>
  <c r="BD42" i="3"/>
  <c r="H7" i="2" s="1"/>
  <c r="BC42" i="3"/>
  <c r="G7" i="2" s="1"/>
  <c r="BB52" i="3"/>
  <c r="F11" i="2" s="1"/>
  <c r="BD76" i="3"/>
  <c r="H12" i="2" s="1"/>
  <c r="G106" i="3"/>
  <c r="E16" i="2" s="1"/>
  <c r="BE97" i="3"/>
  <c r="I16" i="2" s="1"/>
  <c r="BE76" i="3"/>
  <c r="BA52" i="3"/>
  <c r="G65" i="3"/>
  <c r="E11" i="2" s="1"/>
  <c r="BD89" i="3"/>
  <c r="BD97" i="3" s="1"/>
  <c r="H16" i="2" s="1"/>
  <c r="I18" i="2" l="1"/>
  <c r="C22" i="1" s="1"/>
  <c r="G18" i="2"/>
  <c r="C19" i="1" s="1"/>
  <c r="F18" i="2"/>
  <c r="C17" i="1" s="1"/>
  <c r="H18" i="2"/>
  <c r="C18" i="1" s="1"/>
  <c r="E18" i="2"/>
  <c r="G29" i="2" l="1"/>
  <c r="I29" i="2" s="1"/>
  <c r="G22" i="1" s="1"/>
  <c r="G26" i="2"/>
  <c r="I26" i="2" s="1"/>
  <c r="G19" i="1" s="1"/>
  <c r="G23" i="2"/>
  <c r="I23" i="2" s="1"/>
  <c r="C16" i="1"/>
  <c r="C20" i="1" s="1"/>
  <c r="C23" i="1" s="1"/>
  <c r="G30" i="2"/>
  <c r="I30" i="2" s="1"/>
  <c r="G27" i="2"/>
  <c r="I27" i="2" s="1"/>
  <c r="G20" i="1" s="1"/>
  <c r="G24" i="2"/>
  <c r="I24" i="2" s="1"/>
  <c r="G17" i="1" s="1"/>
  <c r="G28" i="2"/>
  <c r="I28" i="2" s="1"/>
  <c r="G21" i="1" s="1"/>
  <c r="G25" i="2"/>
  <c r="I25" i="2" s="1"/>
  <c r="G18" i="1" s="1"/>
  <c r="H31" i="2" l="1"/>
  <c r="G24" i="1" s="1"/>
  <c r="G16" i="1"/>
  <c r="G23" i="1" l="1"/>
  <c r="C24" i="1"/>
  <c r="F31" i="1" s="1"/>
  <c r="F32" i="1" l="1"/>
  <c r="F35" i="1" s="1"/>
</calcChain>
</file>

<file path=xl/sharedStrings.xml><?xml version="1.0" encoding="utf-8"?>
<sst xmlns="http://schemas.openxmlformats.org/spreadsheetml/2006/main" count="382" uniqueCount="269">
  <si>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</si>
  <si>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</si>
  <si>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</si>
  <si>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</si>
  <si>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</si>
  <si>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</si>
  <si>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</si>
  <si>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</si>
  <si>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</si>
  <si>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</si>
  <si>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</si>
  <si>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</si>
  <si>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</si>
  <si>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</si>
  <si>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</si>
  <si>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</si>
  <si>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</si>
  <si>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</si>
  <si>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</si>
  <si>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</si>
  <si>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</si>
  <si>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</si>
  <si>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</si>
  <si>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</si>
  <si>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</si>
  <si>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</si>
  <si>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</si>
  <si>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</si>
  <si>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</si>
  <si>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</si>
  <si>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</si>
  <si>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</si>
  <si>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</si>
  <si>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</si>
  <si>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</si>
  <si>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</si>
  <si>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</si>
  <si>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</si>
  <si>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</si>
  <si>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</si>
  <si>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</si>
  <si>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</si>
  <si>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</si>
  <si>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</si>
  <si>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</si>
  <si>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</si>
  <si>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</si>
  <si>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</si>
  <si>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</si>
  <si>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</si>
  <si>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</si>
  <si>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</si>
  <si>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</si>
  <si>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</si>
  <si>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</si>
  <si>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</si>
  <si>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</si>
  <si>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</si>
  <si>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</si>
  <si>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</si>
  <si>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</si>
  <si>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</si>
  <si>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</si>
  <si>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</si>
  <si>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</si>
  <si>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</si>
  <si>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</si>
  <si>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</si>
  <si>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</si>
  <si>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</si>
  <si>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</si>
  <si>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</si>
  <si>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</si>
  <si>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</si>
  <si>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</si>
  <si>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</si>
  <si>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</si>
  <si>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</si>
  <si>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Č-72</t>
  </si>
  <si>
    <t>NEMOCNICE KYJOV</t>
  </si>
  <si>
    <t>01</t>
  </si>
  <si>
    <t>nab</t>
  </si>
  <si>
    <t>113105111R00</t>
  </si>
  <si>
    <t xml:space="preserve">Rozebrání dlažeb z lomového kamene na sucho </t>
  </si>
  <si>
    <t>m2</t>
  </si>
  <si>
    <t>113107122R00</t>
  </si>
  <si>
    <t xml:space="preserve">Odstranění podkladu pl. 200 m2,kam.drcené tl.15 cm </t>
  </si>
  <si>
    <t>113107141R00</t>
  </si>
  <si>
    <t xml:space="preserve">Odstranění podkladu pl. do 200 m2, živice tl. 5 cm </t>
  </si>
  <si>
    <t>113109310R00</t>
  </si>
  <si>
    <t xml:space="preserve">Odstranění podkladu pl.50 m2, bet.prostý tl.10 cm </t>
  </si>
  <si>
    <t>113202111R00</t>
  </si>
  <si>
    <t xml:space="preserve">Vytrhání obrub obrubníků silničních </t>
  </si>
  <si>
    <t>m</t>
  </si>
  <si>
    <t>122201101R00</t>
  </si>
  <si>
    <t xml:space="preserve">Odkopávky nezapažené v hor. 3 do 100 m3 </t>
  </si>
  <si>
    <t>m3</t>
  </si>
  <si>
    <t>10*,15</t>
  </si>
  <si>
    <t>122201109R00</t>
  </si>
  <si>
    <t xml:space="preserve">Příplatek za lepivost - odkopávky v hor. 3 </t>
  </si>
  <si>
    <t>132201111R00</t>
  </si>
  <si>
    <t xml:space="preserve">Hloubení rýh š.do 60 cm v hor.3 do 100 m3, STROJNĚ </t>
  </si>
  <si>
    <t>92*0,6*1,3</t>
  </si>
  <si>
    <t>132201119R00</t>
  </si>
  <si>
    <t xml:space="preserve">Příplatek za lepivost </t>
  </si>
  <si>
    <t>139601102R00</t>
  </si>
  <si>
    <t xml:space="preserve">Ruční výkop jam, rýh a šachet v hornině tř. 3 </t>
  </si>
  <si>
    <t>92*0,6*0,1</t>
  </si>
  <si>
    <t>161101101R00</t>
  </si>
  <si>
    <t xml:space="preserve">Svislé přemístění výkopku z hor.1-4 do 2,5 m </t>
  </si>
  <si>
    <t>92*0,6*1,35</t>
  </si>
  <si>
    <t>162501101R00</t>
  </si>
  <si>
    <t xml:space="preserve">Vodorovné přemístění výkopku z hor.1-4 do 2500 m </t>
  </si>
  <si>
    <t>92*0,6*0,4</t>
  </si>
  <si>
    <t>1,5</t>
  </si>
  <si>
    <t>167101101R00</t>
  </si>
  <si>
    <t xml:space="preserve">Nakládání výkopku z hor.1-4 v množství do 100 m3 </t>
  </si>
  <si>
    <t>171201101R00</t>
  </si>
  <si>
    <t>Uložení sypaniny do násypů nezhutněných na meziskládku</t>
  </si>
  <si>
    <t>174101101R00</t>
  </si>
  <si>
    <t xml:space="preserve">Zásyp jam, rýh, šachet se zhutněním </t>
  </si>
  <si>
    <t>92*0,6*0,95</t>
  </si>
  <si>
    <t>175101101V1</t>
  </si>
  <si>
    <t>Obsyp potrubí bez prohození sypaniny vč.dodavky písku</t>
  </si>
  <si>
    <t>92*0,6*0,3</t>
  </si>
  <si>
    <t>175101201R00</t>
  </si>
  <si>
    <t xml:space="preserve">Obsyp kolem obrubníku </t>
  </si>
  <si>
    <t>10*,5*,25</t>
  </si>
  <si>
    <t>181101102R00</t>
  </si>
  <si>
    <t xml:space="preserve">Úprava pláně v zářezech v hor. 1-4, se zhutněním </t>
  </si>
  <si>
    <t>182001121R00</t>
  </si>
  <si>
    <t xml:space="preserve">Plošná úprava terénu, nerovnosti do 15 cm v rovině </t>
  </si>
  <si>
    <t>92*1,5</t>
  </si>
  <si>
    <t>kpl</t>
  </si>
  <si>
    <t>4</t>
  </si>
  <si>
    <t>Vodorovné konstrukce</t>
  </si>
  <si>
    <t>451572111R00</t>
  </si>
  <si>
    <t xml:space="preserve">Lože pod potrubí z kameniva těženého 0 - 4 mm </t>
  </si>
  <si>
    <t>5</t>
  </si>
  <si>
    <t>Komunikace</t>
  </si>
  <si>
    <t>564851111R00</t>
  </si>
  <si>
    <t xml:space="preserve">Podklad ze štěrkodrti po zhutnění tloušťky 15 cm </t>
  </si>
  <si>
    <t>564871111R00</t>
  </si>
  <si>
    <t xml:space="preserve">Podklad ze štěrkodrti po zhutnění tloušťky 25 cm </t>
  </si>
  <si>
    <t>572952111R00</t>
  </si>
  <si>
    <t xml:space="preserve">Vyspravení krytu po překopu asf.betonem tl.do 5 cm </t>
  </si>
  <si>
    <t>596811111RT2</t>
  </si>
  <si>
    <t>Kladení dlaždic kom.pro pěší, lože z kameniva těž. včetně dlaždic betonových HBB 30/30/3,3 cm</t>
  </si>
  <si>
    <t>8</t>
  </si>
  <si>
    <t>Trubní vedení</t>
  </si>
  <si>
    <t>460490012R00</t>
  </si>
  <si>
    <t xml:space="preserve">Fólie  z PVC, šířka 33 cm </t>
  </si>
  <si>
    <t>871251121R00</t>
  </si>
  <si>
    <t xml:space="preserve">Montáž trubek polyetylenových ve výkopu d 110 mm </t>
  </si>
  <si>
    <t>877252121R00</t>
  </si>
  <si>
    <t xml:space="preserve">Přirážka za 1 spoj elektrotvarovky </t>
  </si>
  <si>
    <t>kus</t>
  </si>
  <si>
    <t>891247211R00</t>
  </si>
  <si>
    <t>891261111R00</t>
  </si>
  <si>
    <t xml:space="preserve">Montáž vodovodních armatur ve výkopu do DN 100 </t>
  </si>
  <si>
    <t>892271111R00</t>
  </si>
  <si>
    <t xml:space="preserve">Tlaková zkouška vodovodního potrubí DN 90 </t>
  </si>
  <si>
    <t>892273111R00</t>
  </si>
  <si>
    <t xml:space="preserve">Desinfekce a proplach vodovodního potrubí DN 125 </t>
  </si>
  <si>
    <t>892312999</t>
  </si>
  <si>
    <t xml:space="preserve">Zkouška vodiče </t>
  </si>
  <si>
    <t>úsek</t>
  </si>
  <si>
    <t>899401113R00</t>
  </si>
  <si>
    <t>Osazení poklopů litinových hydrantových, šoupákových</t>
  </si>
  <si>
    <t>899-1</t>
  </si>
  <si>
    <t xml:space="preserve">Laboratorní zkouška </t>
  </si>
  <si>
    <t>899-2</t>
  </si>
  <si>
    <t>28613107.M</t>
  </si>
  <si>
    <t>Elektrospojka , lemový nákružek s přírubou</t>
  </si>
  <si>
    <t>28613127.M</t>
  </si>
  <si>
    <t>Elektrokolena</t>
  </si>
  <si>
    <t>286134633</t>
  </si>
  <si>
    <t>Trubka vodovodní PE RC  SDR 17  110x6,6 mm</t>
  </si>
  <si>
    <t>42295001</t>
  </si>
  <si>
    <t>Drobný materiál nerez, šrouby těsnění, podkladky</t>
  </si>
  <si>
    <t>55242184</t>
  </si>
  <si>
    <t>Litinové tvarovky, redukce, navrtávací pas,šoupě vč montáže</t>
  </si>
  <si>
    <t>903   T00</t>
  </si>
  <si>
    <t xml:space="preserve">Hzs - demontáže </t>
  </si>
  <si>
    <t>hodina</t>
  </si>
  <si>
    <t>91</t>
  </si>
  <si>
    <t>Doplňující práce na komunikaci</t>
  </si>
  <si>
    <t>917832111R00</t>
  </si>
  <si>
    <t xml:space="preserve">Osazení stojat. obrub. bet.bez opěry,lože z C12/15 </t>
  </si>
  <si>
    <t>918101111R00</t>
  </si>
  <si>
    <t xml:space="preserve">Lože pod obrubníky nebo obruby dlažeb z C 12/15 </t>
  </si>
  <si>
    <t>5*,25*,2</t>
  </si>
  <si>
    <t>592173328</t>
  </si>
  <si>
    <t>Obrubník zahradní ABO 9-20 1000/50/200 mm šedý</t>
  </si>
  <si>
    <t>99</t>
  </si>
  <si>
    <t>Staveništní přesun hmot</t>
  </si>
  <si>
    <t>998276201R00</t>
  </si>
  <si>
    <t xml:space="preserve">Přesun hmot, trub.vedení plast. obsypaná kamenivem </t>
  </si>
  <si>
    <t>t</t>
  </si>
  <si>
    <t>D96</t>
  </si>
  <si>
    <t>Přesuny suti a vybouraných hmot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</si>
  <si>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</si>
  <si>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</si>
  <si>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</si>
  <si>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</si>
  <si>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</si>
  <si>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</si>
  <si>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</si>
  <si>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</si>
  <si>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979088212R00</t>
  </si>
  <si>
    <t xml:space="preserve">Nakládání suti na dopravní prostředky </t>
  </si>
  <si>
    <t>979093111R00</t>
  </si>
  <si>
    <t xml:space="preserve">Uložení suti na skládku bez zhutnění </t>
  </si>
  <si>
    <t>979990101R00</t>
  </si>
  <si>
    <t>M21</t>
  </si>
  <si>
    <t>Elektromontáže</t>
  </si>
  <si>
    <t>210800524RT1</t>
  </si>
  <si>
    <t>Vodič nn a vn CY 1,5 mm2 uložený volně včetně dodávky vodiče CY 1,5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</si>
  <si>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</si>
  <si>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</si>
  <si>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</si>
  <si>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</si>
  <si>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</si>
  <si>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</si>
  <si>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</si>
  <si>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</si>
  <si>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Nemocnice Kyjov, př.org.Strážovská 1247/22,Kyjov</t>
  </si>
  <si>
    <t xml:space="preserve">Poplatek za skládku suti </t>
  </si>
  <si>
    <t>bourací práce vč. zapravení prostupu</t>
  </si>
  <si>
    <t xml:space="preserve">Montáž vodovodních armatur všachtě </t>
  </si>
  <si>
    <t>141700106R00</t>
  </si>
  <si>
    <t>Protlak neřízený z trub D 200 mm v hor.1 - 4</t>
  </si>
  <si>
    <t>151101101R00</t>
  </si>
  <si>
    <t>Pažení a rozepření stěn rýh - příložné - hl.do 2 m</t>
  </si>
  <si>
    <t>151101111R00</t>
  </si>
  <si>
    <t>Odstranění pažení stěn rýh - příložné - hl. do 2 m</t>
  </si>
  <si>
    <t>96</t>
  </si>
  <si>
    <t>Bourání konstrukcí</t>
  </si>
  <si>
    <t>970051200R00</t>
  </si>
  <si>
    <t>Vrtání jádrové do ŽB do D 200 mm</t>
  </si>
  <si>
    <t>711</t>
  </si>
  <si>
    <t>Izolace proti vodě</t>
  </si>
  <si>
    <t>711786066R00</t>
  </si>
  <si>
    <t>Provedení těsnění prostupů trub Hizot, tmelem, D do 200 mm</t>
  </si>
  <si>
    <t>61</t>
  </si>
  <si>
    <t>Úpravy povrchů vnitřní</t>
  </si>
  <si>
    <t>612434112R00</t>
  </si>
  <si>
    <t>Omítkový sanační systém Cemix, vnitřní, 2vrst.</t>
  </si>
  <si>
    <t>892855113R00</t>
  </si>
  <si>
    <t>460010024RT1</t>
  </si>
  <si>
    <t>Vytýčení kabelové trasy v zastavěném prostoru délka trasy do 100 m</t>
  </si>
  <si>
    <t>km</t>
  </si>
  <si>
    <t>Kontrola TV kamerou do 100 m</t>
  </si>
  <si>
    <t>764454803R00</t>
  </si>
  <si>
    <t>Demontáž odpadních trub kruhových, D 150 mm</t>
  </si>
  <si>
    <t>230194007R00</t>
  </si>
  <si>
    <t>Utěsnění chráničky manžetou DN 200</t>
  </si>
  <si>
    <t>96 Bourání konstrukcí</t>
  </si>
  <si>
    <t>711 Izolace proti vodě</t>
  </si>
  <si>
    <t>61 Úpravy povrchů vintřní</t>
  </si>
  <si>
    <t>14205055R</t>
  </si>
  <si>
    <t>Trubka bezešvá konstrukční S355J2H, rozměr 219,1 x 10,0 mm</t>
  </si>
  <si>
    <t>767914120R00</t>
  </si>
  <si>
    <t>Montáž oplocení rámového H do 1,5 m</t>
  </si>
  <si>
    <t>01-Rekonstrukce vodovodu u Infekčního oddělení</t>
  </si>
  <si>
    <t>V …..........., dne ….................</t>
  </si>
  <si>
    <t>…...........................................</t>
  </si>
  <si>
    <t>za zhotovitele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</si>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</sst>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"/>
    <numFmt numFmtId="165" formatCode="0.0"/>
    <numFmt numFmtId="166" formatCode="#,##0\ &quot;Kč&quot;"/>
    <numFmt numFmtId="167" formatCode="#,##0.00000"/>
  </numFmts>
  <fonts count="29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8"/>
      <name val="Arial CE"/>
      <charset val="238"/>
    </font>
    <font>
      <b/>
      <sz val="10"/>
      <name val="Arial CE"/>
      <charset val="238"/>
    </font>
    <font>
      <sz val="8"/>
      <color theme="3" tint="0.39997558519241921"/>
      <name val="Arial"/>
      <family val="2"/>
      <charset val="238"/>
    </font>
    <font>
      <sz val="10"/>
      <color theme="3" tint="0.3999755851924192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66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3" fontId="5" fillId="0" borderId="11" xfId="0" applyNumberFormat="1" applyFont="1" applyBorder="1" applyAlignment="1">
      <alignment horizontal="left"/>
    </xf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/>
    <xf numFmtId="49" fontId="3" fillId="2" borderId="0" xfId="0" applyNumberFormat="1" applyFont="1" applyFill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6" xfId="0" applyFont="1" applyBorder="1" applyAlignment="1">
      <alignment horizontal="left"/>
    </xf>
    <xf numFmtId="0" fontId="5" fillId="0" borderId="16" xfId="0" applyFont="1" applyBorder="1"/>
    <xf numFmtId="0" fontId="1" fillId="0" borderId="0" xfId="0" applyFo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Alignment="1">
      <alignment horizontal="right"/>
    </xf>
    <xf numFmtId="164" fontId="3" fillId="0" borderId="0" xfId="0" applyNumberFormat="1" applyFont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Font="1" applyBorder="1" applyAlignment="1">
      <alignment horizontal="right"/>
    </xf>
    <xf numFmtId="0" fontId="3" fillId="0" borderId="8" xfId="1" applyFont="1" applyBorder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19" fillId="0" borderId="0" xfId="1" applyFont="1" applyAlignment="1">
      <alignment wrapText="1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23" fillId="0" borderId="0" xfId="1" applyFont="1"/>
    <xf numFmtId="0" fontId="10" fillId="0" borderId="0" xfId="1" applyAlignment="1">
      <alignment horizontal="right"/>
    </xf>
    <xf numFmtId="0" fontId="24" fillId="0" borderId="0" xfId="1" applyFont="1"/>
    <xf numFmtId="3" fontId="24" fillId="0" borderId="0" xfId="1" applyNumberFormat="1" applyFont="1" applyAlignment="1">
      <alignment horizontal="right"/>
    </xf>
    <xf numFmtId="4" fontId="24" fillId="0" borderId="0" xfId="1" applyNumberFormat="1" applyFont="1"/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26" fillId="0" borderId="60" xfId="0" applyFont="1" applyBorder="1" applyAlignment="1">
      <alignment vertical="top"/>
    </xf>
    <xf numFmtId="49" fontId="26" fillId="0" borderId="39" xfId="0" applyNumberFormat="1" applyFont="1" applyBorder="1" applyAlignment="1">
      <alignment vertical="top"/>
    </xf>
    <xf numFmtId="49" fontId="26" fillId="0" borderId="39" xfId="0" applyNumberFormat="1" applyFont="1" applyBorder="1" applyAlignment="1">
      <alignment horizontal="left" vertical="top" wrapText="1"/>
    </xf>
    <xf numFmtId="0" fontId="26" fillId="0" borderId="39" xfId="0" applyFont="1" applyBorder="1" applyAlignment="1">
      <alignment horizontal="center" vertical="top" shrinkToFit="1"/>
    </xf>
    <xf numFmtId="167" fontId="26" fillId="0" borderId="39" xfId="0" applyNumberFormat="1" applyFont="1" applyBorder="1" applyAlignment="1">
      <alignment vertical="top" shrinkToFit="1"/>
    </xf>
    <xf numFmtId="4" fontId="26" fillId="0" borderId="39" xfId="0" applyNumberFormat="1" applyFont="1" applyBorder="1" applyAlignment="1">
      <alignment vertical="top" shrinkToFit="1"/>
    </xf>
    <xf numFmtId="4" fontId="26" fillId="0" borderId="40" xfId="0" applyNumberFormat="1" applyFont="1" applyBorder="1" applyAlignment="1">
      <alignment vertical="top" shrinkToFit="1"/>
    </xf>
    <xf numFmtId="49" fontId="22" fillId="4" borderId="39" xfId="0" applyNumberFormat="1" applyFont="1" applyFill="1" applyBorder="1" applyAlignment="1">
      <alignment horizontal="left" vertical="top" wrapText="1"/>
    </xf>
    <xf numFmtId="167" fontId="25" fillId="4" borderId="39" xfId="0" applyNumberFormat="1" applyFont="1" applyFill="1" applyBorder="1" applyAlignment="1">
      <alignment vertical="top" shrinkToFit="1"/>
    </xf>
    <xf numFmtId="4" fontId="25" fillId="4" borderId="39" xfId="0" applyNumberFormat="1" applyFont="1" applyFill="1" applyBorder="1" applyAlignment="1">
      <alignment vertical="top" shrinkToFit="1"/>
    </xf>
    <xf numFmtId="0" fontId="22" fillId="4" borderId="39" xfId="0" applyFont="1" applyFill="1" applyBorder="1" applyAlignment="1">
      <alignment horizontal="center" vertical="top" shrinkToFit="1"/>
    </xf>
    <xf numFmtId="0" fontId="17" fillId="0" borderId="10" xfId="1" applyFont="1" applyBorder="1" applyAlignment="1">
      <alignment horizontal="center" vertical="top"/>
    </xf>
    <xf numFmtId="49" fontId="17" fillId="0" borderId="10" xfId="1" applyNumberFormat="1" applyFont="1" applyBorder="1" applyAlignment="1">
      <alignment horizontal="left" vertical="top"/>
    </xf>
    <xf numFmtId="0" fontId="17" fillId="0" borderId="10" xfId="1" applyFont="1" applyBorder="1" applyAlignment="1">
      <alignment vertical="top" wrapText="1"/>
    </xf>
    <xf numFmtId="49" fontId="17" fillId="0" borderId="10" xfId="1" applyNumberFormat="1" applyFont="1" applyBorder="1" applyAlignment="1">
      <alignment horizontal="center" shrinkToFit="1"/>
    </xf>
    <xf numFmtId="4" fontId="17" fillId="0" borderId="10" xfId="1" applyNumberFormat="1" applyFont="1" applyBorder="1" applyAlignment="1">
      <alignment horizontal="right"/>
    </xf>
    <xf numFmtId="2" fontId="17" fillId="0" borderId="10" xfId="1" applyNumberFormat="1" applyFont="1" applyBorder="1" applyAlignment="1">
      <alignment horizontal="right"/>
    </xf>
    <xf numFmtId="4" fontId="17" fillId="0" borderId="10" xfId="1" applyNumberFormat="1" applyFont="1" applyBorder="1"/>
    <xf numFmtId="0" fontId="5" fillId="0" borderId="10" xfId="1" applyFont="1" applyBorder="1" applyAlignment="1">
      <alignment horizontal="center"/>
    </xf>
    <xf numFmtId="49" fontId="5" fillId="0" borderId="10" xfId="1" applyNumberFormat="1" applyFont="1" applyBorder="1" applyAlignment="1">
      <alignment horizontal="right"/>
    </xf>
    <xf numFmtId="4" fontId="20" fillId="3" borderId="10" xfId="1" applyNumberFormat="1" applyFont="1" applyFill="1" applyBorder="1" applyAlignment="1">
      <alignment horizontal="right" wrapText="1"/>
    </xf>
    <xf numFmtId="0" fontId="20" fillId="3" borderId="10" xfId="1" applyFont="1" applyFill="1" applyBorder="1" applyAlignment="1">
      <alignment horizontal="left" wrapText="1"/>
    </xf>
    <xf numFmtId="0" fontId="20" fillId="0" borderId="10" xfId="0" applyFont="1" applyBorder="1" applyAlignment="1">
      <alignment horizontal="right"/>
    </xf>
    <xf numFmtId="0" fontId="3" fillId="0" borderId="36" xfId="1" applyFont="1" applyBorder="1"/>
    <xf numFmtId="0" fontId="20" fillId="0" borderId="59" xfId="0" applyFont="1" applyBorder="1" applyAlignment="1">
      <alignment horizontal="right"/>
    </xf>
    <xf numFmtId="4" fontId="26" fillId="0" borderId="13" xfId="0" applyNumberFormat="1" applyFont="1" applyBorder="1" applyAlignment="1">
      <alignment vertical="top" shrinkToFit="1"/>
    </xf>
    <xf numFmtId="0" fontId="25" fillId="4" borderId="10" xfId="0" applyFont="1" applyFill="1" applyBorder="1" applyAlignment="1">
      <alignment vertical="top"/>
    </xf>
    <xf numFmtId="49" fontId="22" fillId="4" borderId="10" xfId="0" applyNumberFormat="1" applyFont="1" applyFill="1" applyBorder="1" applyAlignment="1">
      <alignment vertical="top"/>
    </xf>
    <xf numFmtId="0" fontId="22" fillId="4" borderId="10" xfId="0" applyFont="1" applyFill="1" applyBorder="1" applyAlignment="1">
      <alignment vertical="top"/>
    </xf>
    <xf numFmtId="4" fontId="25" fillId="4" borderId="8" xfId="0" applyNumberFormat="1" applyFont="1" applyFill="1" applyBorder="1" applyAlignment="1">
      <alignment vertical="top" shrinkToFit="1"/>
    </xf>
    <xf numFmtId="49" fontId="26" fillId="0" borderId="0" xfId="0" applyNumberFormat="1" applyFont="1" applyAlignment="1">
      <alignment horizontal="left" vertical="top" wrapText="1"/>
    </xf>
    <xf numFmtId="0" fontId="26" fillId="0" borderId="0" xfId="0" applyFont="1" applyAlignment="1">
      <alignment horizontal="center" vertical="top" shrinkToFit="1"/>
    </xf>
    <xf numFmtId="167" fontId="26" fillId="0" borderId="0" xfId="0" applyNumberFormat="1" applyFont="1" applyAlignment="1">
      <alignment vertical="top" shrinkToFit="1"/>
    </xf>
    <xf numFmtId="4" fontId="26" fillId="0" borderId="0" xfId="0" applyNumberFormat="1" applyFont="1" applyAlignment="1">
      <alignment vertical="top" shrinkToFit="1"/>
    </xf>
    <xf numFmtId="167" fontId="25" fillId="4" borderId="0" xfId="0" applyNumberFormat="1" applyFont="1" applyFill="1" applyAlignment="1">
      <alignment vertical="top" shrinkToFit="1"/>
    </xf>
    <xf numFmtId="4" fontId="25" fillId="4" borderId="0" xfId="0" applyNumberFormat="1" applyFont="1" applyFill="1" applyAlignment="1">
      <alignment vertical="top" shrinkToFit="1"/>
    </xf>
    <xf numFmtId="49" fontId="26" fillId="0" borderId="10" xfId="0" applyNumberFormat="1" applyFont="1" applyBorder="1" applyAlignment="1">
      <alignment vertical="top"/>
    </xf>
    <xf numFmtId="49" fontId="22" fillId="4" borderId="15" xfId="0" applyNumberFormat="1" applyFont="1" applyFill="1" applyBorder="1" applyAlignment="1">
      <alignment horizontal="left" vertical="top" wrapText="1"/>
    </xf>
    <xf numFmtId="0" fontId="25" fillId="4" borderId="9" xfId="0" applyFont="1" applyFill="1" applyBorder="1" applyAlignment="1">
      <alignment horizontal="center" vertical="top" shrinkToFit="1"/>
    </xf>
    <xf numFmtId="167" fontId="25" fillId="4" borderId="9" xfId="0" applyNumberFormat="1" applyFont="1" applyFill="1" applyBorder="1" applyAlignment="1">
      <alignment vertical="top" shrinkToFit="1"/>
    </xf>
    <xf numFmtId="0" fontId="22" fillId="4" borderId="0" xfId="0" applyFont="1" applyFill="1" applyAlignment="1">
      <alignment horizontal="center" vertical="top" shrinkToFit="1"/>
    </xf>
    <xf numFmtId="4" fontId="4" fillId="4" borderId="10" xfId="0" applyNumberFormat="1" applyFont="1" applyFill="1" applyBorder="1" applyAlignment="1">
      <alignment vertical="top" shrinkToFit="1"/>
    </xf>
    <xf numFmtId="49" fontId="22" fillId="4" borderId="0" xfId="0" applyNumberFormat="1" applyFont="1" applyFill="1" applyAlignment="1">
      <alignment horizontal="left" vertical="top"/>
    </xf>
    <xf numFmtId="4" fontId="27" fillId="3" borderId="10" xfId="1" applyNumberFormat="1" applyFont="1" applyFill="1" applyBorder="1" applyAlignment="1">
      <alignment horizontal="right" wrapText="1"/>
    </xf>
    <xf numFmtId="0" fontId="25" fillId="0" borderId="10" xfId="0" applyFont="1" applyBorder="1" applyAlignment="1">
      <alignment horizontal="center" vertical="top"/>
    </xf>
    <xf numFmtId="49" fontId="25" fillId="0" borderId="10" xfId="0" applyNumberFormat="1" applyFont="1" applyBorder="1" applyAlignment="1">
      <alignment vertical="top"/>
    </xf>
    <xf numFmtId="49" fontId="25" fillId="0" borderId="10" xfId="0" applyNumberFormat="1" applyFont="1" applyBorder="1" applyAlignment="1">
      <alignment horizontal="left" vertical="top" wrapText="1"/>
    </xf>
    <xf numFmtId="0" fontId="25" fillId="0" borderId="10" xfId="0" applyFont="1" applyBorder="1" applyAlignment="1">
      <alignment horizontal="center" vertical="top" shrinkToFit="1"/>
    </xf>
    <xf numFmtId="4" fontId="25" fillId="0" borderId="10" xfId="0" applyNumberFormat="1" applyFont="1" applyBorder="1" applyAlignment="1">
      <alignment vertical="top" shrinkToFit="1"/>
    </xf>
    <xf numFmtId="49" fontId="25" fillId="0" borderId="62" xfId="0" applyNumberFormat="1" applyFont="1" applyBorder="1" applyAlignment="1">
      <alignment vertical="top"/>
    </xf>
    <xf numFmtId="49" fontId="25" fillId="0" borderId="62" xfId="0" applyNumberFormat="1" applyFont="1" applyBorder="1" applyAlignment="1">
      <alignment horizontal="left" vertical="top" wrapText="1"/>
    </xf>
    <xf numFmtId="0" fontId="25" fillId="0" borderId="62" xfId="0" applyFont="1" applyBorder="1" applyAlignment="1">
      <alignment horizontal="center" vertical="top" shrinkToFit="1"/>
    </xf>
    <xf numFmtId="167" fontId="25" fillId="0" borderId="62" xfId="0" applyNumberFormat="1" applyFont="1" applyBorder="1" applyAlignment="1">
      <alignment vertical="top" shrinkToFit="1"/>
    </xf>
    <xf numFmtId="4" fontId="25" fillId="0" borderId="62" xfId="0" applyNumberFormat="1" applyFont="1" applyBorder="1" applyAlignment="1">
      <alignment vertical="top" shrinkToFit="1"/>
    </xf>
    <xf numFmtId="0" fontId="25" fillId="0" borderId="61" xfId="0" applyFont="1" applyBorder="1" applyAlignment="1">
      <alignment horizontal="center" vertical="top"/>
    </xf>
    <xf numFmtId="4" fontId="25" fillId="0" borderId="63" xfId="0" applyNumberFormat="1" applyFont="1" applyBorder="1" applyAlignment="1">
      <alignment vertical="top" shrinkToFit="1"/>
    </xf>
    <xf numFmtId="49" fontId="25" fillId="0" borderId="64" xfId="0" applyNumberFormat="1" applyFont="1" applyBorder="1" applyAlignment="1">
      <alignment vertical="top"/>
    </xf>
    <xf numFmtId="0" fontId="25" fillId="0" borderId="60" xfId="0" applyFont="1" applyBorder="1" applyAlignment="1">
      <alignment horizontal="center" vertical="top"/>
    </xf>
    <xf numFmtId="0" fontId="26" fillId="0" borderId="0" xfId="0" applyFont="1"/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20" fillId="3" borderId="10" xfId="1" applyNumberFormat="1" applyFont="1" applyFill="1" applyBorder="1" applyAlignment="1">
      <alignment horizontal="left" wrapText="1"/>
    </xf>
    <xf numFmtId="49" fontId="21" fillId="0" borderId="10" xfId="0" applyNumberFormat="1" applyFont="1" applyBorder="1" applyAlignment="1">
      <alignment horizontal="left" wrapText="1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49" fontId="27" fillId="3" borderId="10" xfId="1" applyNumberFormat="1" applyFont="1" applyFill="1" applyBorder="1" applyAlignment="1">
      <alignment horizontal="left" wrapText="1"/>
    </xf>
    <xf numFmtId="49" fontId="28" fillId="0" borderId="10" xfId="0" applyNumberFormat="1" applyFont="1" applyBorder="1" applyAlignment="1">
      <alignment horizontal="left" wrapText="1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1">
    <pageSetUpPr fitToPage="1"/>
  </sheetPr>
  <dimension ref="A1:BE55"/>
  <sheetViews>
    <sheetView tabSelected="1" workbookViewId="0"/>
  </sheetViews>
  <sheetFormatPr defaultRowHeight="13.2" x14ac:dyDescent="0.25"/>
  <cols>
    <col min="1" max="1" width="2" customWidth="1"/>
    <col min="2" max="2" width="15" customWidth="1"/>
    <col min="3" max="3" width="15.88671875" customWidth="1"/>
    <col min="4" max="4" width="14.5546875" customWidth="1"/>
    <col min="5" max="5" width="13.5546875" customWidth="1"/>
    <col min="6" max="6" width="16.5546875" customWidth="1"/>
    <col min="7" max="7" width="15.33203125" customWidth="1"/>
  </cols>
  <sheetData>
    <row r="1" spans="1:57" x14ac:dyDescent="0.25">
      <c r="A1" s="237" t="s">
        <v>268</v>
      </c>
      <c r="B1" s="237"/>
    </row>
    <row r="2" spans="1:57" ht="24.75" customHeight="1" thickBot="1" x14ac:dyDescent="0.3">
      <c r="A2" s="1" t="s">
        <v>0</v>
      </c>
      <c r="B2" s="2"/>
      <c r="C2" s="2"/>
      <c r="D2" s="2"/>
      <c r="E2" s="2"/>
      <c r="F2" s="2"/>
      <c r="G2" s="2"/>
    </row>
    <row r="3" spans="1:57" ht="12.75" customHeight="1" x14ac:dyDescent="0.25">
      <c r="A3" s="3" t="s">
        <v>1</v>
      </c>
      <c r="B3" s="4"/>
      <c r="C3" s="5" t="str">
        <f>Rekapitulace!H1</f>
        <v>nab</v>
      </c>
      <c r="D3" s="5">
        <f>Rekapitulace!G2</f>
        <v>0</v>
      </c>
      <c r="E3" s="6"/>
      <c r="F3" s="7" t="s">
        <v>2</v>
      </c>
      <c r="G3" s="8"/>
    </row>
    <row r="4" spans="1:57" ht="3" hidden="1" customHeight="1" x14ac:dyDescent="0.25">
      <c r="A4" s="9"/>
      <c r="B4" s="10"/>
      <c r="C4" s="11"/>
      <c r="D4" s="11"/>
      <c r="E4" s="12"/>
      <c r="F4" s="13"/>
      <c r="G4" s="14"/>
    </row>
    <row r="5" spans="1:57" ht="12" customHeight="1" x14ac:dyDescent="0.25">
      <c r="A5" s="15" t="s">
        <v>3</v>
      </c>
      <c r="B5" s="10"/>
      <c r="C5" s="11" t="s">
        <v>4</v>
      </c>
      <c r="D5" s="11"/>
      <c r="E5" s="12"/>
      <c r="F5" s="13" t="s">
        <v>5</v>
      </c>
      <c r="G5" s="16"/>
    </row>
    <row r="6" spans="1:57" ht="12.9" customHeight="1" x14ac:dyDescent="0.25">
      <c r="A6" s="17" t="s">
        <v>80</v>
      </c>
      <c r="B6" s="18"/>
      <c r="C6" s="19" t="s">
        <v>264</v>
      </c>
      <c r="D6" s="20"/>
      <c r="E6" s="18"/>
      <c r="F6" s="13" t="s">
        <v>7</v>
      </c>
      <c r="G6" s="14"/>
    </row>
    <row r="7" spans="1:57" ht="12.9" customHeight="1" x14ac:dyDescent="0.25">
      <c r="A7" s="15" t="s">
        <v>8</v>
      </c>
      <c r="B7" s="10"/>
      <c r="C7" s="11" t="s">
        <v>9</v>
      </c>
      <c r="D7" s="11"/>
      <c r="E7" s="12"/>
      <c r="F7" s="13" t="s">
        <v>10</v>
      </c>
      <c r="G7" s="21">
        <v>0</v>
      </c>
    </row>
    <row r="8" spans="1:57" ht="12.9" customHeight="1" x14ac:dyDescent="0.25">
      <c r="A8" s="22" t="s">
        <v>78</v>
      </c>
      <c r="B8" s="23"/>
      <c r="C8" s="24" t="s">
        <v>79</v>
      </c>
      <c r="D8" s="25"/>
      <c r="E8" s="25"/>
      <c r="F8" s="26" t="s">
        <v>11</v>
      </c>
      <c r="G8" s="21">
        <f>IF(PocetMJ=0,,ROUND((F31+F33)/PocetMJ,1))</f>
        <v>0</v>
      </c>
    </row>
    <row r="9" spans="1:57" x14ac:dyDescent="0.25">
      <c r="A9" s="27" t="s">
        <v>12</v>
      </c>
      <c r="B9" s="13"/>
      <c r="C9" s="239"/>
      <c r="D9" s="239"/>
      <c r="E9" s="240"/>
      <c r="F9" s="13" t="s">
        <v>13</v>
      </c>
      <c r="G9" s="28"/>
    </row>
    <row r="10" spans="1:57" x14ac:dyDescent="0.25">
      <c r="A10" s="27" t="s">
        <v>14</v>
      </c>
      <c r="B10" s="13"/>
      <c r="C10" s="239">
        <f>Projektant</f>
        <v>0</v>
      </c>
      <c r="D10" s="239"/>
      <c r="E10" s="240"/>
      <c r="F10" s="13"/>
      <c r="G10" s="28"/>
    </row>
    <row r="11" spans="1:57" x14ac:dyDescent="0.25">
      <c r="A11" s="27" t="s">
        <v>15</v>
      </c>
      <c r="B11" s="13"/>
      <c r="C11" s="239" t="s">
        <v>226</v>
      </c>
      <c r="D11" s="239"/>
      <c r="E11" s="239"/>
      <c r="F11" s="13"/>
      <c r="G11" s="29"/>
      <c r="H11" s="30"/>
    </row>
    <row r="12" spans="1:57" ht="13.5" customHeight="1" x14ac:dyDescent="0.25">
      <c r="A12" s="27" t="s">
        <v>16</v>
      </c>
      <c r="B12" s="13"/>
      <c r="C12" s="239"/>
      <c r="D12" s="239"/>
      <c r="E12" s="239"/>
      <c r="F12" s="13" t="s">
        <v>17</v>
      </c>
      <c r="G12" s="29"/>
      <c r="BA12" s="31"/>
      <c r="BB12" s="31"/>
      <c r="BC12" s="31"/>
      <c r="BD12" s="31"/>
      <c r="BE12" s="31"/>
    </row>
    <row r="13" spans="1:57" ht="12.75" customHeight="1" x14ac:dyDescent="0.25">
      <c r="A13" s="32" t="s">
        <v>18</v>
      </c>
      <c r="B13" s="10"/>
      <c r="C13" s="241"/>
      <c r="D13" s="241"/>
      <c r="E13" s="241"/>
      <c r="F13" s="33" t="s">
        <v>19</v>
      </c>
      <c r="G13" s="34"/>
    </row>
    <row r="14" spans="1:57" ht="28.5" customHeight="1" thickBot="1" x14ac:dyDescent="0.3">
      <c r="A14" s="35" t="s">
        <v>20</v>
      </c>
      <c r="B14" s="36"/>
      <c r="C14" s="36"/>
      <c r="D14" s="36"/>
      <c r="E14" s="37"/>
      <c r="F14" s="37"/>
      <c r="G14" s="38"/>
    </row>
    <row r="15" spans="1:57" ht="17.25" customHeight="1" thickBot="1" x14ac:dyDescent="0.3">
      <c r="A15" s="39" t="s">
        <v>21</v>
      </c>
      <c r="B15" s="40"/>
      <c r="C15" s="41"/>
      <c r="D15" s="42" t="s">
        <v>22</v>
      </c>
      <c r="E15" s="43"/>
      <c r="F15" s="43"/>
      <c r="G15" s="41"/>
    </row>
    <row r="16" spans="1:57" ht="15.9" customHeight="1" x14ac:dyDescent="0.25">
      <c r="A16" s="44"/>
      <c r="B16" s="45" t="s">
        <v>23</v>
      </c>
      <c r="C16" s="46">
        <f>HSV</f>
        <v>0</v>
      </c>
      <c r="D16" s="47" t="str">
        <f>Rekapitulace!A23</f>
        <v>Ztížené výrobní podmínky</v>
      </c>
      <c r="E16" s="48"/>
      <c r="F16" s="49"/>
      <c r="G16" s="46">
        <f>Rekapitulace!I23</f>
        <v>0</v>
      </c>
    </row>
    <row r="17" spans="1:7" ht="15.9" customHeight="1" x14ac:dyDescent="0.25">
      <c r="A17" s="44" t="s">
        <v>24</v>
      </c>
      <c r="B17" s="45" t="s">
        <v>25</v>
      </c>
      <c r="C17" s="46">
        <f>PSV</f>
        <v>0</v>
      </c>
      <c r="D17" s="9" t="str">
        <f>Rekapitulace!A24</f>
        <v>Oborová přirážka</v>
      </c>
      <c r="E17" s="50"/>
      <c r="F17" s="51"/>
      <c r="G17" s="46">
        <f>Rekapitulace!I24</f>
        <v>0</v>
      </c>
    </row>
    <row r="18" spans="1:7" ht="15.9" customHeight="1" x14ac:dyDescent="0.25">
      <c r="A18" s="44" t="s">
        <v>26</v>
      </c>
      <c r="B18" s="45" t="s">
        <v>27</v>
      </c>
      <c r="C18" s="46">
        <f>Mont</f>
        <v>0</v>
      </c>
      <c r="D18" s="9" t="str">
        <f>Rekapitulace!A25</f>
        <v>Přesun stavebních kapacit</v>
      </c>
      <c r="E18" s="50"/>
      <c r="F18" s="51"/>
      <c r="G18" s="46">
        <f>Rekapitulace!I25</f>
        <v>0</v>
      </c>
    </row>
    <row r="19" spans="1:7" ht="15.9" customHeight="1" x14ac:dyDescent="0.25">
      <c r="A19" s="52" t="s">
        <v>28</v>
      </c>
      <c r="B19" s="53" t="s">
        <v>29</v>
      </c>
      <c r="C19" s="46">
        <f>Dodavka</f>
        <v>0</v>
      </c>
      <c r="D19" s="9" t="str">
        <f>Rekapitulace!A26</f>
        <v>Mimostaveništní doprava</v>
      </c>
      <c r="E19" s="50"/>
      <c r="F19" s="51"/>
      <c r="G19" s="46">
        <f>Rekapitulace!I26</f>
        <v>0</v>
      </c>
    </row>
    <row r="20" spans="1:7" ht="15.9" customHeight="1" x14ac:dyDescent="0.25">
      <c r="A20" s="54" t="s">
        <v>30</v>
      </c>
      <c r="B20" s="45"/>
      <c r="C20" s="46">
        <f>SUM(C16:C19)</f>
        <v>0</v>
      </c>
      <c r="D20" s="9" t="str">
        <f>Rekapitulace!A27</f>
        <v>Zařízení staveniště</v>
      </c>
      <c r="E20" s="50"/>
      <c r="F20" s="51"/>
      <c r="G20" s="46">
        <f>Rekapitulace!I27</f>
        <v>0</v>
      </c>
    </row>
    <row r="21" spans="1:7" ht="15.9" customHeight="1" x14ac:dyDescent="0.25">
      <c r="A21" s="54"/>
      <c r="B21" s="45"/>
      <c r="C21" s="46"/>
      <c r="D21" s="9" t="str">
        <f>Rekapitulace!A28</f>
        <v>Provoz investora</v>
      </c>
      <c r="E21" s="50"/>
      <c r="F21" s="51"/>
      <c r="G21" s="46">
        <f>Rekapitulace!I28</f>
        <v>0</v>
      </c>
    </row>
    <row r="22" spans="1:7" ht="15.9" customHeight="1" x14ac:dyDescent="0.25">
      <c r="A22" s="54" t="s">
        <v>31</v>
      </c>
      <c r="B22" s="45"/>
      <c r="C22" s="46">
        <f>HZS</f>
        <v>0</v>
      </c>
      <c r="D22" s="9" t="str">
        <f>Rekapitulace!A29</f>
        <v>Kompletační činnost (IČD)</v>
      </c>
      <c r="E22" s="50"/>
      <c r="F22" s="51"/>
      <c r="G22" s="46">
        <f>Rekapitulace!I29</f>
        <v>0</v>
      </c>
    </row>
    <row r="23" spans="1:7" ht="15.9" customHeight="1" x14ac:dyDescent="0.25">
      <c r="A23" s="55" t="s">
        <v>32</v>
      </c>
      <c r="B23" s="56"/>
      <c r="C23" s="46">
        <f>C20+C22</f>
        <v>0</v>
      </c>
      <c r="D23" s="9" t="s">
        <v>33</v>
      </c>
      <c r="E23" s="50"/>
      <c r="F23" s="51"/>
      <c r="G23" s="46">
        <f>G24-SUM(G16:G22)</f>
        <v>0</v>
      </c>
    </row>
    <row r="24" spans="1:7" ht="15.9" customHeight="1" thickBot="1" x14ac:dyDescent="0.3">
      <c r="A24" s="242" t="s">
        <v>34</v>
      </c>
      <c r="B24" s="243"/>
      <c r="C24" s="57">
        <f>C23+G24</f>
        <v>0</v>
      </c>
      <c r="D24" s="58" t="s">
        <v>35</v>
      </c>
      <c r="E24" s="59"/>
      <c r="F24" s="60"/>
      <c r="G24" s="46">
        <f>VRN</f>
        <v>0</v>
      </c>
    </row>
    <row r="25" spans="1:7" x14ac:dyDescent="0.25">
      <c r="A25" s="61" t="s">
        <v>36</v>
      </c>
      <c r="B25" s="62"/>
      <c r="C25" s="63"/>
      <c r="D25" s="62" t="s">
        <v>37</v>
      </c>
      <c r="E25" s="62"/>
      <c r="F25" s="64" t="s">
        <v>38</v>
      </c>
      <c r="G25" s="65"/>
    </row>
    <row r="26" spans="1:7" x14ac:dyDescent="0.25">
      <c r="A26" s="55" t="s">
        <v>39</v>
      </c>
      <c r="B26" s="56"/>
      <c r="C26" s="66"/>
      <c r="D26" s="56" t="s">
        <v>39</v>
      </c>
      <c r="E26" s="56"/>
      <c r="F26" s="67" t="s">
        <v>39</v>
      </c>
      <c r="G26" s="68"/>
    </row>
    <row r="27" spans="1:7" ht="37.5" customHeight="1" x14ac:dyDescent="0.25">
      <c r="A27" s="55" t="s">
        <v>40</v>
      </c>
      <c r="B27" s="69"/>
      <c r="C27" s="66"/>
      <c r="D27" s="56" t="s">
        <v>40</v>
      </c>
      <c r="E27" s="56"/>
      <c r="F27" s="67" t="s">
        <v>40</v>
      </c>
      <c r="G27" s="68"/>
    </row>
    <row r="28" spans="1:7" x14ac:dyDescent="0.25">
      <c r="A28" s="55"/>
      <c r="B28" s="70"/>
      <c r="C28" s="66"/>
      <c r="D28" s="56"/>
      <c r="E28" s="56"/>
      <c r="F28" s="67"/>
      <c r="G28" s="68"/>
    </row>
    <row r="29" spans="1:7" x14ac:dyDescent="0.25">
      <c r="A29" s="55" t="s">
        <v>41</v>
      </c>
      <c r="B29" s="56"/>
      <c r="C29" s="66"/>
      <c r="D29" s="67" t="s">
        <v>42</v>
      </c>
      <c r="E29" s="66"/>
      <c r="F29" s="56" t="s">
        <v>42</v>
      </c>
      <c r="G29" s="68"/>
    </row>
    <row r="30" spans="1:7" ht="69" customHeight="1" x14ac:dyDescent="0.25">
      <c r="A30" s="55"/>
      <c r="B30" s="56"/>
      <c r="C30" s="71"/>
      <c r="D30" s="72"/>
      <c r="E30" s="71"/>
      <c r="F30" s="56"/>
      <c r="G30" s="68"/>
    </row>
    <row r="31" spans="1:7" x14ac:dyDescent="0.25">
      <c r="A31" s="73" t="s">
        <v>43</v>
      </c>
      <c r="B31" s="74"/>
      <c r="C31" s="75">
        <v>21</v>
      </c>
      <c r="D31" s="74" t="s">
        <v>44</v>
      </c>
      <c r="E31" s="76"/>
      <c r="F31" s="244">
        <f>C24-F33</f>
        <v>0</v>
      </c>
      <c r="G31" s="245"/>
    </row>
    <row r="32" spans="1:7" x14ac:dyDescent="0.25">
      <c r="A32" s="73" t="s">
        <v>45</v>
      </c>
      <c r="B32" s="74"/>
      <c r="C32" s="75">
        <f>SazbaDPH1</f>
        <v>21</v>
      </c>
      <c r="D32" s="74" t="s">
        <v>46</v>
      </c>
      <c r="E32" s="76"/>
      <c r="F32" s="244">
        <f>ROUND(PRODUCT(F31,C32/100),0)</f>
        <v>0</v>
      </c>
      <c r="G32" s="245"/>
    </row>
    <row r="33" spans="1:8" x14ac:dyDescent="0.25">
      <c r="A33" s="73" t="s">
        <v>43</v>
      </c>
      <c r="B33" s="74"/>
      <c r="C33" s="75">
        <v>0</v>
      </c>
      <c r="D33" s="74" t="s">
        <v>46</v>
      </c>
      <c r="E33" s="76"/>
      <c r="F33" s="244">
        <v>0</v>
      </c>
      <c r="G33" s="245"/>
    </row>
    <row r="34" spans="1:8" x14ac:dyDescent="0.25">
      <c r="A34" s="73" t="s">
        <v>45</v>
      </c>
      <c r="B34" s="77"/>
      <c r="C34" s="78">
        <f>SazbaDPH2</f>
        <v>0</v>
      </c>
      <c r="D34" s="74" t="s">
        <v>46</v>
      </c>
      <c r="E34" s="51"/>
      <c r="F34" s="244">
        <f>ROUND(PRODUCT(F33,C34/100),0)</f>
        <v>0</v>
      </c>
      <c r="G34" s="245"/>
    </row>
    <row r="35" spans="1:8" s="82" customFormat="1" ht="19.5" customHeight="1" thickBot="1" x14ac:dyDescent="0.35">
      <c r="A35" s="79" t="s">
        <v>47</v>
      </c>
      <c r="B35" s="80"/>
      <c r="C35" s="80"/>
      <c r="D35" s="80"/>
      <c r="E35" s="81"/>
      <c r="F35" s="246">
        <f>ROUND(SUM(F31:F34),0)</f>
        <v>0</v>
      </c>
      <c r="G35" s="247"/>
    </row>
    <row r="37" spans="1:8" x14ac:dyDescent="0.25">
      <c r="A37" t="s">
        <v>48</v>
      </c>
      <c r="H37" t="s">
        <v>6</v>
      </c>
    </row>
    <row r="38" spans="1:8" ht="14.25" customHeight="1" x14ac:dyDescent="0.25">
      <c r="B38" s="238"/>
      <c r="C38" s="238"/>
      <c r="D38" s="238"/>
      <c r="E38" s="238"/>
      <c r="F38" s="238"/>
      <c r="G38" s="238"/>
      <c r="H38" t="s">
        <v>6</v>
      </c>
    </row>
    <row r="39" spans="1:8" ht="12.75" customHeight="1" x14ac:dyDescent="0.25">
      <c r="A39" s="83"/>
      <c r="B39" s="238"/>
      <c r="C39" s="238"/>
      <c r="D39" s="238"/>
      <c r="E39" s="238"/>
      <c r="F39" s="238"/>
      <c r="G39" s="238"/>
      <c r="H39" t="s">
        <v>6</v>
      </c>
    </row>
    <row r="40" spans="1:8" x14ac:dyDescent="0.25">
      <c r="A40" s="83"/>
      <c r="B40" s="238"/>
      <c r="C40" s="238"/>
      <c r="D40" s="238"/>
      <c r="E40" s="238"/>
      <c r="F40" s="238"/>
      <c r="G40" s="238"/>
      <c r="H40" t="s">
        <v>6</v>
      </c>
    </row>
    <row r="41" spans="1:8" x14ac:dyDescent="0.25">
      <c r="A41" s="83"/>
      <c r="B41" s="238"/>
      <c r="C41" s="238"/>
      <c r="D41" s="238"/>
      <c r="E41" s="238"/>
      <c r="F41" s="238"/>
      <c r="G41" s="238"/>
      <c r="H41" t="s">
        <v>6</v>
      </c>
    </row>
    <row r="42" spans="1:8" x14ac:dyDescent="0.25">
      <c r="A42" s="83"/>
      <c r="B42" s="238"/>
      <c r="C42" s="238"/>
      <c r="D42" s="238"/>
      <c r="E42" s="238"/>
      <c r="F42" s="238"/>
      <c r="G42" s="238"/>
      <c r="H42" t="s">
        <v>6</v>
      </c>
    </row>
    <row r="43" spans="1:8" x14ac:dyDescent="0.25">
      <c r="A43" s="83"/>
      <c r="B43" s="238"/>
      <c r="C43" s="238"/>
      <c r="D43" s="238"/>
      <c r="E43" s="238"/>
      <c r="F43" s="238"/>
      <c r="G43" s="238"/>
      <c r="H43" t="s">
        <v>6</v>
      </c>
    </row>
    <row r="44" spans="1:8" x14ac:dyDescent="0.25">
      <c r="A44" s="83"/>
      <c r="B44" s="238"/>
      <c r="C44" s="238"/>
      <c r="D44" s="238"/>
      <c r="E44" s="238"/>
      <c r="F44" s="238"/>
      <c r="G44" s="238"/>
      <c r="H44" t="s">
        <v>6</v>
      </c>
    </row>
    <row r="45" spans="1:8" x14ac:dyDescent="0.25">
      <c r="A45" s="83"/>
      <c r="B45" s="238"/>
      <c r="C45" s="238"/>
      <c r="D45" s="238"/>
      <c r="E45" s="238"/>
      <c r="F45" s="238"/>
      <c r="G45" s="238"/>
      <c r="H45" t="s">
        <v>6</v>
      </c>
    </row>
    <row r="46" spans="1:8" ht="0.75" customHeight="1" x14ac:dyDescent="0.25">
      <c r="A46" s="83"/>
      <c r="B46" s="238"/>
      <c r="C46" s="238"/>
      <c r="D46" s="238"/>
      <c r="E46" s="238"/>
      <c r="F46" s="238"/>
      <c r="G46" s="238"/>
      <c r="H46" t="s">
        <v>6</v>
      </c>
    </row>
    <row r="49" spans="6:6" x14ac:dyDescent="0.25">
      <c r="F49" t="s">
        <v>265</v>
      </c>
    </row>
    <row r="54" spans="6:6" x14ac:dyDescent="0.25">
      <c r="F54" t="s">
        <v>266</v>
      </c>
    </row>
    <row r="55" spans="6:6" x14ac:dyDescent="0.25">
      <c r="F55" t="s">
        <v>267</v>
      </c>
    </row>
  </sheetData>
  <mergeCells count="12">
    <mergeCell ref="B38:G46"/>
    <mergeCell ref="C9:E9"/>
    <mergeCell ref="C10:E10"/>
    <mergeCell ref="C11:E11"/>
    <mergeCell ref="C12:E12"/>
    <mergeCell ref="C13:E13"/>
    <mergeCell ref="A24:B24"/>
    <mergeCell ref="F31:G31"/>
    <mergeCell ref="F32:G32"/>
    <mergeCell ref="F33:G33"/>
    <mergeCell ref="F34:G34"/>
    <mergeCell ref="F35:G35"/>
  </mergeCells>
  <pageMargins left="0.59055118110236227" right="0.39370078740157483" top="0.59055118110236227" bottom="0.98425196850393704" header="0.19685039370078741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1"/>
  <dimension ref="A1:BE82"/>
  <sheetViews>
    <sheetView topLeftCell="A12" workbookViewId="0">
      <selection activeCell="I12" sqref="I12"/>
    </sheetView>
  </sheetViews>
  <sheetFormatPr defaultRowHeight="13.2" x14ac:dyDescent="0.25"/>
  <cols>
    <col min="1" max="1" width="5.88671875" customWidth="1"/>
    <col min="2" max="2" width="6.109375" customWidth="1"/>
    <col min="3" max="3" width="11.44140625" customWidth="1"/>
    <col min="4" max="4" width="15.88671875" customWidth="1"/>
    <col min="5" max="5" width="11.33203125" customWidth="1"/>
    <col min="6" max="6" width="10.88671875" customWidth="1"/>
    <col min="7" max="7" width="11" customWidth="1"/>
    <col min="8" max="8" width="11.109375" customWidth="1"/>
    <col min="9" max="9" width="10.6640625" customWidth="1"/>
  </cols>
  <sheetData>
    <row r="1" spans="1:9" ht="13.8" thickTop="1" x14ac:dyDescent="0.25">
      <c r="A1" s="248" t="s">
        <v>49</v>
      </c>
      <c r="B1" s="249"/>
      <c r="C1" s="84" t="str">
        <f>CONCATENATE(cislostavby," ",nazevstavby)</f>
        <v>Č-72 NEMOCNICE KYJOV</v>
      </c>
      <c r="D1" s="85"/>
      <c r="E1" s="86"/>
      <c r="F1" s="85"/>
      <c r="G1" s="87" t="s">
        <v>50</v>
      </c>
      <c r="H1" s="88" t="s">
        <v>81</v>
      </c>
      <c r="I1" s="89"/>
    </row>
    <row r="2" spans="1:9" ht="13.8" thickBot="1" x14ac:dyDescent="0.3">
      <c r="A2" s="250" t="s">
        <v>51</v>
      </c>
      <c r="B2" s="251"/>
      <c r="C2" s="90" t="str">
        <f>CONCATENATE(cisloobjektu," ",nazevobjektu)</f>
        <v>01 01-Rekonstrukce vodovodu u Infekčního oddělení</v>
      </c>
      <c r="D2" s="91"/>
      <c r="E2" s="92"/>
      <c r="F2" s="91"/>
      <c r="G2" s="252"/>
      <c r="H2" s="253"/>
      <c r="I2" s="254"/>
    </row>
    <row r="3" spans="1:9" ht="13.8" thickTop="1" x14ac:dyDescent="0.25">
      <c r="A3" s="56"/>
      <c r="B3" s="56"/>
      <c r="C3" s="56"/>
      <c r="D3" s="56"/>
      <c r="E3" s="56"/>
      <c r="F3" s="56"/>
      <c r="G3" s="56"/>
      <c r="H3" s="56"/>
      <c r="I3" s="56"/>
    </row>
    <row r="4" spans="1:9" ht="19.5" customHeight="1" x14ac:dyDescent="0.3">
      <c r="A4" s="93" t="s">
        <v>52</v>
      </c>
      <c r="B4" s="94"/>
      <c r="C4" s="94"/>
      <c r="D4" s="94"/>
      <c r="E4" s="94"/>
      <c r="F4" s="94"/>
      <c r="G4" s="94"/>
      <c r="H4" s="94"/>
      <c r="I4" s="94"/>
    </row>
    <row r="5" spans="1:9" ht="13.8" thickBot="1" x14ac:dyDescent="0.3">
      <c r="A5" s="56"/>
      <c r="B5" s="56"/>
      <c r="C5" s="56"/>
      <c r="D5" s="56"/>
      <c r="E5" s="56"/>
      <c r="F5" s="56"/>
      <c r="G5" s="56"/>
      <c r="H5" s="56"/>
      <c r="I5" s="56"/>
    </row>
    <row r="6" spans="1:9" ht="13.8" thickBot="1" x14ac:dyDescent="0.3">
      <c r="A6" s="95"/>
      <c r="B6" s="96" t="s">
        <v>53</v>
      </c>
      <c r="C6" s="96"/>
      <c r="D6" s="97"/>
      <c r="E6" s="98" t="s">
        <v>54</v>
      </c>
      <c r="F6" s="99" t="s">
        <v>55</v>
      </c>
      <c r="G6" s="99" t="s">
        <v>56</v>
      </c>
      <c r="H6" s="99" t="s">
        <v>57</v>
      </c>
      <c r="I6" s="100" t="s">
        <v>31</v>
      </c>
    </row>
    <row r="7" spans="1:9" x14ac:dyDescent="0.25">
      <c r="A7" s="175" t="str">
        <f>Položky!B7</f>
        <v>1</v>
      </c>
      <c r="B7" s="101" t="str">
        <f>Položky!C7</f>
        <v>Zemní práce</v>
      </c>
      <c r="C7" s="56"/>
      <c r="D7" s="102"/>
      <c r="E7" s="176">
        <f>SUM(Položky!G48)</f>
        <v>0</v>
      </c>
      <c r="F7" s="177">
        <f>Položky!BB42</f>
        <v>0</v>
      </c>
      <c r="G7" s="177">
        <f>Položky!BC42</f>
        <v>0</v>
      </c>
      <c r="H7" s="177">
        <f>Položky!BD42</f>
        <v>0</v>
      </c>
      <c r="I7" s="178">
        <f>Položky!BE42</f>
        <v>0</v>
      </c>
    </row>
    <row r="8" spans="1:9" x14ac:dyDescent="0.25">
      <c r="A8" s="175" t="str">
        <f>Položky!B49</f>
        <v>4</v>
      </c>
      <c r="B8" s="101" t="str">
        <f>Položky!C49</f>
        <v>Vodorovné konstrukce</v>
      </c>
      <c r="C8" s="56"/>
      <c r="D8" s="102"/>
      <c r="E8" s="176">
        <f>SUM(Položky!G52)</f>
        <v>0</v>
      </c>
      <c r="F8" s="177">
        <f>Položky!BB46</f>
        <v>0</v>
      </c>
      <c r="G8" s="177">
        <f>Položky!BC46</f>
        <v>0</v>
      </c>
      <c r="H8" s="177">
        <f>Položky!BD46</f>
        <v>0</v>
      </c>
      <c r="I8" s="178">
        <f>Položky!BE46</f>
        <v>0</v>
      </c>
    </row>
    <row r="9" spans="1:9" x14ac:dyDescent="0.25">
      <c r="A9" s="175" t="s">
        <v>236</v>
      </c>
      <c r="B9" s="101" t="s">
        <v>237</v>
      </c>
      <c r="C9" s="101"/>
      <c r="D9" s="102"/>
      <c r="E9" s="176">
        <f>SUM(Položky!G56)</f>
        <v>0</v>
      </c>
      <c r="F9" s="177"/>
      <c r="G9" s="177"/>
      <c r="H9" s="177"/>
      <c r="I9" s="178"/>
    </row>
    <row r="10" spans="1:9" x14ac:dyDescent="0.25">
      <c r="A10" s="175" t="s">
        <v>240</v>
      </c>
      <c r="B10" s="101" t="s">
        <v>241</v>
      </c>
      <c r="C10" s="101"/>
      <c r="D10" s="102"/>
      <c r="E10" s="176">
        <f>SUM(Položky!G59)</f>
        <v>0</v>
      </c>
      <c r="F10" s="177"/>
      <c r="G10" s="177"/>
      <c r="H10" s="177"/>
      <c r="I10" s="178"/>
    </row>
    <row r="11" spans="1:9" x14ac:dyDescent="0.25">
      <c r="A11" s="175" t="str">
        <f>Položky!B60</f>
        <v>5</v>
      </c>
      <c r="B11" s="101" t="str">
        <f>Položky!C60</f>
        <v>Komunikace</v>
      </c>
      <c r="C11" s="56"/>
      <c r="D11" s="102"/>
      <c r="E11" s="176">
        <f>SUM(Položky!G65)</f>
        <v>0</v>
      </c>
      <c r="F11" s="177">
        <f>Položky!BB52</f>
        <v>0</v>
      </c>
      <c r="G11" s="177">
        <f>Položky!BC52</f>
        <v>0</v>
      </c>
      <c r="H11" s="177">
        <f>Položky!BD52</f>
        <v>0</v>
      </c>
      <c r="I11" s="178">
        <f>Položky!BE52</f>
        <v>0</v>
      </c>
    </row>
    <row r="12" spans="1:9" x14ac:dyDescent="0.25">
      <c r="A12" s="175" t="str">
        <f>Položky!B66</f>
        <v>8</v>
      </c>
      <c r="B12" s="101" t="str">
        <f>Položky!C66</f>
        <v>Trubní vedení</v>
      </c>
      <c r="C12" s="56"/>
      <c r="D12" s="102"/>
      <c r="E12" s="176">
        <f>SUM(Položky!G85)</f>
        <v>0</v>
      </c>
      <c r="F12" s="177">
        <f>Položky!BB76</f>
        <v>0</v>
      </c>
      <c r="G12" s="177">
        <f>Položky!BC76</f>
        <v>0</v>
      </c>
      <c r="H12" s="177">
        <f>Položky!BD76</f>
        <v>0</v>
      </c>
      <c r="I12" s="178">
        <f>SUM(Položky!G83)</f>
        <v>0</v>
      </c>
    </row>
    <row r="13" spans="1:9" x14ac:dyDescent="0.25">
      <c r="A13" s="175" t="s">
        <v>244</v>
      </c>
      <c r="B13" s="101" t="s">
        <v>245</v>
      </c>
      <c r="C13" s="56"/>
      <c r="D13" s="102"/>
      <c r="E13" s="176">
        <f>SUM(Položky!G88)</f>
        <v>0</v>
      </c>
      <c r="F13" s="177"/>
      <c r="G13" s="177"/>
      <c r="H13" s="177"/>
      <c r="I13" s="178"/>
    </row>
    <row r="14" spans="1:9" x14ac:dyDescent="0.25">
      <c r="A14" s="175" t="str">
        <f>Položky!B89</f>
        <v>91</v>
      </c>
      <c r="B14" s="101" t="str">
        <f>Položky!C89</f>
        <v>Doplňující práce na komunikaci</v>
      </c>
      <c r="C14" s="56"/>
      <c r="D14" s="102"/>
      <c r="E14" s="176">
        <f>SUM(Položky!G94)</f>
        <v>0</v>
      </c>
      <c r="F14" s="177">
        <f>Položky!BB82</f>
        <v>0</v>
      </c>
      <c r="G14" s="177">
        <f>Položky!BC82</f>
        <v>0</v>
      </c>
      <c r="H14" s="177">
        <f>Položky!BD82</f>
        <v>0</v>
      </c>
      <c r="I14" s="178">
        <f>Položky!BE82</f>
        <v>0</v>
      </c>
    </row>
    <row r="15" spans="1:9" x14ac:dyDescent="0.25">
      <c r="A15" s="175" t="str">
        <f>Položky!B95</f>
        <v>99</v>
      </c>
      <c r="B15" s="101" t="str">
        <f>Položky!C95</f>
        <v>Staveništní přesun hmot</v>
      </c>
      <c r="C15" s="56"/>
      <c r="D15" s="102"/>
      <c r="E15" s="176">
        <f>SUM(Položky!G97)</f>
        <v>0</v>
      </c>
      <c r="F15" s="177">
        <f>Položky!BB87</f>
        <v>0</v>
      </c>
      <c r="G15" s="177">
        <f>Položky!BC87</f>
        <v>0</v>
      </c>
      <c r="H15" s="177">
        <f>Položky!BD87</f>
        <v>0</v>
      </c>
      <c r="I15" s="178">
        <f>Položky!BE87</f>
        <v>0</v>
      </c>
    </row>
    <row r="16" spans="1:9" x14ac:dyDescent="0.25">
      <c r="A16" s="175" t="str">
        <f>Položky!B98</f>
        <v>D96</v>
      </c>
      <c r="B16" s="101" t="str">
        <f>Položky!C98</f>
        <v>Přesuny suti a vybouraných hmot</v>
      </c>
      <c r="C16" s="56"/>
      <c r="D16" s="102"/>
      <c r="E16" s="176">
        <f>SUM(Položky!G106)</f>
        <v>0</v>
      </c>
      <c r="F16" s="177">
        <f>Položky!BB97</f>
        <v>0</v>
      </c>
      <c r="G16" s="177">
        <f>Položky!BC97</f>
        <v>0</v>
      </c>
      <c r="H16" s="177">
        <f>Položky!BD97</f>
        <v>0</v>
      </c>
      <c r="I16" s="178">
        <f>Položky!BE97</f>
        <v>0</v>
      </c>
    </row>
    <row r="17" spans="1:57" ht="13.8" thickBot="1" x14ac:dyDescent="0.3">
      <c r="A17" s="175" t="str">
        <f>Položky!B107</f>
        <v>M21</v>
      </c>
      <c r="B17" s="101" t="str">
        <f>Položky!C107</f>
        <v>Elektromontáže</v>
      </c>
      <c r="C17" s="56"/>
      <c r="D17" s="102"/>
      <c r="E17" s="176">
        <f>SUM(Položky!G109)</f>
        <v>0</v>
      </c>
      <c r="F17" s="177">
        <f>Položky!BB100</f>
        <v>0</v>
      </c>
      <c r="G17" s="177">
        <f>Položky!BC100</f>
        <v>0</v>
      </c>
      <c r="H17" s="177">
        <f>Položky!BD100</f>
        <v>0</v>
      </c>
      <c r="I17" s="178">
        <f>Položky!BE100</f>
        <v>0</v>
      </c>
    </row>
    <row r="18" spans="1:57" s="109" customFormat="1" ht="13.8" thickBot="1" x14ac:dyDescent="0.3">
      <c r="A18" s="103"/>
      <c r="B18" s="104" t="s">
        <v>58</v>
      </c>
      <c r="C18" s="104"/>
      <c r="D18" s="105"/>
      <c r="E18" s="106">
        <f>SUM(E7:E17)</f>
        <v>0</v>
      </c>
      <c r="F18" s="107">
        <f>SUM(F7:F17)</f>
        <v>0</v>
      </c>
      <c r="G18" s="107">
        <f>SUM(G7:G17)</f>
        <v>0</v>
      </c>
      <c r="H18" s="107">
        <f>SUM(H7:H17)</f>
        <v>0</v>
      </c>
      <c r="I18" s="108">
        <f>SUM(I7:I17)</f>
        <v>0</v>
      </c>
    </row>
    <row r="19" spans="1:57" x14ac:dyDescent="0.25">
      <c r="A19" s="56"/>
      <c r="B19" s="56"/>
      <c r="C19" s="56"/>
      <c r="D19" s="56"/>
      <c r="E19" s="56"/>
      <c r="F19" s="56"/>
      <c r="G19" s="56"/>
      <c r="H19" s="56"/>
      <c r="I19" s="56"/>
    </row>
    <row r="20" spans="1:57" ht="19.5" customHeight="1" x14ac:dyDescent="0.3">
      <c r="A20" s="94" t="s">
        <v>59</v>
      </c>
      <c r="B20" s="94"/>
      <c r="C20" s="94"/>
      <c r="D20" s="94"/>
      <c r="E20" s="94"/>
      <c r="F20" s="94"/>
      <c r="G20" s="110"/>
      <c r="H20" s="94"/>
      <c r="I20" s="94"/>
      <c r="BA20" s="31"/>
      <c r="BB20" s="31"/>
      <c r="BC20" s="31"/>
      <c r="BD20" s="31"/>
      <c r="BE20" s="31"/>
    </row>
    <row r="21" spans="1:57" ht="13.8" thickBot="1" x14ac:dyDescent="0.3">
      <c r="A21" s="56"/>
      <c r="B21" s="56"/>
      <c r="C21" s="56"/>
      <c r="D21" s="56"/>
      <c r="E21" s="56"/>
      <c r="F21" s="56"/>
      <c r="G21" s="56"/>
      <c r="H21" s="56"/>
      <c r="I21" s="56"/>
    </row>
    <row r="22" spans="1:57" x14ac:dyDescent="0.25">
      <c r="A22" s="61" t="s">
        <v>60</v>
      </c>
      <c r="B22" s="62"/>
      <c r="C22" s="62"/>
      <c r="D22" s="111"/>
      <c r="E22" s="112" t="s">
        <v>61</v>
      </c>
      <c r="F22" s="113" t="s">
        <v>62</v>
      </c>
      <c r="G22" s="114" t="s">
        <v>63</v>
      </c>
      <c r="H22" s="115"/>
      <c r="I22" s="116" t="s">
        <v>61</v>
      </c>
    </row>
    <row r="23" spans="1:57" x14ac:dyDescent="0.25">
      <c r="A23" s="54" t="s">
        <v>218</v>
      </c>
      <c r="B23" s="45"/>
      <c r="C23" s="45"/>
      <c r="D23" s="117"/>
      <c r="E23" s="118">
        <v>0</v>
      </c>
      <c r="F23" s="119">
        <v>0</v>
      </c>
      <c r="G23" s="120">
        <f t="shared" ref="G23:G30" si="0">CHOOSE(BA23+1,HSV+PSV,HSV+PSV+Mont,HSV+PSV+Dodavka+Mont,HSV,PSV,Mont,Dodavka,Mont+Dodavka,0)</f>
        <v>0</v>
      </c>
      <c r="H23" s="121"/>
      <c r="I23" s="122">
        <f t="shared" ref="I23:I30" si="1">E23+F23*G23/100</f>
        <v>0</v>
      </c>
      <c r="BA23">
        <v>0</v>
      </c>
    </row>
    <row r="24" spans="1:57" x14ac:dyDescent="0.25">
      <c r="A24" s="54" t="s">
        <v>219</v>
      </c>
      <c r="B24" s="45"/>
      <c r="C24" s="45"/>
      <c r="D24" s="117"/>
      <c r="E24" s="118">
        <v>0</v>
      </c>
      <c r="F24" s="119">
        <v>0</v>
      </c>
      <c r="G24" s="120">
        <f t="shared" si="0"/>
        <v>0</v>
      </c>
      <c r="H24" s="121"/>
      <c r="I24" s="122">
        <f t="shared" si="1"/>
        <v>0</v>
      </c>
      <c r="BA24">
        <v>0</v>
      </c>
    </row>
    <row r="25" spans="1:57" x14ac:dyDescent="0.25">
      <c r="A25" s="54" t="s">
        <v>220</v>
      </c>
      <c r="B25" s="45"/>
      <c r="C25" s="45"/>
      <c r="D25" s="117"/>
      <c r="E25" s="118">
        <v>0</v>
      </c>
      <c r="F25" s="119">
        <v>0</v>
      </c>
      <c r="G25" s="120">
        <f t="shared" si="0"/>
        <v>0</v>
      </c>
      <c r="H25" s="121"/>
      <c r="I25" s="122">
        <f t="shared" si="1"/>
        <v>0</v>
      </c>
      <c r="BA25">
        <v>0</v>
      </c>
    </row>
    <row r="26" spans="1:57" x14ac:dyDescent="0.25">
      <c r="A26" s="54" t="s">
        <v>221</v>
      </c>
      <c r="B26" s="45"/>
      <c r="C26" s="45"/>
      <c r="D26" s="117"/>
      <c r="E26" s="118">
        <v>0</v>
      </c>
      <c r="F26" s="119">
        <v>0</v>
      </c>
      <c r="G26" s="120">
        <f t="shared" si="0"/>
        <v>0</v>
      </c>
      <c r="H26" s="121"/>
      <c r="I26" s="122">
        <f t="shared" si="1"/>
        <v>0</v>
      </c>
      <c r="BA26">
        <v>0</v>
      </c>
    </row>
    <row r="27" spans="1:57" x14ac:dyDescent="0.25">
      <c r="A27" s="54" t="s">
        <v>222</v>
      </c>
      <c r="B27" s="45"/>
      <c r="C27" s="45"/>
      <c r="D27" s="117"/>
      <c r="E27" s="118">
        <v>0</v>
      </c>
      <c r="F27" s="119">
        <v>2.9</v>
      </c>
      <c r="G27" s="120">
        <f t="shared" si="0"/>
        <v>0</v>
      </c>
      <c r="H27" s="121"/>
      <c r="I27" s="122">
        <f t="shared" si="1"/>
        <v>0</v>
      </c>
      <c r="BA27">
        <v>1</v>
      </c>
    </row>
    <row r="28" spans="1:57" x14ac:dyDescent="0.25">
      <c r="A28" s="54" t="s">
        <v>223</v>
      </c>
      <c r="B28" s="45"/>
      <c r="C28" s="45"/>
      <c r="D28" s="117"/>
      <c r="E28" s="118">
        <v>0</v>
      </c>
      <c r="F28" s="119">
        <v>3</v>
      </c>
      <c r="G28" s="120">
        <f t="shared" si="0"/>
        <v>0</v>
      </c>
      <c r="H28" s="121"/>
      <c r="I28" s="122">
        <f t="shared" si="1"/>
        <v>0</v>
      </c>
      <c r="BA28">
        <v>1</v>
      </c>
    </row>
    <row r="29" spans="1:57" x14ac:dyDescent="0.25">
      <c r="A29" s="54" t="s">
        <v>224</v>
      </c>
      <c r="B29" s="45"/>
      <c r="C29" s="45"/>
      <c r="D29" s="117"/>
      <c r="E29" s="118">
        <v>0</v>
      </c>
      <c r="F29" s="119">
        <v>0</v>
      </c>
      <c r="G29" s="120">
        <f t="shared" si="0"/>
        <v>0</v>
      </c>
      <c r="H29" s="121"/>
      <c r="I29" s="122">
        <f t="shared" si="1"/>
        <v>0</v>
      </c>
      <c r="BA29">
        <v>2</v>
      </c>
    </row>
    <row r="30" spans="1:57" x14ac:dyDescent="0.25">
      <c r="A30" s="54" t="s">
        <v>225</v>
      </c>
      <c r="B30" s="45"/>
      <c r="C30" s="45"/>
      <c r="D30" s="117"/>
      <c r="E30" s="118">
        <v>0</v>
      </c>
      <c r="F30" s="119">
        <v>0</v>
      </c>
      <c r="G30" s="120">
        <f t="shared" si="0"/>
        <v>0</v>
      </c>
      <c r="H30" s="121"/>
      <c r="I30" s="122">
        <f t="shared" si="1"/>
        <v>0</v>
      </c>
      <c r="BA30">
        <v>2</v>
      </c>
    </row>
    <row r="31" spans="1:57" ht="13.8" thickBot="1" x14ac:dyDescent="0.3">
      <c r="A31" s="123"/>
      <c r="B31" s="124" t="s">
        <v>64</v>
      </c>
      <c r="C31" s="125"/>
      <c r="D31" s="126"/>
      <c r="E31" s="127"/>
      <c r="F31" s="128"/>
      <c r="G31" s="128"/>
      <c r="H31" s="255">
        <f>SUM(I23:I30)</f>
        <v>0</v>
      </c>
      <c r="I31" s="256"/>
    </row>
    <row r="33" spans="2:9" x14ac:dyDescent="0.25">
      <c r="B33" s="109"/>
      <c r="F33" s="129"/>
      <c r="G33" s="130"/>
      <c r="H33" s="130"/>
      <c r="I33" s="131"/>
    </row>
    <row r="34" spans="2:9" x14ac:dyDescent="0.25">
      <c r="F34" s="129"/>
      <c r="G34" s="130"/>
      <c r="H34" s="130"/>
      <c r="I34" s="131"/>
    </row>
    <row r="35" spans="2:9" x14ac:dyDescent="0.25">
      <c r="F35" s="129"/>
      <c r="G35" s="130"/>
      <c r="H35" s="130"/>
      <c r="I35" s="131"/>
    </row>
    <row r="36" spans="2:9" x14ac:dyDescent="0.25">
      <c r="F36" s="129"/>
      <c r="G36" s="130"/>
      <c r="H36" s="130"/>
      <c r="I36" s="131"/>
    </row>
    <row r="37" spans="2:9" x14ac:dyDescent="0.25">
      <c r="F37" s="129"/>
      <c r="G37" s="130"/>
      <c r="H37" s="130"/>
      <c r="I37" s="131"/>
    </row>
    <row r="38" spans="2:9" x14ac:dyDescent="0.25">
      <c r="F38" s="129"/>
      <c r="G38" s="130"/>
      <c r="H38" s="130"/>
      <c r="I38" s="131"/>
    </row>
    <row r="39" spans="2:9" x14ac:dyDescent="0.25">
      <c r="F39" s="129"/>
      <c r="G39" s="130"/>
      <c r="H39" s="130"/>
      <c r="I39" s="131"/>
    </row>
    <row r="40" spans="2:9" x14ac:dyDescent="0.25">
      <c r="F40" s="129"/>
      <c r="G40" s="130"/>
      <c r="H40" s="130"/>
      <c r="I40" s="131"/>
    </row>
    <row r="41" spans="2:9" x14ac:dyDescent="0.25">
      <c r="F41" s="129"/>
      <c r="G41" s="130"/>
      <c r="H41" s="130"/>
      <c r="I41" s="131"/>
    </row>
    <row r="42" spans="2:9" x14ac:dyDescent="0.25">
      <c r="F42" s="129"/>
      <c r="G42" s="130"/>
      <c r="H42" s="130"/>
      <c r="I42" s="131"/>
    </row>
    <row r="43" spans="2:9" x14ac:dyDescent="0.25">
      <c r="F43" s="129"/>
      <c r="G43" s="130"/>
      <c r="H43" s="130"/>
      <c r="I43" s="131"/>
    </row>
    <row r="44" spans="2:9" x14ac:dyDescent="0.25">
      <c r="F44" s="129"/>
      <c r="G44" s="130"/>
      <c r="H44" s="130"/>
      <c r="I44" s="131"/>
    </row>
    <row r="45" spans="2:9" x14ac:dyDescent="0.25">
      <c r="F45" s="129"/>
      <c r="G45" s="130"/>
      <c r="H45" s="130"/>
      <c r="I45" s="131"/>
    </row>
    <row r="46" spans="2:9" x14ac:dyDescent="0.25">
      <c r="F46" s="129"/>
      <c r="G46" s="130"/>
      <c r="H46" s="130"/>
      <c r="I46" s="131"/>
    </row>
    <row r="47" spans="2:9" x14ac:dyDescent="0.25">
      <c r="F47" s="129"/>
      <c r="G47" s="130"/>
      <c r="H47" s="130"/>
      <c r="I47" s="131"/>
    </row>
    <row r="48" spans="2:9" x14ac:dyDescent="0.25">
      <c r="F48" s="129"/>
      <c r="G48" s="130"/>
      <c r="H48" s="130"/>
      <c r="I48" s="131"/>
    </row>
    <row r="49" spans="6:9" x14ac:dyDescent="0.25">
      <c r="F49" s="129"/>
      <c r="G49" s="130"/>
      <c r="H49" s="130"/>
      <c r="I49" s="131"/>
    </row>
    <row r="50" spans="6:9" x14ac:dyDescent="0.25">
      <c r="F50" s="129"/>
      <c r="G50" s="130"/>
      <c r="H50" s="130"/>
      <c r="I50" s="131"/>
    </row>
    <row r="51" spans="6:9" x14ac:dyDescent="0.25">
      <c r="F51" s="129"/>
      <c r="G51" s="130"/>
      <c r="H51" s="130"/>
      <c r="I51" s="131"/>
    </row>
    <row r="52" spans="6:9" x14ac:dyDescent="0.25">
      <c r="F52" s="129"/>
      <c r="G52" s="130"/>
      <c r="H52" s="130"/>
      <c r="I52" s="131"/>
    </row>
    <row r="53" spans="6:9" x14ac:dyDescent="0.25">
      <c r="F53" s="129"/>
      <c r="G53" s="130"/>
      <c r="H53" s="130"/>
      <c r="I53" s="131"/>
    </row>
    <row r="54" spans="6:9" x14ac:dyDescent="0.25">
      <c r="F54" s="129"/>
      <c r="G54" s="130"/>
      <c r="H54" s="130"/>
      <c r="I54" s="131"/>
    </row>
    <row r="55" spans="6:9" x14ac:dyDescent="0.25">
      <c r="F55" s="129"/>
      <c r="G55" s="130"/>
      <c r="H55" s="130"/>
      <c r="I55" s="131"/>
    </row>
    <row r="56" spans="6:9" x14ac:dyDescent="0.25">
      <c r="F56" s="129"/>
      <c r="G56" s="130"/>
      <c r="H56" s="130"/>
      <c r="I56" s="131"/>
    </row>
    <row r="57" spans="6:9" x14ac:dyDescent="0.25">
      <c r="F57" s="129"/>
      <c r="G57" s="130"/>
      <c r="H57" s="130"/>
      <c r="I57" s="131"/>
    </row>
    <row r="58" spans="6:9" x14ac:dyDescent="0.25">
      <c r="F58" s="129"/>
      <c r="G58" s="130"/>
      <c r="H58" s="130"/>
      <c r="I58" s="131"/>
    </row>
    <row r="59" spans="6:9" x14ac:dyDescent="0.25">
      <c r="F59" s="129"/>
      <c r="G59" s="130"/>
      <c r="H59" s="130"/>
      <c r="I59" s="131"/>
    </row>
    <row r="60" spans="6:9" x14ac:dyDescent="0.25">
      <c r="F60" s="129"/>
      <c r="G60" s="130"/>
      <c r="H60" s="130"/>
      <c r="I60" s="131"/>
    </row>
    <row r="61" spans="6:9" x14ac:dyDescent="0.25">
      <c r="F61" s="129"/>
      <c r="G61" s="130"/>
      <c r="H61" s="130"/>
      <c r="I61" s="131"/>
    </row>
    <row r="62" spans="6:9" x14ac:dyDescent="0.25">
      <c r="F62" s="129"/>
      <c r="G62" s="130"/>
      <c r="H62" s="130"/>
      <c r="I62" s="131"/>
    </row>
    <row r="63" spans="6:9" x14ac:dyDescent="0.25">
      <c r="F63" s="129"/>
      <c r="G63" s="130"/>
      <c r="H63" s="130"/>
      <c r="I63" s="131"/>
    </row>
    <row r="64" spans="6:9" x14ac:dyDescent="0.25">
      <c r="F64" s="129"/>
      <c r="G64" s="130"/>
      <c r="H64" s="130"/>
      <c r="I64" s="131"/>
    </row>
    <row r="65" spans="6:9" x14ac:dyDescent="0.25">
      <c r="F65" s="129"/>
      <c r="G65" s="130"/>
      <c r="H65" s="130"/>
      <c r="I65" s="131"/>
    </row>
    <row r="66" spans="6:9" x14ac:dyDescent="0.25">
      <c r="F66" s="129"/>
      <c r="G66" s="130"/>
      <c r="H66" s="130"/>
      <c r="I66" s="131"/>
    </row>
    <row r="67" spans="6:9" x14ac:dyDescent="0.25">
      <c r="F67" s="129"/>
      <c r="G67" s="130"/>
      <c r="H67" s="130"/>
      <c r="I67" s="131"/>
    </row>
    <row r="68" spans="6:9" x14ac:dyDescent="0.25">
      <c r="F68" s="129"/>
      <c r="G68" s="130"/>
      <c r="H68" s="130"/>
      <c r="I68" s="131"/>
    </row>
    <row r="69" spans="6:9" x14ac:dyDescent="0.25">
      <c r="F69" s="129"/>
      <c r="G69" s="130"/>
      <c r="H69" s="130"/>
      <c r="I69" s="131"/>
    </row>
    <row r="70" spans="6:9" x14ac:dyDescent="0.25">
      <c r="F70" s="129"/>
      <c r="G70" s="130"/>
      <c r="H70" s="130"/>
      <c r="I70" s="131"/>
    </row>
    <row r="71" spans="6:9" x14ac:dyDescent="0.25">
      <c r="F71" s="129"/>
      <c r="G71" s="130"/>
      <c r="H71" s="130"/>
      <c r="I71" s="131"/>
    </row>
    <row r="72" spans="6:9" x14ac:dyDescent="0.25">
      <c r="F72" s="129"/>
      <c r="G72" s="130"/>
      <c r="H72" s="130"/>
      <c r="I72" s="131"/>
    </row>
    <row r="73" spans="6:9" x14ac:dyDescent="0.25">
      <c r="F73" s="129"/>
      <c r="G73" s="130"/>
      <c r="H73" s="130"/>
      <c r="I73" s="131"/>
    </row>
    <row r="74" spans="6:9" x14ac:dyDescent="0.25">
      <c r="F74" s="129"/>
      <c r="G74" s="130"/>
      <c r="H74" s="130"/>
      <c r="I74" s="131"/>
    </row>
    <row r="75" spans="6:9" x14ac:dyDescent="0.25">
      <c r="F75" s="129"/>
      <c r="G75" s="130"/>
      <c r="H75" s="130"/>
      <c r="I75" s="131"/>
    </row>
    <row r="76" spans="6:9" x14ac:dyDescent="0.25">
      <c r="F76" s="129"/>
      <c r="G76" s="130"/>
      <c r="H76" s="130"/>
      <c r="I76" s="131"/>
    </row>
    <row r="77" spans="6:9" x14ac:dyDescent="0.25">
      <c r="F77" s="129"/>
      <c r="G77" s="130"/>
      <c r="H77" s="130"/>
      <c r="I77" s="131"/>
    </row>
    <row r="78" spans="6:9" x14ac:dyDescent="0.25">
      <c r="F78" s="129"/>
      <c r="G78" s="130"/>
      <c r="H78" s="130"/>
      <c r="I78" s="131"/>
    </row>
    <row r="79" spans="6:9" x14ac:dyDescent="0.25">
      <c r="F79" s="129"/>
      <c r="G79" s="130"/>
      <c r="H79" s="130"/>
      <c r="I79" s="131"/>
    </row>
    <row r="80" spans="6:9" x14ac:dyDescent="0.25">
      <c r="F80" s="129"/>
      <c r="G80" s="130"/>
      <c r="H80" s="130"/>
      <c r="I80" s="131"/>
    </row>
    <row r="81" spans="6:9" x14ac:dyDescent="0.25">
      <c r="F81" s="129"/>
      <c r="G81" s="130"/>
      <c r="H81" s="130"/>
      <c r="I81" s="131"/>
    </row>
    <row r="82" spans="6:9" x14ac:dyDescent="0.25">
      <c r="F82" s="129"/>
      <c r="G82" s="130"/>
      <c r="H82" s="130"/>
      <c r="I82" s="131"/>
    </row>
  </sheetData>
  <mergeCells count="4">
    <mergeCell ref="A1:B1"/>
    <mergeCell ref="A2:B2"/>
    <mergeCell ref="G2:I2"/>
    <mergeCell ref="H31:I31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CZ170"/>
  <sheetViews>
    <sheetView showGridLines="0" showZeros="0" zoomScaleNormal="100" workbookViewId="0">
      <selection activeCell="F118" sqref="F118"/>
    </sheetView>
  </sheetViews>
  <sheetFormatPr defaultColWidth="9.109375" defaultRowHeight="13.2" x14ac:dyDescent="0.25"/>
  <cols>
    <col min="1" max="1" width="4.44140625" style="132" customWidth="1"/>
    <col min="2" max="2" width="11.5546875" style="132" customWidth="1"/>
    <col min="3" max="3" width="40.44140625" style="132" customWidth="1"/>
    <col min="4" max="4" width="5.5546875" style="132" customWidth="1"/>
    <col min="5" max="5" width="8.5546875" style="171" customWidth="1"/>
    <col min="6" max="6" width="9.88671875" style="132" customWidth="1"/>
    <col min="7" max="7" width="13.88671875" style="132" customWidth="1"/>
    <col min="8" max="11" width="9.109375" style="132"/>
    <col min="12" max="12" width="75.44140625" style="132" customWidth="1"/>
    <col min="13" max="13" width="45.33203125" style="132" customWidth="1"/>
    <col min="14" max="16384" width="9.109375" style="132"/>
  </cols>
  <sheetData>
    <row r="1" spans="1:104" ht="15.6" x14ac:dyDescent="0.3">
      <c r="A1" s="259" t="s">
        <v>65</v>
      </c>
      <c r="B1" s="259"/>
      <c r="C1" s="259"/>
      <c r="D1" s="259"/>
      <c r="E1" s="259"/>
      <c r="F1" s="259"/>
      <c r="G1" s="259"/>
    </row>
    <row r="2" spans="1:104" ht="14.25" customHeight="1" thickBot="1" x14ac:dyDescent="0.3">
      <c r="A2" s="133"/>
      <c r="B2" s="134"/>
      <c r="C2" s="135"/>
      <c r="D2" s="135"/>
      <c r="E2" s="136"/>
      <c r="F2" s="135"/>
      <c r="G2" s="135"/>
    </row>
    <row r="3" spans="1:104" ht="13.8" thickTop="1" x14ac:dyDescent="0.25">
      <c r="A3" s="248" t="s">
        <v>49</v>
      </c>
      <c r="B3" s="249"/>
      <c r="C3" s="84" t="str">
        <f>CONCATENATE(cislostavby," ",nazevstavby)</f>
        <v>Č-72 NEMOCNICE KYJOV</v>
      </c>
      <c r="D3" s="137"/>
      <c r="E3" s="138" t="s">
        <v>66</v>
      </c>
      <c r="F3" s="139" t="str">
        <f>Rekapitulace!H1</f>
        <v>nab</v>
      </c>
      <c r="G3" s="140"/>
    </row>
    <row r="4" spans="1:104" ht="13.8" thickBot="1" x14ac:dyDescent="0.3">
      <c r="A4" s="260" t="s">
        <v>51</v>
      </c>
      <c r="B4" s="251"/>
      <c r="C4" s="90" t="str">
        <f>CONCATENATE(cisloobjektu," ",nazevobjektu)</f>
        <v>01 01-Rekonstrukce vodovodu u Infekčního oddělení</v>
      </c>
      <c r="D4" s="141"/>
      <c r="E4" s="261">
        <f>Rekapitulace!G2</f>
        <v>0</v>
      </c>
      <c r="F4" s="262"/>
      <c r="G4" s="263"/>
    </row>
    <row r="5" spans="1:104" ht="13.8" thickTop="1" x14ac:dyDescent="0.25">
      <c r="A5" s="142"/>
      <c r="B5" s="133"/>
      <c r="C5" s="133"/>
      <c r="D5" s="133"/>
      <c r="E5" s="143"/>
      <c r="F5" s="133"/>
      <c r="G5" s="133"/>
    </row>
    <row r="6" spans="1:104" x14ac:dyDescent="0.25">
      <c r="A6" s="144" t="s">
        <v>67</v>
      </c>
      <c r="B6" s="145" t="s">
        <v>68</v>
      </c>
      <c r="C6" s="145" t="s">
        <v>69</v>
      </c>
      <c r="D6" s="145" t="s">
        <v>70</v>
      </c>
      <c r="E6" s="145" t="s">
        <v>71</v>
      </c>
      <c r="F6" s="145" t="s">
        <v>72</v>
      </c>
      <c r="G6" s="146" t="s">
        <v>73</v>
      </c>
    </row>
    <row r="7" spans="1:104" x14ac:dyDescent="0.25">
      <c r="A7" s="147" t="s">
        <v>74</v>
      </c>
      <c r="B7" s="148" t="s">
        <v>75</v>
      </c>
      <c r="C7" s="149" t="s">
        <v>76</v>
      </c>
      <c r="D7" s="150"/>
      <c r="E7" s="151"/>
      <c r="F7" s="151"/>
      <c r="G7" s="152"/>
      <c r="O7" s="153">
        <v>1</v>
      </c>
    </row>
    <row r="8" spans="1:104" ht="20.399999999999999" x14ac:dyDescent="0.25">
      <c r="A8" s="223">
        <v>1</v>
      </c>
      <c r="B8" s="224" t="s">
        <v>249</v>
      </c>
      <c r="C8" s="225" t="s">
        <v>250</v>
      </c>
      <c r="D8" s="226" t="s">
        <v>251</v>
      </c>
      <c r="E8" s="227">
        <v>0.1</v>
      </c>
      <c r="F8" s="227">
        <v>0</v>
      </c>
      <c r="G8" s="227">
        <f>SUM(E8*F8)</f>
        <v>0</v>
      </c>
      <c r="O8" s="153">
        <v>2</v>
      </c>
      <c r="AA8" s="132">
        <v>1</v>
      </c>
      <c r="AB8" s="132">
        <v>1</v>
      </c>
      <c r="AC8" s="132">
        <v>1</v>
      </c>
      <c r="AZ8" s="132">
        <v>1</v>
      </c>
      <c r="BA8" s="132">
        <f t="shared" ref="BA8:BA13" si="0">IF(AZ8=1,G9,0)</f>
        <v>0</v>
      </c>
      <c r="BB8" s="132">
        <f t="shared" ref="BB8:BB13" si="1">IF(AZ8=2,G9,0)</f>
        <v>0</v>
      </c>
      <c r="BC8" s="132">
        <f t="shared" ref="BC8:BC13" si="2">IF(AZ8=3,G9,0)</f>
        <v>0</v>
      </c>
      <c r="BD8" s="132">
        <f t="shared" ref="BD8:BD13" si="3">IF(AZ8=4,G9,0)</f>
        <v>0</v>
      </c>
      <c r="BE8" s="132">
        <f t="shared" ref="BE8:BE13" si="4">IF(AZ8=5,G9,0)</f>
        <v>0</v>
      </c>
      <c r="CA8" s="160">
        <v>1</v>
      </c>
      <c r="CB8" s="160">
        <v>1</v>
      </c>
      <c r="CZ8" s="132">
        <v>0</v>
      </c>
    </row>
    <row r="9" spans="1:104" x14ac:dyDescent="0.25">
      <c r="A9" s="190">
        <v>2</v>
      </c>
      <c r="B9" s="191" t="s">
        <v>82</v>
      </c>
      <c r="C9" s="192" t="s">
        <v>83</v>
      </c>
      <c r="D9" s="193" t="s">
        <v>84</v>
      </c>
      <c r="E9" s="194">
        <v>6</v>
      </c>
      <c r="F9" s="195">
        <v>0</v>
      </c>
      <c r="G9" s="196">
        <f t="shared" ref="G9:G14" si="5">E9*F9</f>
        <v>0</v>
      </c>
      <c r="O9" s="153">
        <v>2</v>
      </c>
      <c r="AA9" s="132">
        <v>1</v>
      </c>
      <c r="AB9" s="132">
        <v>1</v>
      </c>
      <c r="AC9" s="132">
        <v>1</v>
      </c>
      <c r="AZ9" s="132">
        <v>1</v>
      </c>
      <c r="BA9" s="132">
        <f t="shared" si="0"/>
        <v>0</v>
      </c>
      <c r="BB9" s="132">
        <f t="shared" si="1"/>
        <v>0</v>
      </c>
      <c r="BC9" s="132">
        <f t="shared" si="2"/>
        <v>0</v>
      </c>
      <c r="BD9" s="132">
        <f t="shared" si="3"/>
        <v>0</v>
      </c>
      <c r="BE9" s="132">
        <f t="shared" si="4"/>
        <v>0</v>
      </c>
      <c r="CA9" s="160">
        <v>1</v>
      </c>
      <c r="CB9" s="160">
        <v>1</v>
      </c>
      <c r="CZ9" s="132">
        <v>0</v>
      </c>
    </row>
    <row r="10" spans="1:104" x14ac:dyDescent="0.25">
      <c r="A10" s="190">
        <v>3</v>
      </c>
      <c r="B10" s="191" t="s">
        <v>85</v>
      </c>
      <c r="C10" s="192" t="s">
        <v>86</v>
      </c>
      <c r="D10" s="193" t="s">
        <v>84</v>
      </c>
      <c r="E10" s="194">
        <v>6</v>
      </c>
      <c r="F10" s="194">
        <v>0</v>
      </c>
      <c r="G10" s="196">
        <f>E10*F10</f>
        <v>0</v>
      </c>
      <c r="O10" s="153">
        <v>2</v>
      </c>
      <c r="AA10" s="132">
        <v>1</v>
      </c>
      <c r="AB10" s="132">
        <v>1</v>
      </c>
      <c r="AC10" s="132">
        <v>1</v>
      </c>
      <c r="AZ10" s="132">
        <v>1</v>
      </c>
      <c r="BA10" s="132">
        <f t="shared" si="0"/>
        <v>0</v>
      </c>
      <c r="BB10" s="132">
        <f t="shared" si="1"/>
        <v>0</v>
      </c>
      <c r="BC10" s="132">
        <f t="shared" si="2"/>
        <v>0</v>
      </c>
      <c r="BD10" s="132">
        <f t="shared" si="3"/>
        <v>0</v>
      </c>
      <c r="BE10" s="132">
        <f t="shared" si="4"/>
        <v>0</v>
      </c>
      <c r="CA10" s="160">
        <v>1</v>
      </c>
      <c r="CB10" s="160">
        <v>1</v>
      </c>
      <c r="CZ10" s="132">
        <v>0</v>
      </c>
    </row>
    <row r="11" spans="1:104" x14ac:dyDescent="0.25">
      <c r="A11" s="190">
        <v>4</v>
      </c>
      <c r="B11" s="191" t="s">
        <v>87</v>
      </c>
      <c r="C11" s="192" t="s">
        <v>88</v>
      </c>
      <c r="D11" s="193" t="s">
        <v>84</v>
      </c>
      <c r="E11" s="194">
        <v>5</v>
      </c>
      <c r="F11" s="194">
        <v>0</v>
      </c>
      <c r="G11" s="196">
        <f t="shared" si="5"/>
        <v>0</v>
      </c>
      <c r="O11" s="153">
        <v>2</v>
      </c>
      <c r="AA11" s="132">
        <v>1</v>
      </c>
      <c r="AB11" s="132">
        <v>1</v>
      </c>
      <c r="AC11" s="132">
        <v>1</v>
      </c>
      <c r="AZ11" s="132">
        <v>1</v>
      </c>
      <c r="BA11" s="132">
        <f t="shared" si="0"/>
        <v>0</v>
      </c>
      <c r="BB11" s="132">
        <f t="shared" si="1"/>
        <v>0</v>
      </c>
      <c r="BC11" s="132">
        <f t="shared" si="2"/>
        <v>0</v>
      </c>
      <c r="BD11" s="132">
        <f t="shared" si="3"/>
        <v>0</v>
      </c>
      <c r="BE11" s="132">
        <f t="shared" si="4"/>
        <v>0</v>
      </c>
      <c r="CA11" s="160">
        <v>1</v>
      </c>
      <c r="CB11" s="160">
        <v>1</v>
      </c>
      <c r="CZ11" s="132">
        <v>0</v>
      </c>
    </row>
    <row r="12" spans="1:104" x14ac:dyDescent="0.25">
      <c r="A12" s="190">
        <v>5</v>
      </c>
      <c r="B12" s="191" t="s">
        <v>89</v>
      </c>
      <c r="C12" s="192" t="s">
        <v>90</v>
      </c>
      <c r="D12" s="193" t="s">
        <v>84</v>
      </c>
      <c r="E12" s="194">
        <v>5</v>
      </c>
      <c r="F12" s="194">
        <v>0</v>
      </c>
      <c r="G12" s="196">
        <f>E12*F12</f>
        <v>0</v>
      </c>
      <c r="O12" s="153">
        <v>2</v>
      </c>
      <c r="AA12" s="132">
        <v>1</v>
      </c>
      <c r="AB12" s="132">
        <v>1</v>
      </c>
      <c r="AC12" s="132">
        <v>1</v>
      </c>
      <c r="AZ12" s="132">
        <v>1</v>
      </c>
      <c r="BA12" s="132">
        <f t="shared" si="0"/>
        <v>0</v>
      </c>
      <c r="BB12" s="132">
        <f t="shared" si="1"/>
        <v>0</v>
      </c>
      <c r="BC12" s="132">
        <f t="shared" si="2"/>
        <v>0</v>
      </c>
      <c r="BD12" s="132">
        <f t="shared" si="3"/>
        <v>0</v>
      </c>
      <c r="BE12" s="132">
        <f t="shared" si="4"/>
        <v>0</v>
      </c>
      <c r="CA12" s="160">
        <v>1</v>
      </c>
      <c r="CB12" s="160">
        <v>1</v>
      </c>
      <c r="CZ12" s="132">
        <v>0</v>
      </c>
    </row>
    <row r="13" spans="1:104" x14ac:dyDescent="0.25">
      <c r="A13" s="190">
        <v>6</v>
      </c>
      <c r="B13" s="191" t="s">
        <v>91</v>
      </c>
      <c r="C13" s="192" t="s">
        <v>92</v>
      </c>
      <c r="D13" s="193" t="s">
        <v>93</v>
      </c>
      <c r="E13" s="194">
        <v>5</v>
      </c>
      <c r="F13" s="194">
        <v>0</v>
      </c>
      <c r="G13" s="196">
        <f t="shared" si="5"/>
        <v>0</v>
      </c>
      <c r="O13" s="153">
        <v>2</v>
      </c>
      <c r="AA13" s="132">
        <v>1</v>
      </c>
      <c r="AB13" s="132">
        <v>1</v>
      </c>
      <c r="AC13" s="132">
        <v>1</v>
      </c>
      <c r="AZ13" s="132">
        <v>1</v>
      </c>
      <c r="BA13" s="132">
        <f t="shared" si="0"/>
        <v>0</v>
      </c>
      <c r="BB13" s="132">
        <f t="shared" si="1"/>
        <v>0</v>
      </c>
      <c r="BC13" s="132">
        <f t="shared" si="2"/>
        <v>0</v>
      </c>
      <c r="BD13" s="132">
        <f t="shared" si="3"/>
        <v>0</v>
      </c>
      <c r="BE13" s="132">
        <f t="shared" si="4"/>
        <v>0</v>
      </c>
      <c r="CA13" s="160">
        <v>1</v>
      </c>
      <c r="CB13" s="160">
        <v>1</v>
      </c>
      <c r="CZ13" s="132">
        <v>0</v>
      </c>
    </row>
    <row r="14" spans="1:104" x14ac:dyDescent="0.25">
      <c r="A14" s="190">
        <v>7</v>
      </c>
      <c r="B14" s="191" t="s">
        <v>94</v>
      </c>
      <c r="C14" s="192" t="s">
        <v>95</v>
      </c>
      <c r="D14" s="193" t="s">
        <v>96</v>
      </c>
      <c r="E14" s="194">
        <v>1.5</v>
      </c>
      <c r="F14" s="194">
        <v>0</v>
      </c>
      <c r="G14" s="196">
        <f t="shared" si="5"/>
        <v>0</v>
      </c>
      <c r="M14" s="161" t="s">
        <v>97</v>
      </c>
      <c r="O14" s="153"/>
    </row>
    <row r="15" spans="1:104" x14ac:dyDescent="0.25">
      <c r="A15" s="197"/>
      <c r="B15" s="198"/>
      <c r="C15" s="264" t="s">
        <v>97</v>
      </c>
      <c r="D15" s="265"/>
      <c r="E15" s="222">
        <v>1.5</v>
      </c>
      <c r="F15" s="200"/>
      <c r="G15" s="201"/>
      <c r="O15" s="153">
        <v>2</v>
      </c>
      <c r="AA15" s="132">
        <v>1</v>
      </c>
      <c r="AB15" s="132">
        <v>1</v>
      </c>
      <c r="AC15" s="132">
        <v>1</v>
      </c>
      <c r="AZ15" s="132">
        <v>1</v>
      </c>
      <c r="BA15" s="132">
        <f>IF(AZ15=1,G16,0)</f>
        <v>0</v>
      </c>
      <c r="BB15" s="132">
        <f>IF(AZ15=2,G16,0)</f>
        <v>0</v>
      </c>
      <c r="BC15" s="132">
        <f>IF(AZ15=3,G16,0)</f>
        <v>0</v>
      </c>
      <c r="BD15" s="132">
        <f>IF(AZ15=4,G16,0)</f>
        <v>0</v>
      </c>
      <c r="BE15" s="132">
        <f>IF(AZ15=5,G16,0)</f>
        <v>0</v>
      </c>
      <c r="CA15" s="160">
        <v>1</v>
      </c>
      <c r="CB15" s="160">
        <v>1</v>
      </c>
      <c r="CZ15" s="132">
        <v>0</v>
      </c>
    </row>
    <row r="16" spans="1:104" x14ac:dyDescent="0.25">
      <c r="A16" s="190">
        <v>8</v>
      </c>
      <c r="B16" s="191" t="s">
        <v>98</v>
      </c>
      <c r="C16" s="192" t="s">
        <v>99</v>
      </c>
      <c r="D16" s="193" t="s">
        <v>96</v>
      </c>
      <c r="E16" s="194">
        <v>1.5</v>
      </c>
      <c r="F16" s="194">
        <v>0</v>
      </c>
      <c r="G16" s="196">
        <f>E16*F16</f>
        <v>0</v>
      </c>
      <c r="O16" s="153">
        <v>2</v>
      </c>
      <c r="AA16" s="132">
        <v>1</v>
      </c>
      <c r="AB16" s="132">
        <v>1</v>
      </c>
      <c r="AC16" s="132">
        <v>1</v>
      </c>
      <c r="AZ16" s="132">
        <v>1</v>
      </c>
      <c r="BA16" s="132">
        <f>IF(AZ16=1,G17,0)</f>
        <v>0</v>
      </c>
      <c r="BB16" s="132">
        <f>IF(AZ16=2,G17,0)</f>
        <v>0</v>
      </c>
      <c r="BC16" s="132">
        <f>IF(AZ16=3,G17,0)</f>
        <v>0</v>
      </c>
      <c r="BD16" s="132">
        <f>IF(AZ16=4,G17,0)</f>
        <v>0</v>
      </c>
      <c r="BE16" s="132">
        <f>IF(AZ16=5,G17,0)</f>
        <v>0</v>
      </c>
      <c r="CA16" s="160">
        <v>1</v>
      </c>
      <c r="CB16" s="160">
        <v>1</v>
      </c>
      <c r="CZ16" s="132">
        <v>0</v>
      </c>
    </row>
    <row r="17" spans="1:104" x14ac:dyDescent="0.25">
      <c r="A17" s="190">
        <v>9</v>
      </c>
      <c r="B17" s="191" t="s">
        <v>100</v>
      </c>
      <c r="C17" s="192" t="s">
        <v>101</v>
      </c>
      <c r="D17" s="193" t="s">
        <v>96</v>
      </c>
      <c r="E17" s="194">
        <v>70.52</v>
      </c>
      <c r="F17" s="194">
        <v>0</v>
      </c>
      <c r="G17" s="196">
        <f>E17*F17</f>
        <v>0</v>
      </c>
      <c r="M17" s="161" t="s">
        <v>102</v>
      </c>
      <c r="O17" s="153"/>
    </row>
    <row r="18" spans="1:104" x14ac:dyDescent="0.25">
      <c r="A18" s="197"/>
      <c r="B18" s="198"/>
      <c r="C18" s="257"/>
      <c r="D18" s="258"/>
      <c r="E18" s="199"/>
      <c r="F18" s="200"/>
      <c r="G18" s="201"/>
      <c r="O18" s="153">
        <v>2</v>
      </c>
      <c r="AA18" s="132">
        <v>1</v>
      </c>
      <c r="AB18" s="132">
        <v>1</v>
      </c>
      <c r="AC18" s="132">
        <v>1</v>
      </c>
      <c r="AZ18" s="132">
        <v>1</v>
      </c>
      <c r="BA18" s="132">
        <f>IF(AZ18=1,G19,0)</f>
        <v>0</v>
      </c>
      <c r="BB18" s="132">
        <f>IF(AZ18=2,G19,0)</f>
        <v>0</v>
      </c>
      <c r="BC18" s="132">
        <f>IF(AZ18=3,G19,0)</f>
        <v>0</v>
      </c>
      <c r="BD18" s="132">
        <f>IF(AZ18=4,G19,0)</f>
        <v>0</v>
      </c>
      <c r="BE18" s="132">
        <f>IF(AZ18=5,G19,0)</f>
        <v>0</v>
      </c>
      <c r="CA18" s="160">
        <v>1</v>
      </c>
      <c r="CB18" s="160">
        <v>1</v>
      </c>
      <c r="CZ18" s="132">
        <v>0</v>
      </c>
    </row>
    <row r="19" spans="1:104" x14ac:dyDescent="0.25">
      <c r="A19" s="190">
        <v>10</v>
      </c>
      <c r="B19" s="191" t="s">
        <v>103</v>
      </c>
      <c r="C19" s="192" t="s">
        <v>104</v>
      </c>
      <c r="D19" s="193" t="s">
        <v>96</v>
      </c>
      <c r="E19" s="194">
        <v>70.52</v>
      </c>
      <c r="F19" s="194">
        <v>0</v>
      </c>
      <c r="G19" s="196">
        <f>E19*F19</f>
        <v>0</v>
      </c>
      <c r="M19" s="161" t="s">
        <v>102</v>
      </c>
      <c r="O19" s="153"/>
    </row>
    <row r="20" spans="1:104" x14ac:dyDescent="0.25">
      <c r="A20" s="197"/>
      <c r="B20" s="198"/>
      <c r="C20" s="257"/>
      <c r="D20" s="258"/>
      <c r="E20" s="199"/>
      <c r="F20" s="200"/>
      <c r="G20" s="201"/>
      <c r="O20" s="153">
        <v>2</v>
      </c>
      <c r="AA20" s="132">
        <v>1</v>
      </c>
      <c r="AB20" s="132">
        <v>1</v>
      </c>
      <c r="AC20" s="132">
        <v>1</v>
      </c>
      <c r="AZ20" s="132">
        <v>1</v>
      </c>
      <c r="BA20" s="132">
        <f>IF(AZ20=1,G21,0)</f>
        <v>0</v>
      </c>
      <c r="BB20" s="132">
        <f>IF(AZ20=2,G21,0)</f>
        <v>0</v>
      </c>
      <c r="BC20" s="132">
        <f>IF(AZ20=3,G21,0)</f>
        <v>0</v>
      </c>
      <c r="BD20" s="132">
        <f>IF(AZ20=4,G21,0)</f>
        <v>0</v>
      </c>
      <c r="BE20" s="132">
        <f>IF(AZ20=5,G21,0)</f>
        <v>0</v>
      </c>
      <c r="CA20" s="160">
        <v>1</v>
      </c>
      <c r="CB20" s="160">
        <v>1</v>
      </c>
      <c r="CZ20" s="132">
        <v>0</v>
      </c>
    </row>
    <row r="21" spans="1:104" x14ac:dyDescent="0.25">
      <c r="A21" s="190">
        <v>11</v>
      </c>
      <c r="B21" s="191" t="s">
        <v>105</v>
      </c>
      <c r="C21" s="192" t="s">
        <v>106</v>
      </c>
      <c r="D21" s="193" t="s">
        <v>96</v>
      </c>
      <c r="E21" s="194">
        <v>5.62</v>
      </c>
      <c r="F21" s="194">
        <v>0</v>
      </c>
      <c r="G21" s="196">
        <f>E21*F21</f>
        <v>0</v>
      </c>
      <c r="M21" s="161" t="s">
        <v>107</v>
      </c>
      <c r="O21" s="153"/>
    </row>
    <row r="22" spans="1:104" x14ac:dyDescent="0.25">
      <c r="A22" s="197"/>
      <c r="B22" s="198"/>
      <c r="C22" s="257"/>
      <c r="D22" s="258"/>
      <c r="E22" s="199"/>
      <c r="F22" s="200"/>
      <c r="G22" s="201"/>
      <c r="O22" s="153">
        <v>2</v>
      </c>
      <c r="AA22" s="132">
        <v>1</v>
      </c>
      <c r="AB22" s="132">
        <v>1</v>
      </c>
      <c r="AC22" s="132">
        <v>1</v>
      </c>
      <c r="AZ22" s="132">
        <v>1</v>
      </c>
      <c r="BA22" s="132">
        <f>IF(AZ22=1,G23,0)</f>
        <v>0</v>
      </c>
      <c r="BB22" s="132">
        <f>IF(AZ22=2,G23,0)</f>
        <v>0</v>
      </c>
      <c r="BC22" s="132">
        <f>IF(AZ22=3,G23,0)</f>
        <v>0</v>
      </c>
      <c r="BD22" s="132">
        <f>IF(AZ22=4,G23,0)</f>
        <v>0</v>
      </c>
      <c r="BE22" s="132">
        <f>IF(AZ22=5,G23,0)</f>
        <v>0</v>
      </c>
      <c r="CA22" s="160">
        <v>1</v>
      </c>
      <c r="CB22" s="160">
        <v>1</v>
      </c>
      <c r="CZ22" s="132">
        <v>0</v>
      </c>
    </row>
    <row r="23" spans="1:104" x14ac:dyDescent="0.25">
      <c r="A23" s="190">
        <v>12</v>
      </c>
      <c r="B23" s="191" t="s">
        <v>108</v>
      </c>
      <c r="C23" s="192" t="s">
        <v>109</v>
      </c>
      <c r="D23" s="193" t="s">
        <v>96</v>
      </c>
      <c r="E23" s="194">
        <v>84.52</v>
      </c>
      <c r="F23" s="194">
        <v>0</v>
      </c>
      <c r="G23" s="196">
        <f>E23*F23</f>
        <v>0</v>
      </c>
      <c r="M23" s="161" t="s">
        <v>110</v>
      </c>
      <c r="O23" s="153"/>
    </row>
    <row r="24" spans="1:104" x14ac:dyDescent="0.25">
      <c r="A24" s="223">
        <v>13</v>
      </c>
      <c r="B24" s="224" t="s">
        <v>232</v>
      </c>
      <c r="C24" s="225" t="s">
        <v>233</v>
      </c>
      <c r="D24" s="226" t="s">
        <v>84</v>
      </c>
      <c r="E24" s="227">
        <v>244.4</v>
      </c>
      <c r="F24" s="227">
        <v>0</v>
      </c>
      <c r="G24" s="227">
        <f>SUM(E24*F24)</f>
        <v>0</v>
      </c>
      <c r="O24" s="153">
        <v>2</v>
      </c>
      <c r="AA24" s="132">
        <v>1</v>
      </c>
      <c r="AB24" s="132">
        <v>1</v>
      </c>
      <c r="AC24" s="132">
        <v>1</v>
      </c>
      <c r="AZ24" s="132">
        <v>1</v>
      </c>
      <c r="BA24" s="132">
        <f>IF(AZ24=1,G27,0)</f>
        <v>0</v>
      </c>
      <c r="BB24" s="132">
        <f>IF(AZ24=2,G27,0)</f>
        <v>0</v>
      </c>
      <c r="BC24" s="132">
        <f>IF(AZ24=3,G27,0)</f>
        <v>0</v>
      </c>
      <c r="BD24" s="132">
        <f>IF(AZ24=4,G27,0)</f>
        <v>0</v>
      </c>
      <c r="BE24" s="132">
        <f>IF(AZ24=5,G27,0)</f>
        <v>0</v>
      </c>
      <c r="CA24" s="160">
        <v>1</v>
      </c>
      <c r="CB24" s="160">
        <v>1</v>
      </c>
      <c r="CZ24" s="132">
        <v>0</v>
      </c>
    </row>
    <row r="25" spans="1:104" x14ac:dyDescent="0.25">
      <c r="A25" s="223">
        <v>14</v>
      </c>
      <c r="B25" s="224" t="s">
        <v>234</v>
      </c>
      <c r="C25" s="225" t="s">
        <v>235</v>
      </c>
      <c r="D25" s="226" t="s">
        <v>84</v>
      </c>
      <c r="E25" s="227">
        <v>244.4</v>
      </c>
      <c r="F25" s="227">
        <v>0</v>
      </c>
      <c r="G25" s="227">
        <f>SUM(E25*F25)</f>
        <v>0</v>
      </c>
      <c r="M25" s="161" t="s">
        <v>113</v>
      </c>
      <c r="O25" s="153"/>
    </row>
    <row r="26" spans="1:104" x14ac:dyDescent="0.25">
      <c r="A26" s="197"/>
      <c r="B26" s="198"/>
      <c r="C26" s="257"/>
      <c r="D26" s="258"/>
      <c r="E26" s="199"/>
      <c r="F26" s="200"/>
      <c r="G26" s="201"/>
      <c r="M26" s="161" t="s">
        <v>114</v>
      </c>
      <c r="O26" s="153"/>
    </row>
    <row r="27" spans="1:104" x14ac:dyDescent="0.25">
      <c r="A27" s="190">
        <v>15</v>
      </c>
      <c r="B27" s="191" t="s">
        <v>111</v>
      </c>
      <c r="C27" s="192" t="s">
        <v>112</v>
      </c>
      <c r="D27" s="193" t="s">
        <v>96</v>
      </c>
      <c r="E27" s="194">
        <v>17.579999999999998</v>
      </c>
      <c r="F27" s="194">
        <v>0</v>
      </c>
      <c r="G27" s="196">
        <f>E27*F27</f>
        <v>0</v>
      </c>
      <c r="O27" s="153">
        <v>2</v>
      </c>
      <c r="AA27" s="132">
        <v>1</v>
      </c>
      <c r="AB27" s="132">
        <v>1</v>
      </c>
      <c r="AC27" s="132">
        <v>1</v>
      </c>
      <c r="AZ27" s="132">
        <v>1</v>
      </c>
      <c r="BA27" s="132">
        <f>IF(AZ27=1,G30,0)</f>
        <v>0</v>
      </c>
      <c r="BB27" s="132">
        <f>IF(AZ27=2,G30,0)</f>
        <v>0</v>
      </c>
      <c r="BC27" s="132">
        <f>IF(AZ27=3,G30,0)</f>
        <v>0</v>
      </c>
      <c r="BD27" s="132">
        <f>IF(AZ27=4,G30,0)</f>
        <v>0</v>
      </c>
      <c r="BE27" s="132">
        <f>IF(AZ27=5,G30,0)</f>
        <v>0</v>
      </c>
      <c r="CA27" s="160">
        <v>1</v>
      </c>
      <c r="CB27" s="160">
        <v>1</v>
      </c>
      <c r="CZ27" s="132">
        <v>0</v>
      </c>
    </row>
    <row r="28" spans="1:104" x14ac:dyDescent="0.25">
      <c r="A28" s="197"/>
      <c r="B28" s="198"/>
      <c r="C28" s="257"/>
      <c r="D28" s="258"/>
      <c r="E28" s="199"/>
      <c r="F28" s="200"/>
      <c r="G28" s="201"/>
      <c r="M28" s="161" t="s">
        <v>113</v>
      </c>
      <c r="O28" s="153"/>
    </row>
    <row r="29" spans="1:104" x14ac:dyDescent="0.25">
      <c r="A29" s="197"/>
      <c r="B29" s="198"/>
      <c r="C29" s="257"/>
      <c r="D29" s="258"/>
      <c r="E29" s="199"/>
      <c r="F29" s="200"/>
      <c r="G29" s="201"/>
      <c r="O29" s="153">
        <v>2</v>
      </c>
      <c r="AA29" s="132">
        <v>1</v>
      </c>
      <c r="AB29" s="132">
        <v>1</v>
      </c>
      <c r="AC29" s="132">
        <v>1</v>
      </c>
      <c r="AZ29" s="132">
        <v>1</v>
      </c>
      <c r="BA29" s="132">
        <f>IF(AZ29=1,G32,0)</f>
        <v>0</v>
      </c>
      <c r="BB29" s="132">
        <f>IF(AZ29=2,G32,0)</f>
        <v>0</v>
      </c>
      <c r="BC29" s="132">
        <f>IF(AZ29=3,G32,0)</f>
        <v>0</v>
      </c>
      <c r="BD29" s="132">
        <f>IF(AZ29=4,G32,0)</f>
        <v>0</v>
      </c>
      <c r="BE29" s="132">
        <f>IF(AZ29=5,G32,0)</f>
        <v>0</v>
      </c>
      <c r="CA29" s="160">
        <v>1</v>
      </c>
      <c r="CB29" s="160">
        <v>1</v>
      </c>
      <c r="CZ29" s="132">
        <v>0</v>
      </c>
    </row>
    <row r="30" spans="1:104" x14ac:dyDescent="0.25">
      <c r="A30" s="190">
        <v>16</v>
      </c>
      <c r="B30" s="191" t="s">
        <v>115</v>
      </c>
      <c r="C30" s="192" t="s">
        <v>116</v>
      </c>
      <c r="D30" s="193" t="s">
        <v>96</v>
      </c>
      <c r="E30" s="194">
        <v>38.44</v>
      </c>
      <c r="F30" s="194">
        <v>0</v>
      </c>
      <c r="G30" s="196">
        <f>E30*F30</f>
        <v>0</v>
      </c>
      <c r="M30" s="161" t="s">
        <v>113</v>
      </c>
      <c r="O30" s="153"/>
    </row>
    <row r="31" spans="1:104" x14ac:dyDescent="0.25">
      <c r="A31" s="197"/>
      <c r="B31" s="198"/>
      <c r="C31" s="257"/>
      <c r="D31" s="258"/>
      <c r="E31" s="199"/>
      <c r="F31" s="200"/>
      <c r="G31" s="201"/>
      <c r="M31" s="161" t="s">
        <v>114</v>
      </c>
      <c r="O31" s="153"/>
    </row>
    <row r="32" spans="1:104" x14ac:dyDescent="0.25">
      <c r="A32" s="190">
        <v>17</v>
      </c>
      <c r="B32" s="191" t="s">
        <v>117</v>
      </c>
      <c r="C32" s="192" t="s">
        <v>118</v>
      </c>
      <c r="D32" s="193" t="s">
        <v>96</v>
      </c>
      <c r="E32" s="194">
        <v>18.48</v>
      </c>
      <c r="F32" s="194">
        <v>0</v>
      </c>
      <c r="G32" s="196">
        <f>E32*F32</f>
        <v>0</v>
      </c>
      <c r="O32" s="153">
        <v>2</v>
      </c>
      <c r="AA32" s="132">
        <v>1</v>
      </c>
      <c r="AB32" s="132">
        <v>1</v>
      </c>
      <c r="AC32" s="132">
        <v>1</v>
      </c>
      <c r="AZ32" s="132">
        <v>1</v>
      </c>
      <c r="BA32" s="132">
        <f>IF(AZ32=1,G35,0)</f>
        <v>0</v>
      </c>
      <c r="BB32" s="132">
        <f>IF(AZ32=2,G35,0)</f>
        <v>0</v>
      </c>
      <c r="BC32" s="132">
        <f>IF(AZ32=3,G35,0)</f>
        <v>0</v>
      </c>
      <c r="BD32" s="132">
        <f>IF(AZ32=4,G35,0)</f>
        <v>0</v>
      </c>
      <c r="BE32" s="132">
        <f>IF(AZ32=5,G35,0)</f>
        <v>0</v>
      </c>
      <c r="CA32" s="160">
        <v>1</v>
      </c>
      <c r="CB32" s="160">
        <v>1</v>
      </c>
      <c r="CZ32" s="132">
        <v>0</v>
      </c>
    </row>
    <row r="33" spans="1:104" x14ac:dyDescent="0.25">
      <c r="A33" s="197"/>
      <c r="B33" s="198"/>
      <c r="C33" s="257"/>
      <c r="D33" s="258"/>
      <c r="E33" s="199"/>
      <c r="F33" s="200"/>
      <c r="G33" s="201"/>
      <c r="M33" s="161" t="s">
        <v>121</v>
      </c>
      <c r="O33" s="153"/>
    </row>
    <row r="34" spans="1:104" x14ac:dyDescent="0.25">
      <c r="A34" s="197"/>
      <c r="B34" s="198"/>
      <c r="C34" s="257"/>
      <c r="D34" s="258"/>
      <c r="E34" s="199"/>
      <c r="F34" s="200"/>
      <c r="G34" s="201"/>
      <c r="O34" s="153">
        <v>2</v>
      </c>
      <c r="AA34" s="132">
        <v>1</v>
      </c>
      <c r="AB34" s="132">
        <v>0</v>
      </c>
      <c r="AC34" s="132">
        <v>0</v>
      </c>
      <c r="AZ34" s="132">
        <v>1</v>
      </c>
      <c r="BA34" s="132">
        <f>IF(AZ34=1,G37,0)</f>
        <v>0</v>
      </c>
      <c r="BB34" s="132">
        <f>IF(AZ34=2,G37,0)</f>
        <v>0</v>
      </c>
      <c r="BC34" s="132">
        <f>IF(AZ34=3,G37,0)</f>
        <v>0</v>
      </c>
      <c r="BD34" s="132">
        <f>IF(AZ34=4,G37,0)</f>
        <v>0</v>
      </c>
      <c r="BE34" s="132">
        <f>IF(AZ34=5,G37,0)</f>
        <v>0</v>
      </c>
      <c r="CA34" s="160">
        <v>1</v>
      </c>
      <c r="CB34" s="160">
        <v>0</v>
      </c>
      <c r="CZ34" s="132">
        <v>1.7</v>
      </c>
    </row>
    <row r="35" spans="1:104" x14ac:dyDescent="0.25">
      <c r="A35" s="190">
        <v>18</v>
      </c>
      <c r="B35" s="191" t="s">
        <v>119</v>
      </c>
      <c r="C35" s="192" t="s">
        <v>120</v>
      </c>
      <c r="D35" s="193" t="s">
        <v>96</v>
      </c>
      <c r="E35" s="194">
        <v>61.46</v>
      </c>
      <c r="F35" s="194">
        <v>0</v>
      </c>
      <c r="G35" s="196">
        <f>E35*F35</f>
        <v>0</v>
      </c>
      <c r="M35" s="161" t="s">
        <v>124</v>
      </c>
      <c r="O35" s="153"/>
    </row>
    <row r="36" spans="1:104" x14ac:dyDescent="0.25">
      <c r="A36" s="197"/>
      <c r="B36" s="198"/>
      <c r="C36" s="257"/>
      <c r="D36" s="258"/>
      <c r="E36" s="199"/>
      <c r="F36" s="200"/>
      <c r="G36" s="201"/>
      <c r="O36" s="153">
        <v>2</v>
      </c>
      <c r="AA36" s="132">
        <v>1</v>
      </c>
      <c r="AB36" s="132">
        <v>1</v>
      </c>
      <c r="AC36" s="132">
        <v>1</v>
      </c>
      <c r="AZ36" s="132">
        <v>1</v>
      </c>
      <c r="BA36" s="132">
        <f>IF(AZ36=1,G39,0)</f>
        <v>0</v>
      </c>
      <c r="BB36" s="132">
        <f>IF(AZ36=2,G39,0)</f>
        <v>0</v>
      </c>
      <c r="BC36" s="132">
        <f>IF(AZ36=3,G39,0)</f>
        <v>0</v>
      </c>
      <c r="BD36" s="132">
        <f>IF(AZ36=4,G39,0)</f>
        <v>0</v>
      </c>
      <c r="BE36" s="132">
        <f>IF(AZ36=5,G39,0)</f>
        <v>0</v>
      </c>
      <c r="CA36" s="160">
        <v>1</v>
      </c>
      <c r="CB36" s="160">
        <v>1</v>
      </c>
      <c r="CZ36" s="132">
        <v>0</v>
      </c>
    </row>
    <row r="37" spans="1:104" x14ac:dyDescent="0.25">
      <c r="A37" s="190">
        <v>19</v>
      </c>
      <c r="B37" s="191" t="s">
        <v>122</v>
      </c>
      <c r="C37" s="192" t="s">
        <v>123</v>
      </c>
      <c r="D37" s="193" t="s">
        <v>96</v>
      </c>
      <c r="E37" s="194">
        <v>27.66</v>
      </c>
      <c r="F37" s="194">
        <v>0</v>
      </c>
      <c r="G37" s="196">
        <f>E37*F37</f>
        <v>0</v>
      </c>
      <c r="M37" s="161" t="s">
        <v>127</v>
      </c>
      <c r="O37" s="153"/>
    </row>
    <row r="38" spans="1:104" x14ac:dyDescent="0.25">
      <c r="A38" s="197"/>
      <c r="B38" s="198"/>
      <c r="C38" s="257"/>
      <c r="D38" s="258"/>
      <c r="E38" s="199"/>
      <c r="F38" s="200"/>
      <c r="G38" s="201"/>
      <c r="O38" s="153">
        <v>2</v>
      </c>
      <c r="AA38" s="132">
        <v>1</v>
      </c>
      <c r="AB38" s="132">
        <v>0</v>
      </c>
      <c r="AC38" s="132">
        <v>0</v>
      </c>
      <c r="AZ38" s="132">
        <v>1</v>
      </c>
      <c r="BA38" s="132">
        <f>IF(AZ38=1,G41,0)</f>
        <v>0</v>
      </c>
      <c r="BB38" s="132">
        <f>IF(AZ38=2,G41,0)</f>
        <v>0</v>
      </c>
      <c r="BC38" s="132">
        <f>IF(AZ38=3,G41,0)</f>
        <v>0</v>
      </c>
      <c r="BD38" s="132">
        <f>IF(AZ38=4,G41,0)</f>
        <v>0</v>
      </c>
      <c r="BE38" s="132">
        <f>IF(AZ38=5,G41,0)</f>
        <v>0</v>
      </c>
      <c r="CA38" s="160">
        <v>1</v>
      </c>
      <c r="CB38" s="160">
        <v>0</v>
      </c>
      <c r="CZ38" s="132">
        <v>0</v>
      </c>
    </row>
    <row r="39" spans="1:104" x14ac:dyDescent="0.25">
      <c r="A39" s="190">
        <v>20</v>
      </c>
      <c r="B39" s="191" t="s">
        <v>125</v>
      </c>
      <c r="C39" s="192" t="s">
        <v>126</v>
      </c>
      <c r="D39" s="193" t="s">
        <v>96</v>
      </c>
      <c r="E39" s="194">
        <v>0.65</v>
      </c>
      <c r="F39" s="194">
        <v>0</v>
      </c>
      <c r="G39" s="196">
        <f>E39*F39</f>
        <v>0</v>
      </c>
      <c r="O39" s="153">
        <v>2</v>
      </c>
      <c r="AA39" s="132">
        <v>1</v>
      </c>
      <c r="AB39" s="132">
        <v>1</v>
      </c>
      <c r="AC39" s="132">
        <v>1</v>
      </c>
      <c r="AZ39" s="132">
        <v>1</v>
      </c>
      <c r="BA39" s="132">
        <f>IF(AZ39=1,G42,0)</f>
        <v>0</v>
      </c>
      <c r="BB39" s="132">
        <f>IF(AZ39=2,G42,0)</f>
        <v>0</v>
      </c>
      <c r="BC39" s="132">
        <f>IF(AZ39=3,G42,0)</f>
        <v>0</v>
      </c>
      <c r="BD39" s="132">
        <f>IF(AZ39=4,G42,0)</f>
        <v>0</v>
      </c>
      <c r="BE39" s="132">
        <f>IF(AZ39=5,G42,0)</f>
        <v>0</v>
      </c>
      <c r="CA39" s="160">
        <v>1</v>
      </c>
      <c r="CB39" s="160">
        <v>1</v>
      </c>
      <c r="CZ39" s="132">
        <v>0</v>
      </c>
    </row>
    <row r="40" spans="1:104" x14ac:dyDescent="0.25">
      <c r="A40" s="197"/>
      <c r="B40" s="198"/>
      <c r="C40" s="257"/>
      <c r="D40" s="258"/>
      <c r="E40" s="199"/>
      <c r="F40" s="200"/>
      <c r="G40" s="201"/>
      <c r="M40" s="161" t="s">
        <v>132</v>
      </c>
      <c r="O40" s="153"/>
    </row>
    <row r="41" spans="1:104" x14ac:dyDescent="0.25">
      <c r="A41" s="190">
        <v>21</v>
      </c>
      <c r="B41" s="191" t="s">
        <v>128</v>
      </c>
      <c r="C41" s="192" t="s">
        <v>129</v>
      </c>
      <c r="D41" s="193" t="s">
        <v>84</v>
      </c>
      <c r="E41" s="194">
        <v>8</v>
      </c>
      <c r="F41" s="194">
        <v>0</v>
      </c>
      <c r="G41" s="196">
        <f>E41*F41</f>
        <v>0</v>
      </c>
      <c r="O41" s="153">
        <v>2</v>
      </c>
      <c r="AA41" s="132">
        <v>12</v>
      </c>
      <c r="AB41" s="132">
        <v>0</v>
      </c>
      <c r="AC41" s="132">
        <v>1</v>
      </c>
      <c r="AZ41" s="132">
        <v>1</v>
      </c>
      <c r="BA41" s="132">
        <f>IF(AZ41=1,G44,0)</f>
        <v>0</v>
      </c>
      <c r="BB41" s="132">
        <f>IF(AZ41=2,G44,0)</f>
        <v>0</v>
      </c>
      <c r="BC41" s="132">
        <f>IF(AZ41=3,G44,0)</f>
        <v>0</v>
      </c>
      <c r="BD41" s="132">
        <f>IF(AZ41=4,G44,0)</f>
        <v>0</v>
      </c>
      <c r="BE41" s="132">
        <f>IF(AZ41=5,G44,0)</f>
        <v>0</v>
      </c>
      <c r="CA41" s="160">
        <v>12</v>
      </c>
      <c r="CB41" s="160">
        <v>0</v>
      </c>
      <c r="CZ41" s="132">
        <v>0</v>
      </c>
    </row>
    <row r="42" spans="1:104" x14ac:dyDescent="0.25">
      <c r="A42" s="190">
        <v>22</v>
      </c>
      <c r="B42" s="191" t="s">
        <v>130</v>
      </c>
      <c r="C42" s="192" t="s">
        <v>131</v>
      </c>
      <c r="D42" s="193" t="s">
        <v>84</v>
      </c>
      <c r="E42" s="194">
        <v>141</v>
      </c>
      <c r="F42" s="194">
        <v>0</v>
      </c>
      <c r="G42" s="196">
        <f>E42*F42</f>
        <v>0</v>
      </c>
      <c r="O42" s="153">
        <v>4</v>
      </c>
      <c r="BA42" s="169">
        <f>SUM(BA7:BA41)</f>
        <v>0</v>
      </c>
      <c r="BB42" s="169">
        <f>SUM(BB7:BB41)</f>
        <v>0</v>
      </c>
      <c r="BC42" s="169">
        <f>SUM(BC7:BC41)</f>
        <v>0</v>
      </c>
      <c r="BD42" s="169">
        <f>SUM(BD7:BD41)</f>
        <v>0</v>
      </c>
      <c r="BE42" s="169">
        <f>SUM(BE7:BE41)</f>
        <v>0</v>
      </c>
    </row>
    <row r="43" spans="1:104" x14ac:dyDescent="0.25">
      <c r="A43" s="197"/>
      <c r="B43" s="198"/>
      <c r="C43" s="257"/>
      <c r="D43" s="258"/>
      <c r="E43" s="199"/>
      <c r="F43" s="200"/>
      <c r="G43" s="201"/>
      <c r="O43" s="153">
        <v>1</v>
      </c>
    </row>
    <row r="44" spans="1:104" x14ac:dyDescent="0.25">
      <c r="A44" s="190">
        <v>23</v>
      </c>
      <c r="B44" s="228" t="s">
        <v>262</v>
      </c>
      <c r="C44" s="229" t="s">
        <v>263</v>
      </c>
      <c r="D44" s="230" t="s">
        <v>93</v>
      </c>
      <c r="E44" s="231">
        <v>150</v>
      </c>
      <c r="F44" s="232">
        <v>0</v>
      </c>
      <c r="G44" s="196">
        <f>E44*F44</f>
        <v>0</v>
      </c>
      <c r="O44" s="153">
        <v>2</v>
      </c>
      <c r="AA44" s="132">
        <v>1</v>
      </c>
      <c r="AB44" s="132">
        <v>1</v>
      </c>
      <c r="AC44" s="132">
        <v>1</v>
      </c>
      <c r="AZ44" s="132">
        <v>1</v>
      </c>
      <c r="BA44" s="132">
        <f>IF(AZ44=1,G50,0)</f>
        <v>0</v>
      </c>
      <c r="BB44" s="132">
        <f>IF(AZ44=2,G50,0)</f>
        <v>0</v>
      </c>
      <c r="BC44" s="132">
        <f>IF(AZ44=3,G50,0)</f>
        <v>0</v>
      </c>
      <c r="BD44" s="132">
        <f>IF(AZ44=4,G50,0)</f>
        <v>0</v>
      </c>
      <c r="BE44" s="132">
        <f>IF(AZ44=5,G50,0)</f>
        <v>0</v>
      </c>
      <c r="CA44" s="160">
        <v>1</v>
      </c>
      <c r="CB44" s="160">
        <v>1</v>
      </c>
      <c r="CZ44" s="132">
        <v>0</v>
      </c>
    </row>
    <row r="45" spans="1:104" x14ac:dyDescent="0.25">
      <c r="A45" s="223">
        <v>24</v>
      </c>
      <c r="B45" s="224" t="s">
        <v>230</v>
      </c>
      <c r="C45" s="225" t="s">
        <v>231</v>
      </c>
      <c r="D45" s="226" t="s">
        <v>93</v>
      </c>
      <c r="E45" s="227">
        <v>5</v>
      </c>
      <c r="F45" s="227">
        <v>0</v>
      </c>
      <c r="G45" s="227">
        <f>SUM(E45*F45)</f>
        <v>0</v>
      </c>
      <c r="M45" s="161" t="s">
        <v>107</v>
      </c>
      <c r="O45" s="153"/>
    </row>
    <row r="46" spans="1:104" ht="20.399999999999999" x14ac:dyDescent="0.25">
      <c r="A46" s="223">
        <v>25</v>
      </c>
      <c r="B46" s="224" t="s">
        <v>260</v>
      </c>
      <c r="C46" s="225" t="s">
        <v>261</v>
      </c>
      <c r="D46" s="226" t="s">
        <v>93</v>
      </c>
      <c r="E46" s="227">
        <v>5</v>
      </c>
      <c r="F46" s="227">
        <v>0</v>
      </c>
      <c r="G46" s="227">
        <f t="shared" ref="G46:G47" si="6">SUM(E46*F46)</f>
        <v>0</v>
      </c>
      <c r="O46" s="153">
        <v>4</v>
      </c>
      <c r="BA46" s="169">
        <f>SUM(BA43:BA45)</f>
        <v>0</v>
      </c>
      <c r="BB46" s="169">
        <f>SUM(BB43:BB45)</f>
        <v>0</v>
      </c>
      <c r="BC46" s="169">
        <f>SUM(BC43:BC45)</f>
        <v>0</v>
      </c>
      <c r="BD46" s="169">
        <f>SUM(BD43:BD45)</f>
        <v>0</v>
      </c>
      <c r="BE46" s="169">
        <f>SUM(BE43:BE45)</f>
        <v>0</v>
      </c>
    </row>
    <row r="47" spans="1:104" x14ac:dyDescent="0.25">
      <c r="A47" s="223">
        <v>26</v>
      </c>
      <c r="B47" s="224" t="s">
        <v>255</v>
      </c>
      <c r="C47" s="225" t="s">
        <v>256</v>
      </c>
      <c r="D47" s="226" t="s">
        <v>156</v>
      </c>
      <c r="E47" s="227">
        <v>2</v>
      </c>
      <c r="F47" s="227">
        <v>0</v>
      </c>
      <c r="G47" s="227">
        <f t="shared" si="6"/>
        <v>0</v>
      </c>
      <c r="O47" s="153">
        <v>1</v>
      </c>
    </row>
    <row r="48" spans="1:104" x14ac:dyDescent="0.25">
      <c r="A48" s="162"/>
      <c r="B48" s="163" t="s">
        <v>77</v>
      </c>
      <c r="C48" s="164" t="str">
        <f>CONCATENATE(B7," ",C7)</f>
        <v>1 Zemní práce</v>
      </c>
      <c r="D48" s="165"/>
      <c r="E48" s="166"/>
      <c r="F48" s="166"/>
      <c r="G48" s="168">
        <f>SUM(G7:G47)</f>
        <v>0</v>
      </c>
      <c r="O48" s="153">
        <v>2</v>
      </c>
      <c r="AA48" s="132">
        <v>1</v>
      </c>
      <c r="AB48" s="132">
        <v>1</v>
      </c>
      <c r="AC48" s="132">
        <v>1</v>
      </c>
      <c r="AZ48" s="132">
        <v>1</v>
      </c>
      <c r="BA48" s="132">
        <f>IF(AZ48=1,G61,0)</f>
        <v>0</v>
      </c>
      <c r="BB48" s="132">
        <f>IF(AZ48=2,G61,0)</f>
        <v>0</v>
      </c>
      <c r="BC48" s="132">
        <f>IF(AZ48=3,G61,0)</f>
        <v>0</v>
      </c>
      <c r="BD48" s="132">
        <f>IF(AZ48=4,G61,0)</f>
        <v>0</v>
      </c>
      <c r="BE48" s="132">
        <f>IF(AZ48=5,G61,0)</f>
        <v>0</v>
      </c>
      <c r="CA48" s="160">
        <v>1</v>
      </c>
      <c r="CB48" s="160">
        <v>1</v>
      </c>
      <c r="CZ48" s="132">
        <v>0.378</v>
      </c>
    </row>
    <row r="49" spans="1:104" x14ac:dyDescent="0.25">
      <c r="A49" s="147" t="s">
        <v>74</v>
      </c>
      <c r="B49" s="148" t="s">
        <v>134</v>
      </c>
      <c r="C49" s="149" t="s">
        <v>135</v>
      </c>
      <c r="D49" s="150"/>
      <c r="E49" s="151"/>
      <c r="F49" s="151"/>
      <c r="G49" s="202"/>
      <c r="O49" s="153">
        <v>2</v>
      </c>
      <c r="AA49" s="132">
        <v>1</v>
      </c>
      <c r="AB49" s="132">
        <v>1</v>
      </c>
      <c r="AC49" s="132">
        <v>1</v>
      </c>
      <c r="AZ49" s="132">
        <v>1</v>
      </c>
      <c r="BA49" s="132">
        <f>IF(AZ49=1,G62,0)</f>
        <v>0</v>
      </c>
      <c r="BB49" s="132">
        <f>IF(AZ49=2,G62,0)</f>
        <v>0</v>
      </c>
      <c r="BC49" s="132">
        <f>IF(AZ49=3,G62,0)</f>
        <v>0</v>
      </c>
      <c r="BD49" s="132">
        <f>IF(AZ49=4,G62,0)</f>
        <v>0</v>
      </c>
      <c r="BE49" s="132">
        <f>IF(AZ49=5,G62,0)</f>
        <v>0</v>
      </c>
      <c r="CA49" s="160">
        <v>1</v>
      </c>
      <c r="CB49" s="160">
        <v>1</v>
      </c>
      <c r="CZ49" s="132">
        <v>0.55125000000000002</v>
      </c>
    </row>
    <row r="50" spans="1:104" x14ac:dyDescent="0.25">
      <c r="A50" s="190">
        <v>27</v>
      </c>
      <c r="B50" s="191" t="s">
        <v>136</v>
      </c>
      <c r="C50" s="192" t="s">
        <v>137</v>
      </c>
      <c r="D50" s="193" t="s">
        <v>96</v>
      </c>
      <c r="E50" s="194">
        <v>5.43</v>
      </c>
      <c r="F50" s="194">
        <v>0</v>
      </c>
      <c r="G50" s="196">
        <f>E50*F50</f>
        <v>0</v>
      </c>
      <c r="O50" s="153">
        <v>2</v>
      </c>
      <c r="AA50" s="132">
        <v>1</v>
      </c>
      <c r="AB50" s="132">
        <v>1</v>
      </c>
      <c r="AC50" s="132">
        <v>1</v>
      </c>
      <c r="AZ50" s="132">
        <v>1</v>
      </c>
      <c r="BA50" s="132">
        <f>IF(AZ50=1,G63,0)</f>
        <v>0</v>
      </c>
      <c r="BB50" s="132">
        <f>IF(AZ50=2,G63,0)</f>
        <v>0</v>
      </c>
      <c r="BC50" s="132">
        <f>IF(AZ50=3,G63,0)</f>
        <v>0</v>
      </c>
      <c r="BD50" s="132">
        <f>IF(AZ50=4,G63,0)</f>
        <v>0</v>
      </c>
      <c r="BE50" s="132">
        <f>IF(AZ50=5,G63,0)</f>
        <v>0</v>
      </c>
      <c r="CA50" s="160">
        <v>1</v>
      </c>
      <c r="CB50" s="160">
        <v>1</v>
      </c>
      <c r="CZ50" s="132">
        <v>0.10255</v>
      </c>
    </row>
    <row r="51" spans="1:104" x14ac:dyDescent="0.25">
      <c r="A51" s="197"/>
      <c r="B51" s="198"/>
      <c r="C51" s="257"/>
      <c r="D51" s="258"/>
      <c r="E51" s="199"/>
      <c r="F51" s="200"/>
      <c r="G51" s="203"/>
      <c r="O51" s="153">
        <v>2</v>
      </c>
      <c r="AA51" s="132">
        <v>1</v>
      </c>
      <c r="AB51" s="132">
        <v>1</v>
      </c>
      <c r="AC51" s="132">
        <v>1</v>
      </c>
      <c r="AZ51" s="132">
        <v>1</v>
      </c>
      <c r="BA51" s="132">
        <f>IF(AZ51=1,G64,0)</f>
        <v>0</v>
      </c>
      <c r="BB51" s="132">
        <f>IF(AZ51=2,G64,0)</f>
        <v>0</v>
      </c>
      <c r="BC51" s="132">
        <f>IF(AZ51=3,G64,0)</f>
        <v>0</v>
      </c>
      <c r="BD51" s="132">
        <f>IF(AZ51=4,G64,0)</f>
        <v>0</v>
      </c>
      <c r="BE51" s="132">
        <f>IF(AZ51=5,G64,0)</f>
        <v>0</v>
      </c>
      <c r="CA51" s="160">
        <v>1</v>
      </c>
      <c r="CB51" s="160">
        <v>1</v>
      </c>
      <c r="CZ51" s="132">
        <v>0.16896</v>
      </c>
    </row>
    <row r="52" spans="1:104" x14ac:dyDescent="0.25">
      <c r="A52" s="162"/>
      <c r="B52" s="163" t="s">
        <v>77</v>
      </c>
      <c r="C52" s="164" t="str">
        <f>CONCATENATE(B49," ",C49)</f>
        <v>4 Vodorovné konstrukce</v>
      </c>
      <c r="D52" s="165"/>
      <c r="E52" s="166"/>
      <c r="F52" s="166"/>
      <c r="G52" s="168">
        <f>SUM(G49:G51)</f>
        <v>0</v>
      </c>
      <c r="O52" s="153">
        <v>4</v>
      </c>
      <c r="BA52" s="169">
        <f>SUM(BA47:BA51)</f>
        <v>0</v>
      </c>
      <c r="BB52" s="169">
        <f>SUM(BB47:BB51)</f>
        <v>0</v>
      </c>
      <c r="BC52" s="169">
        <f>SUM(BC47:BC51)</f>
        <v>0</v>
      </c>
      <c r="BD52" s="169">
        <f>SUM(BD47:BD51)</f>
        <v>0</v>
      </c>
      <c r="BE52" s="169">
        <f>SUM(BE47:BE51)</f>
        <v>0</v>
      </c>
    </row>
    <row r="53" spans="1:104" x14ac:dyDescent="0.25">
      <c r="A53" s="179" t="s">
        <v>74</v>
      </c>
      <c r="B53" s="215" t="s">
        <v>236</v>
      </c>
      <c r="C53" s="181" t="s">
        <v>237</v>
      </c>
      <c r="D53" s="182"/>
      <c r="E53" s="183"/>
      <c r="F53" s="184"/>
      <c r="G53" s="204"/>
      <c r="O53" s="153">
        <v>1</v>
      </c>
    </row>
    <row r="54" spans="1:104" x14ac:dyDescent="0.25">
      <c r="A54" s="233">
        <v>28</v>
      </c>
      <c r="B54" s="228" t="s">
        <v>238</v>
      </c>
      <c r="C54" s="229" t="s">
        <v>239</v>
      </c>
      <c r="D54" s="230" t="s">
        <v>93</v>
      </c>
      <c r="E54" s="232">
        <v>1</v>
      </c>
      <c r="F54" s="232">
        <v>0</v>
      </c>
      <c r="G54" s="234">
        <f>SUM(E54*F54)</f>
        <v>0</v>
      </c>
      <c r="O54" s="153">
        <v>2</v>
      </c>
      <c r="AA54" s="132">
        <v>1</v>
      </c>
      <c r="AB54" s="132">
        <v>1</v>
      </c>
      <c r="AC54" s="132">
        <v>1</v>
      </c>
      <c r="AZ54" s="132">
        <v>1</v>
      </c>
      <c r="BA54" s="132">
        <f>IF(AZ54=1,G67,0)</f>
        <v>0</v>
      </c>
      <c r="BB54" s="132">
        <f>IF(AZ54=2,G67,0)</f>
        <v>0</v>
      </c>
      <c r="BC54" s="132">
        <f>IF(AZ54=3,G67,0)</f>
        <v>0</v>
      </c>
      <c r="BD54" s="132">
        <f>IF(AZ54=4,G67,0)</f>
        <v>0</v>
      </c>
      <c r="BE54" s="132">
        <f>IF(AZ54=5,G67,0)</f>
        <v>0</v>
      </c>
      <c r="CA54" s="160">
        <v>1</v>
      </c>
      <c r="CB54" s="160">
        <v>1</v>
      </c>
      <c r="CZ54" s="132">
        <v>0</v>
      </c>
    </row>
    <row r="55" spans="1:104" x14ac:dyDescent="0.25">
      <c r="A55" s="233">
        <v>29</v>
      </c>
      <c r="B55" s="235" t="s">
        <v>253</v>
      </c>
      <c r="C55" s="225" t="s">
        <v>254</v>
      </c>
      <c r="D55" s="226" t="s">
        <v>93</v>
      </c>
      <c r="E55" s="227">
        <v>65</v>
      </c>
      <c r="F55" s="227">
        <v>0</v>
      </c>
      <c r="G55" s="234">
        <f>SUM(E55*F55)</f>
        <v>0</v>
      </c>
      <c r="O55" s="153">
        <v>2</v>
      </c>
      <c r="AA55" s="132">
        <v>1</v>
      </c>
      <c r="AB55" s="132">
        <v>0</v>
      </c>
      <c r="AC55" s="132">
        <v>0</v>
      </c>
      <c r="AZ55" s="132">
        <v>1</v>
      </c>
      <c r="BA55" s="132">
        <f>IF(AZ55=1,G68,0)</f>
        <v>0</v>
      </c>
      <c r="BB55" s="132">
        <f>IF(AZ55=2,G68,0)</f>
        <v>0</v>
      </c>
      <c r="BC55" s="132">
        <f>IF(AZ55=3,G68,0)</f>
        <v>0</v>
      </c>
      <c r="BD55" s="132">
        <f>IF(AZ55=4,G68,0)</f>
        <v>0</v>
      </c>
      <c r="BE55" s="132">
        <f>IF(AZ55=5,G68,0)</f>
        <v>0</v>
      </c>
      <c r="CA55" s="160">
        <v>1</v>
      </c>
      <c r="CB55" s="160">
        <v>0</v>
      </c>
      <c r="CZ55" s="132">
        <v>0</v>
      </c>
    </row>
    <row r="56" spans="1:104" x14ac:dyDescent="0.25">
      <c r="A56" s="205"/>
      <c r="B56" s="206" t="s">
        <v>77</v>
      </c>
      <c r="C56" s="216" t="s">
        <v>257</v>
      </c>
      <c r="D56" s="217"/>
      <c r="E56" s="218"/>
      <c r="F56" s="208"/>
      <c r="G56" s="220">
        <f>SUM(G53:G55)</f>
        <v>0</v>
      </c>
      <c r="O56" s="153"/>
      <c r="CA56" s="160"/>
      <c r="CB56" s="160"/>
    </row>
    <row r="57" spans="1:104" x14ac:dyDescent="0.25">
      <c r="A57" s="179" t="s">
        <v>74</v>
      </c>
      <c r="B57" s="215" t="s">
        <v>240</v>
      </c>
      <c r="C57" s="209" t="s">
        <v>241</v>
      </c>
      <c r="D57" s="210"/>
      <c r="E57" s="211"/>
      <c r="F57" s="212"/>
      <c r="G57" s="185"/>
      <c r="O57" s="153">
        <v>2</v>
      </c>
      <c r="AA57" s="132">
        <v>1</v>
      </c>
      <c r="AB57" s="132">
        <v>1</v>
      </c>
      <c r="AC57" s="132">
        <v>1</v>
      </c>
      <c r="AZ57" s="132">
        <v>1</v>
      </c>
      <c r="BA57" s="132">
        <f>IF(AZ57=1,G69,0)</f>
        <v>0</v>
      </c>
      <c r="BB57" s="132">
        <f>IF(AZ57=2,G69,0)</f>
        <v>0</v>
      </c>
      <c r="BC57" s="132">
        <f>IF(AZ57=3,G69,0)</f>
        <v>0</v>
      </c>
      <c r="BD57" s="132">
        <f>IF(AZ57=4,G69,0)</f>
        <v>0</v>
      </c>
      <c r="BE57" s="132">
        <f>IF(AZ57=5,G69,0)</f>
        <v>0</v>
      </c>
      <c r="CA57" s="160">
        <v>1</v>
      </c>
      <c r="CB57" s="160">
        <v>1</v>
      </c>
      <c r="CZ57" s="132">
        <v>0</v>
      </c>
    </row>
    <row r="58" spans="1:104" ht="20.399999999999999" x14ac:dyDescent="0.25">
      <c r="A58" s="236">
        <v>30</v>
      </c>
      <c r="B58" s="224" t="s">
        <v>242</v>
      </c>
      <c r="C58" s="225" t="s">
        <v>243</v>
      </c>
      <c r="D58" s="226" t="s">
        <v>156</v>
      </c>
      <c r="E58" s="227">
        <v>1</v>
      </c>
      <c r="F58" s="227">
        <v>0</v>
      </c>
      <c r="G58" s="227">
        <f>SUM(E58*F58)</f>
        <v>0</v>
      </c>
      <c r="M58" s="161">
        <v>17</v>
      </c>
      <c r="O58" s="153"/>
    </row>
    <row r="59" spans="1:104" x14ac:dyDescent="0.25">
      <c r="A59" s="207"/>
      <c r="B59" s="206" t="s">
        <v>77</v>
      </c>
      <c r="C59" s="186" t="s">
        <v>258</v>
      </c>
      <c r="D59" s="189"/>
      <c r="E59" s="187"/>
      <c r="F59" s="188"/>
      <c r="G59" s="220">
        <f>SUM(G57:G58)</f>
        <v>0</v>
      </c>
      <c r="M59" s="161"/>
      <c r="O59" s="153"/>
    </row>
    <row r="60" spans="1:104" x14ac:dyDescent="0.25">
      <c r="A60" s="147" t="s">
        <v>74</v>
      </c>
      <c r="B60" s="148" t="s">
        <v>138</v>
      </c>
      <c r="C60" s="149" t="s">
        <v>139</v>
      </c>
      <c r="D60" s="150"/>
      <c r="E60" s="151"/>
      <c r="F60" s="151"/>
      <c r="G60" s="152"/>
      <c r="O60" s="153">
        <v>2</v>
      </c>
      <c r="AA60" s="132">
        <v>1</v>
      </c>
      <c r="AB60" s="132">
        <v>0</v>
      </c>
      <c r="AC60" s="132">
        <v>0</v>
      </c>
      <c r="AZ60" s="132">
        <v>1</v>
      </c>
      <c r="BA60" s="132">
        <f t="shared" ref="BA60:BA68" si="7">IF(AZ60=1,G70,0)</f>
        <v>0</v>
      </c>
      <c r="BB60" s="132">
        <f t="shared" ref="BB60:BB68" si="8">IF(AZ60=2,G70,0)</f>
        <v>0</v>
      </c>
      <c r="BC60" s="132">
        <f t="shared" ref="BC60:BC68" si="9">IF(AZ60=3,G70,0)</f>
        <v>0</v>
      </c>
      <c r="BD60" s="132">
        <f t="shared" ref="BD60:BD68" si="10">IF(AZ60=4,G70,0)</f>
        <v>0</v>
      </c>
      <c r="BE60" s="132">
        <f t="shared" ref="BE60:BE68" si="11">IF(AZ60=5,G70,0)</f>
        <v>0</v>
      </c>
      <c r="CA60" s="160">
        <v>1</v>
      </c>
      <c r="CB60" s="160">
        <v>0</v>
      </c>
      <c r="CZ60" s="132">
        <v>2.7699999999999999E-3</v>
      </c>
    </row>
    <row r="61" spans="1:104" x14ac:dyDescent="0.25">
      <c r="A61" s="154">
        <v>31</v>
      </c>
      <c r="B61" s="155" t="s">
        <v>140</v>
      </c>
      <c r="C61" s="156" t="s">
        <v>141</v>
      </c>
      <c r="D61" s="157" t="s">
        <v>84</v>
      </c>
      <c r="E61" s="158">
        <v>8</v>
      </c>
      <c r="F61" s="158">
        <v>0</v>
      </c>
      <c r="G61" s="159">
        <f>E61*F61</f>
        <v>0</v>
      </c>
      <c r="O61" s="153">
        <v>2</v>
      </c>
      <c r="AA61" s="132">
        <v>1</v>
      </c>
      <c r="AB61" s="132">
        <v>0</v>
      </c>
      <c r="AC61" s="132">
        <v>0</v>
      </c>
      <c r="AZ61" s="132">
        <v>1</v>
      </c>
      <c r="BA61" s="132">
        <f t="shared" si="7"/>
        <v>0</v>
      </c>
      <c r="BB61" s="132">
        <f t="shared" si="8"/>
        <v>0</v>
      </c>
      <c r="BC61" s="132">
        <f t="shared" si="9"/>
        <v>0</v>
      </c>
      <c r="BD61" s="132">
        <f t="shared" si="10"/>
        <v>0</v>
      </c>
      <c r="BE61" s="132">
        <f t="shared" si="11"/>
        <v>0</v>
      </c>
      <c r="CA61" s="160">
        <v>1</v>
      </c>
      <c r="CB61" s="160">
        <v>0</v>
      </c>
      <c r="CZ61" s="132">
        <v>4.1000000000000003E-3</v>
      </c>
    </row>
    <row r="62" spans="1:104" x14ac:dyDescent="0.25">
      <c r="A62" s="154">
        <v>32</v>
      </c>
      <c r="B62" s="155" t="s">
        <v>142</v>
      </c>
      <c r="C62" s="156" t="s">
        <v>143</v>
      </c>
      <c r="D62" s="157" t="s">
        <v>84</v>
      </c>
      <c r="E62" s="158">
        <v>8</v>
      </c>
      <c r="F62" s="158">
        <v>0</v>
      </c>
      <c r="G62" s="159">
        <f>E62*F62</f>
        <v>0</v>
      </c>
      <c r="O62" s="153">
        <v>2</v>
      </c>
      <c r="AA62" s="132">
        <v>1</v>
      </c>
      <c r="AB62" s="132">
        <v>1</v>
      </c>
      <c r="AC62" s="132">
        <v>1</v>
      </c>
      <c r="AZ62" s="132">
        <v>1</v>
      </c>
      <c r="BA62" s="132">
        <f t="shared" si="7"/>
        <v>0</v>
      </c>
      <c r="BB62" s="132">
        <f t="shared" si="8"/>
        <v>0</v>
      </c>
      <c r="BC62" s="132">
        <f t="shared" si="9"/>
        <v>0</v>
      </c>
      <c r="BD62" s="132">
        <f t="shared" si="10"/>
        <v>0</v>
      </c>
      <c r="BE62" s="132">
        <f t="shared" si="11"/>
        <v>0</v>
      </c>
      <c r="CA62" s="160">
        <v>1</v>
      </c>
      <c r="CB62" s="160">
        <v>1</v>
      </c>
      <c r="CZ62" s="132">
        <v>0</v>
      </c>
    </row>
    <row r="63" spans="1:104" x14ac:dyDescent="0.25">
      <c r="A63" s="154">
        <v>33</v>
      </c>
      <c r="B63" s="155" t="s">
        <v>144</v>
      </c>
      <c r="C63" s="156" t="s">
        <v>145</v>
      </c>
      <c r="D63" s="157" t="s">
        <v>84</v>
      </c>
      <c r="E63" s="158">
        <v>3</v>
      </c>
      <c r="F63" s="158">
        <v>0</v>
      </c>
      <c r="G63" s="159">
        <f>E63*F63</f>
        <v>0</v>
      </c>
      <c r="O63" s="153">
        <v>2</v>
      </c>
      <c r="AA63" s="132">
        <v>1</v>
      </c>
      <c r="AB63" s="132">
        <v>1</v>
      </c>
      <c r="AC63" s="132">
        <v>1</v>
      </c>
      <c r="AZ63" s="132">
        <v>1</v>
      </c>
      <c r="BA63" s="132">
        <f t="shared" si="7"/>
        <v>0</v>
      </c>
      <c r="BB63" s="132">
        <f t="shared" si="8"/>
        <v>0</v>
      </c>
      <c r="BC63" s="132">
        <f t="shared" si="9"/>
        <v>0</v>
      </c>
      <c r="BD63" s="132">
        <f t="shared" si="10"/>
        <v>0</v>
      </c>
      <c r="BE63" s="132">
        <f t="shared" si="11"/>
        <v>0</v>
      </c>
      <c r="CA63" s="160">
        <v>1</v>
      </c>
      <c r="CB63" s="160">
        <v>1</v>
      </c>
      <c r="CZ63" s="132">
        <v>0</v>
      </c>
    </row>
    <row r="64" spans="1:104" ht="20.399999999999999" x14ac:dyDescent="0.25">
      <c r="A64" s="154">
        <v>34</v>
      </c>
      <c r="B64" s="155" t="s">
        <v>146</v>
      </c>
      <c r="C64" s="156" t="s">
        <v>147</v>
      </c>
      <c r="D64" s="157" t="s">
        <v>84</v>
      </c>
      <c r="E64" s="158">
        <v>8</v>
      </c>
      <c r="F64" s="158">
        <v>0</v>
      </c>
      <c r="G64" s="159">
        <f>E64*F64</f>
        <v>0</v>
      </c>
      <c r="O64" s="153">
        <v>2</v>
      </c>
      <c r="AA64" s="132">
        <v>1</v>
      </c>
      <c r="AB64" s="132">
        <v>1</v>
      </c>
      <c r="AC64" s="132">
        <v>1</v>
      </c>
      <c r="AZ64" s="132">
        <v>1</v>
      </c>
      <c r="BA64" s="132">
        <f t="shared" si="7"/>
        <v>0</v>
      </c>
      <c r="BB64" s="132">
        <f t="shared" si="8"/>
        <v>0</v>
      </c>
      <c r="BC64" s="132">
        <f t="shared" si="9"/>
        <v>0</v>
      </c>
      <c r="BD64" s="132">
        <f t="shared" si="10"/>
        <v>0</v>
      </c>
      <c r="BE64" s="132">
        <f t="shared" si="11"/>
        <v>0</v>
      </c>
      <c r="CA64" s="160">
        <v>1</v>
      </c>
      <c r="CB64" s="160">
        <v>1</v>
      </c>
      <c r="CZ64" s="132">
        <v>0</v>
      </c>
    </row>
    <row r="65" spans="1:104" x14ac:dyDescent="0.25">
      <c r="A65" s="162"/>
      <c r="B65" s="163" t="s">
        <v>77</v>
      </c>
      <c r="C65" s="164" t="str">
        <f>CONCATENATE(B60," ",C60)</f>
        <v>5 Komunikace</v>
      </c>
      <c r="D65" s="165"/>
      <c r="E65" s="166"/>
      <c r="F65" s="167"/>
      <c r="G65" s="168">
        <f>SUM(G60:G64)</f>
        <v>0</v>
      </c>
      <c r="O65" s="153">
        <v>2</v>
      </c>
      <c r="AA65" s="132">
        <v>1</v>
      </c>
      <c r="AB65" s="132">
        <v>0</v>
      </c>
      <c r="AC65" s="132">
        <v>0</v>
      </c>
      <c r="AZ65" s="132">
        <v>1</v>
      </c>
      <c r="BA65" s="132">
        <f t="shared" si="7"/>
        <v>0</v>
      </c>
      <c r="BB65" s="132">
        <f t="shared" si="8"/>
        <v>0</v>
      </c>
      <c r="BC65" s="132">
        <f t="shared" si="9"/>
        <v>0</v>
      </c>
      <c r="BD65" s="132">
        <f t="shared" si="10"/>
        <v>0</v>
      </c>
      <c r="BE65" s="132">
        <f t="shared" si="11"/>
        <v>0</v>
      </c>
      <c r="CA65" s="160">
        <v>1</v>
      </c>
      <c r="CB65" s="160">
        <v>0</v>
      </c>
      <c r="CZ65" s="132">
        <v>0.29823</v>
      </c>
    </row>
    <row r="66" spans="1:104" x14ac:dyDescent="0.25">
      <c r="A66" s="147" t="s">
        <v>74</v>
      </c>
      <c r="B66" s="148" t="s">
        <v>148</v>
      </c>
      <c r="C66" s="149" t="s">
        <v>149</v>
      </c>
      <c r="D66" s="150"/>
      <c r="E66" s="151"/>
      <c r="F66" s="151"/>
      <c r="G66" s="152"/>
      <c r="O66" s="153">
        <v>2</v>
      </c>
      <c r="AA66" s="132">
        <v>12</v>
      </c>
      <c r="AB66" s="132">
        <v>0</v>
      </c>
      <c r="AC66" s="132">
        <v>2</v>
      </c>
      <c r="AZ66" s="132">
        <v>1</v>
      </c>
      <c r="BA66" s="132">
        <f t="shared" si="7"/>
        <v>0</v>
      </c>
      <c r="BB66" s="132">
        <f t="shared" si="8"/>
        <v>0</v>
      </c>
      <c r="BC66" s="132">
        <f t="shared" si="9"/>
        <v>0</v>
      </c>
      <c r="BD66" s="132">
        <f t="shared" si="10"/>
        <v>0</v>
      </c>
      <c r="BE66" s="132">
        <f t="shared" si="11"/>
        <v>0</v>
      </c>
      <c r="CA66" s="160">
        <v>12</v>
      </c>
      <c r="CB66" s="160">
        <v>0</v>
      </c>
      <c r="CZ66" s="132">
        <v>0</v>
      </c>
    </row>
    <row r="67" spans="1:104" x14ac:dyDescent="0.25">
      <c r="A67" s="154">
        <v>35</v>
      </c>
      <c r="B67" s="155" t="s">
        <v>150</v>
      </c>
      <c r="C67" s="156" t="s">
        <v>151</v>
      </c>
      <c r="D67" s="157" t="s">
        <v>93</v>
      </c>
      <c r="E67" s="158">
        <v>70</v>
      </c>
      <c r="F67" s="158">
        <v>0</v>
      </c>
      <c r="G67" s="159">
        <f>E67*F67</f>
        <v>0</v>
      </c>
      <c r="O67" s="153">
        <v>2</v>
      </c>
      <c r="AA67" s="132">
        <v>12</v>
      </c>
      <c r="AB67" s="132">
        <v>0</v>
      </c>
      <c r="AC67" s="132">
        <v>3</v>
      </c>
      <c r="AZ67" s="132">
        <v>1</v>
      </c>
      <c r="BA67" s="132">
        <f t="shared" si="7"/>
        <v>0</v>
      </c>
      <c r="BB67" s="132">
        <f t="shared" si="8"/>
        <v>0</v>
      </c>
      <c r="BC67" s="132">
        <f t="shared" si="9"/>
        <v>0</v>
      </c>
      <c r="BD67" s="132">
        <f t="shared" si="10"/>
        <v>0</v>
      </c>
      <c r="BE67" s="132">
        <f t="shared" si="11"/>
        <v>0</v>
      </c>
      <c r="CA67" s="160">
        <v>12</v>
      </c>
      <c r="CB67" s="160">
        <v>0</v>
      </c>
      <c r="CZ67" s="132">
        <v>0</v>
      </c>
    </row>
    <row r="68" spans="1:104" x14ac:dyDescent="0.25">
      <c r="A68" s="154">
        <v>36</v>
      </c>
      <c r="B68" s="155" t="s">
        <v>152</v>
      </c>
      <c r="C68" s="156" t="s">
        <v>153</v>
      </c>
      <c r="D68" s="157" t="s">
        <v>93</v>
      </c>
      <c r="E68" s="158">
        <v>65</v>
      </c>
      <c r="F68" s="158">
        <v>0</v>
      </c>
      <c r="G68" s="159">
        <f>E68*F68</f>
        <v>0</v>
      </c>
      <c r="O68" s="153">
        <v>2</v>
      </c>
      <c r="AA68" s="132">
        <v>3</v>
      </c>
      <c r="AB68" s="132">
        <v>1</v>
      </c>
      <c r="AC68" s="132" t="s">
        <v>172</v>
      </c>
      <c r="AZ68" s="132">
        <v>1</v>
      </c>
      <c r="BA68" s="132">
        <f t="shared" si="7"/>
        <v>0</v>
      </c>
      <c r="BB68" s="132">
        <f t="shared" si="8"/>
        <v>0</v>
      </c>
      <c r="BC68" s="132">
        <f t="shared" si="9"/>
        <v>0</v>
      </c>
      <c r="BD68" s="132">
        <f t="shared" si="10"/>
        <v>0</v>
      </c>
      <c r="BE68" s="132">
        <f t="shared" si="11"/>
        <v>0</v>
      </c>
      <c r="CA68" s="160">
        <v>3</v>
      </c>
      <c r="CB68" s="160">
        <v>1</v>
      </c>
      <c r="CZ68" s="132">
        <v>0</v>
      </c>
    </row>
    <row r="69" spans="1:104" x14ac:dyDescent="0.25">
      <c r="A69" s="190">
        <v>37</v>
      </c>
      <c r="B69" s="191" t="s">
        <v>154</v>
      </c>
      <c r="C69" s="192" t="s">
        <v>155</v>
      </c>
      <c r="D69" s="193" t="s">
        <v>156</v>
      </c>
      <c r="E69" s="194">
        <v>14</v>
      </c>
      <c r="F69" s="194">
        <v>0</v>
      </c>
      <c r="G69" s="196">
        <f>E69*F69</f>
        <v>0</v>
      </c>
      <c r="O69" s="153"/>
      <c r="CA69" s="160"/>
      <c r="CB69" s="160"/>
    </row>
    <row r="70" spans="1:104" x14ac:dyDescent="0.25">
      <c r="A70" s="154">
        <v>38</v>
      </c>
      <c r="B70" s="155" t="s">
        <v>157</v>
      </c>
      <c r="C70" s="156" t="s">
        <v>229</v>
      </c>
      <c r="D70" s="157" t="s">
        <v>156</v>
      </c>
      <c r="E70" s="158">
        <v>1</v>
      </c>
      <c r="F70" s="158">
        <v>0</v>
      </c>
      <c r="G70" s="159">
        <f t="shared" ref="G70:G83" si="12">E70*F70</f>
        <v>0</v>
      </c>
      <c r="O70" s="153"/>
      <c r="CA70" s="160"/>
      <c r="CB70" s="160"/>
    </row>
    <row r="71" spans="1:104" x14ac:dyDescent="0.25">
      <c r="A71" s="154">
        <v>39</v>
      </c>
      <c r="B71" s="155" t="s">
        <v>158</v>
      </c>
      <c r="C71" s="156" t="s">
        <v>159</v>
      </c>
      <c r="D71" s="157" t="s">
        <v>156</v>
      </c>
      <c r="E71" s="158">
        <v>1</v>
      </c>
      <c r="F71" s="158">
        <v>0</v>
      </c>
      <c r="G71" s="159">
        <f t="shared" si="12"/>
        <v>0</v>
      </c>
      <c r="O71" s="153">
        <v>2</v>
      </c>
      <c r="AA71" s="132">
        <v>3</v>
      </c>
      <c r="AB71" s="132">
        <v>1</v>
      </c>
      <c r="AC71" s="132" t="s">
        <v>174</v>
      </c>
      <c r="AZ71" s="132">
        <v>1</v>
      </c>
      <c r="BA71" s="132">
        <f>IF(AZ71=1,G79,0)</f>
        <v>0</v>
      </c>
      <c r="BB71" s="132">
        <f>IF(AZ71=2,G79,0)</f>
        <v>0</v>
      </c>
      <c r="BC71" s="132">
        <f>IF(AZ71=3,G79,0)</f>
        <v>0</v>
      </c>
      <c r="BD71" s="132">
        <f>IF(AZ71=4,G79,0)</f>
        <v>0</v>
      </c>
      <c r="BE71" s="132">
        <f>IF(AZ71=5,G79,0)</f>
        <v>0</v>
      </c>
      <c r="CA71" s="160">
        <v>3</v>
      </c>
      <c r="CB71" s="160">
        <v>1</v>
      </c>
      <c r="CZ71" s="132">
        <v>0</v>
      </c>
    </row>
    <row r="72" spans="1:104" x14ac:dyDescent="0.25">
      <c r="A72" s="154">
        <v>40</v>
      </c>
      <c r="B72" s="155" t="s">
        <v>160</v>
      </c>
      <c r="C72" s="156" t="s">
        <v>161</v>
      </c>
      <c r="D72" s="157" t="s">
        <v>93</v>
      </c>
      <c r="E72" s="158">
        <v>65</v>
      </c>
      <c r="F72" s="158">
        <v>0</v>
      </c>
      <c r="G72" s="159">
        <f t="shared" si="12"/>
        <v>0</v>
      </c>
      <c r="O72" s="153">
        <v>2</v>
      </c>
      <c r="AA72" s="132">
        <v>3</v>
      </c>
      <c r="AB72" s="132">
        <v>1</v>
      </c>
      <c r="AC72" s="132">
        <v>286134633</v>
      </c>
      <c r="AZ72" s="132">
        <v>1</v>
      </c>
      <c r="BA72" s="132">
        <f>IF(AZ72=1,G80,0)</f>
        <v>0</v>
      </c>
      <c r="BB72" s="132">
        <f>IF(AZ72=2,G80,0)</f>
        <v>0</v>
      </c>
      <c r="BC72" s="132">
        <f>IF(AZ72=3,G80,0)</f>
        <v>0</v>
      </c>
      <c r="BD72" s="132">
        <f>IF(AZ72=4,G80,0)</f>
        <v>0</v>
      </c>
      <c r="BE72" s="132">
        <f>IF(AZ72=5,G80,0)</f>
        <v>0</v>
      </c>
      <c r="CA72" s="160">
        <v>3</v>
      </c>
      <c r="CB72" s="160">
        <v>1</v>
      </c>
      <c r="CZ72" s="132">
        <v>2.1700000000000001E-2</v>
      </c>
    </row>
    <row r="73" spans="1:104" x14ac:dyDescent="0.25">
      <c r="A73" s="154">
        <v>41</v>
      </c>
      <c r="B73" s="155" t="s">
        <v>162</v>
      </c>
      <c r="C73" s="156" t="s">
        <v>163</v>
      </c>
      <c r="D73" s="157" t="s">
        <v>93</v>
      </c>
      <c r="E73" s="158">
        <v>165</v>
      </c>
      <c r="F73" s="158">
        <v>0</v>
      </c>
      <c r="G73" s="159">
        <f t="shared" si="12"/>
        <v>0</v>
      </c>
      <c r="O73" s="153">
        <v>2</v>
      </c>
      <c r="AA73" s="132">
        <v>3</v>
      </c>
      <c r="AB73" s="132">
        <v>1</v>
      </c>
      <c r="AC73" s="132">
        <v>42295001</v>
      </c>
      <c r="AZ73" s="132">
        <v>1</v>
      </c>
      <c r="BA73" s="132">
        <f>IF(AZ73=1,G81,0)</f>
        <v>0</v>
      </c>
      <c r="BB73" s="132">
        <f>IF(AZ73=2,G81,0)</f>
        <v>0</v>
      </c>
      <c r="BC73" s="132">
        <f>IF(AZ73=3,G81,0)</f>
        <v>0</v>
      </c>
      <c r="BD73" s="132">
        <f>IF(AZ73=4,G81,0)</f>
        <v>0</v>
      </c>
      <c r="BE73" s="132">
        <f>IF(AZ73=5,G81,0)</f>
        <v>0</v>
      </c>
      <c r="CA73" s="160">
        <v>3</v>
      </c>
      <c r="CB73" s="160">
        <v>1</v>
      </c>
      <c r="CZ73" s="132">
        <v>0</v>
      </c>
    </row>
    <row r="74" spans="1:104" x14ac:dyDescent="0.25">
      <c r="A74" s="154">
        <v>42</v>
      </c>
      <c r="B74" s="155" t="s">
        <v>164</v>
      </c>
      <c r="C74" s="156" t="s">
        <v>165</v>
      </c>
      <c r="D74" s="157" t="s">
        <v>166</v>
      </c>
      <c r="E74" s="158">
        <v>1</v>
      </c>
      <c r="F74" s="158">
        <v>0</v>
      </c>
      <c r="G74" s="159">
        <f t="shared" si="12"/>
        <v>0</v>
      </c>
      <c r="O74" s="153">
        <v>2</v>
      </c>
      <c r="AA74" s="132">
        <v>3</v>
      </c>
      <c r="AB74" s="132">
        <v>1</v>
      </c>
      <c r="AC74" s="132">
        <v>55242184</v>
      </c>
      <c r="AZ74" s="132">
        <v>1</v>
      </c>
      <c r="BA74" s="132">
        <f>IF(AZ74=1,G82,0)</f>
        <v>0</v>
      </c>
      <c r="BB74" s="132">
        <f>IF(AZ74=2,G82,0)</f>
        <v>0</v>
      </c>
      <c r="BC74" s="132">
        <f>IF(AZ74=3,G82,0)</f>
        <v>0</v>
      </c>
      <c r="BD74" s="132">
        <f>IF(AZ74=4,G82,0)</f>
        <v>0</v>
      </c>
      <c r="BE74" s="132">
        <f>IF(AZ74=5,G82,0)</f>
        <v>0</v>
      </c>
      <c r="CA74" s="160">
        <v>3</v>
      </c>
      <c r="CB74" s="160">
        <v>1</v>
      </c>
      <c r="CZ74" s="132">
        <v>0.6</v>
      </c>
    </row>
    <row r="75" spans="1:104" x14ac:dyDescent="0.25">
      <c r="A75" s="154">
        <v>43</v>
      </c>
      <c r="B75" s="155" t="s">
        <v>167</v>
      </c>
      <c r="C75" s="156" t="s">
        <v>168</v>
      </c>
      <c r="D75" s="157" t="s">
        <v>156</v>
      </c>
      <c r="E75" s="158">
        <v>1</v>
      </c>
      <c r="F75" s="158">
        <v>0</v>
      </c>
      <c r="G75" s="159">
        <f t="shared" si="12"/>
        <v>0</v>
      </c>
      <c r="O75" s="153">
        <v>2</v>
      </c>
      <c r="AA75" s="132">
        <v>10</v>
      </c>
      <c r="AB75" s="132">
        <v>0</v>
      </c>
      <c r="AC75" s="132">
        <v>8</v>
      </c>
      <c r="AZ75" s="132">
        <v>5</v>
      </c>
      <c r="BA75" s="132">
        <f>IF(AZ75=1,G83,0)</f>
        <v>0</v>
      </c>
      <c r="BB75" s="132">
        <f>IF(AZ75=2,G83,0)</f>
        <v>0</v>
      </c>
      <c r="BC75" s="132">
        <f>IF(AZ75=3,G83,0)</f>
        <v>0</v>
      </c>
      <c r="BD75" s="132">
        <f>IF(AZ75=4,G83,0)</f>
        <v>0</v>
      </c>
      <c r="BE75" s="132">
        <f>IF(AZ75=5,G83,0)</f>
        <v>0</v>
      </c>
      <c r="CA75" s="160">
        <v>10</v>
      </c>
      <c r="CB75" s="160">
        <v>0</v>
      </c>
      <c r="CZ75" s="132">
        <v>0</v>
      </c>
    </row>
    <row r="76" spans="1:104" x14ac:dyDescent="0.25">
      <c r="A76" s="154">
        <v>44</v>
      </c>
      <c r="B76" s="155" t="s">
        <v>169</v>
      </c>
      <c r="C76" s="156" t="s">
        <v>170</v>
      </c>
      <c r="D76" s="157" t="s">
        <v>133</v>
      </c>
      <c r="E76" s="158">
        <v>1</v>
      </c>
      <c r="F76" s="158">
        <v>0</v>
      </c>
      <c r="G76" s="159">
        <f t="shared" si="12"/>
        <v>0</v>
      </c>
      <c r="O76" s="153">
        <v>4</v>
      </c>
      <c r="BA76" s="169">
        <f>SUM(BA53:BA75)</f>
        <v>0</v>
      </c>
      <c r="BB76" s="169">
        <f>SUM(BB53:BB75)</f>
        <v>0</v>
      </c>
      <c r="BC76" s="169">
        <f>SUM(BC53:BC75)</f>
        <v>0</v>
      </c>
      <c r="BD76" s="169">
        <f>SUM(BD53:BD75)</f>
        <v>0</v>
      </c>
      <c r="BE76" s="169">
        <f>SUM(BE53:BE75)</f>
        <v>0</v>
      </c>
    </row>
    <row r="77" spans="1:104" x14ac:dyDescent="0.25">
      <c r="A77" s="154">
        <v>45</v>
      </c>
      <c r="B77" s="155" t="s">
        <v>171</v>
      </c>
      <c r="C77" s="156" t="s">
        <v>228</v>
      </c>
      <c r="D77" s="157" t="s">
        <v>133</v>
      </c>
      <c r="E77" s="158">
        <v>1</v>
      </c>
      <c r="F77" s="158">
        <v>0</v>
      </c>
      <c r="G77" s="159">
        <f t="shared" si="12"/>
        <v>0</v>
      </c>
      <c r="O77" s="153">
        <v>1</v>
      </c>
    </row>
    <row r="78" spans="1:104" x14ac:dyDescent="0.25">
      <c r="A78" s="154">
        <v>46</v>
      </c>
      <c r="B78" s="155" t="s">
        <v>172</v>
      </c>
      <c r="C78" s="156" t="s">
        <v>173</v>
      </c>
      <c r="D78" s="157" t="s">
        <v>156</v>
      </c>
      <c r="E78" s="158">
        <v>12</v>
      </c>
      <c r="F78" s="158">
        <v>0</v>
      </c>
      <c r="G78" s="159">
        <f t="shared" si="12"/>
        <v>0</v>
      </c>
      <c r="O78" s="153">
        <v>2</v>
      </c>
      <c r="AA78" s="132">
        <v>1</v>
      </c>
      <c r="AB78" s="132">
        <v>1</v>
      </c>
      <c r="AC78" s="132">
        <v>1</v>
      </c>
      <c r="AZ78" s="132">
        <v>1</v>
      </c>
      <c r="BA78" s="132">
        <f>IF(AZ78=1,G90,0)</f>
        <v>0</v>
      </c>
      <c r="BB78" s="132">
        <f>IF(AZ78=2,G90,0)</f>
        <v>0</v>
      </c>
      <c r="BC78" s="132">
        <f>IF(AZ78=3,G90,0)</f>
        <v>0</v>
      </c>
      <c r="BD78" s="132">
        <f>IF(AZ78=4,G90,0)</f>
        <v>0</v>
      </c>
      <c r="BE78" s="132">
        <f>IF(AZ78=5,G90,0)</f>
        <v>0</v>
      </c>
      <c r="CA78" s="160">
        <v>1</v>
      </c>
      <c r="CB78" s="160">
        <v>1</v>
      </c>
      <c r="CZ78" s="132">
        <v>0.10674</v>
      </c>
    </row>
    <row r="79" spans="1:104" x14ac:dyDescent="0.25">
      <c r="A79" s="154">
        <v>47</v>
      </c>
      <c r="B79" s="155" t="s">
        <v>174</v>
      </c>
      <c r="C79" s="156" t="s">
        <v>175</v>
      </c>
      <c r="D79" s="157" t="s">
        <v>156</v>
      </c>
      <c r="E79" s="158">
        <v>4</v>
      </c>
      <c r="F79" s="158">
        <v>0</v>
      </c>
      <c r="G79" s="159">
        <f t="shared" si="12"/>
        <v>0</v>
      </c>
      <c r="O79" s="153">
        <v>2</v>
      </c>
      <c r="AA79" s="132">
        <v>1</v>
      </c>
      <c r="AB79" s="132">
        <v>1</v>
      </c>
      <c r="AC79" s="132">
        <v>1</v>
      </c>
      <c r="AZ79" s="132">
        <v>1</v>
      </c>
      <c r="BA79" s="132">
        <f>IF(AZ79=1,G91,0)</f>
        <v>0</v>
      </c>
      <c r="BB79" s="132">
        <f>IF(AZ79=2,G91,0)</f>
        <v>0</v>
      </c>
      <c r="BC79" s="132">
        <f>IF(AZ79=3,G91,0)</f>
        <v>0</v>
      </c>
      <c r="BD79" s="132">
        <f>IF(AZ79=4,G91,0)</f>
        <v>0</v>
      </c>
      <c r="BE79" s="132">
        <f>IF(AZ79=5,G91,0)</f>
        <v>0</v>
      </c>
      <c r="CA79" s="160">
        <v>1</v>
      </c>
      <c r="CB79" s="160">
        <v>1</v>
      </c>
      <c r="CZ79" s="132">
        <v>2.5249999999999999</v>
      </c>
    </row>
    <row r="80" spans="1:104" x14ac:dyDescent="0.25">
      <c r="A80" s="154">
        <v>48</v>
      </c>
      <c r="B80" s="155" t="s">
        <v>176</v>
      </c>
      <c r="C80" s="156" t="s">
        <v>177</v>
      </c>
      <c r="D80" s="157" t="s">
        <v>93</v>
      </c>
      <c r="E80" s="158">
        <v>65</v>
      </c>
      <c r="F80" s="158">
        <v>0</v>
      </c>
      <c r="G80" s="159">
        <f t="shared" si="12"/>
        <v>0</v>
      </c>
      <c r="M80" s="161" t="s">
        <v>191</v>
      </c>
      <c r="O80" s="153"/>
    </row>
    <row r="81" spans="1:104" x14ac:dyDescent="0.25">
      <c r="A81" s="154">
        <v>49</v>
      </c>
      <c r="B81" s="155" t="s">
        <v>178</v>
      </c>
      <c r="C81" s="156" t="s">
        <v>179</v>
      </c>
      <c r="D81" s="157" t="s">
        <v>61</v>
      </c>
      <c r="E81" s="158">
        <v>1</v>
      </c>
      <c r="F81" s="158">
        <v>0</v>
      </c>
      <c r="G81" s="159">
        <f t="shared" si="12"/>
        <v>0</v>
      </c>
      <c r="O81" s="153">
        <v>2</v>
      </c>
      <c r="AA81" s="132">
        <v>3</v>
      </c>
      <c r="AB81" s="132">
        <v>1</v>
      </c>
      <c r="AC81" s="132">
        <v>592173328</v>
      </c>
      <c r="AZ81" s="132">
        <v>1</v>
      </c>
      <c r="BA81" s="132">
        <f>IF(AZ81=1,G93,0)</f>
        <v>0</v>
      </c>
      <c r="BB81" s="132">
        <f>IF(AZ81=2,G93,0)</f>
        <v>0</v>
      </c>
      <c r="BC81" s="132">
        <f>IF(AZ81=3,G93,0)</f>
        <v>0</v>
      </c>
      <c r="BD81" s="132">
        <f>IF(AZ81=4,G93,0)</f>
        <v>0</v>
      </c>
      <c r="BE81" s="132">
        <f>IF(AZ81=5,G93,0)</f>
        <v>0</v>
      </c>
      <c r="CA81" s="160">
        <v>3</v>
      </c>
      <c r="CB81" s="160">
        <v>1</v>
      </c>
      <c r="CZ81" s="132">
        <v>2.1999999999999999E-2</v>
      </c>
    </row>
    <row r="82" spans="1:104" x14ac:dyDescent="0.25">
      <c r="A82" s="154">
        <v>50</v>
      </c>
      <c r="B82" s="155" t="s">
        <v>180</v>
      </c>
      <c r="C82" s="156" t="s">
        <v>181</v>
      </c>
      <c r="D82" s="157" t="s">
        <v>156</v>
      </c>
      <c r="E82" s="158">
        <v>1</v>
      </c>
      <c r="F82" s="158">
        <v>0</v>
      </c>
      <c r="G82" s="159">
        <f>E82*F82</f>
        <v>0</v>
      </c>
      <c r="O82" s="153">
        <v>4</v>
      </c>
      <c r="BA82" s="169">
        <f>SUM(BA77:BA81)</f>
        <v>0</v>
      </c>
      <c r="BB82" s="169">
        <f>SUM(BB77:BB81)</f>
        <v>0</v>
      </c>
      <c r="BC82" s="169">
        <f>SUM(BC77:BC81)</f>
        <v>0</v>
      </c>
      <c r="BD82" s="169">
        <f>SUM(BD77:BD81)</f>
        <v>0</v>
      </c>
      <c r="BE82" s="169">
        <f>SUM(BE77:BE81)</f>
        <v>0</v>
      </c>
    </row>
    <row r="83" spans="1:104" x14ac:dyDescent="0.25">
      <c r="A83" s="154">
        <v>51</v>
      </c>
      <c r="B83" s="155" t="s">
        <v>182</v>
      </c>
      <c r="C83" s="156" t="s">
        <v>183</v>
      </c>
      <c r="D83" s="157" t="s">
        <v>184</v>
      </c>
      <c r="E83" s="158">
        <v>2</v>
      </c>
      <c r="F83" s="158">
        <v>0</v>
      </c>
      <c r="G83" s="159">
        <f t="shared" si="12"/>
        <v>0</v>
      </c>
      <c r="O83" s="153"/>
      <c r="BA83" s="169"/>
      <c r="BB83" s="169"/>
      <c r="BC83" s="169"/>
      <c r="BD83" s="169"/>
      <c r="BE83" s="169"/>
    </row>
    <row r="84" spans="1:104" x14ac:dyDescent="0.25">
      <c r="A84" s="233">
        <v>52</v>
      </c>
      <c r="B84" s="235" t="s">
        <v>248</v>
      </c>
      <c r="C84" s="225" t="s">
        <v>252</v>
      </c>
      <c r="D84" s="226" t="s">
        <v>93</v>
      </c>
      <c r="E84" s="227">
        <v>65</v>
      </c>
      <c r="F84" s="227">
        <v>0</v>
      </c>
      <c r="G84" s="227">
        <f>SUM(E84*F84)</f>
        <v>0</v>
      </c>
      <c r="O84" s="153">
        <v>1</v>
      </c>
    </row>
    <row r="85" spans="1:104" x14ac:dyDescent="0.25">
      <c r="A85" s="162"/>
      <c r="B85" s="163" t="s">
        <v>77</v>
      </c>
      <c r="C85" s="164" t="str">
        <f>CONCATENATE(B66," ",C66)</f>
        <v>8 Trubní vedení</v>
      </c>
      <c r="D85" s="165"/>
      <c r="E85" s="166"/>
      <c r="F85" s="167"/>
      <c r="G85" s="168">
        <f>SUM(G66:G84)</f>
        <v>0</v>
      </c>
      <c r="O85" s="153"/>
    </row>
    <row r="86" spans="1:104" x14ac:dyDescent="0.25">
      <c r="A86" s="179" t="s">
        <v>74</v>
      </c>
      <c r="B86" s="180" t="s">
        <v>244</v>
      </c>
      <c r="C86" s="181" t="s">
        <v>245</v>
      </c>
      <c r="D86" s="182"/>
      <c r="E86" s="183"/>
      <c r="F86" s="184"/>
      <c r="G86" s="185"/>
      <c r="O86" s="153">
        <v>2</v>
      </c>
      <c r="AA86" s="132">
        <v>7</v>
      </c>
      <c r="AB86" s="132">
        <v>1</v>
      </c>
      <c r="AC86" s="132">
        <v>2</v>
      </c>
      <c r="AZ86" s="132">
        <v>1</v>
      </c>
      <c r="BA86" s="132">
        <f>IF(AZ86=1,G96,0)</f>
        <v>0</v>
      </c>
      <c r="BB86" s="132">
        <f>IF(AZ86=2,G96,0)</f>
        <v>0</v>
      </c>
      <c r="BC86" s="132">
        <f>IF(AZ86=3,G96,0)</f>
        <v>0</v>
      </c>
      <c r="BD86" s="132">
        <f>IF(AZ86=4,G96,0)</f>
        <v>0</v>
      </c>
      <c r="BE86" s="132">
        <f>IF(AZ86=5,G96,0)</f>
        <v>0</v>
      </c>
      <c r="CA86" s="160">
        <v>7</v>
      </c>
      <c r="CB86" s="160">
        <v>1</v>
      </c>
      <c r="CZ86" s="132">
        <v>0</v>
      </c>
    </row>
    <row r="87" spans="1:104" x14ac:dyDescent="0.25">
      <c r="A87" s="223">
        <v>53</v>
      </c>
      <c r="B87" s="224" t="s">
        <v>246</v>
      </c>
      <c r="C87" s="225" t="s">
        <v>247</v>
      </c>
      <c r="D87" s="226" t="s">
        <v>84</v>
      </c>
      <c r="E87" s="227">
        <v>20</v>
      </c>
      <c r="F87" s="227">
        <v>0</v>
      </c>
      <c r="G87" s="227">
        <f>SUM(E87*F87)</f>
        <v>0</v>
      </c>
      <c r="O87" s="153">
        <v>4</v>
      </c>
      <c r="BA87" s="169">
        <f>SUM(BA84:BA86)</f>
        <v>0</v>
      </c>
      <c r="BB87" s="169">
        <f>SUM(BB84:BB86)</f>
        <v>0</v>
      </c>
      <c r="BC87" s="169">
        <f>SUM(BC84:BC86)</f>
        <v>0</v>
      </c>
      <c r="BD87" s="169">
        <f>SUM(BD84:BD86)</f>
        <v>0</v>
      </c>
      <c r="BE87" s="169">
        <f>SUM(BE84:BE86)</f>
        <v>0</v>
      </c>
    </row>
    <row r="88" spans="1:104" x14ac:dyDescent="0.25">
      <c r="A88" s="207"/>
      <c r="B88" s="206" t="s">
        <v>77</v>
      </c>
      <c r="C88" s="221" t="s">
        <v>259</v>
      </c>
      <c r="D88" s="219"/>
      <c r="E88" s="213"/>
      <c r="F88" s="214"/>
      <c r="G88" s="220">
        <f>SUM(G86:G87)</f>
        <v>0</v>
      </c>
      <c r="O88" s="153">
        <v>1</v>
      </c>
    </row>
    <row r="89" spans="1:104" x14ac:dyDescent="0.25">
      <c r="A89" s="147" t="s">
        <v>74</v>
      </c>
      <c r="B89" s="148" t="s">
        <v>185</v>
      </c>
      <c r="C89" s="149" t="s">
        <v>186</v>
      </c>
      <c r="D89" s="150"/>
      <c r="E89" s="151"/>
      <c r="F89" s="151"/>
      <c r="G89" s="152"/>
      <c r="O89" s="153">
        <v>2</v>
      </c>
      <c r="AA89" s="132">
        <v>8</v>
      </c>
      <c r="AB89" s="132">
        <v>0</v>
      </c>
      <c r="AC89" s="132">
        <v>3</v>
      </c>
      <c r="AZ89" s="132">
        <v>4</v>
      </c>
      <c r="BA89" s="132">
        <f>IF(AZ89=1,G99,0)</f>
        <v>0</v>
      </c>
      <c r="BB89" s="132">
        <f>IF(AZ89=2,G99,0)</f>
        <v>0</v>
      </c>
      <c r="BC89" s="132">
        <f>IF(AZ89=3,G99,0)</f>
        <v>0</v>
      </c>
      <c r="BD89" s="132">
        <f>IF(AZ89=4,G99,0)</f>
        <v>0</v>
      </c>
      <c r="BE89" s="132">
        <f>IF(AZ89=5,G99,0)</f>
        <v>0</v>
      </c>
      <c r="CA89" s="160">
        <v>8</v>
      </c>
      <c r="CB89" s="160">
        <v>0</v>
      </c>
      <c r="CZ89" s="132">
        <v>0</v>
      </c>
    </row>
    <row r="90" spans="1:104" x14ac:dyDescent="0.25">
      <c r="A90" s="190">
        <v>54</v>
      </c>
      <c r="B90" s="191" t="s">
        <v>187</v>
      </c>
      <c r="C90" s="192" t="s">
        <v>188</v>
      </c>
      <c r="D90" s="193" t="s">
        <v>93</v>
      </c>
      <c r="E90" s="194">
        <v>3</v>
      </c>
      <c r="F90" s="194">
        <v>0</v>
      </c>
      <c r="G90" s="196">
        <f>E90*F90</f>
        <v>0</v>
      </c>
      <c r="O90" s="153">
        <v>2</v>
      </c>
      <c r="AA90" s="132">
        <v>8</v>
      </c>
      <c r="AB90" s="132">
        <v>0</v>
      </c>
      <c r="AC90" s="132">
        <v>3</v>
      </c>
      <c r="AZ90" s="132">
        <v>4</v>
      </c>
      <c r="BA90" s="132">
        <f>IF(AZ90=1,G100,0)</f>
        <v>0</v>
      </c>
      <c r="BB90" s="132">
        <f>IF(AZ90=2,G100,0)</f>
        <v>0</v>
      </c>
      <c r="BC90" s="132">
        <f>IF(AZ90=3,G100,0)</f>
        <v>0</v>
      </c>
      <c r="BD90" s="132">
        <f>IF(AZ90=4,G100,0)</f>
        <v>0</v>
      </c>
      <c r="BE90" s="132">
        <f>IF(AZ90=5,G100,0)</f>
        <v>0</v>
      </c>
      <c r="CA90" s="160">
        <v>8</v>
      </c>
      <c r="CB90" s="160">
        <v>0</v>
      </c>
      <c r="CZ90" s="132">
        <v>0</v>
      </c>
    </row>
    <row r="91" spans="1:104" x14ac:dyDescent="0.25">
      <c r="A91" s="190">
        <v>55</v>
      </c>
      <c r="B91" s="191" t="s">
        <v>189</v>
      </c>
      <c r="C91" s="192" t="s">
        <v>190</v>
      </c>
      <c r="D91" s="193" t="s">
        <v>96</v>
      </c>
      <c r="E91" s="194">
        <v>0.25</v>
      </c>
      <c r="F91" s="194">
        <v>0</v>
      </c>
      <c r="G91" s="196">
        <f>E91*F91</f>
        <v>0</v>
      </c>
      <c r="O91" s="153">
        <v>2</v>
      </c>
      <c r="AA91" s="132">
        <v>8</v>
      </c>
      <c r="AB91" s="132">
        <v>0</v>
      </c>
      <c r="AC91" s="132">
        <v>3</v>
      </c>
      <c r="AZ91" s="132">
        <v>4</v>
      </c>
      <c r="BA91" s="132">
        <f>IF(AZ91=1,G101,0)</f>
        <v>0</v>
      </c>
      <c r="BB91" s="132">
        <f>IF(AZ91=2,G101,0)</f>
        <v>0</v>
      </c>
      <c r="BC91" s="132">
        <f>IF(AZ91=3,G101,0)</f>
        <v>0</v>
      </c>
      <c r="BD91" s="132">
        <f>IF(AZ91=4,G101,0)</f>
        <v>0</v>
      </c>
      <c r="BE91" s="132">
        <f>IF(AZ91=5,G101,0)</f>
        <v>0</v>
      </c>
      <c r="CA91" s="160">
        <v>8</v>
      </c>
      <c r="CB91" s="160">
        <v>0</v>
      </c>
      <c r="CZ91" s="132">
        <v>0</v>
      </c>
    </row>
    <row r="92" spans="1:104" x14ac:dyDescent="0.25">
      <c r="A92" s="197"/>
      <c r="B92" s="198"/>
      <c r="C92" s="264" t="s">
        <v>191</v>
      </c>
      <c r="D92" s="265"/>
      <c r="E92" s="222">
        <v>0.25</v>
      </c>
      <c r="F92" s="200"/>
      <c r="G92" s="201"/>
      <c r="O92" s="153">
        <v>2</v>
      </c>
      <c r="AA92" s="132">
        <v>8</v>
      </c>
      <c r="AB92" s="132">
        <v>0</v>
      </c>
      <c r="AC92" s="132">
        <v>3</v>
      </c>
      <c r="AZ92" s="132">
        <v>4</v>
      </c>
      <c r="BA92" s="132">
        <f>IF(AZ92=1,G102,0)</f>
        <v>0</v>
      </c>
      <c r="BB92" s="132">
        <f>IF(AZ92=2,G102,0)</f>
        <v>0</v>
      </c>
      <c r="BC92" s="132">
        <f>IF(AZ92=3,G102,0)</f>
        <v>0</v>
      </c>
      <c r="BD92" s="132">
        <f>IF(AZ92=4,G102,0)</f>
        <v>0</v>
      </c>
      <c r="BE92" s="132">
        <f>IF(AZ92=5,G102,0)</f>
        <v>0</v>
      </c>
      <c r="CA92" s="160">
        <v>8</v>
      </c>
      <c r="CB92" s="160">
        <v>0</v>
      </c>
      <c r="CZ92" s="132">
        <v>0</v>
      </c>
    </row>
    <row r="93" spans="1:104" x14ac:dyDescent="0.25">
      <c r="A93" s="190">
        <v>56</v>
      </c>
      <c r="B93" s="191" t="s">
        <v>192</v>
      </c>
      <c r="C93" s="192" t="s">
        <v>193</v>
      </c>
      <c r="D93" s="193" t="s">
        <v>156</v>
      </c>
      <c r="E93" s="194">
        <v>2.5</v>
      </c>
      <c r="F93" s="194">
        <v>0</v>
      </c>
      <c r="G93" s="196">
        <f>E93*F93</f>
        <v>0</v>
      </c>
      <c r="O93" s="153"/>
      <c r="CA93" s="160"/>
      <c r="CB93" s="160"/>
    </row>
    <row r="94" spans="1:104" x14ac:dyDescent="0.25">
      <c r="A94" s="162"/>
      <c r="B94" s="163" t="s">
        <v>77</v>
      </c>
      <c r="C94" s="164" t="str">
        <f>CONCATENATE(B89," ",C89)</f>
        <v>91 Doplňující práce na komunikaci</v>
      </c>
      <c r="D94" s="165"/>
      <c r="E94" s="166"/>
      <c r="F94" s="167"/>
      <c r="G94" s="168">
        <f>SUM(G89:G93)</f>
        <v>0</v>
      </c>
      <c r="O94" s="153">
        <v>2</v>
      </c>
      <c r="AA94" s="132">
        <v>8</v>
      </c>
      <c r="AB94" s="132">
        <v>0</v>
      </c>
      <c r="AC94" s="132">
        <v>3</v>
      </c>
      <c r="AZ94" s="132">
        <v>4</v>
      </c>
      <c r="BA94" s="132">
        <f>IF(AZ94=1,G103,0)</f>
        <v>0</v>
      </c>
      <c r="BB94" s="132">
        <f>IF(AZ94=2,G103,0)</f>
        <v>0</v>
      </c>
      <c r="BC94" s="132">
        <f>IF(AZ94=3,G103,0)</f>
        <v>0</v>
      </c>
      <c r="BD94" s="132">
        <f>IF(AZ94=4,G103,0)</f>
        <v>0</v>
      </c>
      <c r="BE94" s="132">
        <f>IF(AZ94=5,G103,0)</f>
        <v>0</v>
      </c>
      <c r="CA94" s="160">
        <v>8</v>
      </c>
      <c r="CB94" s="160">
        <v>0</v>
      </c>
      <c r="CZ94" s="132">
        <v>0</v>
      </c>
    </row>
    <row r="95" spans="1:104" x14ac:dyDescent="0.25">
      <c r="A95" s="147" t="s">
        <v>74</v>
      </c>
      <c r="B95" s="148" t="s">
        <v>194</v>
      </c>
      <c r="C95" s="149" t="s">
        <v>195</v>
      </c>
      <c r="D95" s="150"/>
      <c r="E95" s="151"/>
      <c r="F95" s="151"/>
      <c r="G95" s="152"/>
      <c r="O95" s="153">
        <v>2</v>
      </c>
      <c r="AA95" s="132">
        <v>8</v>
      </c>
      <c r="AB95" s="132">
        <v>0</v>
      </c>
      <c r="AC95" s="132">
        <v>3</v>
      </c>
      <c r="AZ95" s="132">
        <v>4</v>
      </c>
      <c r="BA95" s="132">
        <f>IF(AZ95=1,G104,0)</f>
        <v>0</v>
      </c>
      <c r="BB95" s="132">
        <f>IF(AZ95=2,G104,0)</f>
        <v>0</v>
      </c>
      <c r="BC95" s="132">
        <f>IF(AZ95=3,G104,0)</f>
        <v>0</v>
      </c>
      <c r="BD95" s="132">
        <f>IF(AZ95=4,G104,0)</f>
        <v>0</v>
      </c>
      <c r="BE95" s="132">
        <f>IF(AZ95=5,G104,0)</f>
        <v>0</v>
      </c>
      <c r="CA95" s="160">
        <v>8</v>
      </c>
      <c r="CB95" s="160">
        <v>0</v>
      </c>
      <c r="CZ95" s="132">
        <v>0</v>
      </c>
    </row>
    <row r="96" spans="1:104" x14ac:dyDescent="0.25">
      <c r="A96" s="154">
        <v>57</v>
      </c>
      <c r="B96" s="155" t="s">
        <v>196</v>
      </c>
      <c r="C96" s="156" t="s">
        <v>197</v>
      </c>
      <c r="D96" s="157" t="s">
        <v>198</v>
      </c>
      <c r="E96" s="158">
        <v>65.12715</v>
      </c>
      <c r="F96" s="158">
        <v>0</v>
      </c>
      <c r="G96" s="159">
        <f>E96*F96</f>
        <v>0</v>
      </c>
      <c r="O96" s="153">
        <v>2</v>
      </c>
      <c r="AA96" s="132">
        <v>8</v>
      </c>
      <c r="AB96" s="132">
        <v>0</v>
      </c>
      <c r="AC96" s="132">
        <v>3</v>
      </c>
      <c r="AZ96" s="132">
        <v>4</v>
      </c>
      <c r="BA96" s="132">
        <f>IF(AZ96=1,G105,0)</f>
        <v>0</v>
      </c>
      <c r="BB96" s="132">
        <f>IF(AZ96=2,G105,0)</f>
        <v>0</v>
      </c>
      <c r="BC96" s="132">
        <f>IF(AZ96=3,G105,0)</f>
        <v>0</v>
      </c>
      <c r="BD96" s="132">
        <f>IF(AZ96=4,G105,0)</f>
        <v>0</v>
      </c>
      <c r="BE96" s="132">
        <f>IF(AZ96=5,G105,0)</f>
        <v>0</v>
      </c>
      <c r="CA96" s="160">
        <v>8</v>
      </c>
      <c r="CB96" s="160">
        <v>0</v>
      </c>
      <c r="CZ96" s="132">
        <v>0</v>
      </c>
    </row>
    <row r="97" spans="1:104" x14ac:dyDescent="0.25">
      <c r="A97" s="162"/>
      <c r="B97" s="163" t="s">
        <v>77</v>
      </c>
      <c r="C97" s="164" t="str">
        <f>CONCATENATE(B95," ",C95)</f>
        <v>99 Staveništní přesun hmot</v>
      </c>
      <c r="D97" s="165"/>
      <c r="E97" s="166"/>
      <c r="F97" s="167"/>
      <c r="G97" s="168">
        <f>SUM(G95:G96)</f>
        <v>0</v>
      </c>
      <c r="O97" s="153">
        <v>4</v>
      </c>
      <c r="BA97" s="169">
        <f>SUM(BA88:BA96)</f>
        <v>0</v>
      </c>
      <c r="BB97" s="169">
        <f>SUM(BB88:BB96)</f>
        <v>0</v>
      </c>
      <c r="BC97" s="169">
        <f>SUM(BC88:BC96)</f>
        <v>0</v>
      </c>
      <c r="BD97" s="169">
        <f>SUM(BD88:BD96)</f>
        <v>0</v>
      </c>
      <c r="BE97" s="169">
        <f>SUM(BE88:BE96)</f>
        <v>0</v>
      </c>
    </row>
    <row r="98" spans="1:104" x14ac:dyDescent="0.25">
      <c r="A98" s="147" t="s">
        <v>74</v>
      </c>
      <c r="B98" s="148" t="s">
        <v>199</v>
      </c>
      <c r="C98" s="149" t="s">
        <v>200</v>
      </c>
      <c r="D98" s="150"/>
      <c r="E98" s="151"/>
      <c r="F98" s="151"/>
      <c r="G98" s="152"/>
      <c r="O98" s="153">
        <v>1</v>
      </c>
    </row>
    <row r="99" spans="1:104" x14ac:dyDescent="0.25">
      <c r="A99" s="154">
        <v>58</v>
      </c>
      <c r="B99" s="155" t="s">
        <v>201</v>
      </c>
      <c r="C99" s="156" t="s">
        <v>202</v>
      </c>
      <c r="D99" s="157" t="s">
        <v>198</v>
      </c>
      <c r="E99" s="158">
        <v>7.12</v>
      </c>
      <c r="F99" s="158">
        <v>0</v>
      </c>
      <c r="G99" s="159">
        <f t="shared" ref="G99:G105" si="13">E99*F99</f>
        <v>0</v>
      </c>
      <c r="O99" s="153">
        <v>2</v>
      </c>
      <c r="AA99" s="132">
        <v>1</v>
      </c>
      <c r="AB99" s="132">
        <v>9</v>
      </c>
      <c r="AC99" s="132">
        <v>9</v>
      </c>
      <c r="AZ99" s="132">
        <v>4</v>
      </c>
      <c r="BA99" s="132">
        <f>IF(AZ99=1,G108,0)</f>
        <v>0</v>
      </c>
      <c r="BB99" s="132">
        <f>IF(AZ99=2,G108,0)</f>
        <v>0</v>
      </c>
      <c r="BC99" s="132">
        <f>IF(AZ99=3,G108,0)</f>
        <v>0</v>
      </c>
      <c r="BD99" s="132">
        <f>IF(AZ99=4,G108,0)</f>
        <v>0</v>
      </c>
      <c r="BE99" s="132">
        <f>IF(AZ99=5,G108,0)</f>
        <v>0</v>
      </c>
      <c r="CA99" s="160">
        <v>1</v>
      </c>
      <c r="CB99" s="160">
        <v>9</v>
      </c>
      <c r="CZ99" s="132">
        <v>0</v>
      </c>
    </row>
    <row r="100" spans="1:104" x14ac:dyDescent="0.25">
      <c r="A100" s="154">
        <v>59</v>
      </c>
      <c r="B100" s="155" t="s">
        <v>203</v>
      </c>
      <c r="C100" s="156" t="s">
        <v>204</v>
      </c>
      <c r="D100" s="157" t="s">
        <v>198</v>
      </c>
      <c r="E100" s="158">
        <v>72.86</v>
      </c>
      <c r="F100" s="158">
        <v>0</v>
      </c>
      <c r="G100" s="159">
        <f t="shared" si="13"/>
        <v>0</v>
      </c>
      <c r="O100" s="153">
        <v>4</v>
      </c>
      <c r="BA100" s="169">
        <f>SUM(BA98:BA99)</f>
        <v>0</v>
      </c>
      <c r="BB100" s="169">
        <f>SUM(BB98:BB99)</f>
        <v>0</v>
      </c>
      <c r="BC100" s="169">
        <f>SUM(BC98:BC99)</f>
        <v>0</v>
      </c>
      <c r="BD100" s="169">
        <f>SUM(BD98:BD99)</f>
        <v>0</v>
      </c>
      <c r="BE100" s="169">
        <f>SUM(BE98:BE99)</f>
        <v>0</v>
      </c>
    </row>
    <row r="101" spans="1:104" x14ac:dyDescent="0.25">
      <c r="A101" s="154">
        <v>60</v>
      </c>
      <c r="B101" s="155" t="s">
        <v>205</v>
      </c>
      <c r="C101" s="156" t="s">
        <v>206</v>
      </c>
      <c r="D101" s="157" t="s">
        <v>198</v>
      </c>
      <c r="E101" s="158">
        <v>8.1199999999999992</v>
      </c>
      <c r="F101" s="158">
        <v>0</v>
      </c>
      <c r="G101" s="159">
        <f t="shared" si="13"/>
        <v>0</v>
      </c>
    </row>
    <row r="102" spans="1:104" x14ac:dyDescent="0.25">
      <c r="A102" s="154">
        <v>61</v>
      </c>
      <c r="B102" s="155" t="s">
        <v>207</v>
      </c>
      <c r="C102" s="156" t="s">
        <v>208</v>
      </c>
      <c r="D102" s="157" t="s">
        <v>198</v>
      </c>
      <c r="E102" s="158">
        <v>32.24</v>
      </c>
      <c r="F102" s="158">
        <v>0</v>
      </c>
      <c r="G102" s="159">
        <f t="shared" si="13"/>
        <v>0</v>
      </c>
    </row>
    <row r="103" spans="1:104" x14ac:dyDescent="0.25">
      <c r="A103" s="154">
        <v>62</v>
      </c>
      <c r="B103" s="155" t="s">
        <v>209</v>
      </c>
      <c r="C103" s="156" t="s">
        <v>210</v>
      </c>
      <c r="D103" s="157" t="s">
        <v>198</v>
      </c>
      <c r="E103" s="158">
        <v>7.12</v>
      </c>
      <c r="F103" s="158">
        <v>0</v>
      </c>
      <c r="G103" s="159">
        <f t="shared" si="13"/>
        <v>0</v>
      </c>
    </row>
    <row r="104" spans="1:104" x14ac:dyDescent="0.25">
      <c r="A104" s="154">
        <v>63</v>
      </c>
      <c r="B104" s="155" t="s">
        <v>211</v>
      </c>
      <c r="C104" s="156" t="s">
        <v>212</v>
      </c>
      <c r="D104" s="157" t="s">
        <v>198</v>
      </c>
      <c r="E104" s="158">
        <v>7.12</v>
      </c>
      <c r="F104" s="158">
        <v>0</v>
      </c>
      <c r="G104" s="159">
        <f t="shared" si="13"/>
        <v>0</v>
      </c>
    </row>
    <row r="105" spans="1:104" x14ac:dyDescent="0.25">
      <c r="A105" s="154">
        <v>64</v>
      </c>
      <c r="B105" s="155" t="s">
        <v>213</v>
      </c>
      <c r="C105" s="156" t="s">
        <v>227</v>
      </c>
      <c r="D105" s="157" t="s">
        <v>198</v>
      </c>
      <c r="E105" s="158">
        <v>7.12</v>
      </c>
      <c r="F105" s="158">
        <v>0</v>
      </c>
      <c r="G105" s="159">
        <f t="shared" si="13"/>
        <v>0</v>
      </c>
    </row>
    <row r="106" spans="1:104" x14ac:dyDescent="0.25">
      <c r="A106" s="162"/>
      <c r="B106" s="163" t="s">
        <v>77</v>
      </c>
      <c r="C106" s="164" t="str">
        <f>CONCATENATE(B98," ",C98)</f>
        <v>D96 Přesuny suti a vybouraných hmot</v>
      </c>
      <c r="D106" s="165"/>
      <c r="E106" s="166"/>
      <c r="F106" s="167"/>
      <c r="G106" s="168">
        <f>SUM(G98:G105)</f>
        <v>0</v>
      </c>
    </row>
    <row r="107" spans="1:104" x14ac:dyDescent="0.25">
      <c r="A107" s="147" t="s">
        <v>74</v>
      </c>
      <c r="B107" s="148" t="s">
        <v>214</v>
      </c>
      <c r="C107" s="149" t="s">
        <v>215</v>
      </c>
      <c r="D107" s="150"/>
      <c r="E107" s="151"/>
      <c r="F107" s="151"/>
      <c r="G107" s="152"/>
    </row>
    <row r="108" spans="1:104" ht="20.399999999999999" x14ac:dyDescent="0.25">
      <c r="A108" s="154">
        <v>65</v>
      </c>
      <c r="B108" s="155" t="s">
        <v>216</v>
      </c>
      <c r="C108" s="156" t="s">
        <v>217</v>
      </c>
      <c r="D108" s="157" t="s">
        <v>93</v>
      </c>
      <c r="E108" s="158">
        <v>70</v>
      </c>
      <c r="F108" s="158">
        <v>0</v>
      </c>
      <c r="G108" s="159">
        <f>E108*F108</f>
        <v>0</v>
      </c>
    </row>
    <row r="109" spans="1:104" x14ac:dyDescent="0.25">
      <c r="A109" s="162"/>
      <c r="B109" s="163" t="s">
        <v>77</v>
      </c>
      <c r="C109" s="164" t="str">
        <f>CONCATENATE(B107," ",C107)</f>
        <v>M21 Elektromontáže</v>
      </c>
      <c r="D109" s="165"/>
      <c r="E109" s="166"/>
      <c r="F109" s="167"/>
      <c r="G109" s="168">
        <f>SUM(G107:G108)</f>
        <v>0</v>
      </c>
    </row>
    <row r="110" spans="1:104" x14ac:dyDescent="0.25">
      <c r="E110" s="132"/>
    </row>
    <row r="111" spans="1:104" x14ac:dyDescent="0.25">
      <c r="E111" s="132"/>
    </row>
    <row r="112" spans="1:104" x14ac:dyDescent="0.25">
      <c r="E112" s="132"/>
    </row>
    <row r="113" spans="5:5" x14ac:dyDescent="0.25">
      <c r="E113" s="132"/>
    </row>
    <row r="114" spans="5:5" x14ac:dyDescent="0.25">
      <c r="E114" s="132"/>
    </row>
    <row r="115" spans="5:5" x14ac:dyDescent="0.25">
      <c r="E115" s="132"/>
    </row>
    <row r="116" spans="5:5" x14ac:dyDescent="0.25">
      <c r="E116" s="132"/>
    </row>
    <row r="117" spans="5:5" x14ac:dyDescent="0.25">
      <c r="E117" s="132"/>
    </row>
    <row r="118" spans="5:5" x14ac:dyDescent="0.25">
      <c r="E118" s="132"/>
    </row>
    <row r="119" spans="5:5" x14ac:dyDescent="0.25">
      <c r="E119" s="132"/>
    </row>
    <row r="120" spans="5:5" x14ac:dyDescent="0.25">
      <c r="E120" s="132"/>
    </row>
    <row r="121" spans="5:5" x14ac:dyDescent="0.25">
      <c r="E121" s="132"/>
    </row>
    <row r="122" spans="5:5" x14ac:dyDescent="0.25">
      <c r="E122" s="132"/>
    </row>
    <row r="123" spans="5:5" x14ac:dyDescent="0.25">
      <c r="E123" s="132"/>
    </row>
    <row r="124" spans="5:5" x14ac:dyDescent="0.25">
      <c r="E124" s="132"/>
    </row>
    <row r="125" spans="5:5" x14ac:dyDescent="0.25">
      <c r="E125" s="132"/>
    </row>
    <row r="126" spans="5:5" x14ac:dyDescent="0.25">
      <c r="E126" s="132"/>
    </row>
    <row r="127" spans="5:5" x14ac:dyDescent="0.25">
      <c r="E127" s="132"/>
    </row>
    <row r="128" spans="5:5" x14ac:dyDescent="0.25">
      <c r="E128" s="132"/>
    </row>
    <row r="129" spans="5:5" x14ac:dyDescent="0.25">
      <c r="E129" s="132"/>
    </row>
    <row r="130" spans="5:5" x14ac:dyDescent="0.25">
      <c r="E130" s="132"/>
    </row>
    <row r="131" spans="5:5" x14ac:dyDescent="0.25">
      <c r="E131" s="132"/>
    </row>
    <row r="132" spans="5:5" x14ac:dyDescent="0.25">
      <c r="E132" s="132"/>
    </row>
    <row r="133" spans="5:5" x14ac:dyDescent="0.25">
      <c r="E133" s="132"/>
    </row>
    <row r="134" spans="5:5" x14ac:dyDescent="0.25">
      <c r="E134" s="132"/>
    </row>
    <row r="135" spans="5:5" x14ac:dyDescent="0.25">
      <c r="E135" s="132"/>
    </row>
    <row r="136" spans="5:5" x14ac:dyDescent="0.25">
      <c r="E136" s="132"/>
    </row>
    <row r="137" spans="5:5" x14ac:dyDescent="0.25">
      <c r="E137" s="132"/>
    </row>
    <row r="138" spans="5:5" x14ac:dyDescent="0.25">
      <c r="E138" s="132"/>
    </row>
    <row r="139" spans="5:5" x14ac:dyDescent="0.25">
      <c r="E139" s="132"/>
    </row>
    <row r="140" spans="5:5" x14ac:dyDescent="0.25">
      <c r="E140" s="132"/>
    </row>
    <row r="141" spans="5:5" x14ac:dyDescent="0.25">
      <c r="E141" s="132"/>
    </row>
    <row r="142" spans="5:5" x14ac:dyDescent="0.25">
      <c r="E142" s="132"/>
    </row>
    <row r="143" spans="5:5" x14ac:dyDescent="0.25">
      <c r="E143" s="132"/>
    </row>
    <row r="144" spans="5:5" x14ac:dyDescent="0.25">
      <c r="E144" s="132"/>
    </row>
    <row r="145" spans="5:5" x14ac:dyDescent="0.25">
      <c r="E145" s="132"/>
    </row>
    <row r="146" spans="5:5" x14ac:dyDescent="0.25">
      <c r="E146" s="132"/>
    </row>
    <row r="147" spans="5:5" x14ac:dyDescent="0.25">
      <c r="E147" s="132"/>
    </row>
    <row r="148" spans="5:5" x14ac:dyDescent="0.25">
      <c r="E148" s="132"/>
    </row>
    <row r="149" spans="5:5" x14ac:dyDescent="0.25">
      <c r="E149" s="132"/>
    </row>
    <row r="150" spans="5:5" x14ac:dyDescent="0.25">
      <c r="E150" s="132"/>
    </row>
    <row r="151" spans="5:5" x14ac:dyDescent="0.25">
      <c r="E151" s="132"/>
    </row>
    <row r="152" spans="5:5" x14ac:dyDescent="0.25">
      <c r="E152" s="132"/>
    </row>
    <row r="153" spans="5:5" x14ac:dyDescent="0.25">
      <c r="E153" s="132"/>
    </row>
    <row r="154" spans="5:5" x14ac:dyDescent="0.25">
      <c r="E154" s="132"/>
    </row>
    <row r="155" spans="5:5" x14ac:dyDescent="0.25">
      <c r="E155" s="132"/>
    </row>
    <row r="156" spans="5:5" x14ac:dyDescent="0.25">
      <c r="E156" s="132"/>
    </row>
    <row r="157" spans="5:5" x14ac:dyDescent="0.25">
      <c r="E157" s="132"/>
    </row>
    <row r="158" spans="5:5" x14ac:dyDescent="0.25">
      <c r="E158" s="132"/>
    </row>
    <row r="159" spans="5:5" x14ac:dyDescent="0.25">
      <c r="E159" s="132"/>
    </row>
    <row r="160" spans="5:5" x14ac:dyDescent="0.25">
      <c r="E160" s="132"/>
    </row>
    <row r="161" spans="1:7" x14ac:dyDescent="0.25">
      <c r="E161" s="132"/>
    </row>
    <row r="162" spans="1:7" x14ac:dyDescent="0.25">
      <c r="E162" s="132"/>
    </row>
    <row r="163" spans="1:7" x14ac:dyDescent="0.25">
      <c r="E163" s="132"/>
    </row>
    <row r="164" spans="1:7" x14ac:dyDescent="0.25">
      <c r="E164" s="132"/>
    </row>
    <row r="165" spans="1:7" x14ac:dyDescent="0.25">
      <c r="E165" s="132"/>
    </row>
    <row r="166" spans="1:7" x14ac:dyDescent="0.25">
      <c r="E166" s="132"/>
    </row>
    <row r="167" spans="1:7" x14ac:dyDescent="0.25">
      <c r="E167" s="132"/>
    </row>
    <row r="168" spans="1:7" x14ac:dyDescent="0.25">
      <c r="A168" s="170"/>
      <c r="B168" s="170"/>
    </row>
    <row r="169" spans="1:7" x14ac:dyDescent="0.25">
      <c r="C169" s="172"/>
      <c r="D169" s="172"/>
      <c r="E169" s="173"/>
      <c r="F169" s="172"/>
      <c r="G169" s="174"/>
    </row>
    <row r="170" spans="1:7" x14ac:dyDescent="0.25">
      <c r="A170" s="170"/>
      <c r="B170" s="170"/>
    </row>
  </sheetData>
  <mergeCells count="20">
    <mergeCell ref="C92:D92"/>
    <mergeCell ref="C36:D36"/>
    <mergeCell ref="C38:D38"/>
    <mergeCell ref="C40:D40"/>
    <mergeCell ref="C43:D43"/>
    <mergeCell ref="C51:D51"/>
    <mergeCell ref="C34:D34"/>
    <mergeCell ref="A1:G1"/>
    <mergeCell ref="A3:B3"/>
    <mergeCell ref="A4:B4"/>
    <mergeCell ref="E4:G4"/>
    <mergeCell ref="C15:D15"/>
    <mergeCell ref="C18:D18"/>
    <mergeCell ref="C20:D20"/>
    <mergeCell ref="C22:D22"/>
    <mergeCell ref="C26:D26"/>
    <mergeCell ref="C28:D28"/>
    <mergeCell ref="C29:D29"/>
    <mergeCell ref="C31:D31"/>
    <mergeCell ref="C33:D33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36</vt:i4>
      </vt:variant>
    </vt:vector>
  </HeadingPairs>
  <TitlesOfParts>
    <vt:vector size="39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Ing. ŠAFÁŘOVÁ Eva</cp:lastModifiedBy>
  <cp:lastPrinted>2023-04-03T11:08:19Z</cp:lastPrinted>
  <dcterms:created xsi:type="dcterms:W3CDTF">2022-01-28T13:18:31Z</dcterms:created>
  <dcterms:modified xsi:type="dcterms:W3CDTF">2023-04-03T11:31:49Z</dcterms:modified>
</cp:coreProperties>
</file>