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Projekty 2022\UKONČENÉ\Hustopeče - reknostrukce střechy ZŠ\rozpočet\balkony\opravený rozpočet střešní terasa\"/>
    </mc:Choice>
  </mc:AlternateContent>
  <xr:revisionPtr revIDLastSave="0" documentId="13_ncr:1_{C0D5E9DC-6B0E-4E26-9160-490B10902D46}" xr6:coauthVersionLast="47" xr6:coauthVersionMax="47" xr10:uidLastSave="{00000000-0000-0000-0000-000000000000}"/>
  <bookViews>
    <workbookView xWindow="-120" yWindow="-120" windowWidth="38640" windowHeight="2124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3 01 Pol" sheetId="12" r:id="rId4"/>
    <sheet name="SO03 04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'SO03 01 Pol'!$1:$7</definedName>
    <definedName name="_xlnm.Print_Titles" localSheetId="4">'SO03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'SO03 01 Pol'!$A$1:$X$142</definedName>
    <definedName name="_xlnm.Print_Area" localSheetId="4">'SO03 04 Pol'!$A$1:$X$25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15" i="13"/>
  <c r="G9" i="13"/>
  <c r="I9" i="13"/>
  <c r="I8" i="13" s="1"/>
  <c r="K9" i="13"/>
  <c r="K8" i="13" s="1"/>
  <c r="M9" i="13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G8" i="13" s="1"/>
  <c r="I11" i="13"/>
  <c r="K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AE15" i="13"/>
  <c r="G132" i="12"/>
  <c r="G8" i="12"/>
  <c r="Q8" i="12"/>
  <c r="V8" i="12"/>
  <c r="G9" i="12"/>
  <c r="I9" i="12"/>
  <c r="I8" i="12" s="1"/>
  <c r="K9" i="12"/>
  <c r="K8" i="12" s="1"/>
  <c r="M9" i="12"/>
  <c r="M8" i="12" s="1"/>
  <c r="O9" i="12"/>
  <c r="O8" i="12" s="1"/>
  <c r="Q9" i="12"/>
  <c r="V9" i="12"/>
  <c r="O12" i="12"/>
  <c r="V12" i="12"/>
  <c r="G13" i="12"/>
  <c r="M13" i="12" s="1"/>
  <c r="M12" i="12" s="1"/>
  <c r="I13" i="12"/>
  <c r="I12" i="12" s="1"/>
  <c r="K13" i="12"/>
  <c r="K12" i="12" s="1"/>
  <c r="O13" i="12"/>
  <c r="Q13" i="12"/>
  <c r="Q12" i="12" s="1"/>
  <c r="V13" i="12"/>
  <c r="G17" i="12"/>
  <c r="M17" i="12" s="1"/>
  <c r="M16" i="12" s="1"/>
  <c r="I17" i="12"/>
  <c r="K17" i="12"/>
  <c r="O17" i="12"/>
  <c r="Q17" i="12"/>
  <c r="V17" i="12"/>
  <c r="G20" i="12"/>
  <c r="M20" i="12" s="1"/>
  <c r="I20" i="12"/>
  <c r="K20" i="12"/>
  <c r="O20" i="12"/>
  <c r="O16" i="12" s="1"/>
  <c r="Q20" i="12"/>
  <c r="Q16" i="12" s="1"/>
  <c r="V20" i="12"/>
  <c r="G21" i="12"/>
  <c r="I21" i="12"/>
  <c r="K21" i="12"/>
  <c r="M21" i="12"/>
  <c r="O21" i="12"/>
  <c r="Q21" i="12"/>
  <c r="V21" i="12"/>
  <c r="G22" i="12"/>
  <c r="I22" i="12"/>
  <c r="K22" i="12"/>
  <c r="K16" i="12" s="1"/>
  <c r="M22" i="12"/>
  <c r="O22" i="12"/>
  <c r="Q22" i="12"/>
  <c r="V22" i="12"/>
  <c r="G25" i="12"/>
  <c r="I25" i="12"/>
  <c r="K25" i="12"/>
  <c r="M25" i="12"/>
  <c r="O25" i="12"/>
  <c r="Q25" i="12"/>
  <c r="V25" i="12"/>
  <c r="G26" i="12"/>
  <c r="M26" i="12" s="1"/>
  <c r="I26" i="12"/>
  <c r="I16" i="12" s="1"/>
  <c r="K26" i="12"/>
  <c r="O26" i="12"/>
  <c r="Q26" i="12"/>
  <c r="V26" i="12"/>
  <c r="G27" i="12"/>
  <c r="M27" i="12" s="1"/>
  <c r="I27" i="12"/>
  <c r="K27" i="12"/>
  <c r="O27" i="12"/>
  <c r="Q27" i="12"/>
  <c r="V27" i="12"/>
  <c r="V16" i="12" s="1"/>
  <c r="G28" i="12"/>
  <c r="Q28" i="12"/>
  <c r="V28" i="12"/>
  <c r="G29" i="12"/>
  <c r="I29" i="12"/>
  <c r="I28" i="12" s="1"/>
  <c r="K29" i="12"/>
  <c r="K28" i="12" s="1"/>
  <c r="M29" i="12"/>
  <c r="M28" i="12" s="1"/>
  <c r="O29" i="12"/>
  <c r="O28" i="12" s="1"/>
  <c r="Q29" i="12"/>
  <c r="V29" i="12"/>
  <c r="G33" i="12"/>
  <c r="I33" i="12"/>
  <c r="I32" i="12" s="1"/>
  <c r="K33" i="12"/>
  <c r="K32" i="12" s="1"/>
  <c r="M33" i="12"/>
  <c r="O33" i="12"/>
  <c r="Q33" i="12"/>
  <c r="Q32" i="12" s="1"/>
  <c r="V33" i="12"/>
  <c r="G35" i="12"/>
  <c r="M35" i="12" s="1"/>
  <c r="I35" i="12"/>
  <c r="K35" i="12"/>
  <c r="O35" i="12"/>
  <c r="Q35" i="12"/>
  <c r="V35" i="12"/>
  <c r="V32" i="12" s="1"/>
  <c r="G37" i="12"/>
  <c r="G32" i="12" s="1"/>
  <c r="I37" i="12"/>
  <c r="K37" i="12"/>
  <c r="O37" i="12"/>
  <c r="Q37" i="12"/>
  <c r="V37" i="12"/>
  <c r="G39" i="12"/>
  <c r="M39" i="12" s="1"/>
  <c r="I39" i="12"/>
  <c r="K39" i="12"/>
  <c r="O39" i="12"/>
  <c r="O32" i="12" s="1"/>
  <c r="Q39" i="12"/>
  <c r="V39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O45" i="12"/>
  <c r="G46" i="12"/>
  <c r="M46" i="12" s="1"/>
  <c r="M45" i="12" s="1"/>
  <c r="I46" i="12"/>
  <c r="K46" i="12"/>
  <c r="O46" i="12"/>
  <c r="Q46" i="12"/>
  <c r="Q45" i="12" s="1"/>
  <c r="V46" i="12"/>
  <c r="V45" i="12" s="1"/>
  <c r="G47" i="12"/>
  <c r="K47" i="12"/>
  <c r="Q47" i="12"/>
  <c r="V47" i="12"/>
  <c r="G48" i="12"/>
  <c r="I48" i="12"/>
  <c r="I47" i="12" s="1"/>
  <c r="K48" i="12"/>
  <c r="M48" i="12"/>
  <c r="M47" i="12" s="1"/>
  <c r="O48" i="12"/>
  <c r="O47" i="12" s="1"/>
  <c r="Q48" i="12"/>
  <c r="V48" i="12"/>
  <c r="G54" i="12"/>
  <c r="I54" i="12"/>
  <c r="K54" i="12"/>
  <c r="M54" i="12"/>
  <c r="O54" i="12"/>
  <c r="Q54" i="12"/>
  <c r="V54" i="12"/>
  <c r="K55" i="12"/>
  <c r="G56" i="12"/>
  <c r="M56" i="12" s="1"/>
  <c r="I56" i="12"/>
  <c r="K56" i="12"/>
  <c r="O56" i="12"/>
  <c r="O55" i="12" s="1"/>
  <c r="Q56" i="12"/>
  <c r="Q55" i="12" s="1"/>
  <c r="V56" i="12"/>
  <c r="V55" i="12" s="1"/>
  <c r="G58" i="12"/>
  <c r="M58" i="12" s="1"/>
  <c r="I58" i="12"/>
  <c r="K58" i="12"/>
  <c r="O58" i="12"/>
  <c r="Q58" i="12"/>
  <c r="V58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9" i="12"/>
  <c r="I69" i="12"/>
  <c r="K69" i="12"/>
  <c r="M69" i="12"/>
  <c r="O69" i="12"/>
  <c r="Q69" i="12"/>
  <c r="V69" i="12"/>
  <c r="G73" i="12"/>
  <c r="I73" i="12"/>
  <c r="K73" i="12"/>
  <c r="M73" i="12"/>
  <c r="O73" i="12"/>
  <c r="Q73" i="12"/>
  <c r="V73" i="12"/>
  <c r="G76" i="12"/>
  <c r="M76" i="12" s="1"/>
  <c r="I76" i="12"/>
  <c r="I55" i="12" s="1"/>
  <c r="K76" i="12"/>
  <c r="O76" i="12"/>
  <c r="Q76" i="12"/>
  <c r="V76" i="12"/>
  <c r="G81" i="12"/>
  <c r="M81" i="12" s="1"/>
  <c r="I81" i="12"/>
  <c r="K81" i="12"/>
  <c r="O81" i="12"/>
  <c r="Q81" i="12"/>
  <c r="V81" i="12"/>
  <c r="G89" i="12"/>
  <c r="M89" i="12" s="1"/>
  <c r="I89" i="12"/>
  <c r="K89" i="12"/>
  <c r="O89" i="12"/>
  <c r="Q89" i="12"/>
  <c r="V89" i="12"/>
  <c r="G97" i="12"/>
  <c r="I97" i="12"/>
  <c r="K97" i="12"/>
  <c r="M97" i="12"/>
  <c r="O97" i="12"/>
  <c r="Q97" i="12"/>
  <c r="V97" i="12"/>
  <c r="G99" i="12"/>
  <c r="M99" i="12" s="1"/>
  <c r="I99" i="12"/>
  <c r="I98" i="12" s="1"/>
  <c r="K99" i="12"/>
  <c r="K98" i="12" s="1"/>
  <c r="O99" i="12"/>
  <c r="Q99" i="12"/>
  <c r="Q98" i="12" s="1"/>
  <c r="V99" i="12"/>
  <c r="G101" i="12"/>
  <c r="M101" i="12" s="1"/>
  <c r="I101" i="12"/>
  <c r="K101" i="12"/>
  <c r="O101" i="12"/>
  <c r="Q101" i="12"/>
  <c r="V101" i="12"/>
  <c r="V98" i="12" s="1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O98" i="12" s="1"/>
  <c r="Q104" i="12"/>
  <c r="V104" i="12"/>
  <c r="G106" i="12"/>
  <c r="I106" i="12"/>
  <c r="K106" i="12"/>
  <c r="M106" i="12"/>
  <c r="O106" i="12"/>
  <c r="Q106" i="12"/>
  <c r="V106" i="12"/>
  <c r="K107" i="12"/>
  <c r="G108" i="12"/>
  <c r="I108" i="12"/>
  <c r="K108" i="12"/>
  <c r="M108" i="12"/>
  <c r="O108" i="12"/>
  <c r="Q108" i="12"/>
  <c r="Q107" i="12" s="1"/>
  <c r="V108" i="12"/>
  <c r="V107" i="12" s="1"/>
  <c r="G109" i="12"/>
  <c r="M109" i="12" s="1"/>
  <c r="M107" i="12" s="1"/>
  <c r="I109" i="12"/>
  <c r="I107" i="12" s="1"/>
  <c r="K109" i="12"/>
  <c r="O109" i="12"/>
  <c r="Q109" i="12"/>
  <c r="V109" i="12"/>
  <c r="G110" i="12"/>
  <c r="I110" i="12"/>
  <c r="K110" i="12"/>
  <c r="M110" i="12"/>
  <c r="O110" i="12"/>
  <c r="O107" i="12" s="1"/>
  <c r="Q110" i="12"/>
  <c r="V110" i="12"/>
  <c r="V111" i="12"/>
  <c r="G112" i="12"/>
  <c r="I112" i="12"/>
  <c r="I111" i="12" s="1"/>
  <c r="K112" i="12"/>
  <c r="K111" i="12" s="1"/>
  <c r="M112" i="12"/>
  <c r="O112" i="12"/>
  <c r="O111" i="12" s="1"/>
  <c r="Q112" i="12"/>
  <c r="Q111" i="12" s="1"/>
  <c r="V112" i="12"/>
  <c r="G115" i="12"/>
  <c r="I115" i="12"/>
  <c r="K115" i="12"/>
  <c r="M115" i="12"/>
  <c r="O115" i="12"/>
  <c r="Q115" i="12"/>
  <c r="V115" i="12"/>
  <c r="G121" i="12"/>
  <c r="G111" i="12" s="1"/>
  <c r="I121" i="12"/>
  <c r="K121" i="12"/>
  <c r="O121" i="12"/>
  <c r="Q121" i="12"/>
  <c r="V121" i="12"/>
  <c r="G123" i="12"/>
  <c r="M123" i="12" s="1"/>
  <c r="I123" i="12"/>
  <c r="I122" i="12" s="1"/>
  <c r="K123" i="12"/>
  <c r="O123" i="12"/>
  <c r="Q123" i="12"/>
  <c r="V123" i="12"/>
  <c r="G124" i="12"/>
  <c r="M124" i="12" s="1"/>
  <c r="I124" i="12"/>
  <c r="K124" i="12"/>
  <c r="O124" i="12"/>
  <c r="O122" i="12" s="1"/>
  <c r="Q124" i="12"/>
  <c r="Q122" i="12" s="1"/>
  <c r="V124" i="12"/>
  <c r="G125" i="12"/>
  <c r="I125" i="12"/>
  <c r="K125" i="12"/>
  <c r="M125" i="12"/>
  <c r="O125" i="12"/>
  <c r="Q125" i="12"/>
  <c r="V125" i="12"/>
  <c r="G126" i="12"/>
  <c r="I126" i="12"/>
  <c r="K126" i="12"/>
  <c r="K122" i="12" s="1"/>
  <c r="M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V122" i="12" s="1"/>
  <c r="G130" i="12"/>
  <c r="M130" i="12" s="1"/>
  <c r="I130" i="12"/>
  <c r="K130" i="12"/>
  <c r="O130" i="12"/>
  <c r="Q130" i="12"/>
  <c r="V130" i="12"/>
  <c r="AE132" i="12"/>
  <c r="I20" i="1"/>
  <c r="I19" i="1"/>
  <c r="I18" i="1"/>
  <c r="I17" i="1"/>
  <c r="I16" i="1"/>
  <c r="I63" i="1"/>
  <c r="J62" i="1" s="1"/>
  <c r="F43" i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28" i="1"/>
  <c r="J26" i="1"/>
  <c r="G38" i="1"/>
  <c r="F38" i="1"/>
  <c r="J23" i="1"/>
  <c r="J24" i="1"/>
  <c r="J25" i="1"/>
  <c r="J27" i="1"/>
  <c r="E24" i="1"/>
  <c r="E26" i="1"/>
  <c r="J60" i="1" l="1"/>
  <c r="J53" i="1"/>
  <c r="J54" i="1"/>
  <c r="J59" i="1"/>
  <c r="J55" i="1"/>
  <c r="J57" i="1"/>
  <c r="J50" i="1"/>
  <c r="J51" i="1"/>
  <c r="J58" i="1"/>
  <c r="J52" i="1"/>
  <c r="J61" i="1"/>
  <c r="J56" i="1"/>
  <c r="G26" i="1"/>
  <c r="A26" i="1"/>
  <c r="G28" i="1"/>
  <c r="G23" i="1"/>
  <c r="AF15" i="13"/>
  <c r="M11" i="13"/>
  <c r="M8" i="13" s="1"/>
  <c r="M122" i="12"/>
  <c r="M98" i="12"/>
  <c r="M111" i="12"/>
  <c r="M55" i="12"/>
  <c r="G55" i="12"/>
  <c r="AF132" i="12"/>
  <c r="G107" i="12"/>
  <c r="G16" i="12"/>
  <c r="G122" i="12"/>
  <c r="G98" i="12"/>
  <c r="M37" i="12"/>
  <c r="M32" i="12" s="1"/>
  <c r="G12" i="12"/>
  <c r="M121" i="12"/>
  <c r="I21" i="1"/>
  <c r="I39" i="1"/>
  <c r="I43" i="1" s="1"/>
  <c r="J63" i="1" l="1"/>
  <c r="A23" i="1"/>
  <c r="J39" i="1"/>
  <c r="J43" i="1" s="1"/>
  <c r="J42" i="1"/>
  <c r="J41" i="1"/>
  <c r="J40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420737756902</author>
  </authors>
  <commentList>
    <comment ref="S6" authorId="0" shapeId="0" xr:uid="{F81C5854-3CB8-4E1A-9510-687471C6A2F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7C49F10-9992-4F17-9887-A1B14AADFD5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420737756902</author>
  </authors>
  <commentList>
    <comment ref="S6" authorId="0" shapeId="0" xr:uid="{F2067408-A584-49D9-9CFB-8DC463792DC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FAAC2DE-8FD1-4143-A077-46F3903B588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<sst xmlns="http://schemas.openxmlformats.org/spreadsheetml/2006/main" count="764" uniqueCount="286">
  <si>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</si>
  <si>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</si>
  <si>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</si>
  <si>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</si>
  <si>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</si>
  <si>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</si>
  <si>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</si>
  <si>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</si>
  <si>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</si>
  <si>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</si>
  <si>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</si>
  <si>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</si>
  <si>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</si>
  <si>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</si>
  <si>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</si>
  <si>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</si>
  <si>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</si>
  <si>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</si>
  <si>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</si>
  <si>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</si>
  <si>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</si>
  <si>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</si>
  <si>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</si>
  <si>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</si>
  <si>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</si>
  <si>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</si>
  <si>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</si>
  <si>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</si>
  <si>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</si>
  <si>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</si>
  <si>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</si>
  <si>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</si>
  <si>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</si>
  <si>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</si>
  <si>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</si>
  <si>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</si>
  <si>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</si>
  <si>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</si>
  <si>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</si>
  <si>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</si>
  <si>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</si>
  <si>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</si>
  <si>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</si>
  <si>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22_05_2022</t>
  </si>
  <si>
    <t>Výměna střešní krytiny, okapů a rýn na budově školy - havárie</t>
  </si>
  <si>
    <t>Jihomoravský kraj</t>
  </si>
  <si>
    <t>Žerotínovo náměstí 449/3</t>
  </si>
  <si>
    <t>Brno-Veveří</t>
  </si>
  <si>
    <t>60200</t>
  </si>
  <si>
    <t>70888337</t>
  </si>
  <si>
    <t>CZ70888337</t>
  </si>
  <si>
    <t>Stavba</t>
  </si>
  <si>
    <t>SO03</t>
  </si>
  <si>
    <t>01</t>
  </si>
  <si>
    <t>04</t>
  </si>
  <si>
    <t>VRN</t>
  </si>
  <si>
    <t>Celkem za stavbu</t>
  </si>
  <si>
    <t>CZK</t>
  </si>
  <si>
    <t>Rekapitulace dílů</t>
  </si>
  <si>
    <t>Typ dílu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</si>
  <si>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</si>
  <si>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</si>
  <si>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</si>
  <si>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</si>
  <si>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</si>
  <si>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</si>
  <si>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</si>
  <si>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</si>
  <si>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</si>
  <si>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</si>
  <si>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</si>
  <si>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</si>
  <si>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</si>
  <si>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</si>
  <si>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</si>
  <si>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</si>
  <si>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764</t>
  </si>
  <si>
    <t>Konstrukce klempířské</t>
  </si>
  <si>
    <t>767</t>
  </si>
  <si>
    <t>Konstrukce zámečnické</t>
  </si>
  <si>
    <t>771</t>
  </si>
  <si>
    <t>Podlahy z dlaždic a obklady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</si>
  <si>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</si>
  <si>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</si>
  <si>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</si>
  <si>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</si>
  <si>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</si>
  <si>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</si>
  <si>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</si>
  <si>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</si>
  <si>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</si>
  <si>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</si>
  <si>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</si>
  <si>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</si>
  <si>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</si>
  <si>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</si>
  <si>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</si>
  <si>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</si>
  <si>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</si>
  <si>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</si>
  <si>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</si>
  <si>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</si>
  <si>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</si>
  <si>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</si>
  <si>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</si>
  <si>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</si>
  <si>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</si>
  <si>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</si>
  <si>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</si>
  <si>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</si>
  <si>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</si>
  <si>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</si>
  <si>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</si>
  <si>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</si>
  <si>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 PC 001</t>
  </si>
  <si>
    <t>D+M Oprava fasády pod terasami</t>
  </si>
  <si>
    <t>m2</t>
  </si>
  <si>
    <t>Vlastní</t>
  </si>
  <si>
    <t>Indiv</t>
  </si>
  <si>
    <t>Práce</t>
  </si>
  <si>
    <t>POL1_</t>
  </si>
  <si>
    <t>terasa č.1 : 6,0*1,0</t>
  </si>
  <si>
    <t>VV</t>
  </si>
  <si>
    <t>terasa č.2 : 6,0*1,0</t>
  </si>
  <si>
    <t>632451032R00</t>
  </si>
  <si>
    <t>Vyrovnávací potěr MC 15, v ploše, tl. 30 mm (ve spádu)</t>
  </si>
  <si>
    <t>RTS 23/ I</t>
  </si>
  <si>
    <t>terasa č.1 : 9,3</t>
  </si>
  <si>
    <t>terasa č.2 : 9,3</t>
  </si>
  <si>
    <t>941941042R00</t>
  </si>
  <si>
    <t>Montáž lešení leh.řad.s podlahami,š.1,2 m, H 30 m</t>
  </si>
  <si>
    <t>POL1_1</t>
  </si>
  <si>
    <t>částečné zateplení jižní fasády : 8,0*(5,0)</t>
  </si>
  <si>
    <t>8,0*(5,0)</t>
  </si>
  <si>
    <t>941941292R00</t>
  </si>
  <si>
    <t>Příplatek za každý měsíc použití lešení k pol.1042</t>
  </si>
  <si>
    <t>941941842R00</t>
  </si>
  <si>
    <t>Demontáž lešení leh.řad.s podlahami,š.1,2 m,H 30 m</t>
  </si>
  <si>
    <t>941955001R00</t>
  </si>
  <si>
    <t>Lešení lehké pomocné, výška podlahy do 1,2 m</t>
  </si>
  <si>
    <t>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</si>
  <si>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</si>
  <si>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</si>
  <si>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</si>
  <si>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</si>
  <si>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</si>
  <si>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</si>
  <si>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952901111R00</t>
  </si>
  <si>
    <t>Vyčištění budov o výšce podlaží do 4 m</t>
  </si>
  <si>
    <t>113106121R00</t>
  </si>
  <si>
    <t>Rozebrání dlažeb z betonových dlaždic na terče</t>
  </si>
  <si>
    <t>965042141RT2</t>
  </si>
  <si>
    <t>Bourání mazanin betonových tl. 10 cm, nad 4 m2 ručně tl. mazaniny 8 - 10 cm</t>
  </si>
  <si>
    <t>m3</t>
  </si>
  <si>
    <t>terasa č.2 : 9,3*0,08</t>
  </si>
  <si>
    <t>965081713RT1</t>
  </si>
  <si>
    <t>Bourání dlažeb keramických tl.10 mm, nad 1 m2 ručně, dlaždice keramické</t>
  </si>
  <si>
    <t>976071111R00</t>
  </si>
  <si>
    <t>Vybourání kovových zábradlí a madel</t>
  </si>
  <si>
    <t>terasa č.1 : 5,8</t>
  </si>
  <si>
    <t>terasa č.2 : 5,8</t>
  </si>
  <si>
    <t>764352810R00</t>
  </si>
  <si>
    <t>Demontáž žlabů půlkruh. rovných, rš 330 mm, do 30°</t>
  </si>
  <si>
    <t>764454802R00</t>
  </si>
  <si>
    <t>Demontáž odpadních trub kruhových, D 120 mm</t>
  </si>
  <si>
    <t>909R00</t>
  </si>
  <si>
    <t>Hzs-nezmeritelne bourací práce</t>
  </si>
  <si>
    <t>hod</t>
  </si>
  <si>
    <t>999281108R00</t>
  </si>
  <si>
    <t>Přesun hmot pro opravy a údržbu do výšky 12 m</t>
  </si>
  <si>
    <t>t</t>
  </si>
  <si>
    <t>Přesun hmot</t>
  </si>
  <si>
    <t>POL7_</t>
  </si>
  <si>
    <t>711212002RT1</t>
  </si>
  <si>
    <t>Stěrka hydroizolační, vč. dodávky HI hmoty tl. 2 mm</t>
  </si>
  <si>
    <t>POL1_7</t>
  </si>
  <si>
    <t xml:space="preserve">prah (lepená dlažba) : </t>
  </si>
  <si>
    <t>terasa č.1 : 0,3*2,6</t>
  </si>
  <si>
    <t>vytažení : 0,1*(0,3)*2</t>
  </si>
  <si>
    <t>terasa č.2 : 0,3*2,6</t>
  </si>
  <si>
    <t>998711202R00</t>
  </si>
  <si>
    <t>Přesun hmot pro izolace proti vodě, výšky do 12 m</t>
  </si>
  <si>
    <t>712300841RT2</t>
  </si>
  <si>
    <t>Odstranění mechu ze střech plochých do 10°, povlaková krytina silně znečištěné plochy</t>
  </si>
  <si>
    <t>712361701RT1</t>
  </si>
  <si>
    <t>Provedení povlakové krytiny střech do 10°, fólií, položenou volně 1 vrstva - fólie ve specifikaci vč.zálivky spojů, fólie ve specifikaci</t>
  </si>
  <si>
    <t>vytažení : 0,2*(1,3*2+5,6)</t>
  </si>
  <si>
    <t>712378001R00</t>
  </si>
  <si>
    <t>Povlaková krytina střech do 10°, fólie, okapnice rš 150 mm</t>
  </si>
  <si>
    <t>K3 : 11,6</t>
  </si>
  <si>
    <t>712378005R00</t>
  </si>
  <si>
    <t>Povlaková krytina střech do 10°, fólie, stěnová lišta vyhnutá rš 70 mm</t>
  </si>
  <si>
    <t xml:space="preserve">ukončení mPVC fólie : </t>
  </si>
  <si>
    <t>terasa č.1 : (5,6+1,3*2)</t>
  </si>
  <si>
    <t>terasa č.2 : (5,6+1,3*2)</t>
  </si>
  <si>
    <t>712378006R00</t>
  </si>
  <si>
    <t>Povlaková krytina střech do 10°, fólie, rohová lišta vnější rš 100 mm</t>
  </si>
  <si>
    <t xml:space="preserve">v místě otvoru : </t>
  </si>
  <si>
    <t>terasa č.1 : 2,6</t>
  </si>
  <si>
    <t>terasa č.2 : 2,6</t>
  </si>
  <si>
    <t>712378007R00</t>
  </si>
  <si>
    <t>Povlaková krytina střech do 10°, fólie, rohová lišta vnitřní rš 100 mm</t>
  </si>
  <si>
    <t>terasa č.1 : (5,6+1,3*2)-2,6</t>
  </si>
  <si>
    <t>terasa č.2 : (5,6+1,3*2)-2,6</t>
  </si>
  <si>
    <t>712391171RT1</t>
  </si>
  <si>
    <t>Povlaková krytina střech do 10°, podklad. textilie 1 vrstva - materiál ve specifikaci</t>
  </si>
  <si>
    <t>283220013R</t>
  </si>
  <si>
    <t>Fólie izolační tl. 1,8 mm š. 1600 mm PVC-P s PES výztuží, šedá</t>
  </si>
  <si>
    <t>SPCM</t>
  </si>
  <si>
    <t>Specifikace</t>
  </si>
  <si>
    <t>POL3_</t>
  </si>
  <si>
    <t>Začátek provozního součtu</t>
  </si>
  <si>
    <t xml:space="preserve">  terasa č.1 : 9,3</t>
  </si>
  <si>
    <t xml:space="preserve">  vytažení : 0,2*(1,3*2+5,6)</t>
  </si>
  <si>
    <t xml:space="preserve">  terasa č.2 : 9,3</t>
  </si>
  <si>
    <t>Konec provozního součtu</t>
  </si>
  <si>
    <t>21,88*1,2</t>
  </si>
  <si>
    <t>69366198R</t>
  </si>
  <si>
    <t>Geotextilie 300 g/m2 ze 100% PP</t>
  </si>
  <si>
    <t>998712202R00</t>
  </si>
  <si>
    <t>Přesun hmot pro povlakové krytiny, výšky do 12 m</t>
  </si>
  <si>
    <t>764351201R00</t>
  </si>
  <si>
    <t>Žlaby z Pz poplast plechu podokapní čtyřhranné,rš 250 mm</t>
  </si>
  <si>
    <t>K1 : 11,6</t>
  </si>
  <si>
    <t>764359212R00</t>
  </si>
  <si>
    <t>Kotlík z Pz poplast plechu kónický pro trouby D do 125 mm</t>
  </si>
  <si>
    <t>kus</t>
  </si>
  <si>
    <t>764454201R00</t>
  </si>
  <si>
    <t>Odpadní trouby z Pz poplast plechu, kruhové, D 75 mm</t>
  </si>
  <si>
    <t>K5 : 5,5</t>
  </si>
  <si>
    <t>764371321R00</t>
  </si>
  <si>
    <t>Profil okapní ukončující systémový, dlažba na terče, r.š.250 mm</t>
  </si>
  <si>
    <t>K2 : 11,6</t>
  </si>
  <si>
    <t>998764202R00</t>
  </si>
  <si>
    <t>Přesun hmot pro klempířské konstr., výšky do 12 m</t>
  </si>
  <si>
    <t>767 PC 001</t>
  </si>
  <si>
    <t>Dmtž a zpětná MTž markýz</t>
  </si>
  <si>
    <t>kpl</t>
  </si>
  <si>
    <t>767 PC K04</t>
  </si>
  <si>
    <t>D+M Vnějšího zábradlí žár zink vč.kotvení - viz specifikace prvků</t>
  </si>
  <si>
    <t>998767202R00</t>
  </si>
  <si>
    <t>Přesun hmot pro zámečnické konstr., výšky do 12 m</t>
  </si>
  <si>
    <t>632922953RT1</t>
  </si>
  <si>
    <t>Kladení dlaždic 50x50 cm na stavitel. terče plast. výškově stavitelné podstavce 35-55 mm vč.řezání a přířezu z geotex</t>
  </si>
  <si>
    <t>terasa č.1 : 9,3-(0,3*2,6)</t>
  </si>
  <si>
    <t>terasa č.2 : 9,3-(0,3*2,6)</t>
  </si>
  <si>
    <t>771.2</t>
  </si>
  <si>
    <t>Dlažba keramická mrazuvrzdorná, protiskluzná na terče tl.20 mm - dle výběru investora (exteriér)</t>
  </si>
  <si>
    <t xml:space="preserve">  terasa č.1 : 9,3-(0,3*2,6)</t>
  </si>
  <si>
    <t xml:space="preserve">  terasa č.2 : 9,3-(0,3*2,6)</t>
  </si>
  <si>
    <t>ztratné cca 20% (zaoblení) : 17,04*1,20</t>
  </si>
  <si>
    <t>998771202R00</t>
  </si>
  <si>
    <t>Přesun hmot pro podlahy z dlaždic, výšky do 12 m</t>
  </si>
  <si>
    <t>979086112R00</t>
  </si>
  <si>
    <t>Nakládání nebo překládání suti a vybouraných hmot</t>
  </si>
  <si>
    <t>Přesun suti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</si>
  <si>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</si>
  <si>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</si>
  <si>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</si>
  <si>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</si>
  <si>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</si>
  <si>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</si>
  <si>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</si>
  <si>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</si>
  <si>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</si>
  <si>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</si>
  <si>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</si>
  <si>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</si>
  <si>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</si>
  <si>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</si>
  <si>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</si>
  <si>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SUM</t>
  </si>
  <si>
    <t>Poznámky uchazeče k zadání</t>
  </si>
  <si>
    <t>POPUZIV</t>
  </si>
  <si>
    <t>END</t>
  </si>
  <si>
    <t>Zařízení staveniště - veškeré náklady spojené s vybudováním, provozem a odstraněním ZS</t>
  </si>
  <si>
    <t>soubor</t>
  </si>
  <si>
    <t>03</t>
  </si>
  <si>
    <t>Provozní vlivy - zohlednění všech cizích vlivů způsobených na stavbě</t>
  </si>
  <si>
    <t>POL3_0</t>
  </si>
  <si>
    <t>Vnitroareálová doprava - mimořádné náklady spojené se stíženými podmínkami (ruční manipulace)</t>
  </si>
  <si>
    <t>05</t>
  </si>
  <si>
    <t>Pojištění stavby - náklady na pojištění stavby dle podmínek zadavatele</t>
  </si>
  <si>
    <t>06</t>
  </si>
  <si>
    <t>Bankovní záruky - náklady na bankovní záruky dle podmínek zadavatele</t>
  </si>
  <si>
    <t>Rekonstrukce střešní terasy na budově základní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</si>
</sst>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164" fontId="18" fillId="0" borderId="0" xfId="0" applyNumberFormat="1" applyFont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38" zoomScaleNormal="100" zoomScaleSheetLayoutView="75" workbookViewId="0">
      <selection activeCell="R47" sqref="R4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6" t="s">
        <v>24</v>
      </c>
      <c r="C2" s="77"/>
      <c r="D2" s="78" t="s">
        <v>43</v>
      </c>
      <c r="E2" s="236" t="s">
        <v>44</v>
      </c>
      <c r="F2" s="237"/>
      <c r="G2" s="237"/>
      <c r="H2" s="237"/>
      <c r="I2" s="237"/>
      <c r="J2" s="238"/>
      <c r="O2" s="1"/>
    </row>
    <row r="3" spans="1:15" ht="27" hidden="1" customHeight="1" x14ac:dyDescent="0.2">
      <c r="A3" s="2"/>
      <c r="B3" s="79"/>
      <c r="C3" s="77"/>
      <c r="D3" s="80"/>
      <c r="E3" s="239"/>
      <c r="F3" s="240"/>
      <c r="G3" s="240"/>
      <c r="H3" s="240"/>
      <c r="I3" s="240"/>
      <c r="J3" s="241"/>
    </row>
    <row r="4" spans="1:15" ht="23.25" customHeight="1" x14ac:dyDescent="0.2">
      <c r="A4" s="2"/>
      <c r="B4" s="81"/>
      <c r="C4" s="82"/>
      <c r="D4" s="83"/>
      <c r="E4" s="220"/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23</v>
      </c>
      <c r="D5" s="224" t="s">
        <v>45</v>
      </c>
      <c r="E5" s="225"/>
      <c r="F5" s="225"/>
      <c r="G5" s="225"/>
      <c r="H5" s="18" t="s">
        <v>42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6" t="s">
        <v>46</v>
      </c>
      <c r="E6" s="227"/>
      <c r="F6" s="227"/>
      <c r="G6" s="227"/>
      <c r="H6" s="18" t="s">
        <v>36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8" t="s">
        <v>47</v>
      </c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3"/>
      <c r="E11" s="243"/>
      <c r="F11" s="243"/>
      <c r="G11" s="243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7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2"/>
      <c r="F15" s="242"/>
      <c r="G15" s="244"/>
      <c r="H15" s="244"/>
      <c r="I15" s="244" t="s">
        <v>31</v>
      </c>
      <c r="J15" s="245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208"/>
      <c r="F16" s="209"/>
      <c r="G16" s="208"/>
      <c r="H16" s="209"/>
      <c r="I16" s="208">
        <f>SUMIF(F50:F62,A16,I50:I62)+SUMIF(F50:F62,"PSU",I50:I62)</f>
        <v>0</v>
      </c>
      <c r="J16" s="210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208"/>
      <c r="F17" s="209"/>
      <c r="G17" s="208"/>
      <c r="H17" s="209"/>
      <c r="I17" s="208">
        <f>SUMIF(F50:F62,A17,I50:I62)</f>
        <v>0</v>
      </c>
      <c r="J17" s="210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208"/>
      <c r="F18" s="209"/>
      <c r="G18" s="208"/>
      <c r="H18" s="209"/>
      <c r="I18" s="208">
        <f>SUMIF(F50:F62,A18,I50:I62)</f>
        <v>0</v>
      </c>
      <c r="J18" s="210"/>
    </row>
    <row r="19" spans="1:10" ht="23.25" customHeight="1" x14ac:dyDescent="0.2">
      <c r="A19" s="140" t="s">
        <v>85</v>
      </c>
      <c r="B19" s="38" t="s">
        <v>29</v>
      </c>
      <c r="C19" s="62"/>
      <c r="D19" s="63"/>
      <c r="E19" s="208"/>
      <c r="F19" s="209"/>
      <c r="G19" s="208"/>
      <c r="H19" s="209"/>
      <c r="I19" s="208">
        <f>SUMIF(F50:F62,A19,I50:I62)</f>
        <v>0</v>
      </c>
      <c r="J19" s="210"/>
    </row>
    <row r="20" spans="1:10" ht="23.25" customHeight="1" x14ac:dyDescent="0.2">
      <c r="A20" s="140" t="s">
        <v>86</v>
      </c>
      <c r="B20" s="38" t="s">
        <v>30</v>
      </c>
      <c r="C20" s="62"/>
      <c r="D20" s="63"/>
      <c r="E20" s="208"/>
      <c r="F20" s="209"/>
      <c r="G20" s="208"/>
      <c r="H20" s="209"/>
      <c r="I20" s="208">
        <f>SUMIF(F50:F62,A20,I50:I62)</f>
        <v>0</v>
      </c>
      <c r="J20" s="21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46"/>
      <c r="G21" s="211"/>
      <c r="H21" s="246"/>
      <c r="I21" s="211">
        <f>SUM(I16:J20)</f>
        <v>0</v>
      </c>
      <c r="J21" s="21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4">
        <f>ZakladDPHSniVypocet+ZakladDPHZaklVypocet</f>
        <v>0</v>
      </c>
      <c r="H28" s="214"/>
      <c r="I28" s="214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13">
        <f>A27</f>
        <v>0</v>
      </c>
      <c r="H29" s="213"/>
      <c r="I29" s="213"/>
      <c r="J29" s="121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198"/>
      <c r="D39" s="198"/>
      <c r="E39" s="198"/>
      <c r="F39" s="101">
        <f>'SO03 01 Pol'!AE132+'SO03 04 Pol'!AE15</f>
        <v>0</v>
      </c>
      <c r="G39" s="102">
        <f>'SO03 01 Pol'!AF132+'SO03 04 Pol'!AF15</f>
        <v>0</v>
      </c>
      <c r="H39" s="103">
        <f>(F39*SazbaDPH1/100)+(G39*SazbaDPH2/100)</f>
        <v>0</v>
      </c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customHeight="1" x14ac:dyDescent="0.2">
      <c r="A40" s="90">
        <v>2</v>
      </c>
      <c r="B40" s="105" t="s">
        <v>52</v>
      </c>
      <c r="C40" s="199" t="s">
        <v>285</v>
      </c>
      <c r="D40" s="199"/>
      <c r="E40" s="199"/>
      <c r="F40" s="106">
        <f>'SO03 01 Pol'!AE132+'SO03 04 Pol'!AE15</f>
        <v>0</v>
      </c>
      <c r="G40" s="107">
        <f>'SO03 01 Pol'!AF132+'SO03 04 Pol'!AF15</f>
        <v>0</v>
      </c>
      <c r="H40" s="107">
        <f>(F40*SazbaDPH1/100)+(G40*SazbaDPH2/100)</f>
        <v>0</v>
      </c>
      <c r="I40" s="107">
        <f>F40+G40+H40</f>
        <v>0</v>
      </c>
      <c r="J40" s="108" t="str">
        <f>IF(_xlfn.SINGLE(CenaCelkemVypocet)=0,"",I40/_xlfn.SINGLE(CenaCelkemVypocet)*100)</f>
        <v/>
      </c>
    </row>
    <row r="41" spans="1:10" ht="25.5" customHeight="1" x14ac:dyDescent="0.2">
      <c r="A41" s="90">
        <v>3</v>
      </c>
      <c r="B41" s="109" t="s">
        <v>53</v>
      </c>
      <c r="C41" s="198" t="s">
        <v>285</v>
      </c>
      <c r="D41" s="198"/>
      <c r="E41" s="198"/>
      <c r="F41" s="110">
        <f>'SO03 01 Pol'!AE132</f>
        <v>0</v>
      </c>
      <c r="G41" s="103">
        <f>'SO03 01 Pol'!AF132</f>
        <v>0</v>
      </c>
      <c r="H41" s="103">
        <f>(F41*SazbaDPH1/100)+(G41*SazbaDPH2/100)</f>
        <v>0</v>
      </c>
      <c r="I41" s="103">
        <f>F41+G41+H41</f>
        <v>0</v>
      </c>
      <c r="J41" s="104" t="str">
        <f>IF(_xlfn.SINGLE(CenaCelkemVypocet)=0,"",I41/_xlfn.SINGLE(CenaCelkemVypocet)*100)</f>
        <v/>
      </c>
    </row>
    <row r="42" spans="1:10" ht="25.5" customHeight="1" x14ac:dyDescent="0.2">
      <c r="A42" s="90">
        <v>3</v>
      </c>
      <c r="B42" s="109" t="s">
        <v>54</v>
      </c>
      <c r="C42" s="198" t="s">
        <v>55</v>
      </c>
      <c r="D42" s="198"/>
      <c r="E42" s="198"/>
      <c r="F42" s="110">
        <f>'SO03 04 Pol'!AE15</f>
        <v>0</v>
      </c>
      <c r="G42" s="103">
        <f>'SO03 04 Pol'!AF15</f>
        <v>0</v>
      </c>
      <c r="H42" s="103">
        <f>(F42*SazbaDPH1/100)+(G42*SazbaDPH2/100)</f>
        <v>0</v>
      </c>
      <c r="I42" s="103">
        <f>F42+G42+H42</f>
        <v>0</v>
      </c>
      <c r="J42" s="104" t="str">
        <f>IF(_xlfn.SINGLE(CenaCelkemVypocet)=0,"",I42/_xlfn.SINGLE(CenaCelkemVypocet)*100)</f>
        <v/>
      </c>
    </row>
    <row r="43" spans="1:10" ht="25.5" customHeight="1" x14ac:dyDescent="0.2">
      <c r="A43" s="90"/>
      <c r="B43" s="200" t="s">
        <v>56</v>
      </c>
      <c r="C43" s="201"/>
      <c r="D43" s="201"/>
      <c r="E43" s="202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2">
        <f>SUMIF(A39:A42,"=1",I39:I42)</f>
        <v>0</v>
      </c>
      <c r="J43" s="113">
        <f>SUMIF(A39:A42,"=1",J39:J42)</f>
        <v>0</v>
      </c>
    </row>
    <row r="47" spans="1:10" ht="15.75" x14ac:dyDescent="0.25">
      <c r="B47" s="122" t="s">
        <v>58</v>
      </c>
    </row>
    <row r="49" spans="1:10" ht="25.5" customHeight="1" x14ac:dyDescent="0.2">
      <c r="A49" s="124"/>
      <c r="B49" s="127" t="s">
        <v>18</v>
      </c>
      <c r="C49" s="127" t="s">
        <v>6</v>
      </c>
      <c r="D49" s="128"/>
      <c r="E49" s="128"/>
      <c r="F49" s="129" t="s">
        <v>59</v>
      </c>
      <c r="G49" s="129"/>
      <c r="H49" s="129"/>
      <c r="I49" s="129" t="s">
        <v>31</v>
      </c>
      <c r="J49" s="129" t="s">
        <v>0</v>
      </c>
    </row>
    <row r="50" spans="1:10" ht="36.75" customHeight="1" x14ac:dyDescent="0.2">
      <c r="A50" s="125"/>
      <c r="B50" s="130" t="s">
        <v>60</v>
      </c>
      <c r="C50" s="196" t="s">
        <v>61</v>
      </c>
      <c r="D50" s="197"/>
      <c r="E50" s="197"/>
      <c r="F50" s="136" t="s">
        <v>26</v>
      </c>
      <c r="G50" s="137"/>
      <c r="H50" s="137"/>
      <c r="I50" s="137">
        <f>'SO03 01 Pol'!G8</f>
        <v>0</v>
      </c>
      <c r="J50" s="134" t="str">
        <f>IF(I63=0,"",I50/I63*100)</f>
        <v/>
      </c>
    </row>
    <row r="51" spans="1:10" ht="36.75" customHeight="1" x14ac:dyDescent="0.2">
      <c r="A51" s="125"/>
      <c r="B51" s="130" t="s">
        <v>62</v>
      </c>
      <c r="C51" s="196" t="s">
        <v>63</v>
      </c>
      <c r="D51" s="197"/>
      <c r="E51" s="197"/>
      <c r="F51" s="136" t="s">
        <v>26</v>
      </c>
      <c r="G51" s="137"/>
      <c r="H51" s="137"/>
      <c r="I51" s="137">
        <f>'SO03 01 Pol'!G12</f>
        <v>0</v>
      </c>
      <c r="J51" s="134" t="str">
        <f>IF(I63=0,"",I51/I63*100)</f>
        <v/>
      </c>
    </row>
    <row r="52" spans="1:10" ht="36.75" customHeight="1" x14ac:dyDescent="0.2">
      <c r="A52" s="125"/>
      <c r="B52" s="130" t="s">
        <v>64</v>
      </c>
      <c r="C52" s="196" t="s">
        <v>65</v>
      </c>
      <c r="D52" s="197"/>
      <c r="E52" s="197"/>
      <c r="F52" s="136" t="s">
        <v>26</v>
      </c>
      <c r="G52" s="137"/>
      <c r="H52" s="137"/>
      <c r="I52" s="137">
        <f>'SO03 01 Pol'!G16</f>
        <v>0</v>
      </c>
      <c r="J52" s="134" t="str">
        <f>IF(I63=0,"",I52/I63*100)</f>
        <v/>
      </c>
    </row>
    <row r="53" spans="1:10" ht="36.75" customHeight="1" x14ac:dyDescent="0.2">
      <c r="A53" s="125"/>
      <c r="B53" s="130" t="s">
        <v>66</v>
      </c>
      <c r="C53" s="196" t="s">
        <v>67</v>
      </c>
      <c r="D53" s="197"/>
      <c r="E53" s="197"/>
      <c r="F53" s="136" t="s">
        <v>26</v>
      </c>
      <c r="G53" s="137"/>
      <c r="H53" s="137"/>
      <c r="I53" s="137">
        <f>'SO03 01 Pol'!G28</f>
        <v>0</v>
      </c>
      <c r="J53" s="134" t="str">
        <f>IF(I63=0,"",I53/I63*100)</f>
        <v/>
      </c>
    </row>
    <row r="54" spans="1:10" ht="36.75" customHeight="1" x14ac:dyDescent="0.2">
      <c r="A54" s="125"/>
      <c r="B54" s="130" t="s">
        <v>68</v>
      </c>
      <c r="C54" s="196" t="s">
        <v>69</v>
      </c>
      <c r="D54" s="197"/>
      <c r="E54" s="197"/>
      <c r="F54" s="136" t="s">
        <v>26</v>
      </c>
      <c r="G54" s="137"/>
      <c r="H54" s="137"/>
      <c r="I54" s="137">
        <f>'SO03 01 Pol'!G32</f>
        <v>0</v>
      </c>
      <c r="J54" s="134" t="str">
        <f>IF(I63=0,"",I54/I63*100)</f>
        <v/>
      </c>
    </row>
    <row r="55" spans="1:10" ht="36.75" customHeight="1" x14ac:dyDescent="0.2">
      <c r="A55" s="125"/>
      <c r="B55" s="130" t="s">
        <v>70</v>
      </c>
      <c r="C55" s="196" t="s">
        <v>71</v>
      </c>
      <c r="D55" s="197"/>
      <c r="E55" s="197"/>
      <c r="F55" s="136" t="s">
        <v>26</v>
      </c>
      <c r="G55" s="137"/>
      <c r="H55" s="137"/>
      <c r="I55" s="137">
        <f>'SO03 01 Pol'!G45</f>
        <v>0</v>
      </c>
      <c r="J55" s="134" t="str">
        <f>IF(I63=0,"",I55/I63*100)</f>
        <v/>
      </c>
    </row>
    <row r="56" spans="1:10" ht="36.75" customHeight="1" x14ac:dyDescent="0.2">
      <c r="A56" s="125"/>
      <c r="B56" s="130" t="s">
        <v>72</v>
      </c>
      <c r="C56" s="196" t="s">
        <v>73</v>
      </c>
      <c r="D56" s="197"/>
      <c r="E56" s="197"/>
      <c r="F56" s="136" t="s">
        <v>27</v>
      </c>
      <c r="G56" s="137"/>
      <c r="H56" s="137"/>
      <c r="I56" s="137">
        <f>'SO03 01 Pol'!G47</f>
        <v>0</v>
      </c>
      <c r="J56" s="134" t="str">
        <f>IF(I63=0,"",I56/I63*100)</f>
        <v/>
      </c>
    </row>
    <row r="57" spans="1:10" ht="36.75" customHeight="1" x14ac:dyDescent="0.2">
      <c r="A57" s="125"/>
      <c r="B57" s="130" t="s">
        <v>74</v>
      </c>
      <c r="C57" s="196" t="s">
        <v>75</v>
      </c>
      <c r="D57" s="197"/>
      <c r="E57" s="197"/>
      <c r="F57" s="136" t="s">
        <v>27</v>
      </c>
      <c r="G57" s="137"/>
      <c r="H57" s="137"/>
      <c r="I57" s="137">
        <f>'SO03 01 Pol'!G55</f>
        <v>0</v>
      </c>
      <c r="J57" s="134" t="str">
        <f>IF(I63=0,"",I57/I63*100)</f>
        <v/>
      </c>
    </row>
    <row r="58" spans="1:10" ht="36.75" customHeight="1" x14ac:dyDescent="0.2">
      <c r="A58" s="125"/>
      <c r="B58" s="130" t="s">
        <v>76</v>
      </c>
      <c r="C58" s="196" t="s">
        <v>77</v>
      </c>
      <c r="D58" s="197"/>
      <c r="E58" s="197"/>
      <c r="F58" s="136" t="s">
        <v>27</v>
      </c>
      <c r="G58" s="137"/>
      <c r="H58" s="137"/>
      <c r="I58" s="137">
        <f>'SO03 01 Pol'!G98</f>
        <v>0</v>
      </c>
      <c r="J58" s="134" t="str">
        <f>IF(I63=0,"",I58/I63*100)</f>
        <v/>
      </c>
    </row>
    <row r="59" spans="1:10" ht="36.75" customHeight="1" x14ac:dyDescent="0.2">
      <c r="A59" s="125"/>
      <c r="B59" s="130" t="s">
        <v>78</v>
      </c>
      <c r="C59" s="196" t="s">
        <v>79</v>
      </c>
      <c r="D59" s="197"/>
      <c r="E59" s="197"/>
      <c r="F59" s="136" t="s">
        <v>27</v>
      </c>
      <c r="G59" s="137"/>
      <c r="H59" s="137"/>
      <c r="I59" s="137">
        <f>'SO03 01 Pol'!G107</f>
        <v>0</v>
      </c>
      <c r="J59" s="134" t="str">
        <f>IF(I63=0,"",I59/I63*100)</f>
        <v/>
      </c>
    </row>
    <row r="60" spans="1:10" ht="36.75" customHeight="1" x14ac:dyDescent="0.2">
      <c r="A60" s="125"/>
      <c r="B60" s="130" t="s">
        <v>80</v>
      </c>
      <c r="C60" s="196" t="s">
        <v>81</v>
      </c>
      <c r="D60" s="197"/>
      <c r="E60" s="197"/>
      <c r="F60" s="136" t="s">
        <v>27</v>
      </c>
      <c r="G60" s="137"/>
      <c r="H60" s="137"/>
      <c r="I60" s="137">
        <f>'SO03 01 Pol'!G111</f>
        <v>0</v>
      </c>
      <c r="J60" s="134" t="str">
        <f>IF(I63=0,"",I60/I63*100)</f>
        <v/>
      </c>
    </row>
    <row r="61" spans="1:10" ht="36.75" customHeight="1" x14ac:dyDescent="0.2">
      <c r="A61" s="125"/>
      <c r="B61" s="130" t="s">
        <v>82</v>
      </c>
      <c r="C61" s="196" t="s">
        <v>83</v>
      </c>
      <c r="D61" s="197"/>
      <c r="E61" s="197"/>
      <c r="F61" s="136" t="s">
        <v>84</v>
      </c>
      <c r="G61" s="137"/>
      <c r="H61" s="137"/>
      <c r="I61" s="137">
        <f>'SO03 01 Pol'!G122</f>
        <v>0</v>
      </c>
      <c r="J61" s="134" t="str">
        <f>IF(I63=0,"",I61/I63*100)</f>
        <v/>
      </c>
    </row>
    <row r="62" spans="1:10" ht="36.75" customHeight="1" x14ac:dyDescent="0.2">
      <c r="A62" s="125"/>
      <c r="B62" s="130" t="s">
        <v>85</v>
      </c>
      <c r="C62" s="196" t="s">
        <v>29</v>
      </c>
      <c r="D62" s="197"/>
      <c r="E62" s="197"/>
      <c r="F62" s="136" t="s">
        <v>85</v>
      </c>
      <c r="G62" s="137"/>
      <c r="H62" s="137"/>
      <c r="I62" s="137">
        <f>'SO03 04 Pol'!G8</f>
        <v>0</v>
      </c>
      <c r="J62" s="134" t="str">
        <f>IF(I63=0,"",I62/I63*100)</f>
        <v/>
      </c>
    </row>
    <row r="63" spans="1:10" ht="25.5" customHeight="1" x14ac:dyDescent="0.2">
      <c r="A63" s="126"/>
      <c r="B63" s="131" t="s">
        <v>1</v>
      </c>
      <c r="C63" s="132"/>
      <c r="D63" s="133"/>
      <c r="E63" s="133"/>
      <c r="F63" s="138"/>
      <c r="G63" s="139"/>
      <c r="H63" s="139"/>
      <c r="I63" s="139">
        <f>SUM(I50:I62)</f>
        <v>0</v>
      </c>
      <c r="J63" s="135">
        <f>SUM(J50:J62)</f>
        <v>0</v>
      </c>
    </row>
    <row r="64" spans="1:10" x14ac:dyDescent="0.2">
      <c r="F64" s="88"/>
      <c r="G64" s="88"/>
      <c r="H64" s="88"/>
      <c r="I64" s="88"/>
      <c r="J64" s="89"/>
    </row>
    <row r="65" spans="6:10" x14ac:dyDescent="0.2">
      <c r="F65" s="88"/>
      <c r="G65" s="88"/>
      <c r="H65" s="88"/>
      <c r="I65" s="88"/>
      <c r="J65" s="89"/>
    </row>
    <row r="66" spans="6:10" x14ac:dyDescent="0.2">
      <c r="F66" s="88"/>
      <c r="G66" s="88"/>
      <c r="H66" s="88"/>
      <c r="I66" s="88"/>
      <c r="J66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8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9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10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FF4BB-BE99-4014-9660-2FDE112EED8E}">
  <sheetPr>
    <outlinePr summaryBelow="0"/>
  </sheetPr>
  <dimension ref="A1:BH5000"/>
  <sheetViews>
    <sheetView workbookViewId="0">
      <pane ySplit="7" topLeftCell="A8" activePane="bottomLeft" state="frozen"/>
      <selection pane="bottomLeft" activeCell="AB17" sqref="AB17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38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87</v>
      </c>
    </row>
    <row r="2" spans="1:60" ht="25.15" customHeight="1" x14ac:dyDescent="0.2">
      <c r="A2" s="50" t="s">
        <v>8</v>
      </c>
      <c r="B2" s="49" t="s">
        <v>43</v>
      </c>
      <c r="C2" s="252" t="s">
        <v>44</v>
      </c>
      <c r="D2" s="253"/>
      <c r="E2" s="253"/>
      <c r="F2" s="253"/>
      <c r="G2" s="254"/>
      <c r="AG2" t="s">
        <v>88</v>
      </c>
    </row>
    <row r="3" spans="1:60" ht="25.15" customHeight="1" x14ac:dyDescent="0.2">
      <c r="A3" s="50" t="s">
        <v>9</v>
      </c>
      <c r="B3" s="49" t="s">
        <v>52</v>
      </c>
      <c r="C3" s="252" t="s">
        <v>285</v>
      </c>
      <c r="D3" s="253"/>
      <c r="E3" s="253"/>
      <c r="F3" s="253"/>
      <c r="G3" s="254"/>
      <c r="AC3" s="123" t="s">
        <v>88</v>
      </c>
      <c r="AG3" t="s">
        <v>89</v>
      </c>
    </row>
    <row r="4" spans="1:60" ht="25.15" customHeight="1" x14ac:dyDescent="0.2">
      <c r="A4" s="141" t="s">
        <v>10</v>
      </c>
      <c r="B4" s="142" t="s">
        <v>53</v>
      </c>
      <c r="C4" s="255" t="s">
        <v>285</v>
      </c>
      <c r="D4" s="256"/>
      <c r="E4" s="256"/>
      <c r="F4" s="256"/>
      <c r="G4" s="257"/>
      <c r="AG4" t="s">
        <v>90</v>
      </c>
    </row>
    <row r="5" spans="1:60" x14ac:dyDescent="0.2">
      <c r="D5" s="10"/>
    </row>
    <row r="6" spans="1:60" ht="38.25" x14ac:dyDescent="0.2">
      <c r="A6" s="144" t="s">
        <v>91</v>
      </c>
      <c r="B6" s="146" t="s">
        <v>92</v>
      </c>
      <c r="C6" s="146" t="s">
        <v>93</v>
      </c>
      <c r="D6" s="145" t="s">
        <v>94</v>
      </c>
      <c r="E6" s="144" t="s">
        <v>95</v>
      </c>
      <c r="F6" s="143" t="s">
        <v>96</v>
      </c>
      <c r="G6" s="144" t="s">
        <v>31</v>
      </c>
      <c r="H6" s="147" t="s">
        <v>32</v>
      </c>
      <c r="I6" s="147" t="s">
        <v>97</v>
      </c>
      <c r="J6" s="147" t="s">
        <v>33</v>
      </c>
      <c r="K6" s="147" t="s">
        <v>98</v>
      </c>
      <c r="L6" s="147" t="s">
        <v>99</v>
      </c>
      <c r="M6" s="147" t="s">
        <v>100</v>
      </c>
      <c r="N6" s="147" t="s">
        <v>101</v>
      </c>
      <c r="O6" s="147" t="s">
        <v>102</v>
      </c>
      <c r="P6" s="147" t="s">
        <v>103</v>
      </c>
      <c r="Q6" s="147" t="s">
        <v>104</v>
      </c>
      <c r="R6" s="147" t="s">
        <v>105</v>
      </c>
      <c r="S6" s="147" t="s">
        <v>106</v>
      </c>
      <c r="T6" s="147" t="s">
        <v>107</v>
      </c>
      <c r="U6" s="147" t="s">
        <v>108</v>
      </c>
      <c r="V6" s="147" t="s">
        <v>109</v>
      </c>
      <c r="W6" s="147" t="s">
        <v>110</v>
      </c>
      <c r="X6" s="147" t="s">
        <v>111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5" t="s">
        <v>112</v>
      </c>
      <c r="B8" s="166" t="s">
        <v>60</v>
      </c>
      <c r="C8" s="185" t="s">
        <v>61</v>
      </c>
      <c r="D8" s="167"/>
      <c r="E8" s="168"/>
      <c r="F8" s="169"/>
      <c r="G8" s="170">
        <f>SUMIF(AG9:AG11,"&lt;&gt;NOR",G9:G11)</f>
        <v>0</v>
      </c>
      <c r="H8" s="164"/>
      <c r="I8" s="164">
        <f>SUM(I9:I11)</f>
        <v>0</v>
      </c>
      <c r="J8" s="164"/>
      <c r="K8" s="164">
        <f>SUM(K9:K11)</f>
        <v>0</v>
      </c>
      <c r="L8" s="164"/>
      <c r="M8" s="164">
        <f>SUM(M9:M11)</f>
        <v>0</v>
      </c>
      <c r="N8" s="164"/>
      <c r="O8" s="164">
        <f>SUM(O9:O11)</f>
        <v>0</v>
      </c>
      <c r="P8" s="164"/>
      <c r="Q8" s="164">
        <f>SUM(Q9:Q11)</f>
        <v>0</v>
      </c>
      <c r="R8" s="164"/>
      <c r="S8" s="164"/>
      <c r="T8" s="164"/>
      <c r="U8" s="164"/>
      <c r="V8" s="164">
        <f>SUM(V9:V11)</f>
        <v>0</v>
      </c>
      <c r="W8" s="164"/>
      <c r="X8" s="164"/>
      <c r="AG8" t="s">
        <v>113</v>
      </c>
    </row>
    <row r="9" spans="1:60" outlineLevel="1" x14ac:dyDescent="0.2">
      <c r="A9" s="171">
        <v>1</v>
      </c>
      <c r="B9" s="172" t="s">
        <v>114</v>
      </c>
      <c r="C9" s="186" t="s">
        <v>115</v>
      </c>
      <c r="D9" s="173" t="s">
        <v>116</v>
      </c>
      <c r="E9" s="174">
        <v>12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118</v>
      </c>
      <c r="U9" s="158">
        <v>0</v>
      </c>
      <c r="V9" s="158">
        <f>ROUND(E9*U9,2)</f>
        <v>0</v>
      </c>
      <c r="W9" s="158"/>
      <c r="X9" s="158" t="s">
        <v>119</v>
      </c>
      <c r="Y9" s="148"/>
      <c r="Z9" s="148"/>
      <c r="AA9" s="148"/>
      <c r="AB9" s="148"/>
      <c r="AC9" s="148"/>
      <c r="AD9" s="148"/>
      <c r="AE9" s="148"/>
      <c r="AF9" s="148"/>
      <c r="AG9" s="148" t="s">
        <v>120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7" t="s">
        <v>121</v>
      </c>
      <c r="D10" s="160"/>
      <c r="E10" s="161">
        <v>6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122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7" t="s">
        <v>123</v>
      </c>
      <c r="D11" s="160"/>
      <c r="E11" s="161">
        <v>6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122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5" t="s">
        <v>112</v>
      </c>
      <c r="B12" s="166" t="s">
        <v>62</v>
      </c>
      <c r="C12" s="185" t="s">
        <v>63</v>
      </c>
      <c r="D12" s="167"/>
      <c r="E12" s="168"/>
      <c r="F12" s="169"/>
      <c r="G12" s="170">
        <f>SUMIF(AG13:AG15,"&lt;&gt;NOR",G13:G15)</f>
        <v>0</v>
      </c>
      <c r="H12" s="164"/>
      <c r="I12" s="164">
        <f>SUM(I13:I15)</f>
        <v>0</v>
      </c>
      <c r="J12" s="164"/>
      <c r="K12" s="164">
        <f>SUM(K13:K15)</f>
        <v>0</v>
      </c>
      <c r="L12" s="164"/>
      <c r="M12" s="164">
        <f>SUM(M13:M15)</f>
        <v>0</v>
      </c>
      <c r="N12" s="164"/>
      <c r="O12" s="164">
        <f>SUM(O13:O15)</f>
        <v>1.38</v>
      </c>
      <c r="P12" s="164"/>
      <c r="Q12" s="164">
        <f>SUM(Q13:Q15)</f>
        <v>0</v>
      </c>
      <c r="R12" s="164"/>
      <c r="S12" s="164"/>
      <c r="T12" s="164"/>
      <c r="U12" s="164"/>
      <c r="V12" s="164">
        <f>SUM(V13:V15)</f>
        <v>5.04</v>
      </c>
      <c r="W12" s="164"/>
      <c r="X12" s="164"/>
      <c r="AG12" t="s">
        <v>113</v>
      </c>
    </row>
    <row r="13" spans="1:60" ht="22.5" outlineLevel="1" x14ac:dyDescent="0.2">
      <c r="A13" s="171">
        <v>2</v>
      </c>
      <c r="B13" s="172" t="s">
        <v>124</v>
      </c>
      <c r="C13" s="186" t="s">
        <v>125</v>
      </c>
      <c r="D13" s="173" t="s">
        <v>116</v>
      </c>
      <c r="E13" s="174">
        <v>18.600000000000001</v>
      </c>
      <c r="F13" s="175"/>
      <c r="G13" s="176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7.4260000000000007E-2</v>
      </c>
      <c r="O13" s="158">
        <f>ROUND(E13*N13,2)</f>
        <v>1.38</v>
      </c>
      <c r="P13" s="158">
        <v>0</v>
      </c>
      <c r="Q13" s="158">
        <f>ROUND(E13*P13,2)</f>
        <v>0</v>
      </c>
      <c r="R13" s="158"/>
      <c r="S13" s="158" t="s">
        <v>126</v>
      </c>
      <c r="T13" s="158" t="s">
        <v>126</v>
      </c>
      <c r="U13" s="158">
        <v>0.27100000000000002</v>
      </c>
      <c r="V13" s="158">
        <f>ROUND(E13*U13,2)</f>
        <v>5.04</v>
      </c>
      <c r="W13" s="158"/>
      <c r="X13" s="158" t="s">
        <v>119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120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7" t="s">
        <v>127</v>
      </c>
      <c r="D14" s="160"/>
      <c r="E14" s="161">
        <v>9.3000000000000007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122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128</v>
      </c>
      <c r="D15" s="160"/>
      <c r="E15" s="161">
        <v>9.3000000000000007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122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65" t="s">
        <v>112</v>
      </c>
      <c r="B16" s="166" t="s">
        <v>64</v>
      </c>
      <c r="C16" s="185" t="s">
        <v>65</v>
      </c>
      <c r="D16" s="167"/>
      <c r="E16" s="168"/>
      <c r="F16" s="169"/>
      <c r="G16" s="170">
        <f>SUMIF(AG17:AG27,"&lt;&gt;NOR",G17:G27)</f>
        <v>0</v>
      </c>
      <c r="H16" s="164"/>
      <c r="I16" s="164">
        <f>SUM(I17:I27)</f>
        <v>0</v>
      </c>
      <c r="J16" s="164"/>
      <c r="K16" s="164">
        <f>SUM(K17:K27)</f>
        <v>0</v>
      </c>
      <c r="L16" s="164"/>
      <c r="M16" s="164">
        <f>SUM(M17:M27)</f>
        <v>0</v>
      </c>
      <c r="N16" s="164"/>
      <c r="O16" s="164">
        <f>SUM(O17:O27)</f>
        <v>1.57</v>
      </c>
      <c r="P16" s="164"/>
      <c r="Q16" s="164">
        <f>SUM(Q17:Q27)</f>
        <v>0</v>
      </c>
      <c r="R16" s="164"/>
      <c r="S16" s="164"/>
      <c r="T16" s="164"/>
      <c r="U16" s="164"/>
      <c r="V16" s="164">
        <f>SUM(V17:V27)</f>
        <v>24.33</v>
      </c>
      <c r="W16" s="164"/>
      <c r="X16" s="164"/>
      <c r="AG16" t="s">
        <v>113</v>
      </c>
    </row>
    <row r="17" spans="1:60" outlineLevel="1" x14ac:dyDescent="0.2">
      <c r="A17" s="171">
        <v>3</v>
      </c>
      <c r="B17" s="172" t="s">
        <v>129</v>
      </c>
      <c r="C17" s="186" t="s">
        <v>130</v>
      </c>
      <c r="D17" s="173" t="s">
        <v>116</v>
      </c>
      <c r="E17" s="174">
        <v>80</v>
      </c>
      <c r="F17" s="175"/>
      <c r="G17" s="176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8">
        <v>1.8380000000000001E-2</v>
      </c>
      <c r="O17" s="158">
        <f>ROUND(E17*N17,2)</f>
        <v>1.47</v>
      </c>
      <c r="P17" s="158">
        <v>0</v>
      </c>
      <c r="Q17" s="158">
        <f>ROUND(E17*P17,2)</f>
        <v>0</v>
      </c>
      <c r="R17" s="158"/>
      <c r="S17" s="158" t="s">
        <v>126</v>
      </c>
      <c r="T17" s="158" t="s">
        <v>126</v>
      </c>
      <c r="U17" s="158">
        <v>0.13900000000000001</v>
      </c>
      <c r="V17" s="158">
        <f>ROUND(E17*U17,2)</f>
        <v>11.12</v>
      </c>
      <c r="W17" s="158"/>
      <c r="X17" s="158" t="s">
        <v>119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131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132</v>
      </c>
      <c r="D18" s="160"/>
      <c r="E18" s="161">
        <v>40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122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7" t="s">
        <v>133</v>
      </c>
      <c r="D19" s="160"/>
      <c r="E19" s="161">
        <v>40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122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7">
        <v>4</v>
      </c>
      <c r="B20" s="178" t="s">
        <v>134</v>
      </c>
      <c r="C20" s="188" t="s">
        <v>135</v>
      </c>
      <c r="D20" s="179" t="s">
        <v>116</v>
      </c>
      <c r="E20" s="180">
        <v>80</v>
      </c>
      <c r="F20" s="181"/>
      <c r="G20" s="182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8">
        <v>9.5E-4</v>
      </c>
      <c r="O20" s="158">
        <f>ROUND(E20*N20,2)</f>
        <v>0.08</v>
      </c>
      <c r="P20" s="158">
        <v>0</v>
      </c>
      <c r="Q20" s="158">
        <f>ROUND(E20*P20,2)</f>
        <v>0</v>
      </c>
      <c r="R20" s="158"/>
      <c r="S20" s="158" t="s">
        <v>126</v>
      </c>
      <c r="T20" s="158" t="s">
        <v>126</v>
      </c>
      <c r="U20" s="158">
        <v>7.0000000000000001E-3</v>
      </c>
      <c r="V20" s="158">
        <f>ROUND(E20*U20,2)</f>
        <v>0.56000000000000005</v>
      </c>
      <c r="W20" s="158"/>
      <c r="X20" s="158" t="s">
        <v>119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131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7">
        <v>5</v>
      </c>
      <c r="B21" s="178" t="s">
        <v>136</v>
      </c>
      <c r="C21" s="188" t="s">
        <v>137</v>
      </c>
      <c r="D21" s="179" t="s">
        <v>116</v>
      </c>
      <c r="E21" s="180">
        <v>80</v>
      </c>
      <c r="F21" s="181"/>
      <c r="G21" s="182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126</v>
      </c>
      <c r="T21" s="158" t="s">
        <v>126</v>
      </c>
      <c r="U21" s="158">
        <v>0.11700000000000001</v>
      </c>
      <c r="V21" s="158">
        <f>ROUND(E21*U21,2)</f>
        <v>9.36</v>
      </c>
      <c r="W21" s="158"/>
      <c r="X21" s="158" t="s">
        <v>119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131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1">
        <v>6</v>
      </c>
      <c r="B22" s="172" t="s">
        <v>138</v>
      </c>
      <c r="C22" s="186" t="s">
        <v>139</v>
      </c>
      <c r="D22" s="173" t="s">
        <v>140</v>
      </c>
      <c r="E22" s="174">
        <v>18.600000000000001</v>
      </c>
      <c r="F22" s="175"/>
      <c r="G22" s="176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8">
        <v>1.2099999999999999E-3</v>
      </c>
      <c r="O22" s="158">
        <f>ROUND(E22*N22,2)</f>
        <v>0.02</v>
      </c>
      <c r="P22" s="158">
        <v>0</v>
      </c>
      <c r="Q22" s="158">
        <f>ROUND(E22*P22,2)</f>
        <v>0</v>
      </c>
      <c r="R22" s="158"/>
      <c r="S22" s="158" t="s">
        <v>126</v>
      </c>
      <c r="T22" s="158" t="s">
        <v>126</v>
      </c>
      <c r="U22" s="158">
        <v>0.17699999999999999</v>
      </c>
      <c r="V22" s="158">
        <f>ROUND(E22*U22,2)</f>
        <v>3.29</v>
      </c>
      <c r="W22" s="158"/>
      <c r="X22" s="158" t="s">
        <v>119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127</v>
      </c>
      <c r="D23" s="160"/>
      <c r="E23" s="161">
        <v>9.3000000000000007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122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7" t="s">
        <v>128</v>
      </c>
      <c r="D24" s="160"/>
      <c r="E24" s="161">
        <v>9.3000000000000007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122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7">
        <v>7</v>
      </c>
      <c r="B25" s="178" t="s">
        <v>141</v>
      </c>
      <c r="C25" s="188" t="s">
        <v>142</v>
      </c>
      <c r="D25" s="179" t="s">
        <v>116</v>
      </c>
      <c r="E25" s="180">
        <v>80</v>
      </c>
      <c r="F25" s="181"/>
      <c r="G25" s="182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126</v>
      </c>
      <c r="T25" s="158" t="s">
        <v>126</v>
      </c>
      <c r="U25" s="158">
        <v>0</v>
      </c>
      <c r="V25" s="158">
        <f>ROUND(E25*U25,2)</f>
        <v>0</v>
      </c>
      <c r="W25" s="158"/>
      <c r="X25" s="158" t="s">
        <v>119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131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7">
        <v>8</v>
      </c>
      <c r="B26" s="178" t="s">
        <v>143</v>
      </c>
      <c r="C26" s="188" t="s">
        <v>144</v>
      </c>
      <c r="D26" s="179" t="s">
        <v>116</v>
      </c>
      <c r="E26" s="180">
        <v>80</v>
      </c>
      <c r="F26" s="181"/>
      <c r="G26" s="182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8">
        <v>0</v>
      </c>
      <c r="O26" s="158">
        <f>ROUND(E26*N26,2)</f>
        <v>0</v>
      </c>
      <c r="P26" s="158">
        <v>0</v>
      </c>
      <c r="Q26" s="158">
        <f>ROUND(E26*P26,2)</f>
        <v>0</v>
      </c>
      <c r="R26" s="158"/>
      <c r="S26" s="158" t="s">
        <v>126</v>
      </c>
      <c r="T26" s="158" t="s">
        <v>126</v>
      </c>
      <c r="U26" s="158">
        <v>0</v>
      </c>
      <c r="V26" s="158">
        <f>ROUND(E26*U26,2)</f>
        <v>0</v>
      </c>
      <c r="W26" s="158"/>
      <c r="X26" s="158" t="s">
        <v>119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7">
        <v>9</v>
      </c>
      <c r="B27" s="178" t="s">
        <v>145</v>
      </c>
      <c r="C27" s="188" t="s">
        <v>146</v>
      </c>
      <c r="D27" s="179" t="s">
        <v>116</v>
      </c>
      <c r="E27" s="180">
        <v>80</v>
      </c>
      <c r="F27" s="181"/>
      <c r="G27" s="182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21</v>
      </c>
      <c r="M27" s="158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126</v>
      </c>
      <c r="T27" s="158" t="s">
        <v>126</v>
      </c>
      <c r="U27" s="158">
        <v>0</v>
      </c>
      <c r="V27" s="158">
        <f>ROUND(E27*U27,2)</f>
        <v>0</v>
      </c>
      <c r="W27" s="158"/>
      <c r="X27" s="158" t="s">
        <v>119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131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5.5" x14ac:dyDescent="0.2">
      <c r="A28" s="165" t="s">
        <v>112</v>
      </c>
      <c r="B28" s="166" t="s">
        <v>66</v>
      </c>
      <c r="C28" s="185" t="s">
        <v>67</v>
      </c>
      <c r="D28" s="167"/>
      <c r="E28" s="168"/>
      <c r="F28" s="169"/>
      <c r="G28" s="170">
        <f>SUMIF(AG29:AG31,"&lt;&gt;NOR",G29:G31)</f>
        <v>0</v>
      </c>
      <c r="H28" s="164"/>
      <c r="I28" s="164">
        <f>SUM(I29:I31)</f>
        <v>0</v>
      </c>
      <c r="J28" s="164"/>
      <c r="K28" s="164">
        <f>SUM(K29:K31)</f>
        <v>0</v>
      </c>
      <c r="L28" s="164"/>
      <c r="M28" s="164">
        <f>SUM(M29:M31)</f>
        <v>0</v>
      </c>
      <c r="N28" s="164"/>
      <c r="O28" s="164">
        <f>SUM(O29:O31)</f>
        <v>0</v>
      </c>
      <c r="P28" s="164"/>
      <c r="Q28" s="164">
        <f>SUM(Q29:Q31)</f>
        <v>0</v>
      </c>
      <c r="R28" s="164"/>
      <c r="S28" s="164"/>
      <c r="T28" s="164"/>
      <c r="U28" s="164"/>
      <c r="V28" s="164">
        <f>SUM(V29:V31)</f>
        <v>5.73</v>
      </c>
      <c r="W28" s="164"/>
      <c r="X28" s="164"/>
      <c r="AG28" t="s">
        <v>113</v>
      </c>
    </row>
    <row r="29" spans="1:60" outlineLevel="1" x14ac:dyDescent="0.2">
      <c r="A29" s="171">
        <v>10</v>
      </c>
      <c r="B29" s="172" t="s">
        <v>147</v>
      </c>
      <c r="C29" s="186" t="s">
        <v>148</v>
      </c>
      <c r="D29" s="173" t="s">
        <v>116</v>
      </c>
      <c r="E29" s="174">
        <v>18.600000000000001</v>
      </c>
      <c r="F29" s="175"/>
      <c r="G29" s="176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8">
        <v>4.0000000000000003E-5</v>
      </c>
      <c r="O29" s="158">
        <f>ROUND(E29*N29,2)</f>
        <v>0</v>
      </c>
      <c r="P29" s="158">
        <v>0</v>
      </c>
      <c r="Q29" s="158">
        <f>ROUND(E29*P29,2)</f>
        <v>0</v>
      </c>
      <c r="R29" s="158"/>
      <c r="S29" s="158" t="s">
        <v>126</v>
      </c>
      <c r="T29" s="158" t="s">
        <v>126</v>
      </c>
      <c r="U29" s="158">
        <v>0.308</v>
      </c>
      <c r="V29" s="158">
        <f>ROUND(E29*U29,2)</f>
        <v>5.73</v>
      </c>
      <c r="W29" s="158"/>
      <c r="X29" s="158" t="s">
        <v>119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120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127</v>
      </c>
      <c r="D30" s="160"/>
      <c r="E30" s="161">
        <v>9.3000000000000007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122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7" t="s">
        <v>128</v>
      </c>
      <c r="D31" s="160"/>
      <c r="E31" s="161">
        <v>9.3000000000000007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122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5" t="s">
        <v>112</v>
      </c>
      <c r="B32" s="166" t="s">
        <v>68</v>
      </c>
      <c r="C32" s="185" t="s">
        <v>69</v>
      </c>
      <c r="D32" s="167"/>
      <c r="E32" s="168"/>
      <c r="F32" s="169"/>
      <c r="G32" s="170">
        <f>SUMIF(AG33:AG44,"&lt;&gt;NOR",G33:G44)</f>
        <v>0</v>
      </c>
      <c r="H32" s="164"/>
      <c r="I32" s="164">
        <f>SUM(I33:I44)</f>
        <v>0</v>
      </c>
      <c r="J32" s="164"/>
      <c r="K32" s="164">
        <f>SUM(K33:K44)</f>
        <v>0</v>
      </c>
      <c r="L32" s="164"/>
      <c r="M32" s="164">
        <f>SUM(M33:M44)</f>
        <v>0</v>
      </c>
      <c r="N32" s="164"/>
      <c r="O32" s="164">
        <f>SUM(O33:O44)</f>
        <v>0</v>
      </c>
      <c r="P32" s="164"/>
      <c r="Q32" s="164">
        <f>SUM(Q33:Q44)</f>
        <v>3.6</v>
      </c>
      <c r="R32" s="164"/>
      <c r="S32" s="164"/>
      <c r="T32" s="164"/>
      <c r="U32" s="164"/>
      <c r="V32" s="164">
        <f>SUM(V33:V44)</f>
        <v>19.13</v>
      </c>
      <c r="W32" s="164"/>
      <c r="X32" s="164"/>
      <c r="AG32" t="s">
        <v>113</v>
      </c>
    </row>
    <row r="33" spans="1:60" outlineLevel="1" x14ac:dyDescent="0.2">
      <c r="A33" s="171">
        <v>11</v>
      </c>
      <c r="B33" s="172" t="s">
        <v>149</v>
      </c>
      <c r="C33" s="186" t="s">
        <v>150</v>
      </c>
      <c r="D33" s="173" t="s">
        <v>116</v>
      </c>
      <c r="E33" s="174">
        <v>9.3000000000000007</v>
      </c>
      <c r="F33" s="175"/>
      <c r="G33" s="176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8">
        <v>0</v>
      </c>
      <c r="O33" s="158">
        <f>ROUND(E33*N33,2)</f>
        <v>0</v>
      </c>
      <c r="P33" s="158">
        <v>0.13800000000000001</v>
      </c>
      <c r="Q33" s="158">
        <f>ROUND(E33*P33,2)</f>
        <v>1.28</v>
      </c>
      <c r="R33" s="158"/>
      <c r="S33" s="158" t="s">
        <v>126</v>
      </c>
      <c r="T33" s="158" t="s">
        <v>126</v>
      </c>
      <c r="U33" s="158">
        <v>0.16</v>
      </c>
      <c r="V33" s="158">
        <f>ROUND(E33*U33,2)</f>
        <v>1.49</v>
      </c>
      <c r="W33" s="158"/>
      <c r="X33" s="158" t="s">
        <v>119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120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127</v>
      </c>
      <c r="D34" s="160"/>
      <c r="E34" s="161">
        <v>9.3000000000000007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122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71">
        <v>12</v>
      </c>
      <c r="B35" s="172" t="s">
        <v>151</v>
      </c>
      <c r="C35" s="186" t="s">
        <v>152</v>
      </c>
      <c r="D35" s="173" t="s">
        <v>153</v>
      </c>
      <c r="E35" s="174">
        <v>0.74399999999999999</v>
      </c>
      <c r="F35" s="175"/>
      <c r="G35" s="176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8">
        <v>0</v>
      </c>
      <c r="O35" s="158">
        <f>ROUND(E35*N35,2)</f>
        <v>0</v>
      </c>
      <c r="P35" s="158">
        <v>2.2000000000000002</v>
      </c>
      <c r="Q35" s="158">
        <f>ROUND(E35*P35,2)</f>
        <v>1.64</v>
      </c>
      <c r="R35" s="158"/>
      <c r="S35" s="158" t="s">
        <v>126</v>
      </c>
      <c r="T35" s="158" t="s">
        <v>126</v>
      </c>
      <c r="U35" s="158">
        <v>10.67</v>
      </c>
      <c r="V35" s="158">
        <f>ROUND(E35*U35,2)</f>
        <v>7.94</v>
      </c>
      <c r="W35" s="158"/>
      <c r="X35" s="158" t="s">
        <v>119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7" t="s">
        <v>154</v>
      </c>
      <c r="D36" s="160"/>
      <c r="E36" s="161">
        <v>0.74399999999999999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122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1">
        <v>13</v>
      </c>
      <c r="B37" s="172" t="s">
        <v>155</v>
      </c>
      <c r="C37" s="186" t="s">
        <v>156</v>
      </c>
      <c r="D37" s="173" t="s">
        <v>116</v>
      </c>
      <c r="E37" s="174">
        <v>9.3000000000000007</v>
      </c>
      <c r="F37" s="175"/>
      <c r="G37" s="176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8">
        <v>0</v>
      </c>
      <c r="O37" s="158">
        <f>ROUND(E37*N37,2)</f>
        <v>0</v>
      </c>
      <c r="P37" s="158">
        <v>0.02</v>
      </c>
      <c r="Q37" s="158">
        <f>ROUND(E37*P37,2)</f>
        <v>0.19</v>
      </c>
      <c r="R37" s="158"/>
      <c r="S37" s="158" t="s">
        <v>126</v>
      </c>
      <c r="T37" s="158" t="s">
        <v>126</v>
      </c>
      <c r="U37" s="158">
        <v>0.23</v>
      </c>
      <c r="V37" s="158">
        <f>ROUND(E37*U37,2)</f>
        <v>2.14</v>
      </c>
      <c r="W37" s="158"/>
      <c r="X37" s="158" t="s">
        <v>119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120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7" t="s">
        <v>128</v>
      </c>
      <c r="D38" s="160"/>
      <c r="E38" s="161">
        <v>9.3000000000000007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122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1">
        <v>14</v>
      </c>
      <c r="B39" s="172" t="s">
        <v>157</v>
      </c>
      <c r="C39" s="186" t="s">
        <v>158</v>
      </c>
      <c r="D39" s="173" t="s">
        <v>140</v>
      </c>
      <c r="E39" s="174">
        <v>11.6</v>
      </c>
      <c r="F39" s="175"/>
      <c r="G39" s="176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8">
        <v>0</v>
      </c>
      <c r="O39" s="158">
        <f>ROUND(E39*N39,2)</f>
        <v>0</v>
      </c>
      <c r="P39" s="158">
        <v>3.6999999999999998E-2</v>
      </c>
      <c r="Q39" s="158">
        <f>ROUND(E39*P39,2)</f>
        <v>0.43</v>
      </c>
      <c r="R39" s="158"/>
      <c r="S39" s="158" t="s">
        <v>126</v>
      </c>
      <c r="T39" s="158" t="s">
        <v>126</v>
      </c>
      <c r="U39" s="158">
        <v>0.55000000000000004</v>
      </c>
      <c r="V39" s="158">
        <f>ROUND(E39*U39,2)</f>
        <v>6.38</v>
      </c>
      <c r="W39" s="158"/>
      <c r="X39" s="158" t="s">
        <v>119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120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7" t="s">
        <v>159</v>
      </c>
      <c r="D40" s="160"/>
      <c r="E40" s="161">
        <v>5.8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122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7" t="s">
        <v>160</v>
      </c>
      <c r="D41" s="160"/>
      <c r="E41" s="161">
        <v>5.8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122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7">
        <v>15</v>
      </c>
      <c r="B42" s="178" t="s">
        <v>161</v>
      </c>
      <c r="C42" s="188" t="s">
        <v>162</v>
      </c>
      <c r="D42" s="179" t="s">
        <v>140</v>
      </c>
      <c r="E42" s="180">
        <v>11.6</v>
      </c>
      <c r="F42" s="181"/>
      <c r="G42" s="182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21</v>
      </c>
      <c r="M42" s="158">
        <f>G42*(1+L42/100)</f>
        <v>0</v>
      </c>
      <c r="N42" s="158">
        <v>0</v>
      </c>
      <c r="O42" s="158">
        <f>ROUND(E42*N42,2)</f>
        <v>0</v>
      </c>
      <c r="P42" s="158">
        <v>3.3600000000000001E-3</v>
      </c>
      <c r="Q42" s="158">
        <f>ROUND(E42*P42,2)</f>
        <v>0.04</v>
      </c>
      <c r="R42" s="158"/>
      <c r="S42" s="158" t="s">
        <v>126</v>
      </c>
      <c r="T42" s="158" t="s">
        <v>126</v>
      </c>
      <c r="U42" s="158">
        <v>6.9000000000000006E-2</v>
      </c>
      <c r="V42" s="158">
        <f>ROUND(E42*U42,2)</f>
        <v>0.8</v>
      </c>
      <c r="W42" s="158"/>
      <c r="X42" s="158" t="s">
        <v>119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120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7">
        <v>16</v>
      </c>
      <c r="B43" s="178" t="s">
        <v>163</v>
      </c>
      <c r="C43" s="188" t="s">
        <v>164</v>
      </c>
      <c r="D43" s="179" t="s">
        <v>140</v>
      </c>
      <c r="E43" s="180">
        <v>5.5</v>
      </c>
      <c r="F43" s="181"/>
      <c r="G43" s="182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8">
        <v>0</v>
      </c>
      <c r="O43" s="158">
        <f>ROUND(E43*N43,2)</f>
        <v>0</v>
      </c>
      <c r="P43" s="158">
        <v>2.8500000000000001E-3</v>
      </c>
      <c r="Q43" s="158">
        <f>ROUND(E43*P43,2)</f>
        <v>0.02</v>
      </c>
      <c r="R43" s="158"/>
      <c r="S43" s="158" t="s">
        <v>126</v>
      </c>
      <c r="T43" s="158" t="s">
        <v>126</v>
      </c>
      <c r="U43" s="158">
        <v>6.9000000000000006E-2</v>
      </c>
      <c r="V43" s="158">
        <f>ROUND(E43*U43,2)</f>
        <v>0.38</v>
      </c>
      <c r="W43" s="158"/>
      <c r="X43" s="158" t="s">
        <v>119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120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7">
        <v>17</v>
      </c>
      <c r="B44" s="178" t="s">
        <v>165</v>
      </c>
      <c r="C44" s="188" t="s">
        <v>166</v>
      </c>
      <c r="D44" s="179" t="s">
        <v>167</v>
      </c>
      <c r="E44" s="180">
        <v>8</v>
      </c>
      <c r="F44" s="181"/>
      <c r="G44" s="182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8">
        <v>0</v>
      </c>
      <c r="O44" s="158">
        <f>ROUND(E44*N44,2)</f>
        <v>0</v>
      </c>
      <c r="P44" s="158">
        <v>0</v>
      </c>
      <c r="Q44" s="158">
        <f>ROUND(E44*P44,2)</f>
        <v>0</v>
      </c>
      <c r="R44" s="158"/>
      <c r="S44" s="158" t="s">
        <v>117</v>
      </c>
      <c r="T44" s="158" t="s">
        <v>118</v>
      </c>
      <c r="U44" s="158">
        <v>0</v>
      </c>
      <c r="V44" s="158">
        <f>ROUND(E44*U44,2)</f>
        <v>0</v>
      </c>
      <c r="W44" s="158"/>
      <c r="X44" s="158" t="s">
        <v>119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165" t="s">
        <v>112</v>
      </c>
      <c r="B45" s="166" t="s">
        <v>70</v>
      </c>
      <c r="C45" s="185" t="s">
        <v>71</v>
      </c>
      <c r="D45" s="167"/>
      <c r="E45" s="168"/>
      <c r="F45" s="169"/>
      <c r="G45" s="170">
        <f>SUMIF(AG46:AG46,"&lt;&gt;NOR",G46:G46)</f>
        <v>0</v>
      </c>
      <c r="H45" s="164"/>
      <c r="I45" s="164">
        <f>SUM(I46:I46)</f>
        <v>0</v>
      </c>
      <c r="J45" s="164"/>
      <c r="K45" s="164">
        <f>SUM(K46:K46)</f>
        <v>0</v>
      </c>
      <c r="L45" s="164"/>
      <c r="M45" s="164">
        <f>SUM(M46:M46)</f>
        <v>0</v>
      </c>
      <c r="N45" s="164"/>
      <c r="O45" s="164">
        <f>SUM(O46:O46)</f>
        <v>0</v>
      </c>
      <c r="P45" s="164"/>
      <c r="Q45" s="164">
        <f>SUM(Q46:Q46)</f>
        <v>0</v>
      </c>
      <c r="R45" s="164"/>
      <c r="S45" s="164"/>
      <c r="T45" s="164"/>
      <c r="U45" s="164"/>
      <c r="V45" s="164">
        <f>SUM(V46:V46)</f>
        <v>5.58</v>
      </c>
      <c r="W45" s="164"/>
      <c r="X45" s="164"/>
      <c r="AG45" t="s">
        <v>113</v>
      </c>
    </row>
    <row r="46" spans="1:60" outlineLevel="1" x14ac:dyDescent="0.2">
      <c r="A46" s="177">
        <v>18</v>
      </c>
      <c r="B46" s="178" t="s">
        <v>168</v>
      </c>
      <c r="C46" s="188" t="s">
        <v>169</v>
      </c>
      <c r="D46" s="179" t="s">
        <v>170</v>
      </c>
      <c r="E46" s="180">
        <v>2.9508899999999998</v>
      </c>
      <c r="F46" s="181"/>
      <c r="G46" s="182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8">
        <v>0</v>
      </c>
      <c r="O46" s="158">
        <f>ROUND(E46*N46,2)</f>
        <v>0</v>
      </c>
      <c r="P46" s="158">
        <v>0</v>
      </c>
      <c r="Q46" s="158">
        <f>ROUND(E46*P46,2)</f>
        <v>0</v>
      </c>
      <c r="R46" s="158"/>
      <c r="S46" s="158" t="s">
        <v>126</v>
      </c>
      <c r="T46" s="158" t="s">
        <v>126</v>
      </c>
      <c r="U46" s="158">
        <v>1.8919999999999999</v>
      </c>
      <c r="V46" s="158">
        <f>ROUND(E46*U46,2)</f>
        <v>5.58</v>
      </c>
      <c r="W46" s="158"/>
      <c r="X46" s="158" t="s">
        <v>171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172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165" t="s">
        <v>112</v>
      </c>
      <c r="B47" s="166" t="s">
        <v>72</v>
      </c>
      <c r="C47" s="185" t="s">
        <v>73</v>
      </c>
      <c r="D47" s="167"/>
      <c r="E47" s="168"/>
      <c r="F47" s="169"/>
      <c r="G47" s="170">
        <f>SUMIF(AG48:AG54,"&lt;&gt;NOR",G48:G54)</f>
        <v>0</v>
      </c>
      <c r="H47" s="164"/>
      <c r="I47" s="164">
        <f>SUM(I48:I54)</f>
        <v>0</v>
      </c>
      <c r="J47" s="164"/>
      <c r="K47" s="164">
        <f>SUM(K48:K54)</f>
        <v>0</v>
      </c>
      <c r="L47" s="164"/>
      <c r="M47" s="164">
        <f>SUM(M48:M54)</f>
        <v>0</v>
      </c>
      <c r="N47" s="164"/>
      <c r="O47" s="164">
        <f>SUM(O48:O54)</f>
        <v>0.01</v>
      </c>
      <c r="P47" s="164"/>
      <c r="Q47" s="164">
        <f>SUM(Q48:Q54)</f>
        <v>0</v>
      </c>
      <c r="R47" s="164"/>
      <c r="S47" s="164"/>
      <c r="T47" s="164"/>
      <c r="U47" s="164"/>
      <c r="V47" s="164">
        <f>SUM(V48:V54)</f>
        <v>0.65</v>
      </c>
      <c r="W47" s="164"/>
      <c r="X47" s="164"/>
      <c r="AG47" t="s">
        <v>113</v>
      </c>
    </row>
    <row r="48" spans="1:60" outlineLevel="1" x14ac:dyDescent="0.2">
      <c r="A48" s="171">
        <v>19</v>
      </c>
      <c r="B48" s="172" t="s">
        <v>173</v>
      </c>
      <c r="C48" s="186" t="s">
        <v>174</v>
      </c>
      <c r="D48" s="173" t="s">
        <v>116</v>
      </c>
      <c r="E48" s="174">
        <v>1.68</v>
      </c>
      <c r="F48" s="175"/>
      <c r="G48" s="176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21</v>
      </c>
      <c r="M48" s="158">
        <f>G48*(1+L48/100)</f>
        <v>0</v>
      </c>
      <c r="N48" s="158">
        <v>3.6800000000000001E-3</v>
      </c>
      <c r="O48" s="158">
        <f>ROUND(E48*N48,2)</f>
        <v>0.01</v>
      </c>
      <c r="P48" s="158">
        <v>0</v>
      </c>
      <c r="Q48" s="158">
        <f>ROUND(E48*P48,2)</f>
        <v>0</v>
      </c>
      <c r="R48" s="158"/>
      <c r="S48" s="158" t="s">
        <v>126</v>
      </c>
      <c r="T48" s="158" t="s">
        <v>126</v>
      </c>
      <c r="U48" s="158">
        <v>0.38500000000000001</v>
      </c>
      <c r="V48" s="158">
        <f>ROUND(E48*U48,2)</f>
        <v>0.65</v>
      </c>
      <c r="W48" s="158"/>
      <c r="X48" s="158" t="s">
        <v>119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175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7" t="s">
        <v>176</v>
      </c>
      <c r="D49" s="160"/>
      <c r="E49" s="161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122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177</v>
      </c>
      <c r="D50" s="160"/>
      <c r="E50" s="161">
        <v>0.78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122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7" t="s">
        <v>178</v>
      </c>
      <c r="D51" s="160"/>
      <c r="E51" s="161">
        <v>0.06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122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179</v>
      </c>
      <c r="D52" s="160"/>
      <c r="E52" s="161">
        <v>0.78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122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7" t="s">
        <v>178</v>
      </c>
      <c r="D53" s="160"/>
      <c r="E53" s="161">
        <v>0.06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122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>
        <v>20</v>
      </c>
      <c r="B54" s="156" t="s">
        <v>180</v>
      </c>
      <c r="C54" s="189" t="s">
        <v>181</v>
      </c>
      <c r="D54" s="157" t="s">
        <v>0</v>
      </c>
      <c r="E54" s="183"/>
      <c r="F54" s="159"/>
      <c r="G54" s="158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8">
        <v>0</v>
      </c>
      <c r="O54" s="158">
        <f>ROUND(E54*N54,2)</f>
        <v>0</v>
      </c>
      <c r="P54" s="158">
        <v>0</v>
      </c>
      <c r="Q54" s="158">
        <f>ROUND(E54*P54,2)</f>
        <v>0</v>
      </c>
      <c r="R54" s="158"/>
      <c r="S54" s="158" t="s">
        <v>126</v>
      </c>
      <c r="T54" s="158" t="s">
        <v>126</v>
      </c>
      <c r="U54" s="158">
        <v>0</v>
      </c>
      <c r="V54" s="158">
        <f>ROUND(E54*U54,2)</f>
        <v>0</v>
      </c>
      <c r="W54" s="158"/>
      <c r="X54" s="158" t="s">
        <v>171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172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65" t="s">
        <v>112</v>
      </c>
      <c r="B55" s="166" t="s">
        <v>74</v>
      </c>
      <c r="C55" s="185" t="s">
        <v>75</v>
      </c>
      <c r="D55" s="167"/>
      <c r="E55" s="168"/>
      <c r="F55" s="169"/>
      <c r="G55" s="170">
        <f>SUMIF(AG56:AG97,"&lt;&gt;NOR",G56:G97)</f>
        <v>0</v>
      </c>
      <c r="H55" s="164"/>
      <c r="I55" s="164">
        <f>SUM(I56:I97)</f>
        <v>0</v>
      </c>
      <c r="J55" s="164"/>
      <c r="K55" s="164">
        <f>SUM(K56:K97)</f>
        <v>0</v>
      </c>
      <c r="L55" s="164"/>
      <c r="M55" s="164">
        <f>SUM(M56:M97)</f>
        <v>0</v>
      </c>
      <c r="N55" s="164"/>
      <c r="O55" s="164">
        <f>SUM(O56:O97)</f>
        <v>9.9999999999999992E-2</v>
      </c>
      <c r="P55" s="164"/>
      <c r="Q55" s="164">
        <f>SUM(Q56:Q97)</f>
        <v>0.02</v>
      </c>
      <c r="R55" s="164"/>
      <c r="S55" s="164"/>
      <c r="T55" s="164"/>
      <c r="U55" s="164"/>
      <c r="V55" s="164">
        <f>SUM(V56:V97)</f>
        <v>13.360000000000001</v>
      </c>
      <c r="W55" s="164"/>
      <c r="X55" s="164"/>
      <c r="AG55" t="s">
        <v>113</v>
      </c>
    </row>
    <row r="56" spans="1:60" ht="22.5" outlineLevel="1" x14ac:dyDescent="0.2">
      <c r="A56" s="171">
        <v>21</v>
      </c>
      <c r="B56" s="172" t="s">
        <v>182</v>
      </c>
      <c r="C56" s="186" t="s">
        <v>183</v>
      </c>
      <c r="D56" s="173" t="s">
        <v>116</v>
      </c>
      <c r="E56" s="174">
        <v>9.3000000000000007</v>
      </c>
      <c r="F56" s="175"/>
      <c r="G56" s="176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21</v>
      </c>
      <c r="M56" s="158">
        <f>G56*(1+L56/100)</f>
        <v>0</v>
      </c>
      <c r="N56" s="158">
        <v>0</v>
      </c>
      <c r="O56" s="158">
        <f>ROUND(E56*N56,2)</f>
        <v>0</v>
      </c>
      <c r="P56" s="158">
        <v>2E-3</v>
      </c>
      <c r="Q56" s="158">
        <f>ROUND(E56*P56,2)</f>
        <v>0.02</v>
      </c>
      <c r="R56" s="158"/>
      <c r="S56" s="158" t="s">
        <v>126</v>
      </c>
      <c r="T56" s="158" t="s">
        <v>126</v>
      </c>
      <c r="U56" s="158">
        <v>0.08</v>
      </c>
      <c r="V56" s="158">
        <f>ROUND(E56*U56,2)</f>
        <v>0.74</v>
      </c>
      <c r="W56" s="158"/>
      <c r="X56" s="158" t="s">
        <v>119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120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127</v>
      </c>
      <c r="D57" s="160"/>
      <c r="E57" s="161">
        <v>9.3000000000000007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122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33.75" outlineLevel="1" x14ac:dyDescent="0.2">
      <c r="A58" s="171">
        <v>22</v>
      </c>
      <c r="B58" s="172" t="s">
        <v>184</v>
      </c>
      <c r="C58" s="186" t="s">
        <v>185</v>
      </c>
      <c r="D58" s="173" t="s">
        <v>116</v>
      </c>
      <c r="E58" s="174">
        <v>21.88</v>
      </c>
      <c r="F58" s="175"/>
      <c r="G58" s="176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21</v>
      </c>
      <c r="M58" s="158">
        <f>G58*(1+L58/100)</f>
        <v>0</v>
      </c>
      <c r="N58" s="158">
        <v>2.1000000000000001E-4</v>
      </c>
      <c r="O58" s="158">
        <f>ROUND(E58*N58,2)</f>
        <v>0</v>
      </c>
      <c r="P58" s="158">
        <v>0</v>
      </c>
      <c r="Q58" s="158">
        <f>ROUND(E58*P58,2)</f>
        <v>0</v>
      </c>
      <c r="R58" s="158"/>
      <c r="S58" s="158" t="s">
        <v>126</v>
      </c>
      <c r="T58" s="158" t="s">
        <v>126</v>
      </c>
      <c r="U58" s="158">
        <v>0.06</v>
      </c>
      <c r="V58" s="158">
        <f>ROUND(E58*U58,2)</f>
        <v>1.31</v>
      </c>
      <c r="W58" s="158"/>
      <c r="X58" s="158" t="s">
        <v>119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175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7" t="s">
        <v>127</v>
      </c>
      <c r="D59" s="160"/>
      <c r="E59" s="161">
        <v>9.3000000000000007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122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186</v>
      </c>
      <c r="D60" s="160"/>
      <c r="E60" s="161">
        <v>1.64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122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7" t="s">
        <v>128</v>
      </c>
      <c r="D61" s="160"/>
      <c r="E61" s="161">
        <v>9.3000000000000007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122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186</v>
      </c>
      <c r="D62" s="160"/>
      <c r="E62" s="161">
        <v>1.64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122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71">
        <v>23</v>
      </c>
      <c r="B63" s="172" t="s">
        <v>187</v>
      </c>
      <c r="C63" s="186" t="s">
        <v>188</v>
      </c>
      <c r="D63" s="173" t="s">
        <v>140</v>
      </c>
      <c r="E63" s="174">
        <v>11.6</v>
      </c>
      <c r="F63" s="175"/>
      <c r="G63" s="176">
        <f>ROUND(E63*F63,2)</f>
        <v>0</v>
      </c>
      <c r="H63" s="159"/>
      <c r="I63" s="158">
        <f>ROUND(E63*H63,2)</f>
        <v>0</v>
      </c>
      <c r="J63" s="159"/>
      <c r="K63" s="158">
        <f>ROUND(E63*J63,2)</f>
        <v>0</v>
      </c>
      <c r="L63" s="158">
        <v>21</v>
      </c>
      <c r="M63" s="158">
        <f>G63*(1+L63/100)</f>
        <v>0</v>
      </c>
      <c r="N63" s="158">
        <v>1.2099999999999999E-3</v>
      </c>
      <c r="O63" s="158">
        <f>ROUND(E63*N63,2)</f>
        <v>0.01</v>
      </c>
      <c r="P63" s="158">
        <v>0</v>
      </c>
      <c r="Q63" s="158">
        <f>ROUND(E63*P63,2)</f>
        <v>0</v>
      </c>
      <c r="R63" s="158"/>
      <c r="S63" s="158" t="s">
        <v>126</v>
      </c>
      <c r="T63" s="158" t="s">
        <v>126</v>
      </c>
      <c r="U63" s="158">
        <v>0.252</v>
      </c>
      <c r="V63" s="158">
        <f>ROUND(E63*U63,2)</f>
        <v>2.92</v>
      </c>
      <c r="W63" s="158"/>
      <c r="X63" s="158" t="s">
        <v>119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120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189</v>
      </c>
      <c r="D64" s="160"/>
      <c r="E64" s="161">
        <v>11.6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122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71">
        <v>24</v>
      </c>
      <c r="B65" s="172" t="s">
        <v>190</v>
      </c>
      <c r="C65" s="186" t="s">
        <v>191</v>
      </c>
      <c r="D65" s="173" t="s">
        <v>140</v>
      </c>
      <c r="E65" s="174">
        <v>16.399999999999999</v>
      </c>
      <c r="F65" s="175"/>
      <c r="G65" s="176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21</v>
      </c>
      <c r="M65" s="158">
        <f>G65*(1+L65/100)</f>
        <v>0</v>
      </c>
      <c r="N65" s="158">
        <v>5.8E-4</v>
      </c>
      <c r="O65" s="158">
        <f>ROUND(E65*N65,2)</f>
        <v>0.01</v>
      </c>
      <c r="P65" s="158">
        <v>0</v>
      </c>
      <c r="Q65" s="158">
        <f>ROUND(E65*P65,2)</f>
        <v>0</v>
      </c>
      <c r="R65" s="158"/>
      <c r="S65" s="158" t="s">
        <v>126</v>
      </c>
      <c r="T65" s="158" t="s">
        <v>126</v>
      </c>
      <c r="U65" s="158">
        <v>0.189</v>
      </c>
      <c r="V65" s="158">
        <f>ROUND(E65*U65,2)</f>
        <v>3.1</v>
      </c>
      <c r="W65" s="158"/>
      <c r="X65" s="158" t="s">
        <v>119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175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7" t="s">
        <v>192</v>
      </c>
      <c r="D66" s="160"/>
      <c r="E66" s="161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122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7" t="s">
        <v>193</v>
      </c>
      <c r="D67" s="160"/>
      <c r="E67" s="161">
        <v>8.1999999999999993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122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194</v>
      </c>
      <c r="D68" s="160"/>
      <c r="E68" s="161">
        <v>8.1999999999999993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122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1">
        <v>25</v>
      </c>
      <c r="B69" s="172" t="s">
        <v>195</v>
      </c>
      <c r="C69" s="186" t="s">
        <v>196</v>
      </c>
      <c r="D69" s="173" t="s">
        <v>140</v>
      </c>
      <c r="E69" s="174">
        <v>5.2</v>
      </c>
      <c r="F69" s="175"/>
      <c r="G69" s="176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21</v>
      </c>
      <c r="M69" s="158">
        <f>G69*(1+L69/100)</f>
        <v>0</v>
      </c>
      <c r="N69" s="158">
        <v>7.6000000000000004E-4</v>
      </c>
      <c r="O69" s="158">
        <f>ROUND(E69*N69,2)</f>
        <v>0</v>
      </c>
      <c r="P69" s="158">
        <v>0</v>
      </c>
      <c r="Q69" s="158">
        <f>ROUND(E69*P69,2)</f>
        <v>0</v>
      </c>
      <c r="R69" s="158"/>
      <c r="S69" s="158" t="s">
        <v>126</v>
      </c>
      <c r="T69" s="158" t="s">
        <v>126</v>
      </c>
      <c r="U69" s="158">
        <v>0.189</v>
      </c>
      <c r="V69" s="158">
        <f>ROUND(E69*U69,2)</f>
        <v>0.98</v>
      </c>
      <c r="W69" s="158"/>
      <c r="X69" s="158" t="s">
        <v>119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120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197</v>
      </c>
      <c r="D70" s="160"/>
      <c r="E70" s="161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122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7" t="s">
        <v>198</v>
      </c>
      <c r="D71" s="160"/>
      <c r="E71" s="161">
        <v>2.6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122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7" t="s">
        <v>199</v>
      </c>
      <c r="D72" s="160"/>
      <c r="E72" s="161">
        <v>2.6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122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2.5" outlineLevel="1" x14ac:dyDescent="0.2">
      <c r="A73" s="171">
        <v>26</v>
      </c>
      <c r="B73" s="172" t="s">
        <v>200</v>
      </c>
      <c r="C73" s="186" t="s">
        <v>201</v>
      </c>
      <c r="D73" s="173" t="s">
        <v>140</v>
      </c>
      <c r="E73" s="174">
        <v>11.2</v>
      </c>
      <c r="F73" s="175"/>
      <c r="G73" s="176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58">
        <v>7.6000000000000004E-4</v>
      </c>
      <c r="O73" s="158">
        <f>ROUND(E73*N73,2)</f>
        <v>0.01</v>
      </c>
      <c r="P73" s="158">
        <v>0</v>
      </c>
      <c r="Q73" s="158">
        <f>ROUND(E73*P73,2)</f>
        <v>0</v>
      </c>
      <c r="R73" s="158"/>
      <c r="S73" s="158" t="s">
        <v>126</v>
      </c>
      <c r="T73" s="158" t="s">
        <v>126</v>
      </c>
      <c r="U73" s="158">
        <v>0.189</v>
      </c>
      <c r="V73" s="158">
        <f>ROUND(E73*U73,2)</f>
        <v>2.12</v>
      </c>
      <c r="W73" s="158"/>
      <c r="X73" s="158" t="s">
        <v>119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120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202</v>
      </c>
      <c r="D74" s="160"/>
      <c r="E74" s="161">
        <v>5.6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122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7" t="s">
        <v>203</v>
      </c>
      <c r="D75" s="160"/>
      <c r="E75" s="161">
        <v>5.6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122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71">
        <v>27</v>
      </c>
      <c r="B76" s="172" t="s">
        <v>204</v>
      </c>
      <c r="C76" s="186" t="s">
        <v>205</v>
      </c>
      <c r="D76" s="173" t="s">
        <v>116</v>
      </c>
      <c r="E76" s="174">
        <v>21.88</v>
      </c>
      <c r="F76" s="175"/>
      <c r="G76" s="176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21</v>
      </c>
      <c r="M76" s="158">
        <f>G76*(1+L76/100)</f>
        <v>0</v>
      </c>
      <c r="N76" s="158">
        <v>0</v>
      </c>
      <c r="O76" s="158">
        <f>ROUND(E76*N76,2)</f>
        <v>0</v>
      </c>
      <c r="P76" s="158">
        <v>0</v>
      </c>
      <c r="Q76" s="158">
        <f>ROUND(E76*P76,2)</f>
        <v>0</v>
      </c>
      <c r="R76" s="158"/>
      <c r="S76" s="158" t="s">
        <v>126</v>
      </c>
      <c r="T76" s="158" t="s">
        <v>126</v>
      </c>
      <c r="U76" s="158">
        <v>0.1</v>
      </c>
      <c r="V76" s="158">
        <f>ROUND(E76*U76,2)</f>
        <v>2.19</v>
      </c>
      <c r="W76" s="158"/>
      <c r="X76" s="158" t="s">
        <v>119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175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7" t="s">
        <v>127</v>
      </c>
      <c r="D77" s="160"/>
      <c r="E77" s="161">
        <v>9.3000000000000007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122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7" t="s">
        <v>186</v>
      </c>
      <c r="D78" s="160"/>
      <c r="E78" s="161">
        <v>1.64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122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7" t="s">
        <v>128</v>
      </c>
      <c r="D79" s="160"/>
      <c r="E79" s="161">
        <v>9.3000000000000007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122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7" t="s">
        <v>186</v>
      </c>
      <c r="D80" s="160"/>
      <c r="E80" s="161">
        <v>1.64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122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71">
        <v>28</v>
      </c>
      <c r="B81" s="172" t="s">
        <v>206</v>
      </c>
      <c r="C81" s="186" t="s">
        <v>207</v>
      </c>
      <c r="D81" s="173" t="s">
        <v>116</v>
      </c>
      <c r="E81" s="174">
        <v>26.256</v>
      </c>
      <c r="F81" s="175"/>
      <c r="G81" s="176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21</v>
      </c>
      <c r="M81" s="158">
        <f>G81*(1+L81/100)</f>
        <v>0</v>
      </c>
      <c r="N81" s="158">
        <v>2.2000000000000001E-3</v>
      </c>
      <c r="O81" s="158">
        <f>ROUND(E81*N81,2)</f>
        <v>0.06</v>
      </c>
      <c r="P81" s="158">
        <v>0</v>
      </c>
      <c r="Q81" s="158">
        <f>ROUND(E81*P81,2)</f>
        <v>0</v>
      </c>
      <c r="R81" s="158" t="s">
        <v>208</v>
      </c>
      <c r="S81" s="158" t="s">
        <v>126</v>
      </c>
      <c r="T81" s="158" t="s">
        <v>126</v>
      </c>
      <c r="U81" s="158">
        <v>0</v>
      </c>
      <c r="V81" s="158">
        <f>ROUND(E81*U81,2)</f>
        <v>0</v>
      </c>
      <c r="W81" s="158"/>
      <c r="X81" s="158" t="s">
        <v>209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210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0" t="s">
        <v>211</v>
      </c>
      <c r="D82" s="162"/>
      <c r="E82" s="163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122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1" t="s">
        <v>212</v>
      </c>
      <c r="D83" s="162"/>
      <c r="E83" s="163">
        <v>9.3000000000000007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122</v>
      </c>
      <c r="AH83" s="148">
        <v>2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1" t="s">
        <v>213</v>
      </c>
      <c r="D84" s="162"/>
      <c r="E84" s="163">
        <v>1.64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122</v>
      </c>
      <c r="AH84" s="148">
        <v>2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1" t="s">
        <v>214</v>
      </c>
      <c r="D85" s="162"/>
      <c r="E85" s="163">
        <v>9.3000000000000007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122</v>
      </c>
      <c r="AH85" s="148">
        <v>2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1" t="s">
        <v>213</v>
      </c>
      <c r="D86" s="162"/>
      <c r="E86" s="163">
        <v>1.64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122</v>
      </c>
      <c r="AH86" s="148">
        <v>2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0" t="s">
        <v>215</v>
      </c>
      <c r="D87" s="162"/>
      <c r="E87" s="163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122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7" t="s">
        <v>216</v>
      </c>
      <c r="D88" s="160"/>
      <c r="E88" s="161">
        <v>26.256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122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1">
        <v>29</v>
      </c>
      <c r="B89" s="172" t="s">
        <v>217</v>
      </c>
      <c r="C89" s="186" t="s">
        <v>218</v>
      </c>
      <c r="D89" s="173" t="s">
        <v>116</v>
      </c>
      <c r="E89" s="174">
        <v>26.256</v>
      </c>
      <c r="F89" s="175"/>
      <c r="G89" s="176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58">
        <v>2.9999999999999997E-4</v>
      </c>
      <c r="O89" s="158">
        <f>ROUND(E89*N89,2)</f>
        <v>0.01</v>
      </c>
      <c r="P89" s="158">
        <v>0</v>
      </c>
      <c r="Q89" s="158">
        <f>ROUND(E89*P89,2)</f>
        <v>0</v>
      </c>
      <c r="R89" s="158" t="s">
        <v>208</v>
      </c>
      <c r="S89" s="158" t="s">
        <v>126</v>
      </c>
      <c r="T89" s="158" t="s">
        <v>126</v>
      </c>
      <c r="U89" s="158">
        <v>0</v>
      </c>
      <c r="V89" s="158">
        <f>ROUND(E89*U89,2)</f>
        <v>0</v>
      </c>
      <c r="W89" s="158"/>
      <c r="X89" s="158" t="s">
        <v>209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210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0" t="s">
        <v>211</v>
      </c>
      <c r="D90" s="162"/>
      <c r="E90" s="163"/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122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1" t="s">
        <v>212</v>
      </c>
      <c r="D91" s="162"/>
      <c r="E91" s="163">
        <v>9.3000000000000007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122</v>
      </c>
      <c r="AH91" s="148">
        <v>2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1" t="s">
        <v>213</v>
      </c>
      <c r="D92" s="162"/>
      <c r="E92" s="163">
        <v>1.64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122</v>
      </c>
      <c r="AH92" s="148">
        <v>2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1" t="s">
        <v>214</v>
      </c>
      <c r="D93" s="162"/>
      <c r="E93" s="163">
        <v>9.3000000000000007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122</v>
      </c>
      <c r="AH93" s="148">
        <v>2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1" t="s">
        <v>213</v>
      </c>
      <c r="D94" s="162"/>
      <c r="E94" s="163">
        <v>1.64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122</v>
      </c>
      <c r="AH94" s="148">
        <v>2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0" t="s">
        <v>215</v>
      </c>
      <c r="D95" s="162"/>
      <c r="E95" s="163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122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7" t="s">
        <v>216</v>
      </c>
      <c r="D96" s="160"/>
      <c r="E96" s="161">
        <v>26.256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122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>
        <v>30</v>
      </c>
      <c r="B97" s="156" t="s">
        <v>219</v>
      </c>
      <c r="C97" s="189" t="s">
        <v>220</v>
      </c>
      <c r="D97" s="157" t="s">
        <v>0</v>
      </c>
      <c r="E97" s="183"/>
      <c r="F97" s="159"/>
      <c r="G97" s="158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21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126</v>
      </c>
      <c r="T97" s="158" t="s">
        <v>126</v>
      </c>
      <c r="U97" s="158">
        <v>0</v>
      </c>
      <c r="V97" s="158">
        <f>ROUND(E97*U97,2)</f>
        <v>0</v>
      </c>
      <c r="W97" s="158"/>
      <c r="X97" s="158" t="s">
        <v>171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172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x14ac:dyDescent="0.2">
      <c r="A98" s="165" t="s">
        <v>112</v>
      </c>
      <c r="B98" s="166" t="s">
        <v>76</v>
      </c>
      <c r="C98" s="185" t="s">
        <v>77</v>
      </c>
      <c r="D98" s="167"/>
      <c r="E98" s="168"/>
      <c r="F98" s="169"/>
      <c r="G98" s="170">
        <f>SUMIF(AG99:AG106,"&lt;&gt;NOR",G99:G106)</f>
        <v>0</v>
      </c>
      <c r="H98" s="164"/>
      <c r="I98" s="164">
        <f>SUM(I99:I106)</f>
        <v>0</v>
      </c>
      <c r="J98" s="164"/>
      <c r="K98" s="164">
        <f>SUM(K99:K106)</f>
        <v>0</v>
      </c>
      <c r="L98" s="164"/>
      <c r="M98" s="164">
        <f>SUM(M99:M106)</f>
        <v>0</v>
      </c>
      <c r="N98" s="164"/>
      <c r="O98" s="164">
        <f>SUM(O99:O106)</f>
        <v>0.05</v>
      </c>
      <c r="P98" s="164"/>
      <c r="Q98" s="164">
        <f>SUM(Q99:Q106)</f>
        <v>0</v>
      </c>
      <c r="R98" s="164"/>
      <c r="S98" s="164"/>
      <c r="T98" s="164"/>
      <c r="U98" s="164"/>
      <c r="V98" s="164">
        <f>SUM(V99:V106)</f>
        <v>16.059999999999999</v>
      </c>
      <c r="W98" s="164"/>
      <c r="X98" s="164"/>
      <c r="AG98" t="s">
        <v>113</v>
      </c>
    </row>
    <row r="99" spans="1:60" ht="22.5" outlineLevel="1" x14ac:dyDescent="0.2">
      <c r="A99" s="171">
        <v>31</v>
      </c>
      <c r="B99" s="172" t="s">
        <v>221</v>
      </c>
      <c r="C99" s="186" t="s">
        <v>222</v>
      </c>
      <c r="D99" s="173" t="s">
        <v>140</v>
      </c>
      <c r="E99" s="174">
        <v>11.6</v>
      </c>
      <c r="F99" s="175"/>
      <c r="G99" s="176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21</v>
      </c>
      <c r="M99" s="158">
        <f>G99*(1+L99/100)</f>
        <v>0</v>
      </c>
      <c r="N99" s="158">
        <v>2.5100000000000001E-3</v>
      </c>
      <c r="O99" s="158">
        <f>ROUND(E99*N99,2)</f>
        <v>0.03</v>
      </c>
      <c r="P99" s="158">
        <v>0</v>
      </c>
      <c r="Q99" s="158">
        <f>ROUND(E99*P99,2)</f>
        <v>0</v>
      </c>
      <c r="R99" s="158"/>
      <c r="S99" s="158" t="s">
        <v>126</v>
      </c>
      <c r="T99" s="158" t="s">
        <v>126</v>
      </c>
      <c r="U99" s="158">
        <v>0.59138999999999997</v>
      </c>
      <c r="V99" s="158">
        <f>ROUND(E99*U99,2)</f>
        <v>6.86</v>
      </c>
      <c r="W99" s="158"/>
      <c r="X99" s="158" t="s">
        <v>119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175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7" t="s">
        <v>223</v>
      </c>
      <c r="D100" s="160"/>
      <c r="E100" s="161">
        <v>11.6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122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22.5" outlineLevel="1" x14ac:dyDescent="0.2">
      <c r="A101" s="177">
        <v>32</v>
      </c>
      <c r="B101" s="178" t="s">
        <v>224</v>
      </c>
      <c r="C101" s="188" t="s">
        <v>225</v>
      </c>
      <c r="D101" s="179" t="s">
        <v>226</v>
      </c>
      <c r="E101" s="180">
        <v>2</v>
      </c>
      <c r="F101" s="181"/>
      <c r="G101" s="182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21</v>
      </c>
      <c r="M101" s="158">
        <f>G101*(1+L101/100)</f>
        <v>0</v>
      </c>
      <c r="N101" s="158">
        <v>1.65E-3</v>
      </c>
      <c r="O101" s="158">
        <f>ROUND(E101*N101,2)</f>
        <v>0</v>
      </c>
      <c r="P101" s="158">
        <v>0</v>
      </c>
      <c r="Q101" s="158">
        <f>ROUND(E101*P101,2)</f>
        <v>0</v>
      </c>
      <c r="R101" s="158"/>
      <c r="S101" s="158" t="s">
        <v>126</v>
      </c>
      <c r="T101" s="158" t="s">
        <v>126</v>
      </c>
      <c r="U101" s="158">
        <v>1.0879000000000001</v>
      </c>
      <c r="V101" s="158">
        <f>ROUND(E101*U101,2)</f>
        <v>2.1800000000000002</v>
      </c>
      <c r="W101" s="158"/>
      <c r="X101" s="158" t="s">
        <v>119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131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71">
        <v>33</v>
      </c>
      <c r="B102" s="172" t="s">
        <v>227</v>
      </c>
      <c r="C102" s="186" t="s">
        <v>228</v>
      </c>
      <c r="D102" s="173" t="s">
        <v>140</v>
      </c>
      <c r="E102" s="174">
        <v>5.5</v>
      </c>
      <c r="F102" s="175"/>
      <c r="G102" s="176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21</v>
      </c>
      <c r="M102" s="158">
        <f>G102*(1+L102/100)</f>
        <v>0</v>
      </c>
      <c r="N102" s="158">
        <v>2.0699999999999998E-3</v>
      </c>
      <c r="O102" s="158">
        <f>ROUND(E102*N102,2)</f>
        <v>0.01</v>
      </c>
      <c r="P102" s="158">
        <v>0</v>
      </c>
      <c r="Q102" s="158">
        <f>ROUND(E102*P102,2)</f>
        <v>0</v>
      </c>
      <c r="R102" s="158"/>
      <c r="S102" s="158" t="s">
        <v>126</v>
      </c>
      <c r="T102" s="158" t="s">
        <v>126</v>
      </c>
      <c r="U102" s="158">
        <v>0.53844999999999998</v>
      </c>
      <c r="V102" s="158">
        <f>ROUND(E102*U102,2)</f>
        <v>2.96</v>
      </c>
      <c r="W102" s="158"/>
      <c r="X102" s="158" t="s">
        <v>119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175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7" t="s">
        <v>229</v>
      </c>
      <c r="D103" s="160"/>
      <c r="E103" s="161">
        <v>5.5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122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 x14ac:dyDescent="0.2">
      <c r="A104" s="171">
        <v>34</v>
      </c>
      <c r="B104" s="172" t="s">
        <v>230</v>
      </c>
      <c r="C104" s="186" t="s">
        <v>231</v>
      </c>
      <c r="D104" s="173" t="s">
        <v>140</v>
      </c>
      <c r="E104" s="174">
        <v>11.6</v>
      </c>
      <c r="F104" s="175"/>
      <c r="G104" s="176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8">
        <v>1.2800000000000001E-3</v>
      </c>
      <c r="O104" s="158">
        <f>ROUND(E104*N104,2)</f>
        <v>0.01</v>
      </c>
      <c r="P104" s="158">
        <v>0</v>
      </c>
      <c r="Q104" s="158">
        <f>ROUND(E104*P104,2)</f>
        <v>0</v>
      </c>
      <c r="R104" s="158"/>
      <c r="S104" s="158" t="s">
        <v>126</v>
      </c>
      <c r="T104" s="158" t="s">
        <v>126</v>
      </c>
      <c r="U104" s="158">
        <v>0.35010999999999998</v>
      </c>
      <c r="V104" s="158">
        <f>ROUND(E104*U104,2)</f>
        <v>4.0599999999999996</v>
      </c>
      <c r="W104" s="158"/>
      <c r="X104" s="158" t="s">
        <v>119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120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7" t="s">
        <v>232</v>
      </c>
      <c r="D105" s="160"/>
      <c r="E105" s="161">
        <v>11.6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122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>
        <v>35</v>
      </c>
      <c r="B106" s="156" t="s">
        <v>233</v>
      </c>
      <c r="C106" s="189" t="s">
        <v>234</v>
      </c>
      <c r="D106" s="157" t="s">
        <v>0</v>
      </c>
      <c r="E106" s="183"/>
      <c r="F106" s="159"/>
      <c r="G106" s="158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21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126</v>
      </c>
      <c r="T106" s="158" t="s">
        <v>126</v>
      </c>
      <c r="U106" s="158">
        <v>0</v>
      </c>
      <c r="V106" s="158">
        <f>ROUND(E106*U106,2)</f>
        <v>0</v>
      </c>
      <c r="W106" s="158"/>
      <c r="X106" s="158" t="s">
        <v>171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172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x14ac:dyDescent="0.2">
      <c r="A107" s="165" t="s">
        <v>112</v>
      </c>
      <c r="B107" s="166" t="s">
        <v>78</v>
      </c>
      <c r="C107" s="185" t="s">
        <v>79</v>
      </c>
      <c r="D107" s="167"/>
      <c r="E107" s="168"/>
      <c r="F107" s="169"/>
      <c r="G107" s="170">
        <f>SUMIF(AG108:AG110,"&lt;&gt;NOR",G108:G110)</f>
        <v>0</v>
      </c>
      <c r="H107" s="164"/>
      <c r="I107" s="164">
        <f>SUM(I108:I110)</f>
        <v>0</v>
      </c>
      <c r="J107" s="164"/>
      <c r="K107" s="164">
        <f>SUM(K108:K110)</f>
        <v>0</v>
      </c>
      <c r="L107" s="164"/>
      <c r="M107" s="164">
        <f>SUM(M108:M110)</f>
        <v>0</v>
      </c>
      <c r="N107" s="164"/>
      <c r="O107" s="164">
        <f>SUM(O108:O110)</f>
        <v>0</v>
      </c>
      <c r="P107" s="164"/>
      <c r="Q107" s="164">
        <f>SUM(Q108:Q110)</f>
        <v>0</v>
      </c>
      <c r="R107" s="164"/>
      <c r="S107" s="164"/>
      <c r="T107" s="164"/>
      <c r="U107" s="164"/>
      <c r="V107" s="164">
        <f>SUM(V108:V110)</f>
        <v>0</v>
      </c>
      <c r="W107" s="164"/>
      <c r="X107" s="164"/>
      <c r="AG107" t="s">
        <v>113</v>
      </c>
    </row>
    <row r="108" spans="1:60" outlineLevel="1" x14ac:dyDescent="0.2">
      <c r="A108" s="177">
        <v>36</v>
      </c>
      <c r="B108" s="178" t="s">
        <v>235</v>
      </c>
      <c r="C108" s="188" t="s">
        <v>236</v>
      </c>
      <c r="D108" s="179" t="s">
        <v>237</v>
      </c>
      <c r="E108" s="180">
        <v>2</v>
      </c>
      <c r="F108" s="181"/>
      <c r="G108" s="182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21</v>
      </c>
      <c r="M108" s="158">
        <f>G108*(1+L108/100)</f>
        <v>0</v>
      </c>
      <c r="N108" s="158">
        <v>0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117</v>
      </c>
      <c r="T108" s="158" t="s">
        <v>118</v>
      </c>
      <c r="U108" s="158">
        <v>0</v>
      </c>
      <c r="V108" s="158">
        <f>ROUND(E108*U108,2)</f>
        <v>0</v>
      </c>
      <c r="W108" s="158"/>
      <c r="X108" s="158" t="s">
        <v>119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120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1" x14ac:dyDescent="0.2">
      <c r="A109" s="171">
        <v>37</v>
      </c>
      <c r="B109" s="172" t="s">
        <v>238</v>
      </c>
      <c r="C109" s="186" t="s">
        <v>239</v>
      </c>
      <c r="D109" s="173" t="s">
        <v>140</v>
      </c>
      <c r="E109" s="174">
        <v>11.6</v>
      </c>
      <c r="F109" s="175"/>
      <c r="G109" s="176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58">
        <v>0</v>
      </c>
      <c r="O109" s="158">
        <f>ROUND(E109*N109,2)</f>
        <v>0</v>
      </c>
      <c r="P109" s="158">
        <v>0</v>
      </c>
      <c r="Q109" s="158">
        <f>ROUND(E109*P109,2)</f>
        <v>0</v>
      </c>
      <c r="R109" s="158"/>
      <c r="S109" s="158" t="s">
        <v>117</v>
      </c>
      <c r="T109" s="158" t="s">
        <v>118</v>
      </c>
      <c r="U109" s="158">
        <v>0</v>
      </c>
      <c r="V109" s="158">
        <f>ROUND(E109*U109,2)</f>
        <v>0</v>
      </c>
      <c r="W109" s="158"/>
      <c r="X109" s="158" t="s">
        <v>119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120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>
        <v>38</v>
      </c>
      <c r="B110" s="156" t="s">
        <v>240</v>
      </c>
      <c r="C110" s="189" t="s">
        <v>241</v>
      </c>
      <c r="D110" s="157" t="s">
        <v>0</v>
      </c>
      <c r="E110" s="183"/>
      <c r="F110" s="159"/>
      <c r="G110" s="158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21</v>
      </c>
      <c r="M110" s="158">
        <f>G110*(1+L110/100)</f>
        <v>0</v>
      </c>
      <c r="N110" s="158">
        <v>0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126</v>
      </c>
      <c r="T110" s="158" t="s">
        <v>126</v>
      </c>
      <c r="U110" s="158">
        <v>0</v>
      </c>
      <c r="V110" s="158">
        <f>ROUND(E110*U110,2)</f>
        <v>0</v>
      </c>
      <c r="W110" s="158"/>
      <c r="X110" s="158" t="s">
        <v>171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172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x14ac:dyDescent="0.2">
      <c r="A111" s="165" t="s">
        <v>112</v>
      </c>
      <c r="B111" s="166" t="s">
        <v>80</v>
      </c>
      <c r="C111" s="185" t="s">
        <v>81</v>
      </c>
      <c r="D111" s="167"/>
      <c r="E111" s="168"/>
      <c r="F111" s="169"/>
      <c r="G111" s="170">
        <f>SUMIF(AG112:AG121,"&lt;&gt;NOR",G112:G121)</f>
        <v>0</v>
      </c>
      <c r="H111" s="164"/>
      <c r="I111" s="164">
        <f>SUM(I112:I121)</f>
        <v>0</v>
      </c>
      <c r="J111" s="164"/>
      <c r="K111" s="164">
        <f>SUM(K112:K121)</f>
        <v>0</v>
      </c>
      <c r="L111" s="164"/>
      <c r="M111" s="164">
        <f>SUM(M112:M121)</f>
        <v>0</v>
      </c>
      <c r="N111" s="164"/>
      <c r="O111" s="164">
        <f>SUM(O112:O121)</f>
        <v>0.01</v>
      </c>
      <c r="P111" s="164"/>
      <c r="Q111" s="164">
        <f>SUM(Q112:Q121)</f>
        <v>0</v>
      </c>
      <c r="R111" s="164"/>
      <c r="S111" s="164"/>
      <c r="T111" s="164"/>
      <c r="U111" s="164"/>
      <c r="V111" s="164">
        <f>SUM(V112:V121)</f>
        <v>7.67</v>
      </c>
      <c r="W111" s="164"/>
      <c r="X111" s="164"/>
      <c r="AG111" t="s">
        <v>113</v>
      </c>
    </row>
    <row r="112" spans="1:60" ht="33.75" outlineLevel="1" x14ac:dyDescent="0.2">
      <c r="A112" s="171">
        <v>39</v>
      </c>
      <c r="B112" s="172" t="s">
        <v>242</v>
      </c>
      <c r="C112" s="186" t="s">
        <v>243</v>
      </c>
      <c r="D112" s="173" t="s">
        <v>116</v>
      </c>
      <c r="E112" s="174">
        <v>17.04</v>
      </c>
      <c r="F112" s="175"/>
      <c r="G112" s="176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21</v>
      </c>
      <c r="M112" s="158">
        <f>G112*(1+L112/100)</f>
        <v>0</v>
      </c>
      <c r="N112" s="158">
        <v>8.4000000000000003E-4</v>
      </c>
      <c r="O112" s="158">
        <f>ROUND(E112*N112,2)</f>
        <v>0.01</v>
      </c>
      <c r="P112" s="158">
        <v>0</v>
      </c>
      <c r="Q112" s="158">
        <f>ROUND(E112*P112,2)</f>
        <v>0</v>
      </c>
      <c r="R112" s="158"/>
      <c r="S112" s="158" t="s">
        <v>126</v>
      </c>
      <c r="T112" s="158" t="s">
        <v>126</v>
      </c>
      <c r="U112" s="158">
        <v>0.45</v>
      </c>
      <c r="V112" s="158">
        <f>ROUND(E112*U112,2)</f>
        <v>7.67</v>
      </c>
      <c r="W112" s="158"/>
      <c r="X112" s="158" t="s">
        <v>119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120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244</v>
      </c>
      <c r="D113" s="160"/>
      <c r="E113" s="161">
        <v>8.52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122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7" t="s">
        <v>245</v>
      </c>
      <c r="D114" s="160"/>
      <c r="E114" s="161">
        <v>8.52</v>
      </c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122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ht="22.5" outlineLevel="1" x14ac:dyDescent="0.2">
      <c r="A115" s="171">
        <v>40</v>
      </c>
      <c r="B115" s="172" t="s">
        <v>246</v>
      </c>
      <c r="C115" s="186" t="s">
        <v>247</v>
      </c>
      <c r="D115" s="173" t="s">
        <v>116</v>
      </c>
      <c r="E115" s="174">
        <v>20.448</v>
      </c>
      <c r="F115" s="175"/>
      <c r="G115" s="176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21</v>
      </c>
      <c r="M115" s="158">
        <f>G115*(1+L115/100)</f>
        <v>0</v>
      </c>
      <c r="N115" s="158">
        <v>0</v>
      </c>
      <c r="O115" s="158">
        <f>ROUND(E115*N115,2)</f>
        <v>0</v>
      </c>
      <c r="P115" s="158">
        <v>0</v>
      </c>
      <c r="Q115" s="158">
        <f>ROUND(E115*P115,2)</f>
        <v>0</v>
      </c>
      <c r="R115" s="158"/>
      <c r="S115" s="158" t="s">
        <v>117</v>
      </c>
      <c r="T115" s="158" t="s">
        <v>118</v>
      </c>
      <c r="U115" s="158">
        <v>0</v>
      </c>
      <c r="V115" s="158">
        <f>ROUND(E115*U115,2)</f>
        <v>0</v>
      </c>
      <c r="W115" s="158"/>
      <c r="X115" s="158" t="s">
        <v>119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131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0" t="s">
        <v>211</v>
      </c>
      <c r="D116" s="162"/>
      <c r="E116" s="163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122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91" t="s">
        <v>248</v>
      </c>
      <c r="D117" s="162"/>
      <c r="E117" s="163">
        <v>8.52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122</v>
      </c>
      <c r="AH117" s="148">
        <v>2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91" t="s">
        <v>249</v>
      </c>
      <c r="D118" s="162"/>
      <c r="E118" s="163">
        <v>8.52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122</v>
      </c>
      <c r="AH118" s="148">
        <v>2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0" t="s">
        <v>215</v>
      </c>
      <c r="D119" s="162"/>
      <c r="E119" s="163"/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122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7" t="s">
        <v>250</v>
      </c>
      <c r="D120" s="160"/>
      <c r="E120" s="161">
        <v>20.448</v>
      </c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122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>
        <v>41</v>
      </c>
      <c r="B121" s="156" t="s">
        <v>251</v>
      </c>
      <c r="C121" s="189" t="s">
        <v>252</v>
      </c>
      <c r="D121" s="157" t="s">
        <v>0</v>
      </c>
      <c r="E121" s="183"/>
      <c r="F121" s="159"/>
      <c r="G121" s="158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21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126</v>
      </c>
      <c r="T121" s="158" t="s">
        <v>126</v>
      </c>
      <c r="U121" s="158">
        <v>0</v>
      </c>
      <c r="V121" s="158">
        <f>ROUND(E121*U121,2)</f>
        <v>0</v>
      </c>
      <c r="W121" s="158"/>
      <c r="X121" s="158" t="s">
        <v>171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172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x14ac:dyDescent="0.2">
      <c r="A122" s="165" t="s">
        <v>112</v>
      </c>
      <c r="B122" s="166" t="s">
        <v>82</v>
      </c>
      <c r="C122" s="185" t="s">
        <v>83</v>
      </c>
      <c r="D122" s="167"/>
      <c r="E122" s="168"/>
      <c r="F122" s="169"/>
      <c r="G122" s="170">
        <f>SUMIF(AG123:AG130,"&lt;&gt;NOR",G123:G130)</f>
        <v>0</v>
      </c>
      <c r="H122" s="164"/>
      <c r="I122" s="164">
        <f>SUM(I123:I130)</f>
        <v>0</v>
      </c>
      <c r="J122" s="164"/>
      <c r="K122" s="164">
        <f>SUM(K123:K130)</f>
        <v>0</v>
      </c>
      <c r="L122" s="164"/>
      <c r="M122" s="164">
        <f>SUM(M123:M130)</f>
        <v>0</v>
      </c>
      <c r="N122" s="164"/>
      <c r="O122" s="164">
        <f>SUM(O123:O130)</f>
        <v>0</v>
      </c>
      <c r="P122" s="164"/>
      <c r="Q122" s="164">
        <f>SUM(Q123:Q130)</f>
        <v>0</v>
      </c>
      <c r="R122" s="164"/>
      <c r="S122" s="164"/>
      <c r="T122" s="164"/>
      <c r="U122" s="164"/>
      <c r="V122" s="164">
        <f>SUM(V123:V130)</f>
        <v>33.900000000000006</v>
      </c>
      <c r="W122" s="164"/>
      <c r="X122" s="164"/>
      <c r="AG122" t="s">
        <v>113</v>
      </c>
    </row>
    <row r="123" spans="1:60" outlineLevel="1" x14ac:dyDescent="0.2">
      <c r="A123" s="177">
        <v>42</v>
      </c>
      <c r="B123" s="178" t="s">
        <v>253</v>
      </c>
      <c r="C123" s="188" t="s">
        <v>254</v>
      </c>
      <c r="D123" s="179" t="s">
        <v>170</v>
      </c>
      <c r="E123" s="180">
        <v>3.6086499999999999</v>
      </c>
      <c r="F123" s="181"/>
      <c r="G123" s="182">
        <f t="shared" ref="G123:G130" si="0">ROUND(E123*F123,2)</f>
        <v>0</v>
      </c>
      <c r="H123" s="159"/>
      <c r="I123" s="158">
        <f t="shared" ref="I123:I130" si="1">ROUND(E123*H123,2)</f>
        <v>0</v>
      </c>
      <c r="J123" s="159"/>
      <c r="K123" s="158">
        <f t="shared" ref="K123:K130" si="2">ROUND(E123*J123,2)</f>
        <v>0</v>
      </c>
      <c r="L123" s="158">
        <v>21</v>
      </c>
      <c r="M123" s="158">
        <f t="shared" ref="M123:M130" si="3">G123*(1+L123/100)</f>
        <v>0</v>
      </c>
      <c r="N123" s="158">
        <v>0</v>
      </c>
      <c r="O123" s="158">
        <f t="shared" ref="O123:O130" si="4">ROUND(E123*N123,2)</f>
        <v>0</v>
      </c>
      <c r="P123" s="158">
        <v>0</v>
      </c>
      <c r="Q123" s="158">
        <f t="shared" ref="Q123:Q130" si="5">ROUND(E123*P123,2)</f>
        <v>0</v>
      </c>
      <c r="R123" s="158"/>
      <c r="S123" s="158" t="s">
        <v>126</v>
      </c>
      <c r="T123" s="158" t="s">
        <v>126</v>
      </c>
      <c r="U123" s="158">
        <v>0.27700000000000002</v>
      </c>
      <c r="V123" s="158">
        <f t="shared" ref="V123:V130" si="6">ROUND(E123*U123,2)</f>
        <v>1</v>
      </c>
      <c r="W123" s="158"/>
      <c r="X123" s="158" t="s">
        <v>255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256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77">
        <v>43</v>
      </c>
      <c r="B124" s="178" t="s">
        <v>257</v>
      </c>
      <c r="C124" s="188" t="s">
        <v>258</v>
      </c>
      <c r="D124" s="179" t="s">
        <v>170</v>
      </c>
      <c r="E124" s="180">
        <v>3.6086499999999999</v>
      </c>
      <c r="F124" s="181"/>
      <c r="G124" s="182">
        <f t="shared" si="0"/>
        <v>0</v>
      </c>
      <c r="H124" s="159"/>
      <c r="I124" s="158">
        <f t="shared" si="1"/>
        <v>0</v>
      </c>
      <c r="J124" s="159"/>
      <c r="K124" s="158">
        <f t="shared" si="2"/>
        <v>0</v>
      </c>
      <c r="L124" s="158">
        <v>21</v>
      </c>
      <c r="M124" s="158">
        <f t="shared" si="3"/>
        <v>0</v>
      </c>
      <c r="N124" s="158">
        <v>0</v>
      </c>
      <c r="O124" s="158">
        <f t="shared" si="4"/>
        <v>0</v>
      </c>
      <c r="P124" s="158">
        <v>0</v>
      </c>
      <c r="Q124" s="158">
        <f t="shared" si="5"/>
        <v>0</v>
      </c>
      <c r="R124" s="158"/>
      <c r="S124" s="158" t="s">
        <v>126</v>
      </c>
      <c r="T124" s="158" t="s">
        <v>126</v>
      </c>
      <c r="U124" s="158">
        <v>2.0089999999999999</v>
      </c>
      <c r="V124" s="158">
        <f t="shared" si="6"/>
        <v>7.25</v>
      </c>
      <c r="W124" s="158"/>
      <c r="X124" s="158" t="s">
        <v>255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256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7">
        <v>44</v>
      </c>
      <c r="B125" s="178" t="s">
        <v>259</v>
      </c>
      <c r="C125" s="188" t="s">
        <v>260</v>
      </c>
      <c r="D125" s="179" t="s">
        <v>170</v>
      </c>
      <c r="E125" s="180">
        <v>3.6086499999999999</v>
      </c>
      <c r="F125" s="181"/>
      <c r="G125" s="182">
        <f t="shared" si="0"/>
        <v>0</v>
      </c>
      <c r="H125" s="159"/>
      <c r="I125" s="158">
        <f t="shared" si="1"/>
        <v>0</v>
      </c>
      <c r="J125" s="159"/>
      <c r="K125" s="158">
        <f t="shared" si="2"/>
        <v>0</v>
      </c>
      <c r="L125" s="158">
        <v>21</v>
      </c>
      <c r="M125" s="158">
        <f t="shared" si="3"/>
        <v>0</v>
      </c>
      <c r="N125" s="158">
        <v>0</v>
      </c>
      <c r="O125" s="158">
        <f t="shared" si="4"/>
        <v>0</v>
      </c>
      <c r="P125" s="158">
        <v>0</v>
      </c>
      <c r="Q125" s="158">
        <f t="shared" si="5"/>
        <v>0</v>
      </c>
      <c r="R125" s="158"/>
      <c r="S125" s="158" t="s">
        <v>126</v>
      </c>
      <c r="T125" s="158" t="s">
        <v>126</v>
      </c>
      <c r="U125" s="158">
        <v>0.95899999999999996</v>
      </c>
      <c r="V125" s="158">
        <f t="shared" si="6"/>
        <v>3.46</v>
      </c>
      <c r="W125" s="158"/>
      <c r="X125" s="158" t="s">
        <v>255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256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7">
        <v>45</v>
      </c>
      <c r="B126" s="178" t="s">
        <v>261</v>
      </c>
      <c r="C126" s="188" t="s">
        <v>262</v>
      </c>
      <c r="D126" s="179" t="s">
        <v>170</v>
      </c>
      <c r="E126" s="180">
        <v>3.6086499999999999</v>
      </c>
      <c r="F126" s="181"/>
      <c r="G126" s="182">
        <f t="shared" si="0"/>
        <v>0</v>
      </c>
      <c r="H126" s="159"/>
      <c r="I126" s="158">
        <f t="shared" si="1"/>
        <v>0</v>
      </c>
      <c r="J126" s="159"/>
      <c r="K126" s="158">
        <f t="shared" si="2"/>
        <v>0</v>
      </c>
      <c r="L126" s="158">
        <v>21</v>
      </c>
      <c r="M126" s="158">
        <f t="shared" si="3"/>
        <v>0</v>
      </c>
      <c r="N126" s="158">
        <v>0</v>
      </c>
      <c r="O126" s="158">
        <f t="shared" si="4"/>
        <v>0</v>
      </c>
      <c r="P126" s="158">
        <v>0</v>
      </c>
      <c r="Q126" s="158">
        <f t="shared" si="5"/>
        <v>0</v>
      </c>
      <c r="R126" s="158"/>
      <c r="S126" s="158" t="s">
        <v>126</v>
      </c>
      <c r="T126" s="158" t="s">
        <v>126</v>
      </c>
      <c r="U126" s="158">
        <v>1.96</v>
      </c>
      <c r="V126" s="158">
        <f t="shared" si="6"/>
        <v>7.07</v>
      </c>
      <c r="W126" s="158"/>
      <c r="X126" s="158" t="s">
        <v>255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256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7">
        <v>46</v>
      </c>
      <c r="B127" s="178" t="s">
        <v>263</v>
      </c>
      <c r="C127" s="188" t="s">
        <v>264</v>
      </c>
      <c r="D127" s="179" t="s">
        <v>170</v>
      </c>
      <c r="E127" s="180">
        <v>36.086509999999997</v>
      </c>
      <c r="F127" s="181"/>
      <c r="G127" s="182">
        <f t="shared" si="0"/>
        <v>0</v>
      </c>
      <c r="H127" s="159"/>
      <c r="I127" s="158">
        <f t="shared" si="1"/>
        <v>0</v>
      </c>
      <c r="J127" s="159"/>
      <c r="K127" s="158">
        <f t="shared" si="2"/>
        <v>0</v>
      </c>
      <c r="L127" s="158">
        <v>21</v>
      </c>
      <c r="M127" s="158">
        <f t="shared" si="3"/>
        <v>0</v>
      </c>
      <c r="N127" s="158">
        <v>0</v>
      </c>
      <c r="O127" s="158">
        <f t="shared" si="4"/>
        <v>0</v>
      </c>
      <c r="P127" s="158">
        <v>0</v>
      </c>
      <c r="Q127" s="158">
        <f t="shared" si="5"/>
        <v>0</v>
      </c>
      <c r="R127" s="158"/>
      <c r="S127" s="158" t="s">
        <v>126</v>
      </c>
      <c r="T127" s="158" t="s">
        <v>126</v>
      </c>
      <c r="U127" s="158">
        <v>0</v>
      </c>
      <c r="V127" s="158">
        <f t="shared" si="6"/>
        <v>0</v>
      </c>
      <c r="W127" s="158"/>
      <c r="X127" s="158" t="s">
        <v>255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256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7">
        <v>47</v>
      </c>
      <c r="B128" s="178" t="s">
        <v>265</v>
      </c>
      <c r="C128" s="188" t="s">
        <v>266</v>
      </c>
      <c r="D128" s="179" t="s">
        <v>170</v>
      </c>
      <c r="E128" s="180">
        <v>3.6086499999999999</v>
      </c>
      <c r="F128" s="181"/>
      <c r="G128" s="182">
        <f t="shared" si="0"/>
        <v>0</v>
      </c>
      <c r="H128" s="159"/>
      <c r="I128" s="158">
        <f t="shared" si="1"/>
        <v>0</v>
      </c>
      <c r="J128" s="159"/>
      <c r="K128" s="158">
        <f t="shared" si="2"/>
        <v>0</v>
      </c>
      <c r="L128" s="158">
        <v>21</v>
      </c>
      <c r="M128" s="158">
        <f t="shared" si="3"/>
        <v>0</v>
      </c>
      <c r="N128" s="158">
        <v>0</v>
      </c>
      <c r="O128" s="158">
        <f t="shared" si="4"/>
        <v>0</v>
      </c>
      <c r="P128" s="158">
        <v>0</v>
      </c>
      <c r="Q128" s="158">
        <f t="shared" si="5"/>
        <v>0</v>
      </c>
      <c r="R128" s="158"/>
      <c r="S128" s="158" t="s">
        <v>126</v>
      </c>
      <c r="T128" s="158" t="s">
        <v>126</v>
      </c>
      <c r="U128" s="158">
        <v>3.7679999999999998</v>
      </c>
      <c r="V128" s="158">
        <f t="shared" si="6"/>
        <v>13.6</v>
      </c>
      <c r="W128" s="158"/>
      <c r="X128" s="158" t="s">
        <v>255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256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7">
        <v>48</v>
      </c>
      <c r="B129" s="178" t="s">
        <v>267</v>
      </c>
      <c r="C129" s="188" t="s">
        <v>268</v>
      </c>
      <c r="D129" s="179" t="s">
        <v>170</v>
      </c>
      <c r="E129" s="180">
        <v>7.2172999999999998</v>
      </c>
      <c r="F129" s="181"/>
      <c r="G129" s="182">
        <f t="shared" si="0"/>
        <v>0</v>
      </c>
      <c r="H129" s="159"/>
      <c r="I129" s="158">
        <f t="shared" si="1"/>
        <v>0</v>
      </c>
      <c r="J129" s="159"/>
      <c r="K129" s="158">
        <f t="shared" si="2"/>
        <v>0</v>
      </c>
      <c r="L129" s="158">
        <v>21</v>
      </c>
      <c r="M129" s="158">
        <f t="shared" si="3"/>
        <v>0</v>
      </c>
      <c r="N129" s="158">
        <v>0</v>
      </c>
      <c r="O129" s="158">
        <f t="shared" si="4"/>
        <v>0</v>
      </c>
      <c r="P129" s="158">
        <v>0</v>
      </c>
      <c r="Q129" s="158">
        <f t="shared" si="5"/>
        <v>0</v>
      </c>
      <c r="R129" s="158"/>
      <c r="S129" s="158" t="s">
        <v>126</v>
      </c>
      <c r="T129" s="158" t="s">
        <v>126</v>
      </c>
      <c r="U129" s="158">
        <v>0.21</v>
      </c>
      <c r="V129" s="158">
        <f t="shared" si="6"/>
        <v>1.52</v>
      </c>
      <c r="W129" s="158"/>
      <c r="X129" s="158" t="s">
        <v>255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256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71">
        <v>49</v>
      </c>
      <c r="B130" s="172" t="s">
        <v>269</v>
      </c>
      <c r="C130" s="186" t="s">
        <v>270</v>
      </c>
      <c r="D130" s="173" t="s">
        <v>170</v>
      </c>
      <c r="E130" s="174">
        <v>3.6086499999999999</v>
      </c>
      <c r="F130" s="175"/>
      <c r="G130" s="176">
        <f t="shared" si="0"/>
        <v>0</v>
      </c>
      <c r="H130" s="159"/>
      <c r="I130" s="158">
        <f t="shared" si="1"/>
        <v>0</v>
      </c>
      <c r="J130" s="159"/>
      <c r="K130" s="158">
        <f t="shared" si="2"/>
        <v>0</v>
      </c>
      <c r="L130" s="158">
        <v>21</v>
      </c>
      <c r="M130" s="158">
        <f t="shared" si="3"/>
        <v>0</v>
      </c>
      <c r="N130" s="158">
        <v>0</v>
      </c>
      <c r="O130" s="158">
        <f t="shared" si="4"/>
        <v>0</v>
      </c>
      <c r="P130" s="158">
        <v>0</v>
      </c>
      <c r="Q130" s="158">
        <f t="shared" si="5"/>
        <v>0</v>
      </c>
      <c r="R130" s="158"/>
      <c r="S130" s="158" t="s">
        <v>126</v>
      </c>
      <c r="T130" s="158" t="s">
        <v>126</v>
      </c>
      <c r="U130" s="158">
        <v>0</v>
      </c>
      <c r="V130" s="158">
        <f t="shared" si="6"/>
        <v>0</v>
      </c>
      <c r="W130" s="158"/>
      <c r="X130" s="158" t="s">
        <v>255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256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3"/>
      <c r="B131" s="4"/>
      <c r="C131" s="192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AE131">
        <v>15</v>
      </c>
      <c r="AF131">
        <v>21</v>
      </c>
      <c r="AG131" t="s">
        <v>99</v>
      </c>
    </row>
    <row r="132" spans="1:60" x14ac:dyDescent="0.2">
      <c r="A132" s="151"/>
      <c r="B132" s="152" t="s">
        <v>31</v>
      </c>
      <c r="C132" s="193"/>
      <c r="D132" s="153"/>
      <c r="E132" s="154"/>
      <c r="F132" s="154"/>
      <c r="G132" s="184">
        <f>G8+G12+G16+G28+G32+G45+G47+G55+G98+G107+G111+G122</f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E132">
        <f>SUMIF(L7:L130,AE131,G7:G130)</f>
        <v>0</v>
      </c>
      <c r="AF132">
        <f>SUMIF(L7:L130,AF131,G7:G130)</f>
        <v>0</v>
      </c>
      <c r="AG132" t="s">
        <v>271</v>
      </c>
    </row>
    <row r="133" spans="1:60" x14ac:dyDescent="0.2">
      <c r="A133" s="3"/>
      <c r="B133" s="4"/>
      <c r="C133" s="192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60" x14ac:dyDescent="0.2">
      <c r="A134" s="3"/>
      <c r="B134" s="4"/>
      <c r="C134" s="192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60" x14ac:dyDescent="0.2">
      <c r="A135" s="258" t="s">
        <v>272</v>
      </c>
      <c r="B135" s="258"/>
      <c r="C135" s="259"/>
      <c r="D135" s="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60" x14ac:dyDescent="0.2">
      <c r="A136" s="260"/>
      <c r="B136" s="261"/>
      <c r="C136" s="262"/>
      <c r="D136" s="261"/>
      <c r="E136" s="261"/>
      <c r="F136" s="261"/>
      <c r="G136" s="26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AG136" t="s">
        <v>273</v>
      </c>
    </row>
    <row r="137" spans="1:60" x14ac:dyDescent="0.2">
      <c r="A137" s="264"/>
      <c r="B137" s="265"/>
      <c r="C137" s="266"/>
      <c r="D137" s="265"/>
      <c r="E137" s="265"/>
      <c r="F137" s="265"/>
      <c r="G137" s="267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60" x14ac:dyDescent="0.2">
      <c r="A138" s="264"/>
      <c r="B138" s="265"/>
      <c r="C138" s="266"/>
      <c r="D138" s="265"/>
      <c r="E138" s="265"/>
      <c r="F138" s="265"/>
      <c r="G138" s="267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60" x14ac:dyDescent="0.2">
      <c r="A139" s="264"/>
      <c r="B139" s="265"/>
      <c r="C139" s="266"/>
      <c r="D139" s="265"/>
      <c r="E139" s="265"/>
      <c r="F139" s="265"/>
      <c r="G139" s="267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">
      <c r="A140" s="268"/>
      <c r="B140" s="269"/>
      <c r="C140" s="270"/>
      <c r="D140" s="269"/>
      <c r="E140" s="269"/>
      <c r="F140" s="269"/>
      <c r="G140" s="271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3"/>
      <c r="B141" s="4"/>
      <c r="C141" s="192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C142" s="194"/>
      <c r="D142" s="10"/>
      <c r="AG142" t="s">
        <v>274</v>
      </c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36:G140"/>
    <mergeCell ref="A1:G1"/>
    <mergeCell ref="C2:G2"/>
    <mergeCell ref="C3:G3"/>
    <mergeCell ref="C4:G4"/>
    <mergeCell ref="A135:C135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4205F-C83B-4FA5-A1C0-BCBE90917A68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D27" sqref="AD27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38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87</v>
      </c>
    </row>
    <row r="2" spans="1:60" ht="25.15" customHeight="1" x14ac:dyDescent="0.2">
      <c r="A2" s="50" t="s">
        <v>8</v>
      </c>
      <c r="B2" s="49" t="s">
        <v>43</v>
      </c>
      <c r="C2" s="252" t="s">
        <v>44</v>
      </c>
      <c r="D2" s="253"/>
      <c r="E2" s="253"/>
      <c r="F2" s="253"/>
      <c r="G2" s="254"/>
      <c r="AG2" t="s">
        <v>88</v>
      </c>
    </row>
    <row r="3" spans="1:60" ht="25.15" customHeight="1" x14ac:dyDescent="0.2">
      <c r="A3" s="50" t="s">
        <v>9</v>
      </c>
      <c r="B3" s="49" t="s">
        <v>52</v>
      </c>
      <c r="C3" s="252" t="s">
        <v>285</v>
      </c>
      <c r="D3" s="253"/>
      <c r="E3" s="253"/>
      <c r="F3" s="253"/>
      <c r="G3" s="254"/>
      <c r="AC3" s="123" t="s">
        <v>88</v>
      </c>
      <c r="AG3" t="s">
        <v>89</v>
      </c>
    </row>
    <row r="4" spans="1:60" ht="25.15" customHeight="1" x14ac:dyDescent="0.2">
      <c r="A4" s="141" t="s">
        <v>10</v>
      </c>
      <c r="B4" s="142" t="s">
        <v>54</v>
      </c>
      <c r="C4" s="255" t="s">
        <v>55</v>
      </c>
      <c r="D4" s="256"/>
      <c r="E4" s="256"/>
      <c r="F4" s="256"/>
      <c r="G4" s="257"/>
      <c r="AG4" t="s">
        <v>90</v>
      </c>
    </row>
    <row r="5" spans="1:60" x14ac:dyDescent="0.2">
      <c r="D5" s="10"/>
    </row>
    <row r="6" spans="1:60" ht="38.25" x14ac:dyDescent="0.2">
      <c r="A6" s="144" t="s">
        <v>91</v>
      </c>
      <c r="B6" s="146" t="s">
        <v>92</v>
      </c>
      <c r="C6" s="146" t="s">
        <v>93</v>
      </c>
      <c r="D6" s="145" t="s">
        <v>94</v>
      </c>
      <c r="E6" s="144" t="s">
        <v>95</v>
      </c>
      <c r="F6" s="143" t="s">
        <v>96</v>
      </c>
      <c r="G6" s="144" t="s">
        <v>31</v>
      </c>
      <c r="H6" s="147" t="s">
        <v>32</v>
      </c>
      <c r="I6" s="147" t="s">
        <v>97</v>
      </c>
      <c r="J6" s="147" t="s">
        <v>33</v>
      </c>
      <c r="K6" s="147" t="s">
        <v>98</v>
      </c>
      <c r="L6" s="147" t="s">
        <v>99</v>
      </c>
      <c r="M6" s="147" t="s">
        <v>100</v>
      </c>
      <c r="N6" s="147" t="s">
        <v>101</v>
      </c>
      <c r="O6" s="147" t="s">
        <v>102</v>
      </c>
      <c r="P6" s="147" t="s">
        <v>103</v>
      </c>
      <c r="Q6" s="147" t="s">
        <v>104</v>
      </c>
      <c r="R6" s="147" t="s">
        <v>105</v>
      </c>
      <c r="S6" s="147" t="s">
        <v>106</v>
      </c>
      <c r="T6" s="147" t="s">
        <v>107</v>
      </c>
      <c r="U6" s="147" t="s">
        <v>108</v>
      </c>
      <c r="V6" s="147" t="s">
        <v>109</v>
      </c>
      <c r="W6" s="147" t="s">
        <v>110</v>
      </c>
      <c r="X6" s="147" t="s">
        <v>111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5" t="s">
        <v>112</v>
      </c>
      <c r="B8" s="166" t="s">
        <v>85</v>
      </c>
      <c r="C8" s="185" t="s">
        <v>29</v>
      </c>
      <c r="D8" s="167"/>
      <c r="E8" s="168"/>
      <c r="F8" s="169"/>
      <c r="G8" s="170">
        <f>SUMIF(AG9:AG13,"&lt;&gt;NOR",G9:G13)</f>
        <v>0</v>
      </c>
      <c r="H8" s="164"/>
      <c r="I8" s="164">
        <f>SUM(I9:I13)</f>
        <v>0</v>
      </c>
      <c r="J8" s="164"/>
      <c r="K8" s="164">
        <f>SUM(K9:K13)</f>
        <v>0</v>
      </c>
      <c r="L8" s="164"/>
      <c r="M8" s="164">
        <f>SUM(M9:M13)</f>
        <v>0</v>
      </c>
      <c r="N8" s="164"/>
      <c r="O8" s="164">
        <f>SUM(O9:O13)</f>
        <v>0</v>
      </c>
      <c r="P8" s="164"/>
      <c r="Q8" s="164">
        <f>SUM(Q9:Q13)</f>
        <v>0</v>
      </c>
      <c r="R8" s="164"/>
      <c r="S8" s="164"/>
      <c r="T8" s="164"/>
      <c r="U8" s="164"/>
      <c r="V8" s="164">
        <f>SUM(V9:V13)</f>
        <v>0</v>
      </c>
      <c r="W8" s="164"/>
      <c r="X8" s="164"/>
      <c r="AG8" t="s">
        <v>113</v>
      </c>
    </row>
    <row r="9" spans="1:60" ht="22.5" outlineLevel="1" x14ac:dyDescent="0.2">
      <c r="A9" s="177">
        <v>1</v>
      </c>
      <c r="B9" s="178" t="s">
        <v>53</v>
      </c>
      <c r="C9" s="188" t="s">
        <v>275</v>
      </c>
      <c r="D9" s="179" t="s">
        <v>276</v>
      </c>
      <c r="E9" s="180">
        <v>1</v>
      </c>
      <c r="F9" s="181"/>
      <c r="G9" s="182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118</v>
      </c>
      <c r="U9" s="158">
        <v>0</v>
      </c>
      <c r="V9" s="158">
        <f>ROUND(E9*U9,2)</f>
        <v>0</v>
      </c>
      <c r="W9" s="158"/>
      <c r="X9" s="158" t="s">
        <v>119</v>
      </c>
      <c r="Y9" s="148"/>
      <c r="Z9" s="148"/>
      <c r="AA9" s="148"/>
      <c r="AB9" s="148"/>
      <c r="AC9" s="148"/>
      <c r="AD9" s="148"/>
      <c r="AE9" s="148"/>
      <c r="AF9" s="148"/>
      <c r="AG9" s="148" t="s">
        <v>131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77">
        <v>2</v>
      </c>
      <c r="B10" s="178" t="s">
        <v>277</v>
      </c>
      <c r="C10" s="188" t="s">
        <v>278</v>
      </c>
      <c r="D10" s="179" t="s">
        <v>276</v>
      </c>
      <c r="E10" s="180">
        <v>1</v>
      </c>
      <c r="F10" s="181"/>
      <c r="G10" s="182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21</v>
      </c>
      <c r="M10" s="158">
        <f>G10*(1+L10/100)</f>
        <v>0</v>
      </c>
      <c r="N10" s="158">
        <v>0</v>
      </c>
      <c r="O10" s="158">
        <f>ROUND(E10*N10,2)</f>
        <v>0</v>
      </c>
      <c r="P10" s="158">
        <v>0</v>
      </c>
      <c r="Q10" s="158">
        <f>ROUND(E10*P10,2)</f>
        <v>0</v>
      </c>
      <c r="R10" s="158"/>
      <c r="S10" s="158" t="s">
        <v>117</v>
      </c>
      <c r="T10" s="158" t="s">
        <v>118</v>
      </c>
      <c r="U10" s="158">
        <v>0</v>
      </c>
      <c r="V10" s="158">
        <f>ROUND(E10*U10,2)</f>
        <v>0</v>
      </c>
      <c r="W10" s="158"/>
      <c r="X10" s="158" t="s">
        <v>209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279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77">
        <v>3</v>
      </c>
      <c r="B11" s="178" t="s">
        <v>54</v>
      </c>
      <c r="C11" s="188" t="s">
        <v>280</v>
      </c>
      <c r="D11" s="179" t="s">
        <v>276</v>
      </c>
      <c r="E11" s="180">
        <v>1</v>
      </c>
      <c r="F11" s="181"/>
      <c r="G11" s="182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8"/>
      <c r="S11" s="158" t="s">
        <v>117</v>
      </c>
      <c r="T11" s="158" t="s">
        <v>118</v>
      </c>
      <c r="U11" s="158">
        <v>0</v>
      </c>
      <c r="V11" s="158">
        <f>ROUND(E11*U11,2)</f>
        <v>0</v>
      </c>
      <c r="W11" s="158"/>
      <c r="X11" s="158" t="s">
        <v>209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279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7">
        <v>4</v>
      </c>
      <c r="B12" s="178" t="s">
        <v>281</v>
      </c>
      <c r="C12" s="188" t="s">
        <v>282</v>
      </c>
      <c r="D12" s="179" t="s">
        <v>276</v>
      </c>
      <c r="E12" s="180">
        <v>1</v>
      </c>
      <c r="F12" s="181"/>
      <c r="G12" s="182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8">
        <v>0</v>
      </c>
      <c r="O12" s="158">
        <f>ROUND(E12*N12,2)</f>
        <v>0</v>
      </c>
      <c r="P12" s="158">
        <v>0</v>
      </c>
      <c r="Q12" s="158">
        <f>ROUND(E12*P12,2)</f>
        <v>0</v>
      </c>
      <c r="R12" s="158"/>
      <c r="S12" s="158" t="s">
        <v>117</v>
      </c>
      <c r="T12" s="158" t="s">
        <v>118</v>
      </c>
      <c r="U12" s="158">
        <v>0</v>
      </c>
      <c r="V12" s="158">
        <f>ROUND(E12*U12,2)</f>
        <v>0</v>
      </c>
      <c r="W12" s="158"/>
      <c r="X12" s="158" t="s">
        <v>209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279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71">
        <v>5</v>
      </c>
      <c r="B13" s="172" t="s">
        <v>283</v>
      </c>
      <c r="C13" s="186" t="s">
        <v>284</v>
      </c>
      <c r="D13" s="173" t="s">
        <v>276</v>
      </c>
      <c r="E13" s="174">
        <v>1</v>
      </c>
      <c r="F13" s="175"/>
      <c r="G13" s="176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0</v>
      </c>
      <c r="O13" s="158">
        <f>ROUND(E13*N13,2)</f>
        <v>0</v>
      </c>
      <c r="P13" s="158">
        <v>0</v>
      </c>
      <c r="Q13" s="158">
        <f>ROUND(E13*P13,2)</f>
        <v>0</v>
      </c>
      <c r="R13" s="158"/>
      <c r="S13" s="158" t="s">
        <v>117</v>
      </c>
      <c r="T13" s="158" t="s">
        <v>118</v>
      </c>
      <c r="U13" s="158">
        <v>0</v>
      </c>
      <c r="V13" s="158">
        <f>ROUND(E13*U13,2)</f>
        <v>0</v>
      </c>
      <c r="W13" s="158"/>
      <c r="X13" s="158" t="s">
        <v>209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279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3"/>
      <c r="B14" s="4"/>
      <c r="C14" s="192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v>15</v>
      </c>
      <c r="AF14">
        <v>21</v>
      </c>
      <c r="AG14" t="s">
        <v>99</v>
      </c>
    </row>
    <row r="15" spans="1:60" x14ac:dyDescent="0.2">
      <c r="A15" s="151"/>
      <c r="B15" s="152" t="s">
        <v>31</v>
      </c>
      <c r="C15" s="193"/>
      <c r="D15" s="153"/>
      <c r="E15" s="154"/>
      <c r="F15" s="154"/>
      <c r="G15" s="184">
        <f>G8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f>SUMIF(L7:L13,AE14,G7:G13)</f>
        <v>0</v>
      </c>
      <c r="AF15">
        <f>SUMIF(L7:L13,AF14,G7:G13)</f>
        <v>0</v>
      </c>
      <c r="AG15" t="s">
        <v>271</v>
      </c>
    </row>
    <row r="16" spans="1:60" x14ac:dyDescent="0.2">
      <c r="A16" s="3"/>
      <c r="B16" s="4"/>
      <c r="C16" s="192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33" x14ac:dyDescent="0.2">
      <c r="A17" s="3"/>
      <c r="B17" s="4"/>
      <c r="C17" s="192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 x14ac:dyDescent="0.2">
      <c r="A18" s="258" t="s">
        <v>272</v>
      </c>
      <c r="B18" s="258"/>
      <c r="C18" s="259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260"/>
      <c r="B19" s="261"/>
      <c r="C19" s="262"/>
      <c r="D19" s="261"/>
      <c r="E19" s="261"/>
      <c r="F19" s="261"/>
      <c r="G19" s="26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G19" t="s">
        <v>273</v>
      </c>
    </row>
    <row r="20" spans="1:33" x14ac:dyDescent="0.2">
      <c r="A20" s="264"/>
      <c r="B20" s="265"/>
      <c r="C20" s="266"/>
      <c r="D20" s="265"/>
      <c r="E20" s="265"/>
      <c r="F20" s="265"/>
      <c r="G20" s="267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4"/>
      <c r="B21" s="265"/>
      <c r="C21" s="266"/>
      <c r="D21" s="265"/>
      <c r="E21" s="265"/>
      <c r="F21" s="265"/>
      <c r="G21" s="267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">
      <c r="A22" s="264"/>
      <c r="B22" s="265"/>
      <c r="C22" s="266"/>
      <c r="D22" s="265"/>
      <c r="E22" s="265"/>
      <c r="F22" s="265"/>
      <c r="G22" s="267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8"/>
      <c r="B23" s="269"/>
      <c r="C23" s="270"/>
      <c r="D23" s="269"/>
      <c r="E23" s="269"/>
      <c r="F23" s="269"/>
      <c r="G23" s="27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3"/>
      <c r="B24" s="4"/>
      <c r="C24" s="192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C25" s="194"/>
      <c r="D25" s="10"/>
      <c r="AG25" t="s">
        <v>274</v>
      </c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9:G23"/>
    <mergeCell ref="A1:G1"/>
    <mergeCell ref="C2:G2"/>
    <mergeCell ref="C3:G3"/>
    <mergeCell ref="C4:G4"/>
    <mergeCell ref="A18:C18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SO03 01 Pol</vt:lpstr>
      <vt:lpstr>SO03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'SO03 01 Pol'!Názvy_tisku</vt:lpstr>
      <vt:lpstr>'SO03 04 Pol'!Názvy_tisku</vt:lpstr>
      <vt:lpstr>oadresa</vt:lpstr>
      <vt:lpstr>Stavba!Objednatel</vt:lpstr>
      <vt:lpstr>Stavba!Objekt</vt:lpstr>
      <vt:lpstr>'SO03 01 Pol'!Oblast_tisku</vt:lpstr>
      <vt:lpstr>'SO03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420737756902</dc:creator>
  <cp:lastModifiedBy>Admin</cp:lastModifiedBy>
  <cp:lastPrinted>2019-03-19T12:27:02Z</cp:lastPrinted>
  <dcterms:created xsi:type="dcterms:W3CDTF">2009-04-08T07:15:50Z</dcterms:created>
  <dcterms:modified xsi:type="dcterms:W3CDTF">2023-04-11T08:24:01Z</dcterms:modified>
</cp:coreProperties>
</file>