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0"/>
  </bookViews>
  <sheets>
    <sheet name="Rekapitulace" sheetId="3" r:id="rId1"/>
    <sheet name="SO 000" sheetId="1" r:id="rId2"/>
    <sheet name="SO 101" sheetId="2" r:id="rId3"/>
  </sheets>
  <definedNames/>
  <calcPr calcId="162913"/>
</workbook>
</file>

<file path=xl/sharedStrings.xml><?xml version="1.0" encoding="utf-8"?>
<sst xmlns="http://schemas.openxmlformats.org/spreadsheetml/2006/main" count="256" uniqueCount="113">
  <si>
    <t>ASPE10</t>
  </si>
  <si>
    <t>S</t>
  </si>
  <si>
    <t>Soupis prací objektu</t>
  </si>
  <si>
    <t xml:space="preserve">Stavba: </t>
  </si>
  <si>
    <t>O</t>
  </si>
  <si>
    <t>Rozpočet:</t>
  </si>
  <si>
    <t>0,00</t>
  </si>
  <si>
    <t>15,00</t>
  </si>
  <si>
    <t>21,00</t>
  </si>
  <si>
    <t>3</t>
  </si>
  <si>
    <t>2</t>
  </si>
  <si>
    <t>SO 000</t>
  </si>
  <si>
    <t>Ostatní a vedlejší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</si>
  <si>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</si>
  <si>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</si>
  <si>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</si>
  <si>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</si>
  <si>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</si>
  <si>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</si>
  <si>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</si>
  <si>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</si>
  <si>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</si>
  <si>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</si>
  <si>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</si>
  <si>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</si>
  <si>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</si>
  <si>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</si>
  <si>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</si>
  <si>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</si>
  <si>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</si>
  <si>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</si>
  <si>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</si>
  <si>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</si>
  <si>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R</t>
  </si>
  <si>
    <t>KPL</t>
  </si>
  <si>
    <t>PP</t>
  </si>
  <si>
    <t/>
  </si>
  <si>
    <t>VV</t>
  </si>
  <si>
    <t>TS</t>
  </si>
  <si>
    <t>zahrnuje veškeré náklady spojené s objednatelem požadovanými zařízeními</t>
  </si>
  <si>
    <t>SO 101</t>
  </si>
  <si>
    <t>Komunikace</t>
  </si>
  <si>
    <t>Zemní práce</t>
  </si>
  <si>
    <t>FRÉZOVÁNÍ ZPEVNĚNÝCH PLOCH ASFALTOVÝCH</t>
  </si>
  <si>
    <t>M3</t>
  </si>
  <si>
    <t>odvoz a likvidace v režii zhotovitele</t>
  </si>
  <si>
    <t>Položka zahrnuje veškerou manipulaci s vybouranou sutí a s vybouranými hmotami vč. uložení na skládku.</t>
  </si>
  <si>
    <t>INFILTRAČNÍ POSTŘIK Z EMULZE DO 1,0KG/M2</t>
  </si>
  <si>
    <t>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</si>
  <si>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</si>
  <si>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</si>
  <si>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M</t>
  </si>
  <si>
    <t>Ostatní konstrukce a práce</t>
  </si>
  <si>
    <t>položka zahrnuje řezání vozovkové vrstvy v předepsané tloušťce, včetně spotřeby vody</t>
  </si>
  <si>
    <t>OČIŠTĚNÍ VOZOVEK ZAMETENÍM</t>
  </si>
  <si>
    <t>položka zahrnuje očištění předepsaným způsobem včetně odklizení vzniklého odpadu</t>
  </si>
  <si>
    <t>rozšíření komunikace - rýha cca 0,5m</t>
  </si>
  <si>
    <t>ASFALTOVÝ BETON PRO OBRUSNÉ VRSTVY ACO 11+, 11S TL. 50MM</t>
  </si>
  <si>
    <t>ASFALTOVÝ BETON PRO LOŽNÍ VRSTVY ACL 16+, 16S TL. 50MM</t>
  </si>
  <si>
    <t>574C46</t>
  </si>
  <si>
    <t>574A44</t>
  </si>
  <si>
    <t>SPOJOVACÍ POSTŘIK Z EMULZE DO 0,5KG/M2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</si>
  <si>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</si>
  <si>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mezi jednotlivými vrstvami</t>
  </si>
  <si>
    <t>ZPEVNĚNÍ KRAJNIC Z RECYKLOVANÉHO MATERIÁLU TL DO 100MM</t>
  </si>
  <si>
    <t>zhotovení krajnice: strana s kanalizací</t>
  </si>
  <si>
    <t>´-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</si>
  <si>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ŘEZÁNÍ ASFALTOVÉHO KRYTU VOZOVEK TL DO 100MM</t>
  </si>
  <si>
    <t>napojení na stávající vozovku</t>
  </si>
  <si>
    <t>TĚSNĚNÍ DILATAČ SPAR ASF ZÁLIVKOU PRŮŘ DO 600MM2</t>
  </si>
  <si>
    <t>položka zahrnuje dodávku a osazení předepsaného materiálu, očištění ploch spáry před úpravou, očištění okolí spáry po úpravě  
nezahrnuje těsnící profil</t>
  </si>
  <si>
    <t>00005</t>
  </si>
  <si>
    <t>Zajištění stanovení, umístění, údržbu, přemístění a odstranění dočasného dopravního značení - popsáno v projektové dokumentaci</t>
  </si>
  <si>
    <t>00004</t>
  </si>
  <si>
    <t>Zajištění povolení k uzavírkám - popsáno v obchodních podmínkách, v zákoně č. 13/1997 Sb., a vyhlášce č. 104/1997</t>
  </si>
  <si>
    <t>POMOC PRÁCE ZŘÍZ NEBO ZAJIŠŤ REGULACI A OCHRANU DOPRAVY</t>
  </si>
  <si>
    <t>III/15269</t>
  </si>
  <si>
    <t xml:space="preserve">Troubsko, oprava povrchu vozovky </t>
  </si>
  <si>
    <t>Projekt :</t>
  </si>
  <si>
    <t>I. Rekapitulace stavby - stavební náklady</t>
  </si>
  <si>
    <t>Objekt</t>
  </si>
  <si>
    <t>Popis</t>
  </si>
  <si>
    <t xml:space="preserve">SO 101 </t>
  </si>
  <si>
    <t>Stavba celkem - stavební náklady celkem</t>
  </si>
  <si>
    <t>II. Rekapitulace stavby - ostatní a vedlejší náklady</t>
  </si>
  <si>
    <t>Ostatní a vedlejší náklady celkem</t>
  </si>
  <si>
    <t xml:space="preserve">Rekapitulace stavby souhrn </t>
  </si>
  <si>
    <t>Finanční náklady projektu celkem</t>
  </si>
  <si>
    <t xml:space="preserve">III/15269 Troubsko, oprava povrchu vozovky </t>
  </si>
  <si>
    <t xml:space="preserve">Ostatní a vedlejší náklady </t>
  </si>
  <si>
    <t>Rozpočet dle PD           bez DPH</t>
  </si>
  <si>
    <t>Rozpočet dle PD
 včetně DPH</t>
  </si>
  <si>
    <t>zametení před pokládkou obrusné vrstvy</t>
  </si>
  <si>
    <t>(325*1,0)+(15*1,5)=347,500*0,05=17,375 [A]
(330*1,0)+(10*1,5)=345,000*0,05=17,250 [B] 
Celkem: A+B=34,625 [C]</t>
  </si>
  <si>
    <t>330*0,5=165,000 [A]</t>
  </si>
  <si>
    <t>325*0,5=162,500 [A] strana s chodníkem
330*0,5=165,000 [B] strana s kanalizací
Celkem: A+B=327,500 [C]</t>
  </si>
  <si>
    <t>340*1,5=510,000 [A]
340*1,5=510,000 [B] 
Celkem: A+B=1020,000 [C]</t>
  </si>
  <si>
    <t>325*0,6=195,000 [A] strana s chodníkem
330*0,6=198,000 [B] strana s kanalizací
Celkem: A+B=393,000 [C]</t>
  </si>
  <si>
    <t>325*0,5=162,500 [A] strana s chodníkem
330*0,5=165,000 [B] strana s kanalizací
Celkem: 2*( A+B)=655,000 [C]</t>
  </si>
  <si>
    <t>510,0+510,0=1020,000 [A] pod obrusnou vrstvu  
195,0+198,0=393,000 [B]]  pod ložnou vrstvu
162,5+165,0=327,500 [C] pod podkladní vrstvu
Celkem: A+B+C=1740,500 [D]</t>
  </si>
  <si>
    <t>1,5+340+1,5=343,000 [A] strana s chodníkem
1,5+340+1,5=343,000 [B] strana s kanalizací
Celkem: A+B=686,000 [C]</t>
  </si>
  <si>
    <t>00014</t>
  </si>
  <si>
    <t>Zajištění provedení a výstupů veškerých zkoušek a revizí - popsáno v obchodních podmínkách, technických podmínkách a normách ČSN</t>
  </si>
  <si>
    <t>02946</t>
  </si>
  <si>
    <t>OSTAT POŽADAVKY - FOTODOKUMENTACE</t>
  </si>
  <si>
    <t>Fotodokumentace provádění stavby - popsáno v obchodních podmínkách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</si>
  <si>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</si>
  <si>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 xml:space="preserve"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 
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 
</t>
  </si>
  <si>
    <t>obrusná vrstva vč. zazubení , ACO 11+</t>
  </si>
  <si>
    <t>ložná vrstva - zapravení rýhy, ACL 16+</t>
  </si>
  <si>
    <t>podkladní vrstva - zapravení rýhy: 2 vrstvy, ACP 16+</t>
  </si>
  <si>
    <t>574E46</t>
  </si>
  <si>
    <t>ASFALTOVÝ BETON PRO PODKLADNÍ VRSTVY ACP 16+, 16S TL. 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</si>
</sst>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15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5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/>
    <xf numFmtId="0" fontId="0" fillId="2" borderId="2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3" xfId="0" applyFont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right"/>
    </xf>
    <xf numFmtId="4" fontId="0" fillId="0" borderId="0" xfId="0" applyNumberFormat="1"/>
    <xf numFmtId="0" fontId="0" fillId="2" borderId="2" xfId="0" applyFont="1" applyFill="1" applyBorder="1"/>
    <xf numFmtId="0" fontId="0" fillId="0" borderId="3" xfId="0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center"/>
    </xf>
    <xf numFmtId="0" fontId="0" fillId="0" borderId="0" xfId="0" applyFill="1"/>
    <xf numFmtId="4" fontId="4" fillId="2" borderId="2" xfId="0" applyNumberFormat="1" applyFont="1" applyFill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0" fillId="0" borderId="3" xfId="0" applyNumberFormat="1" applyFont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wrapText="1"/>
    </xf>
    <xf numFmtId="4" fontId="4" fillId="2" borderId="4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6" fillId="0" borderId="6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/>
    </xf>
    <xf numFmtId="4" fontId="14" fillId="4" borderId="12" xfId="0" applyNumberFormat="1" applyFont="1" applyFill="1" applyBorder="1" applyAlignment="1">
      <alignment vertical="center"/>
    </xf>
    <xf numFmtId="49" fontId="13" fillId="0" borderId="11" xfId="0" applyNumberFormat="1" applyFont="1" applyBorder="1" applyAlignment="1">
      <alignment vertical="center"/>
    </xf>
    <xf numFmtId="4" fontId="10" fillId="5" borderId="13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4" fontId="13" fillId="0" borderId="17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4" fontId="10" fillId="5" borderId="18" xfId="0" applyNumberFormat="1" applyFont="1" applyFill="1" applyBorder="1" applyAlignment="1">
      <alignment vertical="center"/>
    </xf>
    <xf numFmtId="4" fontId="10" fillId="5" borderId="19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top"/>
    </xf>
    <xf numFmtId="0" fontId="5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49" fontId="0" fillId="0" borderId="3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top" wrapText="1"/>
    </xf>
    <xf numFmtId="49" fontId="10" fillId="0" borderId="20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49" fontId="9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9" fillId="4" borderId="23" xfId="0" applyNumberFormat="1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49" fontId="10" fillId="0" borderId="25" xfId="0" applyNumberFormat="1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49" fontId="13" fillId="0" borderId="29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49" fontId="10" fillId="0" borderId="26" xfId="0" applyNumberFormat="1" applyFont="1" applyBorder="1" applyAlignment="1">
      <alignment vertical="center"/>
    </xf>
    <xf numFmtId="49" fontId="10" fillId="0" borderId="31" xfId="0" applyNumberFormat="1" applyFont="1" applyBorder="1" applyAlignment="1">
      <alignment vertical="center"/>
    </xf>
    <xf numFmtId="49" fontId="10" fillId="0" borderId="32" xfId="0" applyNumberFormat="1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2" fillId="2" borderId="2" xfId="0" applyFont="1" applyFill="1" applyBorder="1" applyAlignment="1">
      <alignment horizontal="right"/>
    </xf>
    <xf numFmtId="0" fontId="0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1.57421875" style="0" customWidth="1"/>
    <col min="2" max="2" width="12.8515625" style="0" customWidth="1"/>
    <col min="3" max="3" width="49.28125" style="0" customWidth="1"/>
    <col min="4" max="5" width="16.140625" style="0" customWidth="1"/>
  </cols>
  <sheetData>
    <row r="2" spans="2:4" ht="20.25">
      <c r="B2" s="45" t="s">
        <v>78</v>
      </c>
      <c r="C2" s="76" t="s">
        <v>88</v>
      </c>
      <c r="D2" s="76"/>
    </row>
    <row r="3" spans="2:5" ht="19.5" thickBot="1">
      <c r="B3" s="46"/>
      <c r="C3" s="46"/>
      <c r="D3" s="46"/>
      <c r="E3" s="46"/>
    </row>
    <row r="4" spans="2:5" ht="19.5" thickBot="1">
      <c r="B4" s="77" t="s">
        <v>79</v>
      </c>
      <c r="C4" s="78"/>
      <c r="D4" s="79" t="s">
        <v>90</v>
      </c>
      <c r="E4" s="81" t="s">
        <v>91</v>
      </c>
    </row>
    <row r="5" spans="2:5" ht="16.5" thickBot="1">
      <c r="B5" s="47" t="s">
        <v>80</v>
      </c>
      <c r="C5" s="48" t="s">
        <v>81</v>
      </c>
      <c r="D5" s="80"/>
      <c r="E5" s="82"/>
    </row>
    <row r="6" spans="2:5" ht="15.75">
      <c r="B6" s="49"/>
      <c r="C6" s="50"/>
      <c r="D6" s="51"/>
      <c r="E6" s="52"/>
    </row>
    <row r="7" spans="2:5" ht="15.75">
      <c r="B7" s="53" t="s">
        <v>82</v>
      </c>
      <c r="C7" s="54" t="s">
        <v>88</v>
      </c>
      <c r="D7" s="55">
        <f>VALUE('SO 101'!I3)</f>
        <v>0</v>
      </c>
      <c r="E7" s="56">
        <f>D7*1.21</f>
        <v>0</v>
      </c>
    </row>
    <row r="8" spans="2:5" ht="15" thickBot="1">
      <c r="B8" s="57"/>
      <c r="C8" s="55"/>
      <c r="D8" s="55"/>
      <c r="E8" s="56"/>
    </row>
    <row r="9" spans="2:5" ht="19.5" thickBot="1">
      <c r="B9" s="77" t="s">
        <v>83</v>
      </c>
      <c r="C9" s="78"/>
      <c r="D9" s="58">
        <f>SUM(D7:D7)</f>
        <v>0</v>
      </c>
      <c r="E9" s="58">
        <f>SUM(E7:E7)</f>
        <v>0</v>
      </c>
    </row>
    <row r="10" spans="2:5" ht="14.25">
      <c r="B10" s="59"/>
      <c r="C10" s="59"/>
      <c r="D10" s="59"/>
      <c r="E10" s="60"/>
    </row>
    <row r="11" spans="2:5" ht="14.25">
      <c r="B11" s="59"/>
      <c r="C11" s="59"/>
      <c r="D11" s="59"/>
      <c r="E11" s="60"/>
    </row>
    <row r="12" spans="2:5" ht="15" thickBot="1">
      <c r="B12" s="59"/>
      <c r="C12" s="59"/>
      <c r="D12" s="59"/>
      <c r="E12" s="60"/>
    </row>
    <row r="13" spans="2:5" ht="19.5" customHeight="1" thickBot="1">
      <c r="B13" s="83" t="s">
        <v>84</v>
      </c>
      <c r="C13" s="84"/>
      <c r="D13" s="79" t="s">
        <v>90</v>
      </c>
      <c r="E13" s="81" t="s">
        <v>91</v>
      </c>
    </row>
    <row r="14" spans="2:5" ht="16.5" thickBot="1">
      <c r="B14" s="85" t="s">
        <v>81</v>
      </c>
      <c r="C14" s="86"/>
      <c r="D14" s="80"/>
      <c r="E14" s="82"/>
    </row>
    <row r="15" spans="2:5" ht="15.75">
      <c r="B15" s="88"/>
      <c r="C15" s="89"/>
      <c r="D15" s="61"/>
      <c r="E15" s="62"/>
    </row>
    <row r="16" spans="2:5" ht="15.75">
      <c r="B16" s="63" t="s">
        <v>89</v>
      </c>
      <c r="C16" s="64"/>
      <c r="D16" s="65">
        <f>VALUE('SO 000'!I3)</f>
        <v>0</v>
      </c>
      <c r="E16" s="56">
        <f>D16*1.21</f>
        <v>0</v>
      </c>
    </row>
    <row r="17" spans="2:5" ht="15" thickBot="1">
      <c r="B17" s="90"/>
      <c r="C17" s="91"/>
      <c r="D17" s="66"/>
      <c r="E17" s="67"/>
    </row>
    <row r="18" spans="2:5" ht="19.5" thickBot="1">
      <c r="B18" s="77" t="s">
        <v>85</v>
      </c>
      <c r="C18" s="87"/>
      <c r="D18" s="68">
        <f>SUM(D16:D16)</f>
        <v>0</v>
      </c>
      <c r="E18" s="69">
        <f>SUM(E16:E16)</f>
        <v>0</v>
      </c>
    </row>
    <row r="19" spans="2:5" ht="12.75">
      <c r="B19" s="70"/>
      <c r="C19" s="70"/>
      <c r="D19" s="70"/>
      <c r="E19" s="60"/>
    </row>
    <row r="20" spans="2:5" ht="14.25">
      <c r="B20" s="59"/>
      <c r="C20" s="59"/>
      <c r="D20" s="59"/>
      <c r="E20" s="60"/>
    </row>
    <row r="21" spans="2:5" ht="13.5" thickBot="1">
      <c r="B21" s="70"/>
      <c r="C21" s="70"/>
      <c r="D21" s="70"/>
      <c r="E21" s="60"/>
    </row>
    <row r="22" spans="2:5" ht="12.75" customHeight="1">
      <c r="B22" s="83" t="s">
        <v>86</v>
      </c>
      <c r="C22" s="92"/>
      <c r="D22" s="79" t="s">
        <v>90</v>
      </c>
      <c r="E22" s="81" t="s">
        <v>91</v>
      </c>
    </row>
    <row r="23" spans="2:5" ht="13.5" thickBot="1">
      <c r="B23" s="93"/>
      <c r="C23" s="94"/>
      <c r="D23" s="80"/>
      <c r="E23" s="82"/>
    </row>
    <row r="24" spans="2:5" ht="19.5" thickBot="1">
      <c r="B24" s="77" t="s">
        <v>87</v>
      </c>
      <c r="C24" s="87"/>
      <c r="D24" s="68">
        <f>SUM(D9,D18)</f>
        <v>0</v>
      </c>
      <c r="E24" s="68">
        <f>SUM(E9,E18)</f>
        <v>0</v>
      </c>
    </row>
    <row r="25" spans="2:4" ht="12.75">
      <c r="B25" s="71"/>
      <c r="C25" s="71"/>
      <c r="D25" s="71"/>
    </row>
    <row r="26" spans="2:4" ht="12.75">
      <c r="B26" s="71"/>
      <c r="C26" s="71"/>
      <c r="D26" s="71"/>
    </row>
  </sheetData>
  <mergeCells count="16">
    <mergeCell ref="B24:C24"/>
    <mergeCell ref="B15:C15"/>
    <mergeCell ref="B17:C17"/>
    <mergeCell ref="B18:C18"/>
    <mergeCell ref="B22:C23"/>
    <mergeCell ref="B13:C13"/>
    <mergeCell ref="D13:D14"/>
    <mergeCell ref="E13:E14"/>
    <mergeCell ref="B14:C14"/>
    <mergeCell ref="E22:E23"/>
    <mergeCell ref="D22:D23"/>
    <mergeCell ref="C2:D2"/>
    <mergeCell ref="B4:C4"/>
    <mergeCell ref="D4:D5"/>
    <mergeCell ref="E4:E5"/>
    <mergeCell ref="B9:C9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workbookViewId="0" topLeftCell="A1">
      <pane ySplit="7" topLeftCell="A8" activePane="bottomLeft" state="frozen"/>
      <selection pane="bottomLeft" activeCell="H28" sqref="H2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9</v>
      </c>
    </row>
    <row r="2" spans="2:16" ht="24.95" customHeight="1">
      <c r="B2" s="1"/>
      <c r="C2" s="1"/>
      <c r="D2" s="1"/>
      <c r="E2" s="2" t="s">
        <v>2</v>
      </c>
      <c r="F2" s="1"/>
      <c r="G2" s="1"/>
      <c r="H2" s="4"/>
      <c r="I2" s="4"/>
      <c r="O2">
        <f>0+O8</f>
        <v>0</v>
      </c>
      <c r="P2" t="s">
        <v>9</v>
      </c>
    </row>
    <row r="3" spans="1:16" ht="15" customHeight="1">
      <c r="A3" t="s">
        <v>1</v>
      </c>
      <c r="B3" s="5" t="s">
        <v>3</v>
      </c>
      <c r="C3" s="96" t="s">
        <v>76</v>
      </c>
      <c r="D3" s="97"/>
      <c r="E3" s="6" t="s">
        <v>77</v>
      </c>
      <c r="F3" s="1"/>
      <c r="G3" s="3"/>
      <c r="H3" s="41" t="s">
        <v>11</v>
      </c>
      <c r="I3" s="40">
        <f>VALUE(I8)</f>
        <v>0</v>
      </c>
      <c r="O3" t="s">
        <v>6</v>
      </c>
      <c r="P3" t="s">
        <v>10</v>
      </c>
    </row>
    <row r="4" spans="1:16" ht="15" customHeight="1">
      <c r="A4" t="s">
        <v>4</v>
      </c>
      <c r="B4" s="8" t="s">
        <v>5</v>
      </c>
      <c r="C4" s="98" t="s">
        <v>11</v>
      </c>
      <c r="D4" s="99"/>
      <c r="E4" s="9" t="s">
        <v>12</v>
      </c>
      <c r="F4" s="4"/>
      <c r="G4" s="4"/>
      <c r="H4" s="10"/>
      <c r="I4" s="10"/>
      <c r="O4" t="s">
        <v>7</v>
      </c>
      <c r="P4" t="s">
        <v>10</v>
      </c>
    </row>
    <row r="5" spans="1:16" ht="12.75" customHeight="1">
      <c r="A5" s="95" t="s">
        <v>13</v>
      </c>
      <c r="B5" s="95" t="s">
        <v>15</v>
      </c>
      <c r="C5" s="95" t="s">
        <v>17</v>
      </c>
      <c r="D5" s="95" t="s">
        <v>18</v>
      </c>
      <c r="E5" s="95" t="s">
        <v>19</v>
      </c>
      <c r="F5" s="95" t="s">
        <v>21</v>
      </c>
      <c r="G5" s="95" t="s">
        <v>23</v>
      </c>
      <c r="H5" s="95" t="s">
        <v>25</v>
      </c>
      <c r="I5" s="95"/>
      <c r="O5" t="s">
        <v>8</v>
      </c>
      <c r="P5" t="s">
        <v>10</v>
      </c>
    </row>
    <row r="6" spans="1:9" ht="12.75" customHeight="1">
      <c r="A6" s="95"/>
      <c r="B6" s="95"/>
      <c r="C6" s="95"/>
      <c r="D6" s="95"/>
      <c r="E6" s="95"/>
      <c r="F6" s="95"/>
      <c r="G6" s="95"/>
      <c r="H6" s="7" t="s">
        <v>26</v>
      </c>
      <c r="I6" s="7" t="s">
        <v>28</v>
      </c>
    </row>
    <row r="7" spans="1:9" ht="12.75" customHeight="1">
      <c r="A7" s="7" t="s">
        <v>14</v>
      </c>
      <c r="B7" s="7" t="s">
        <v>16</v>
      </c>
      <c r="C7" s="7" t="s">
        <v>10</v>
      </c>
      <c r="D7" s="7" t="s">
        <v>9</v>
      </c>
      <c r="E7" s="7" t="s">
        <v>20</v>
      </c>
      <c r="F7" s="7" t="s">
        <v>22</v>
      </c>
      <c r="G7" s="7" t="s">
        <v>24</v>
      </c>
      <c r="H7" s="7" t="s">
        <v>27</v>
      </c>
      <c r="I7" s="7" t="s">
        <v>29</v>
      </c>
    </row>
    <row r="8" spans="1:18" ht="12.75" customHeight="1">
      <c r="A8" s="10" t="s">
        <v>30</v>
      </c>
      <c r="B8" s="10"/>
      <c r="C8" s="12" t="s">
        <v>14</v>
      </c>
      <c r="D8" s="10"/>
      <c r="E8" s="13" t="s">
        <v>31</v>
      </c>
      <c r="F8" s="10"/>
      <c r="G8" s="10"/>
      <c r="H8" s="10"/>
      <c r="I8" s="44">
        <f>SUM(I9:I25)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11" t="s">
        <v>32</v>
      </c>
      <c r="B9" s="14">
        <v>1</v>
      </c>
      <c r="C9" s="14">
        <v>2720</v>
      </c>
      <c r="D9" s="11" t="s">
        <v>36</v>
      </c>
      <c r="E9" s="43" t="s">
        <v>75</v>
      </c>
      <c r="F9" s="16" t="s">
        <v>34</v>
      </c>
      <c r="G9" s="17">
        <v>1</v>
      </c>
      <c r="H9" s="18"/>
      <c r="I9" s="35">
        <f>ROUND(ROUND(H9,2)*ROUND(G9,3),2)</f>
        <v>0</v>
      </c>
      <c r="O9">
        <f>(I9*21)/100</f>
        <v>0</v>
      </c>
      <c r="P9" t="s">
        <v>10</v>
      </c>
    </row>
    <row r="10" spans="1:9" ht="113.25" customHeight="1">
      <c r="A10" s="19" t="s">
        <v>35</v>
      </c>
      <c r="E10" s="20" t="s">
        <v>107</v>
      </c>
      <c r="I10" s="36"/>
    </row>
    <row r="11" spans="1:9" ht="12.75">
      <c r="A11" s="21" t="s">
        <v>37</v>
      </c>
      <c r="E11" s="22" t="s">
        <v>36</v>
      </c>
      <c r="I11" s="36"/>
    </row>
    <row r="12" spans="1:9" ht="12.75">
      <c r="A12" t="s">
        <v>38</v>
      </c>
      <c r="E12" s="20" t="s">
        <v>39</v>
      </c>
      <c r="I12" s="36"/>
    </row>
    <row r="13" spans="1:16" ht="25.5">
      <c r="A13" s="11" t="s">
        <v>32</v>
      </c>
      <c r="B13" s="26">
        <v>2</v>
      </c>
      <c r="C13" s="26" t="s">
        <v>71</v>
      </c>
      <c r="D13" s="42" t="s">
        <v>33</v>
      </c>
      <c r="E13" s="15" t="s">
        <v>72</v>
      </c>
      <c r="F13" s="29" t="s">
        <v>34</v>
      </c>
      <c r="G13" s="27">
        <v>1</v>
      </c>
      <c r="H13" s="28"/>
      <c r="I13" s="37">
        <f>ROUND(ROUND(H13,2)*ROUND(G13,3),2)</f>
        <v>0</v>
      </c>
      <c r="O13">
        <f>(I13*21)/100</f>
        <v>0</v>
      </c>
      <c r="P13" t="s">
        <v>10</v>
      </c>
    </row>
    <row r="14" spans="1:9" ht="12.75">
      <c r="A14" s="19" t="s">
        <v>35</v>
      </c>
      <c r="E14" s="20" t="s">
        <v>36</v>
      </c>
      <c r="I14" s="36"/>
    </row>
    <row r="15" spans="1:9" ht="12.75">
      <c r="A15" s="21" t="s">
        <v>37</v>
      </c>
      <c r="E15" s="22" t="s">
        <v>36</v>
      </c>
      <c r="I15" s="36"/>
    </row>
    <row r="16" spans="1:9" ht="12.75">
      <c r="A16" t="s">
        <v>38</v>
      </c>
      <c r="E16" s="20" t="s">
        <v>36</v>
      </c>
      <c r="I16" s="36"/>
    </row>
    <row r="17" spans="2:9" ht="27" customHeight="1">
      <c r="B17" s="26">
        <v>3</v>
      </c>
      <c r="C17" s="26" t="s">
        <v>73</v>
      </c>
      <c r="D17" s="42" t="s">
        <v>33</v>
      </c>
      <c r="E17" s="15" t="s">
        <v>74</v>
      </c>
      <c r="F17" s="29" t="s">
        <v>34</v>
      </c>
      <c r="G17" s="27">
        <v>1</v>
      </c>
      <c r="H17" s="28"/>
      <c r="I17" s="37">
        <f>ROUND(ROUND(H17,2)*ROUND(G17,3),2)</f>
        <v>0</v>
      </c>
    </row>
    <row r="18" ht="12.75" customHeight="1">
      <c r="E18" s="20" t="s">
        <v>36</v>
      </c>
    </row>
    <row r="19" ht="12.75" customHeight="1">
      <c r="E19" s="22" t="s">
        <v>36</v>
      </c>
    </row>
    <row r="20" ht="12.75" customHeight="1">
      <c r="E20" s="20" t="s">
        <v>36</v>
      </c>
    </row>
    <row r="21" spans="2:9" ht="27.75" customHeight="1">
      <c r="B21" s="26">
        <v>4</v>
      </c>
      <c r="C21" s="26" t="s">
        <v>101</v>
      </c>
      <c r="D21" s="42" t="s">
        <v>33</v>
      </c>
      <c r="E21" s="73" t="s">
        <v>102</v>
      </c>
      <c r="F21" s="29" t="s">
        <v>34</v>
      </c>
      <c r="G21" s="27">
        <v>1</v>
      </c>
      <c r="H21" s="28"/>
      <c r="I21" s="37">
        <f>ROUND(ROUND(H21,2)*ROUND(G21,3),2)</f>
        <v>0</v>
      </c>
    </row>
    <row r="22" spans="2:9" ht="12.75" customHeight="1">
      <c r="B22" s="60"/>
      <c r="C22" s="60"/>
      <c r="D22" s="60"/>
      <c r="E22" s="20" t="s">
        <v>36</v>
      </c>
      <c r="F22" s="60"/>
      <c r="G22" s="60"/>
      <c r="H22" s="60"/>
      <c r="I22" s="74"/>
    </row>
    <row r="23" spans="2:9" ht="12.75" customHeight="1">
      <c r="B23" s="60"/>
      <c r="C23" s="60"/>
      <c r="D23" s="60"/>
      <c r="E23" s="72" t="s">
        <v>36</v>
      </c>
      <c r="F23" s="60"/>
      <c r="G23" s="60"/>
      <c r="H23" s="60"/>
      <c r="I23" s="74"/>
    </row>
    <row r="24" spans="2:9" ht="12.75" customHeight="1">
      <c r="B24" s="60"/>
      <c r="C24" s="60"/>
      <c r="D24" s="60"/>
      <c r="E24" s="20" t="s">
        <v>36</v>
      </c>
      <c r="F24" s="60"/>
      <c r="G24" s="60"/>
      <c r="H24" s="60"/>
      <c r="I24" s="74"/>
    </row>
    <row r="25" spans="2:9" ht="12.75" customHeight="1">
      <c r="B25" s="26" t="s">
        <v>22</v>
      </c>
      <c r="C25" s="26" t="s">
        <v>103</v>
      </c>
      <c r="D25" s="42" t="s">
        <v>36</v>
      </c>
      <c r="E25" s="73" t="s">
        <v>104</v>
      </c>
      <c r="F25" s="29" t="s">
        <v>34</v>
      </c>
      <c r="G25" s="27">
        <v>1</v>
      </c>
      <c r="H25" s="28"/>
      <c r="I25" s="37">
        <f>ROUND(ROUND(H25,2)*ROUND(G25,3),2)</f>
        <v>0</v>
      </c>
    </row>
    <row r="26" spans="2:9" ht="12.75" customHeight="1">
      <c r="B26" s="60"/>
      <c r="C26" s="60"/>
      <c r="D26" s="60"/>
      <c r="E26" s="20" t="s">
        <v>105</v>
      </c>
      <c r="F26" s="60"/>
      <c r="G26" s="60"/>
      <c r="H26" s="60"/>
      <c r="I26" s="60"/>
    </row>
    <row r="27" spans="2:9" ht="12.75" customHeight="1">
      <c r="B27" s="60"/>
      <c r="C27" s="60"/>
      <c r="D27" s="60"/>
      <c r="E27" s="72" t="s">
        <v>36</v>
      </c>
      <c r="F27" s="60"/>
      <c r="G27" s="60"/>
      <c r="H27" s="60"/>
      <c r="I27" s="60"/>
    </row>
    <row r="28" spans="2:9" ht="67.5" customHeight="1">
      <c r="B28" s="60"/>
      <c r="C28" s="60"/>
      <c r="D28" s="60"/>
      <c r="E28" s="20" t="s">
        <v>106</v>
      </c>
      <c r="F28" s="60"/>
      <c r="G28" s="60"/>
      <c r="H28" s="60"/>
      <c r="I28" s="60"/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480314960629921" right="0.7480314960629921" top="0.5905511811023623" bottom="0.984251968503937" header="0.5118110236220472" footer="0.5118110236220472"/>
  <pageSetup fitToHeight="0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workbookViewId="0" topLeftCell="B1">
      <pane ySplit="7" topLeftCell="A8" activePane="bottomLeft" state="frozen"/>
      <selection pane="bottomLeft" activeCell="H52" sqref="H5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2" max="12" width="11.7109375" style="0" bestFit="1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9</v>
      </c>
    </row>
    <row r="2" spans="2:16" ht="24.95" customHeight="1">
      <c r="B2" s="1"/>
      <c r="C2" s="1"/>
      <c r="D2" s="1"/>
      <c r="E2" s="2" t="s">
        <v>2</v>
      </c>
      <c r="F2" s="1"/>
      <c r="G2" s="1"/>
      <c r="H2" s="4"/>
      <c r="I2" s="4"/>
      <c r="O2" t="e">
        <f>0+#REF!+O8+#REF!+O13+O38</f>
        <v>#REF!</v>
      </c>
      <c r="P2" t="s">
        <v>9</v>
      </c>
    </row>
    <row r="3" spans="1:16" ht="15" customHeight="1">
      <c r="A3" t="s">
        <v>1</v>
      </c>
      <c r="B3" s="5" t="s">
        <v>3</v>
      </c>
      <c r="C3" s="96" t="s">
        <v>76</v>
      </c>
      <c r="D3" s="97"/>
      <c r="E3" s="6" t="s">
        <v>77</v>
      </c>
      <c r="F3" s="1"/>
      <c r="G3" s="3"/>
      <c r="H3" s="41" t="s">
        <v>40</v>
      </c>
      <c r="I3" s="40">
        <f>SUM(I8,I13,I38)</f>
        <v>0</v>
      </c>
      <c r="O3" t="s">
        <v>6</v>
      </c>
      <c r="P3" t="s">
        <v>10</v>
      </c>
    </row>
    <row r="4" spans="1:16" ht="15" customHeight="1">
      <c r="A4" t="s">
        <v>4</v>
      </c>
      <c r="B4" s="8" t="s">
        <v>5</v>
      </c>
      <c r="C4" s="98" t="s">
        <v>40</v>
      </c>
      <c r="D4" s="99"/>
      <c r="E4" s="9" t="s">
        <v>88</v>
      </c>
      <c r="F4" s="4"/>
      <c r="G4" s="4"/>
      <c r="H4" s="10"/>
      <c r="I4" s="10"/>
      <c r="O4" t="s">
        <v>7</v>
      </c>
      <c r="P4" t="s">
        <v>10</v>
      </c>
    </row>
    <row r="5" spans="1:16" ht="12.75" customHeight="1">
      <c r="A5" s="95" t="s">
        <v>13</v>
      </c>
      <c r="B5" s="95" t="s">
        <v>15</v>
      </c>
      <c r="C5" s="95" t="s">
        <v>17</v>
      </c>
      <c r="D5" s="95" t="s">
        <v>18</v>
      </c>
      <c r="E5" s="95" t="s">
        <v>19</v>
      </c>
      <c r="F5" s="95" t="s">
        <v>21</v>
      </c>
      <c r="G5" s="95" t="s">
        <v>23</v>
      </c>
      <c r="H5" s="95" t="s">
        <v>25</v>
      </c>
      <c r="I5" s="95"/>
      <c r="O5" t="s">
        <v>8</v>
      </c>
      <c r="P5" t="s">
        <v>10</v>
      </c>
    </row>
    <row r="6" spans="1:12" ht="12.75" customHeight="1">
      <c r="A6" s="95"/>
      <c r="B6" s="95"/>
      <c r="C6" s="95"/>
      <c r="D6" s="95"/>
      <c r="E6" s="95"/>
      <c r="F6" s="95"/>
      <c r="G6" s="95"/>
      <c r="H6" s="7" t="s">
        <v>26</v>
      </c>
      <c r="I6" s="7" t="s">
        <v>28</v>
      </c>
      <c r="L6" s="24"/>
    </row>
    <row r="7" spans="1:9" ht="12.75" customHeight="1">
      <c r="A7" s="7" t="s">
        <v>14</v>
      </c>
      <c r="B7" s="7" t="s">
        <v>16</v>
      </c>
      <c r="C7" s="7" t="s">
        <v>10</v>
      </c>
      <c r="D7" s="7" t="s">
        <v>9</v>
      </c>
      <c r="E7" s="7" t="s">
        <v>20</v>
      </c>
      <c r="F7" s="7" t="s">
        <v>22</v>
      </c>
      <c r="G7" s="7" t="s">
        <v>24</v>
      </c>
      <c r="H7" s="7" t="s">
        <v>27</v>
      </c>
      <c r="I7" s="7" t="s">
        <v>29</v>
      </c>
    </row>
    <row r="8" spans="1:18" ht="12.75" customHeight="1">
      <c r="A8" s="4" t="s">
        <v>30</v>
      </c>
      <c r="B8" s="4"/>
      <c r="C8" s="23" t="s">
        <v>16</v>
      </c>
      <c r="D8" s="4"/>
      <c r="E8" s="13" t="s">
        <v>42</v>
      </c>
      <c r="F8" s="4"/>
      <c r="G8" s="4"/>
      <c r="H8" s="4"/>
      <c r="I8" s="34">
        <f>SUM(I9)</f>
        <v>0</v>
      </c>
      <c r="O8" t="e">
        <f>0+R8</f>
        <v>#REF!</v>
      </c>
      <c r="Q8" t="e">
        <f>0+I9+#REF!+#REF!</f>
        <v>#REF!</v>
      </c>
      <c r="R8" t="e">
        <f>0+O9+#REF!+#REF!</f>
        <v>#REF!</v>
      </c>
    </row>
    <row r="9" spans="1:16" ht="12.75">
      <c r="A9" s="11" t="s">
        <v>32</v>
      </c>
      <c r="B9" s="14">
        <v>1</v>
      </c>
      <c r="C9" s="39">
        <v>11372</v>
      </c>
      <c r="D9" s="11" t="s">
        <v>36</v>
      </c>
      <c r="E9" s="31" t="s">
        <v>43</v>
      </c>
      <c r="F9" s="16" t="s">
        <v>44</v>
      </c>
      <c r="G9" s="17">
        <v>34.625</v>
      </c>
      <c r="H9" s="32"/>
      <c r="I9" s="35">
        <f>ROUND(ROUND(H9,2)*ROUND(G9,3),2)</f>
        <v>0</v>
      </c>
      <c r="O9">
        <f>(I9*21)/100</f>
        <v>0</v>
      </c>
      <c r="P9" t="s">
        <v>10</v>
      </c>
    </row>
    <row r="10" spans="1:9" ht="12.75">
      <c r="A10" s="19" t="s">
        <v>35</v>
      </c>
      <c r="E10" s="20" t="s">
        <v>45</v>
      </c>
      <c r="I10" s="36"/>
    </row>
    <row r="11" spans="1:9" ht="38.25">
      <c r="A11" s="21" t="s">
        <v>37</v>
      </c>
      <c r="E11" s="30" t="s">
        <v>93</v>
      </c>
      <c r="I11" s="36"/>
    </row>
    <row r="12" spans="1:9" ht="25.5">
      <c r="A12" t="s">
        <v>38</v>
      </c>
      <c r="E12" s="20" t="s">
        <v>46</v>
      </c>
      <c r="I12" s="36"/>
    </row>
    <row r="13" spans="1:18" ht="12.75" customHeight="1">
      <c r="A13" s="4" t="s">
        <v>30</v>
      </c>
      <c r="B13" s="4"/>
      <c r="C13" s="23" t="s">
        <v>22</v>
      </c>
      <c r="D13" s="4"/>
      <c r="E13" s="13" t="s">
        <v>41</v>
      </c>
      <c r="F13" s="4"/>
      <c r="G13" s="4"/>
      <c r="H13" s="4"/>
      <c r="I13" s="34">
        <f>SUM(I14:I37)</f>
        <v>0</v>
      </c>
      <c r="O13" t="e">
        <f>0+R13</f>
        <v>#REF!</v>
      </c>
      <c r="Q13" t="e">
        <f>0+#REF!+I18+I22+I26+I30+I34+#REF!</f>
        <v>#REF!</v>
      </c>
      <c r="R13" t="e">
        <f>0+#REF!+O18+O22+O26+O30+O34+#REF!</f>
        <v>#REF!</v>
      </c>
    </row>
    <row r="14" spans="1:9" ht="12.75" customHeight="1">
      <c r="A14" s="25"/>
      <c r="B14" s="14">
        <v>2</v>
      </c>
      <c r="C14" s="39">
        <v>56962</v>
      </c>
      <c r="D14" s="11" t="s">
        <v>36</v>
      </c>
      <c r="E14" s="31" t="s">
        <v>64</v>
      </c>
      <c r="F14" s="16" t="s">
        <v>48</v>
      </c>
      <c r="G14" s="17">
        <v>165</v>
      </c>
      <c r="H14" s="32"/>
      <c r="I14" s="35">
        <f>ROUND(ROUND(H14,2)*ROUND(G14,3),2)</f>
        <v>0</v>
      </c>
    </row>
    <row r="15" spans="1:9" ht="12.75" customHeight="1">
      <c r="A15" s="25"/>
      <c r="E15" s="20" t="s">
        <v>65</v>
      </c>
      <c r="I15" s="36"/>
    </row>
    <row r="16" spans="1:9" ht="12.75" customHeight="1">
      <c r="A16" s="25"/>
      <c r="E16" s="22" t="s">
        <v>94</v>
      </c>
      <c r="I16" s="36"/>
    </row>
    <row r="17" spans="1:9" ht="102">
      <c r="A17" s="25"/>
      <c r="E17" s="20" t="s">
        <v>66</v>
      </c>
      <c r="I17" s="36"/>
    </row>
    <row r="18" spans="1:16" ht="12.75">
      <c r="A18" s="11" t="s">
        <v>32</v>
      </c>
      <c r="B18" s="14">
        <v>3</v>
      </c>
      <c r="C18" s="39">
        <v>572123</v>
      </c>
      <c r="D18" s="11" t="s">
        <v>36</v>
      </c>
      <c r="E18" s="31" t="s">
        <v>47</v>
      </c>
      <c r="F18" s="16" t="s">
        <v>48</v>
      </c>
      <c r="G18" s="17">
        <v>327.5</v>
      </c>
      <c r="H18" s="32"/>
      <c r="I18" s="35">
        <f>ROUND(ROUND(H18,2)*ROUND(G18,3),2)</f>
        <v>0</v>
      </c>
      <c r="O18">
        <f>(I18*21)/100</f>
        <v>0</v>
      </c>
      <c r="P18" t="s">
        <v>10</v>
      </c>
    </row>
    <row r="19" spans="1:9" ht="12.75">
      <c r="A19" s="19" t="s">
        <v>35</v>
      </c>
      <c r="E19" s="20" t="s">
        <v>56</v>
      </c>
      <c r="I19" s="36"/>
    </row>
    <row r="20" spans="1:9" ht="38.25">
      <c r="A20" s="21" t="s">
        <v>37</v>
      </c>
      <c r="E20" s="22" t="s">
        <v>95</v>
      </c>
      <c r="I20" s="36"/>
    </row>
    <row r="21" spans="1:9" ht="51">
      <c r="A21" t="s">
        <v>38</v>
      </c>
      <c r="E21" s="20" t="s">
        <v>49</v>
      </c>
      <c r="I21" s="36"/>
    </row>
    <row r="22" spans="1:16" ht="12.75">
      <c r="A22" s="11" t="s">
        <v>32</v>
      </c>
      <c r="B22" s="14">
        <v>4</v>
      </c>
      <c r="C22" s="39">
        <v>572213</v>
      </c>
      <c r="D22" s="11" t="s">
        <v>36</v>
      </c>
      <c r="E22" s="31" t="s">
        <v>61</v>
      </c>
      <c r="F22" s="16" t="s">
        <v>48</v>
      </c>
      <c r="G22" s="17">
        <v>1740.5</v>
      </c>
      <c r="H22" s="32"/>
      <c r="I22" s="35">
        <f>ROUND(ROUND(H22,2)*ROUND(G22,3),2)</f>
        <v>0</v>
      </c>
      <c r="O22">
        <f>(I22*21)/100</f>
        <v>0</v>
      </c>
      <c r="P22" t="s">
        <v>10</v>
      </c>
    </row>
    <row r="23" spans="1:9" ht="12.75">
      <c r="A23" s="19" t="s">
        <v>35</v>
      </c>
      <c r="E23" s="20" t="s">
        <v>63</v>
      </c>
      <c r="I23" s="36"/>
    </row>
    <row r="24" spans="1:9" ht="51">
      <c r="A24" s="21" t="s">
        <v>37</v>
      </c>
      <c r="E24" s="22" t="s">
        <v>99</v>
      </c>
      <c r="I24" s="36"/>
    </row>
    <row r="25" spans="1:9" ht="51">
      <c r="A25" t="s">
        <v>38</v>
      </c>
      <c r="E25" s="20" t="s">
        <v>62</v>
      </c>
      <c r="I25" s="36"/>
    </row>
    <row r="26" spans="1:16" ht="12.75">
      <c r="A26" s="11" t="s">
        <v>32</v>
      </c>
      <c r="B26" s="14">
        <v>5</v>
      </c>
      <c r="C26" s="39" t="s">
        <v>60</v>
      </c>
      <c r="D26" s="11" t="s">
        <v>36</v>
      </c>
      <c r="E26" s="31" t="s">
        <v>57</v>
      </c>
      <c r="F26" s="16" t="s">
        <v>48</v>
      </c>
      <c r="G26" s="17">
        <v>1020</v>
      </c>
      <c r="H26" s="32"/>
      <c r="I26" s="35">
        <f>ROUND(ROUND(H26,2)*ROUND(G26,3),2)</f>
        <v>0</v>
      </c>
      <c r="O26">
        <f>(I26*21)/100</f>
        <v>0</v>
      </c>
      <c r="P26" t="s">
        <v>10</v>
      </c>
    </row>
    <row r="27" spans="1:9" ht="12.75">
      <c r="A27" s="19" t="s">
        <v>35</v>
      </c>
      <c r="E27" s="20" t="s">
        <v>108</v>
      </c>
      <c r="I27" s="36"/>
    </row>
    <row r="28" spans="1:9" ht="38.25">
      <c r="A28" s="21" t="s">
        <v>37</v>
      </c>
      <c r="E28" s="30" t="s">
        <v>96</v>
      </c>
      <c r="I28" s="36"/>
    </row>
    <row r="29" spans="1:9" ht="140.25">
      <c r="A29" t="s">
        <v>38</v>
      </c>
      <c r="E29" s="20" t="s">
        <v>50</v>
      </c>
      <c r="I29" s="36"/>
    </row>
    <row r="30" spans="1:16" ht="12.75">
      <c r="A30" s="11" t="s">
        <v>32</v>
      </c>
      <c r="B30" s="14">
        <v>6</v>
      </c>
      <c r="C30" s="39" t="s">
        <v>59</v>
      </c>
      <c r="D30" s="11" t="s">
        <v>36</v>
      </c>
      <c r="E30" s="31" t="s">
        <v>58</v>
      </c>
      <c r="F30" s="16" t="s">
        <v>48</v>
      </c>
      <c r="G30" s="17">
        <v>393</v>
      </c>
      <c r="H30" s="32"/>
      <c r="I30" s="35">
        <f>ROUND(ROUND(H30,2)*ROUND(G30,3),2)</f>
        <v>0</v>
      </c>
      <c r="O30">
        <f>(I30*21)/100</f>
        <v>0</v>
      </c>
      <c r="P30" t="s">
        <v>10</v>
      </c>
    </row>
    <row r="31" spans="1:9" ht="12.75">
      <c r="A31" s="19" t="s">
        <v>35</v>
      </c>
      <c r="E31" s="20" t="s">
        <v>109</v>
      </c>
      <c r="I31" s="36"/>
    </row>
    <row r="32" spans="1:9" ht="38.25">
      <c r="A32" s="21" t="s">
        <v>37</v>
      </c>
      <c r="E32" s="22" t="s">
        <v>97</v>
      </c>
      <c r="I32" s="36"/>
    </row>
    <row r="33" spans="1:9" ht="101.25" customHeight="1">
      <c r="A33" t="s">
        <v>38</v>
      </c>
      <c r="E33" s="20" t="s">
        <v>50</v>
      </c>
      <c r="I33" s="36"/>
    </row>
    <row r="34" spans="1:16" ht="12.75">
      <c r="A34" s="11" t="s">
        <v>32</v>
      </c>
      <c r="B34" s="26">
        <v>7</v>
      </c>
      <c r="C34" s="75" t="s">
        <v>111</v>
      </c>
      <c r="D34" s="11" t="s">
        <v>36</v>
      </c>
      <c r="E34" s="31" t="s">
        <v>112</v>
      </c>
      <c r="F34" s="29" t="s">
        <v>48</v>
      </c>
      <c r="G34" s="27">
        <v>655</v>
      </c>
      <c r="H34" s="38"/>
      <c r="I34" s="37">
        <f>ROUND(ROUND(H34,2)*ROUND(G34,3),2)</f>
        <v>0</v>
      </c>
      <c r="O34">
        <f>(I34*21)/100</f>
        <v>0</v>
      </c>
      <c r="P34" t="s">
        <v>10</v>
      </c>
    </row>
    <row r="35" spans="1:9" ht="12.75">
      <c r="A35" s="19" t="s">
        <v>35</v>
      </c>
      <c r="E35" s="20" t="s">
        <v>110</v>
      </c>
      <c r="I35" s="36"/>
    </row>
    <row r="36" spans="1:9" ht="38.25">
      <c r="A36" s="21" t="s">
        <v>37</v>
      </c>
      <c r="E36" s="22" t="s">
        <v>98</v>
      </c>
      <c r="I36" s="36"/>
    </row>
    <row r="37" spans="1:9" ht="140.25">
      <c r="A37" t="s">
        <v>38</v>
      </c>
      <c r="E37" s="20" t="s">
        <v>50</v>
      </c>
      <c r="I37" s="36"/>
    </row>
    <row r="38" spans="1:18" ht="12.75" customHeight="1">
      <c r="A38" s="4" t="s">
        <v>30</v>
      </c>
      <c r="B38" s="4"/>
      <c r="C38" s="23" t="s">
        <v>27</v>
      </c>
      <c r="D38" s="4"/>
      <c r="E38" s="13" t="s">
        <v>52</v>
      </c>
      <c r="F38" s="4"/>
      <c r="G38" s="4"/>
      <c r="H38" s="4"/>
      <c r="I38" s="34">
        <f>SUM(I39:I47)</f>
        <v>0</v>
      </c>
      <c r="O38" t="e">
        <f>0+R38</f>
        <v>#REF!</v>
      </c>
      <c r="Q38" t="e">
        <f>0+#REF!+I39+I47</f>
        <v>#REF!</v>
      </c>
      <c r="R38" t="e">
        <f>0+#REF!+O39+O47</f>
        <v>#REF!</v>
      </c>
    </row>
    <row r="39" spans="1:16" ht="12.75">
      <c r="A39" s="11" t="s">
        <v>32</v>
      </c>
      <c r="B39" s="14">
        <v>8</v>
      </c>
      <c r="C39" s="14">
        <v>919112</v>
      </c>
      <c r="D39" s="11" t="s">
        <v>36</v>
      </c>
      <c r="E39" s="31" t="s">
        <v>67</v>
      </c>
      <c r="F39" s="16" t="s">
        <v>51</v>
      </c>
      <c r="G39" s="17">
        <v>686</v>
      </c>
      <c r="H39" s="32"/>
      <c r="I39" s="35">
        <f>ROUND(ROUND(H39,2)*ROUND(G39,3),2)</f>
        <v>0</v>
      </c>
      <c r="O39">
        <f>(I39*21)/100</f>
        <v>0</v>
      </c>
      <c r="P39" t="s">
        <v>10</v>
      </c>
    </row>
    <row r="40" spans="1:9" ht="12.75">
      <c r="A40" s="19" t="s">
        <v>35</v>
      </c>
      <c r="E40" s="20" t="s">
        <v>68</v>
      </c>
      <c r="H40" s="33"/>
      <c r="I40" s="36"/>
    </row>
    <row r="41" spans="1:9" ht="38.25">
      <c r="A41" s="21" t="s">
        <v>37</v>
      </c>
      <c r="E41" s="22" t="s">
        <v>100</v>
      </c>
      <c r="H41" s="33"/>
      <c r="I41" s="36"/>
    </row>
    <row r="42" spans="1:9" ht="25.5">
      <c r="A42" t="s">
        <v>38</v>
      </c>
      <c r="E42" s="20" t="s">
        <v>53</v>
      </c>
      <c r="H42" s="33"/>
      <c r="I42" s="36"/>
    </row>
    <row r="43" spans="2:9" ht="12.75">
      <c r="B43" s="14">
        <v>9</v>
      </c>
      <c r="C43" s="14">
        <v>931315</v>
      </c>
      <c r="D43" s="11" t="s">
        <v>36</v>
      </c>
      <c r="E43" s="31" t="s">
        <v>69</v>
      </c>
      <c r="F43" s="16" t="s">
        <v>51</v>
      </c>
      <c r="G43" s="17">
        <v>686</v>
      </c>
      <c r="H43" s="32"/>
      <c r="I43" s="35">
        <f>ROUND(ROUND(H43,2)*ROUND(G43,3),2)</f>
        <v>0</v>
      </c>
    </row>
    <row r="44" spans="5:9" ht="12.75">
      <c r="E44" s="20" t="s">
        <v>68</v>
      </c>
      <c r="H44" s="33"/>
      <c r="I44" s="36"/>
    </row>
    <row r="45" spans="5:9" ht="38.25">
      <c r="E45" s="22" t="s">
        <v>100</v>
      </c>
      <c r="H45" s="33"/>
      <c r="I45" s="36"/>
    </row>
    <row r="46" spans="5:9" ht="38.25">
      <c r="E46" s="20" t="s">
        <v>70</v>
      </c>
      <c r="H46" s="33"/>
      <c r="I46" s="36"/>
    </row>
    <row r="47" spans="1:16" ht="12.75">
      <c r="A47" s="11" t="s">
        <v>32</v>
      </c>
      <c r="B47" s="14">
        <v>10</v>
      </c>
      <c r="C47" s="14">
        <v>93808</v>
      </c>
      <c r="D47" s="11" t="s">
        <v>36</v>
      </c>
      <c r="E47" s="31" t="s">
        <v>54</v>
      </c>
      <c r="F47" s="16" t="s">
        <v>48</v>
      </c>
      <c r="G47" s="17">
        <v>1020</v>
      </c>
      <c r="H47" s="32"/>
      <c r="I47" s="35">
        <f>ROUND(ROUND(H47,2)*ROUND(G47,3),2)</f>
        <v>0</v>
      </c>
      <c r="O47">
        <f>(I47*21)/100</f>
        <v>0</v>
      </c>
      <c r="P47" t="s">
        <v>10</v>
      </c>
    </row>
    <row r="48" spans="1:9" ht="12.75">
      <c r="A48" s="19" t="s">
        <v>35</v>
      </c>
      <c r="E48" s="20" t="s">
        <v>92</v>
      </c>
      <c r="I48" s="36"/>
    </row>
    <row r="49" spans="1:9" ht="38.25">
      <c r="A49" s="21" t="s">
        <v>37</v>
      </c>
      <c r="E49" s="30" t="s">
        <v>96</v>
      </c>
      <c r="I49" s="36"/>
    </row>
    <row r="50" spans="1:5" ht="25.5">
      <c r="A50" t="s">
        <v>38</v>
      </c>
      <c r="E50" s="20" t="s">
        <v>55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480314960629921" right="0.7480314960629921" top="0.5905511811023623" bottom="0.1968503937007874" header="0.5118110236220472" footer="0.5118110236220472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Vybíral Vojtěch</dc:creator>
  <cp:keywords/>
  <dc:description/>
  <cp:lastModifiedBy>Vybíral Vojtěch</cp:lastModifiedBy>
  <cp:lastPrinted>2023-04-12T15:41:01Z</cp:lastPrinted>
  <dcterms:created xsi:type="dcterms:W3CDTF">2022-09-21T12:47:13Z</dcterms:created>
  <dcterms:modified xsi:type="dcterms:W3CDTF">2023-04-18T12:49:00Z</dcterms:modified>
  <cp:category/>
  <cp:version/>
  <cp:contentType/>
  <cp:contentStatus/>
</cp:coreProperties>
</file>