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C:\Users\dolezal.vaclav\Desktop\Oprava vstupního schodiště a rampy budovy A, Ořechovská 35\"/>
    </mc:Choice>
  </mc:AlternateContent>
  <xr:revisionPtr revIDLastSave="0" documentId="13_ncr:1_{8285C8C2-FF5B-4B90-AB4D-3814B1835982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SÚS JMK - Opra..." sheetId="2" r:id="rId2"/>
  </sheets>
  <externalReferences>
    <externalReference r:id="rId3"/>
  </externalReferences>
  <definedNames>
    <definedName name="_xlnm._FilterDatabase" localSheetId="1" hidden="1">'SÚS JMK - Opra...'!$C$122:$K$199</definedName>
    <definedName name="_xlnm.Print_Titles" localSheetId="0">'Rekapitulace stavby'!$92:$92</definedName>
    <definedName name="_xlnm.Print_Titles" localSheetId="1">'SÚS JMK - Opra...'!$122:$122</definedName>
    <definedName name="_xlnm.Print_Area" localSheetId="0">'Rekapitulace stavby'!$D$4:$AO$76,'Rekapitulace stavby'!$C$82:$AQ$96</definedName>
    <definedName name="_xlnm.Print_Area" localSheetId="1">'SÚS JMK - Opra...'!$C$4:$J$76,'SÚS JMK - Opra...'!$C$82:$J$106,'SÚS JMK - Opra...'!$C$112:$J$199</definedName>
  </definedNames>
  <calcPr calcId="191029"/>
</workbook>
</file>

<file path=xl/calcChain.xml><?xml version="1.0" encoding="utf-8"?>
<calcChain xmlns="http://schemas.openxmlformats.org/spreadsheetml/2006/main">
  <c r="J16" i="2" l="1"/>
  <c r="E16" i="2"/>
  <c r="F120" i="2" s="1"/>
  <c r="J15" i="2"/>
  <c r="J198" i="2"/>
  <c r="J195" i="2"/>
  <c r="J194" i="2"/>
  <c r="J192" i="2"/>
  <c r="J190" i="2"/>
  <c r="J188" i="2"/>
  <c r="J186" i="2"/>
  <c r="J184" i="2"/>
  <c r="J182" i="2"/>
  <c r="J180" i="2"/>
  <c r="J179" i="2"/>
  <c r="J177" i="2"/>
  <c r="J175" i="2"/>
  <c r="J172" i="2"/>
  <c r="J170" i="2"/>
  <c r="J168" i="2"/>
  <c r="J167" i="2"/>
  <c r="J166" i="2"/>
  <c r="J159" i="2"/>
  <c r="J157" i="2"/>
  <c r="J155" i="2"/>
  <c r="J153" i="2"/>
  <c r="J151" i="2"/>
  <c r="J148" i="2"/>
  <c r="J146" i="2"/>
  <c r="J144" i="2"/>
  <c r="J143" i="2"/>
  <c r="J142" i="2"/>
  <c r="J141" i="2"/>
  <c r="J138" i="2"/>
  <c r="J136" i="2"/>
  <c r="J134" i="2"/>
  <c r="J132" i="2"/>
  <c r="J130" i="2"/>
  <c r="J126" i="2"/>
  <c r="J120" i="2"/>
  <c r="J119" i="2"/>
  <c r="F119" i="2"/>
  <c r="J117" i="2"/>
  <c r="F117" i="2"/>
  <c r="E115" i="2"/>
  <c r="J35" i="2" l="1"/>
  <c r="J34" i="2"/>
  <c r="AY95" i="1"/>
  <c r="J33" i="2"/>
  <c r="AX95" i="1"/>
  <c r="BI199" i="2"/>
  <c r="BH199" i="2"/>
  <c r="BG199" i="2"/>
  <c r="BF199" i="2"/>
  <c r="T199" i="2"/>
  <c r="T198" i="2" s="1"/>
  <c r="T197" i="2" s="1"/>
  <c r="R199" i="2"/>
  <c r="R198" i="2" s="1"/>
  <c r="R197" i="2" s="1"/>
  <c r="P199" i="2"/>
  <c r="P198" i="2" s="1"/>
  <c r="P197" i="2" s="1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T171" i="2" s="1"/>
  <c r="R172" i="2"/>
  <c r="R171" i="2" s="1"/>
  <c r="P172" i="2"/>
  <c r="P171" i="2" s="1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J90" i="2"/>
  <c r="F90" i="2"/>
  <c r="F89" i="2"/>
  <c r="F87" i="2"/>
  <c r="E85" i="2"/>
  <c r="J19" i="2"/>
  <c r="E19" i="2"/>
  <c r="J18" i="2"/>
  <c r="J87" i="2"/>
  <c r="L90" i="1"/>
  <c r="AM90" i="1"/>
  <c r="AM89" i="1"/>
  <c r="L89" i="1"/>
  <c r="AM87" i="1"/>
  <c r="L87" i="1"/>
  <c r="L85" i="1"/>
  <c r="L84" i="1"/>
  <c r="BK183" i="2"/>
  <c r="BK170" i="2"/>
  <c r="BK142" i="2"/>
  <c r="BK196" i="2"/>
  <c r="J196" i="2" s="1"/>
  <c r="BK195" i="2"/>
  <c r="BK172" i="2"/>
  <c r="BK144" i="2"/>
  <c r="BK138" i="2"/>
  <c r="BK132" i="2"/>
  <c r="BK177" i="2"/>
  <c r="BK168" i="2"/>
  <c r="BK151" i="2"/>
  <c r="BK130" i="2"/>
  <c r="BK189" i="2"/>
  <c r="J189" i="2" s="1"/>
  <c r="BK153" i="2"/>
  <c r="BK143" i="2"/>
  <c r="BK179" i="2"/>
  <c r="BK167" i="2"/>
  <c r="BK199" i="2"/>
  <c r="BK185" i="2"/>
  <c r="BK166" i="2"/>
  <c r="BK157" i="2"/>
  <c r="BK146" i="2"/>
  <c r="BK141" i="2"/>
  <c r="BK193" i="2"/>
  <c r="BK187" i="2"/>
  <c r="BK175" i="2"/>
  <c r="BK155" i="2"/>
  <c r="BK134" i="2"/>
  <c r="BK126" i="2"/>
  <c r="BK191" i="2"/>
  <c r="BK181" i="2"/>
  <c r="BK148" i="2"/>
  <c r="AS94" i="1"/>
  <c r="BK159" i="2"/>
  <c r="BK136" i="2"/>
  <c r="BK125" i="2" l="1"/>
  <c r="J125" i="2" s="1"/>
  <c r="R125" i="2"/>
  <c r="BK140" i="2"/>
  <c r="J140" i="2" s="1"/>
  <c r="R140" i="2"/>
  <c r="P150" i="2"/>
  <c r="BK165" i="2"/>
  <c r="T165" i="2"/>
  <c r="R174" i="2"/>
  <c r="P190" i="2"/>
  <c r="P140" i="2"/>
  <c r="T140" i="2"/>
  <c r="R150" i="2"/>
  <c r="P165" i="2"/>
  <c r="T174" i="2"/>
  <c r="R190" i="2"/>
  <c r="P125" i="2"/>
  <c r="T125" i="2"/>
  <c r="BK150" i="2"/>
  <c r="J150" i="2" s="1"/>
  <c r="J98" i="2" s="1"/>
  <c r="T150" i="2"/>
  <c r="R165" i="2"/>
  <c r="BK174" i="2"/>
  <c r="J174" i="2" s="1"/>
  <c r="P174" i="2"/>
  <c r="BK190" i="2"/>
  <c r="T190" i="2"/>
  <c r="BK171" i="2"/>
  <c r="BK198" i="2"/>
  <c r="J89" i="2"/>
  <c r="BE126" i="2"/>
  <c r="BE141" i="2"/>
  <c r="BE144" i="2"/>
  <c r="BE148" i="2"/>
  <c r="BE151" i="2"/>
  <c r="BE155" i="2"/>
  <c r="BE166" i="2"/>
  <c r="BE168" i="2"/>
  <c r="BE170" i="2"/>
  <c r="BE172" i="2"/>
  <c r="BE175" i="2"/>
  <c r="BE185" i="2"/>
  <c r="BE191" i="2"/>
  <c r="BE132" i="2"/>
  <c r="BE136" i="2"/>
  <c r="BE143" i="2"/>
  <c r="BE146" i="2"/>
  <c r="BE159" i="2"/>
  <c r="BE179" i="2"/>
  <c r="BE181" i="2"/>
  <c r="BE183" i="2"/>
  <c r="BE187" i="2"/>
  <c r="BE142" i="2"/>
  <c r="BE157" i="2"/>
  <c r="BE177" i="2"/>
  <c r="BE189" i="2"/>
  <c r="BE193" i="2"/>
  <c r="BE195" i="2"/>
  <c r="BE196" i="2"/>
  <c r="BE130" i="2"/>
  <c r="BE134" i="2"/>
  <c r="BE138" i="2"/>
  <c r="BE153" i="2"/>
  <c r="BE167" i="2"/>
  <c r="BE199" i="2"/>
  <c r="F33" i="2"/>
  <c r="BB95" i="1" s="1"/>
  <c r="BB94" i="1" s="1"/>
  <c r="AX94" i="1" s="1"/>
  <c r="J32" i="2"/>
  <c r="AW95" i="1" s="1"/>
  <c r="F34" i="2"/>
  <c r="BC95" i="1" s="1"/>
  <c r="BC94" i="1" s="1"/>
  <c r="W32" i="1" s="1"/>
  <c r="F35" i="2"/>
  <c r="BD95" i="1" s="1"/>
  <c r="BD94" i="1" s="1"/>
  <c r="W33" i="1" s="1"/>
  <c r="F32" i="2"/>
  <c r="BA95" i="1" s="1"/>
  <c r="BA94" i="1" s="1"/>
  <c r="W30" i="1" s="1"/>
  <c r="P124" i="2" l="1"/>
  <c r="J171" i="2"/>
  <c r="J100" i="2" s="1"/>
  <c r="J165" i="2"/>
  <c r="J99" i="2" s="1"/>
  <c r="J105" i="2"/>
  <c r="R124" i="2"/>
  <c r="J103" i="2"/>
  <c r="P173" i="2"/>
  <c r="P123" i="2" s="1"/>
  <c r="AU95" i="1" s="1"/>
  <c r="AU94" i="1" s="1"/>
  <c r="J97" i="2"/>
  <c r="J102" i="2"/>
  <c r="T124" i="2"/>
  <c r="J96" i="2"/>
  <c r="T173" i="2"/>
  <c r="R173" i="2"/>
  <c r="BK124" i="2"/>
  <c r="J124" i="2" s="1"/>
  <c r="BK173" i="2"/>
  <c r="J173" i="2" s="1"/>
  <c r="BK197" i="2"/>
  <c r="J197" i="2" s="1"/>
  <c r="AW94" i="1"/>
  <c r="AK30" i="1" s="1"/>
  <c r="F31" i="2"/>
  <c r="AZ95" i="1" s="1"/>
  <c r="AZ94" i="1" s="1"/>
  <c r="W29" i="1" s="1"/>
  <c r="AY94" i="1"/>
  <c r="W31" i="1"/>
  <c r="J31" i="2"/>
  <c r="AV95" i="1" s="1"/>
  <c r="AT95" i="1" s="1"/>
  <c r="R123" i="2" l="1"/>
  <c r="T123" i="2"/>
  <c r="J104" i="2"/>
  <c r="J101" i="2"/>
  <c r="J95" i="2"/>
  <c r="BK123" i="2"/>
  <c r="J123" i="2" s="1"/>
  <c r="AV94" i="1"/>
  <c r="AK29" i="1" s="1"/>
  <c r="J28" i="2" l="1"/>
  <c r="AG95" i="1" s="1"/>
  <c r="AG94" i="1" s="1"/>
  <c r="AK26" i="1" s="1"/>
  <c r="AK35" i="1" s="1"/>
  <c r="J37" i="2"/>
  <c r="J94" i="2"/>
  <c r="AN95" i="1"/>
  <c r="AT94" i="1"/>
  <c r="AN94" i="1" s="1"/>
</calcChain>
</file>

<file path=xl/sharedStrings.xml><?xml version="1.0" encoding="utf-8"?>
<sst xmlns="http://schemas.openxmlformats.org/spreadsheetml/2006/main" count="1054" uniqueCount="306">
  <si>
    <t>Export Komplet</t>
  </si>
  <si>
    <t/>
  </si>
  <si>
    <t>2.0</t>
  </si>
  <si>
    <t>False</t>
  </si>
  <si>
    <t>{87406a8d-cc41-4014-b6f0-53870baeeb18}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</si>
  <si>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</si>
  <si>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</si>
  <si>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</si>
  <si>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</si>
  <si>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</si>
  <si>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</si>
  <si>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</si>
  <si>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</si>
  <si>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</si>
  <si>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</si>
  <si>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</si>
  <si>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</si>
  <si>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</si>
  <si>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</si>
  <si>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</si>
  <si>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</si>
  <si>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Zhotovitel: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</si>
  <si>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</si>
  <si>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</si>
  <si>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</si>
  <si>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</si>
  <si>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</si>
  <si>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</si>
  <si>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</si>
  <si>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</si>
  <si>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</si>
  <si>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</si>
  <si>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</si>
  <si>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</si>
  <si>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</si>
  <si>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</si>
  <si>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</si>
  <si>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</si>
  <si>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</si>
  <si>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</si>
  <si>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</si>
  <si>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</si>
  <si>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</si>
  <si>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</si>
  <si>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</si>
  <si>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</si>
  <si>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</si>
  <si>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</si>
  <si>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</si>
  <si>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</si>
  <si>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</si>
  <si>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</si>
  <si>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</si>
  <si>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</si>
  <si>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</si>
  <si>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</si>
  <si>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</si>
  <si>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</si>
  <si>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</si>
  <si>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</si>
  <si>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</si>
  <si>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</si>
  <si>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</si>
  <si>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</si>
  <si>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</si>
  <si>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</si>
  <si>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</si>
  <si>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</si>
  <si>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</si>
  <si>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</si>
  <si>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</si>
  <si>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</si>
  <si>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</si>
  <si>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</si>
  <si>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</si>
  <si>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</si>
  <si>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</si>
  <si>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</si>
  <si>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</si>
  <si>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</si>
  <si>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</si>
  <si>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</si>
  <si>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</si>
  <si>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</si>
  <si>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</si>
  <si>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</si>
  <si>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</si>
  <si>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</si>
  <si>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</si>
  <si>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</si>
  <si>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</si>
  <si>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</si>
  <si>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</si>
  <si>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</si>
  <si>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</si>
  <si>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</si>
  <si>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</si>
  <si>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</si>
  <si>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</si>
  <si>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</si>
  <si>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</si>
  <si>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</si>
  <si>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</si>
  <si>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</si>
  <si>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</si>
  <si>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</si>
  <si>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</si>
  <si>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</si>
  <si>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</si>
  <si>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</si>
  <si>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132212131</t>
  </si>
  <si>
    <t>Hloubení nezapažených rýh šířky do 800 mm v soudržných horninách třídy těžitelnosti I skupiny 3 ručně</t>
  </si>
  <si>
    <t>m3</t>
  </si>
  <si>
    <t>4</t>
  </si>
  <si>
    <t>-182195694</t>
  </si>
  <si>
    <t>VV</t>
  </si>
  <si>
    <t>21,4*0,3*0,3</t>
  </si>
  <si>
    <t>(5,1+2,6)*0,5*0,3+1,5*2*0,5*0,3</t>
  </si>
  <si>
    <t>Součet</t>
  </si>
  <si>
    <t>162251121</t>
  </si>
  <si>
    <t>Vodorovné přemístění do 20 m výkopku/sypaniny z horniny třídy těžitelnosti II skupiny 4 a 5</t>
  </si>
  <si>
    <t>1939561642</t>
  </si>
  <si>
    <t>3,178*2</t>
  </si>
  <si>
    <t>3</t>
  </si>
  <si>
    <t>162751117</t>
  </si>
  <si>
    <t>Vodorovné přemístění přes 9 000 do 10000 m výkopku/sypaniny z horniny třídy těžitelnosti I skupiny 1 až 3</t>
  </si>
  <si>
    <t>-1907432343</t>
  </si>
  <si>
    <t>3,531-3,178</t>
  </si>
  <si>
    <t>171201231</t>
  </si>
  <si>
    <t>Poplatek za uložení zeminy a kamení na recyklační skládce (skládkovné) kód odpadu 17 05 04</t>
  </si>
  <si>
    <t>t</t>
  </si>
  <si>
    <t>1664093708</t>
  </si>
  <si>
    <t>0,353*1,8</t>
  </si>
  <si>
    <t>5</t>
  </si>
  <si>
    <t>171251201</t>
  </si>
  <si>
    <t>Uložení sypaniny na skládky nebo meziskládky</t>
  </si>
  <si>
    <t>1360253562</t>
  </si>
  <si>
    <t>3,531</t>
  </si>
  <si>
    <t>6</t>
  </si>
  <si>
    <t>174111101</t>
  </si>
  <si>
    <t>Zásyp  kolem objektů sypaninou se zhutněním ručně</t>
  </si>
  <si>
    <t>1279454331</t>
  </si>
  <si>
    <t>(1,926+1,605)*0,9</t>
  </si>
  <si>
    <t>Úpravy povrchů, podlahy a osazování výplní</t>
  </si>
  <si>
    <t>7</t>
  </si>
  <si>
    <t>622323111</t>
  </si>
  <si>
    <t>Vápenocementová omítka hladkých vnějších stěn tloušťky do 5 mm nanášená ručně</t>
  </si>
  <si>
    <t>m2</t>
  </si>
  <si>
    <t>1450605910</t>
  </si>
  <si>
    <t>8</t>
  </si>
  <si>
    <t>622323191</t>
  </si>
  <si>
    <t>Příplatek k vápenocementové omítce hladkých vnějších stěn za každý další 1 mm tloušťky ručně</t>
  </si>
  <si>
    <t>-576701338</t>
  </si>
  <si>
    <t>9</t>
  </si>
  <si>
    <t>622511112.LBC.001</t>
  </si>
  <si>
    <t>Tenkovrstvá akrylátová omítka Mozaiková omítka Cemix vnějších stěn</t>
  </si>
  <si>
    <t>2090242514</t>
  </si>
  <si>
    <t>10</t>
  </si>
  <si>
    <t>635111215</t>
  </si>
  <si>
    <t>Násyp pod podlahy ze štěrkopísku se zhutněním</t>
  </si>
  <si>
    <t>47649816</t>
  </si>
  <si>
    <t>6,420*0,15</t>
  </si>
  <si>
    <t>11</t>
  </si>
  <si>
    <t>637211122</t>
  </si>
  <si>
    <t>Okapový chodník z betonových dlaždic tl 50 mm kladených do písku se zalitím spár MC-30% nových</t>
  </si>
  <si>
    <t>-1876118195</t>
  </si>
  <si>
    <t>21,4*0,3</t>
  </si>
  <si>
    <t>12</t>
  </si>
  <si>
    <t>6372111221</t>
  </si>
  <si>
    <t>Okapový chodník z žulových kostek tl 80 mm kladených do písku se zalitím spár MC</t>
  </si>
  <si>
    <t>1079631471</t>
  </si>
  <si>
    <t>3,85</t>
  </si>
  <si>
    <t>Ostatní konstrukce a práce, bourání</t>
  </si>
  <si>
    <t>13</t>
  </si>
  <si>
    <t>965081352</t>
  </si>
  <si>
    <t xml:space="preserve">Bourání  z dlaždic žulových malých tl  80 mm </t>
  </si>
  <si>
    <t>699454980</t>
  </si>
  <si>
    <t>(5,1+2,6)*0,5</t>
  </si>
  <si>
    <t>14</t>
  </si>
  <si>
    <t>9650813521</t>
  </si>
  <si>
    <t xml:space="preserve">Bourání  z dlaždic betonových tl  50 mm </t>
  </si>
  <si>
    <t>-948517468</t>
  </si>
  <si>
    <t>965082922</t>
  </si>
  <si>
    <t>Odstranění násypů pod okapovým chodníkem</t>
  </si>
  <si>
    <t>2117902346</t>
  </si>
  <si>
    <t>6,3*0,1+7,7*0,5*0,1</t>
  </si>
  <si>
    <t>16</t>
  </si>
  <si>
    <t>978015391</t>
  </si>
  <si>
    <t>Otlučení (osekání) vnější vápenné nebo vápenocementové omítky stupně členitosti 1 a 2 v rozsahu přes 80 do 100 %</t>
  </si>
  <si>
    <t>338059333</t>
  </si>
  <si>
    <t>21,44+(5,1+2,6)*1,1+1,5*0,1*2</t>
  </si>
  <si>
    <t>17</t>
  </si>
  <si>
    <t>978059611</t>
  </si>
  <si>
    <t xml:space="preserve">Odsekání a odebrání obkladů stěn z vnějších obkládaček </t>
  </si>
  <si>
    <t>-861807880</t>
  </si>
  <si>
    <t>10,0*0,9+5*0,75+3,0*0,6+3,0*0,5</t>
  </si>
  <si>
    <t>1,1*0,9+1,1*4,0</t>
  </si>
  <si>
    <t>Mezisoučet</t>
  </si>
  <si>
    <t>(5,1+2,6)*1,1+1,5*2*0,1</t>
  </si>
  <si>
    <t>997</t>
  </si>
  <si>
    <t>Přesun sutě</t>
  </si>
  <si>
    <t>18</t>
  </si>
  <si>
    <t>997013151</t>
  </si>
  <si>
    <t>Vnitrostaveništní doprava suti a vybouraných hmot pro budovy v do 6 m s omezením mechanizace</t>
  </si>
  <si>
    <t>-1271526787</t>
  </si>
  <si>
    <t>19</t>
  </si>
  <si>
    <t>997013501</t>
  </si>
  <si>
    <t>Odvoz suti a vybouraných hmot na skládku nebo meziskládku do 1 km se složením</t>
  </si>
  <si>
    <t>1311815614</t>
  </si>
  <si>
    <t>20</t>
  </si>
  <si>
    <t>997013509</t>
  </si>
  <si>
    <t>Příplatek k odvozu suti a vybouraných hmot na skládku ZKD 1 km přes 1 km</t>
  </si>
  <si>
    <t>-301894985</t>
  </si>
  <si>
    <t>7,843*10 'Přepočtené koeficientem množství</t>
  </si>
  <si>
    <t>997013601</t>
  </si>
  <si>
    <t>Poplatek za uložení na skládce (skládkovné) stavebního odpadu</t>
  </si>
  <si>
    <t>351124542</t>
  </si>
  <si>
    <t>998</t>
  </si>
  <si>
    <t>Přesun hmot</t>
  </si>
  <si>
    <t>22</t>
  </si>
  <si>
    <t>998011001</t>
  </si>
  <si>
    <t>Přesun hmot  v do 6 m</t>
  </si>
  <si>
    <t>-1561502275</t>
  </si>
  <si>
    <t>PSV</t>
  </si>
  <si>
    <t>Práce a dodávky PSV</t>
  </si>
  <si>
    <t>711</t>
  </si>
  <si>
    <t>Izolace proti vodě, vlhkosti a plynům</t>
  </si>
  <si>
    <t>23</t>
  </si>
  <si>
    <t>711112001</t>
  </si>
  <si>
    <t>Provedení izolace proti zemní vlhkosti svislé za studena nátěrem penetračním</t>
  </si>
  <si>
    <t>-2072227331</t>
  </si>
  <si>
    <t>21,7*0,6+(5,1+2,6+2*1,5)*0,6</t>
  </si>
  <si>
    <t>24</t>
  </si>
  <si>
    <t>M</t>
  </si>
  <si>
    <t>11163150</t>
  </si>
  <si>
    <t>lak penetrační asfaltový</t>
  </si>
  <si>
    <t>32</t>
  </si>
  <si>
    <t>-1406578298</t>
  </si>
  <si>
    <t>19,44*0,00034 'Přepočtené koeficientem množství</t>
  </si>
  <si>
    <t>25</t>
  </si>
  <si>
    <t>-1109537118</t>
  </si>
  <si>
    <t>26</t>
  </si>
  <si>
    <t>711142559</t>
  </si>
  <si>
    <t>Provedení izolace proti zemní vlhkosti pásy přitavením svislé NAIP</t>
  </si>
  <si>
    <t>-1745571663</t>
  </si>
  <si>
    <t>19,44</t>
  </si>
  <si>
    <t>27</t>
  </si>
  <si>
    <t>DEK.1010151880</t>
  </si>
  <si>
    <t>GLASTEK 40 SPECIAL MINERAL (role/7,5m2)</t>
  </si>
  <si>
    <t>2086500486</t>
  </si>
  <si>
    <t>19,44*1,221 'Přepočtené koeficientem množství</t>
  </si>
  <si>
    <t>28</t>
  </si>
  <si>
    <t>711-pc1</t>
  </si>
  <si>
    <t>-134678524</t>
  </si>
  <si>
    <t>24,82</t>
  </si>
  <si>
    <t>29</t>
  </si>
  <si>
    <t>711-pc2</t>
  </si>
  <si>
    <t>D+m lišty na uchycení stávající izolace</t>
  </si>
  <si>
    <t>m</t>
  </si>
  <si>
    <t>248554758</t>
  </si>
  <si>
    <t>21,4+5,1+2,6+3,0</t>
  </si>
  <si>
    <t>30</t>
  </si>
  <si>
    <t>998711201</t>
  </si>
  <si>
    <t>Přesun hmot procentní pro izolace proti vodě, vlhkosti a plynům v objektech v do 6 m</t>
  </si>
  <si>
    <t>%</t>
  </si>
  <si>
    <t>-91820454</t>
  </si>
  <si>
    <t>767</t>
  </si>
  <si>
    <t>Konstrukce zámečnické</t>
  </si>
  <si>
    <t>31</t>
  </si>
  <si>
    <t>767-pc1</t>
  </si>
  <si>
    <t>D+m držáku -kotva zábradlí pozink</t>
  </si>
  <si>
    <t>kus</t>
  </si>
  <si>
    <t>-98007965</t>
  </si>
  <si>
    <t>10+8</t>
  </si>
  <si>
    <t>767-pc2</t>
  </si>
  <si>
    <t>D+m nerezová hrana</t>
  </si>
  <si>
    <t>-1059339993</t>
  </si>
  <si>
    <t>33</t>
  </si>
  <si>
    <t>767-pc3</t>
  </si>
  <si>
    <t>Demontáž a osazení původního zábradlí</t>
  </si>
  <si>
    <t>-1989870900</t>
  </si>
  <si>
    <t>34</t>
  </si>
  <si>
    <t>998767201</t>
  </si>
  <si>
    <t>Přesun hmot procentní pro zámečnické konstrukce v objektech v do 6 m</t>
  </si>
  <si>
    <t>-1328143039</t>
  </si>
  <si>
    <t>VRN</t>
  </si>
  <si>
    <t>Vedlejší rozpočtové náklady</t>
  </si>
  <si>
    <t>VRN3</t>
  </si>
  <si>
    <t>Zařízení staveniště</t>
  </si>
  <si>
    <t>35</t>
  </si>
  <si>
    <t>030001000</t>
  </si>
  <si>
    <t>sada</t>
  </si>
  <si>
    <t>1024</t>
  </si>
  <si>
    <t>-1565789108</t>
  </si>
  <si>
    <t>SÚS JMK, Ořechovská 35, Brno</t>
  </si>
  <si>
    <t>SÚS JMK</t>
  </si>
  <si>
    <t xml:space="preserve">SÚS JMK, Ořechovská </t>
  </si>
  <si>
    <t>Oprava chodníkové rampy - soklu</t>
  </si>
  <si>
    <t xml:space="preserve">SÚS JMK </t>
  </si>
  <si>
    <t>Uchazeč:</t>
  </si>
  <si>
    <t>711113125.SMB</t>
  </si>
  <si>
    <t>Izolace proti vlhkosti na svislé ploše za studena těsnicí hmotou SCHOMBURG COMBIFLEX-C2</t>
  </si>
  <si>
    <t>Izolace proti vlhkosti na svislé ploše penetrace</t>
  </si>
  <si>
    <t>Vyplň údaj</t>
  </si>
  <si>
    <t>Návod na vyplnění</t>
  </si>
  <si>
    <t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</si>
</sst>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u/>
      <sz val="11"/>
      <color theme="10"/>
      <name val="Calibri"/>
      <scheme val="minor"/>
    </font>
    <font>
      <b/>
      <sz val="10"/>
      <color rgb="FF003366"/>
      <name val="Arial CE"/>
    </font>
    <font>
      <b/>
      <sz val="14"/>
      <name val="Arial CE"/>
      <charset val="1"/>
    </font>
    <font>
      <sz val="10"/>
      <color rgb="FF969696"/>
      <name val="Arial CE"/>
      <charset val="1"/>
    </font>
    <font>
      <b/>
      <sz val="11"/>
      <name val="Arial CE"/>
      <charset val="1"/>
    </font>
    <font>
      <sz val="10"/>
      <name val="Arial CE"/>
      <charset val="1"/>
    </font>
    <font>
      <sz val="9"/>
      <name val="Arial CE"/>
      <charset val="1"/>
    </font>
    <font>
      <b/>
      <sz val="12"/>
      <color rgb="FF960000"/>
      <name val="Arial CE"/>
      <charset val="1"/>
    </font>
    <font>
      <sz val="8"/>
      <color rgb="FF003366"/>
      <name val="Arial CE"/>
      <charset val="1"/>
    </font>
    <font>
      <sz val="12"/>
      <color rgb="FF003366"/>
      <name val="Arial CE"/>
      <charset val="1"/>
    </font>
    <font>
      <sz val="10"/>
      <color rgb="FF003366"/>
      <name val="Arial CE"/>
      <charset val="1"/>
    </font>
    <font>
      <sz val="8"/>
      <color rgb="FF505050"/>
      <name val="Arial CE"/>
      <charset val="1"/>
    </font>
    <font>
      <sz val="7"/>
      <color rgb="FF969696"/>
      <name val="Arial CE"/>
      <charset val="1"/>
    </font>
    <font>
      <sz val="8"/>
      <color rgb="FFFF0000"/>
      <name val="Arial CE"/>
      <charset val="1"/>
    </font>
    <font>
      <sz val="8"/>
      <color rgb="FF0000A8"/>
      <name val="Arial CE"/>
      <charset val="1"/>
    </font>
    <font>
      <i/>
      <sz val="9"/>
      <color rgb="FF0000FF"/>
      <name val="Arial CE"/>
      <charset val="1"/>
    </font>
    <font>
      <i/>
      <sz val="8"/>
      <color rgb="FF0000FF"/>
      <name val="Arial CE"/>
      <charset val="1"/>
    </font>
    <font>
      <sz val="8"/>
      <color rgb="FF3366FF"/>
      <name val="Arial CE"/>
      <charset val="1"/>
    </font>
    <font>
      <b/>
      <sz val="12"/>
      <color rgb="FF969696"/>
      <name val="Arial CE"/>
      <charset val="1"/>
    </font>
    <font>
      <b/>
      <sz val="8"/>
      <color rgb="FF969696"/>
      <name val="Arial CE"/>
      <charset val="1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D2D2D2"/>
        <bgColor rgb="FFC0C0C0"/>
      </patternFill>
    </fill>
    <fill>
      <patternFill patternType="solid">
        <fgColor rgb="FFFFFFCC"/>
        <bgColor rgb="FFFFFFFF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0" fillId="0" borderId="0" xfId="0"/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/>
    </xf>
    <xf numFmtId="165" fontId="37" fillId="0" borderId="0" xfId="0" applyNumberFormat="1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25" xfId="0" applyFont="1" applyBorder="1" applyAlignment="1">
      <alignment horizontal="center" vertical="center" wrapText="1"/>
    </xf>
    <xf numFmtId="0" fontId="38" fillId="5" borderId="16" xfId="0" applyFont="1" applyFill="1" applyBorder="1" applyAlignment="1">
      <alignment horizontal="center" vertical="center" wrapText="1"/>
    </xf>
    <xf numFmtId="0" fontId="38" fillId="5" borderId="17" xfId="0" applyFont="1" applyFill="1" applyBorder="1" applyAlignment="1">
      <alignment horizontal="center" vertical="center" wrapText="1"/>
    </xf>
    <xf numFmtId="0" fontId="38" fillId="5" borderId="18" xfId="0" applyFont="1" applyFill="1" applyBorder="1" applyAlignment="1">
      <alignment horizontal="center" vertical="center" wrapText="1"/>
    </xf>
    <xf numFmtId="0" fontId="38" fillId="5" borderId="0" xfId="0" applyFont="1" applyFill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9" fillId="0" borderId="0" xfId="0" applyFont="1" applyAlignment="1">
      <alignment horizontal="left" vertical="center"/>
    </xf>
    <xf numFmtId="4" fontId="39" fillId="0" borderId="0" xfId="0" applyNumberFormat="1" applyFont="1" applyAlignment="1"/>
    <xf numFmtId="0" fontId="40" fillId="0" borderId="0" xfId="0" applyFont="1" applyAlignment="1"/>
    <xf numFmtId="0" fontId="40" fillId="0" borderId="25" xfId="0" applyFont="1" applyBorder="1" applyAlignment="1"/>
    <xf numFmtId="0" fontId="4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0" fillId="0" borderId="0" xfId="0" applyFont="1" applyAlignment="1" applyProtection="1">
      <protection locked="0"/>
    </xf>
    <xf numFmtId="4" fontId="41" fillId="0" borderId="0" xfId="0" applyNumberFormat="1" applyFont="1" applyAlignment="1"/>
    <xf numFmtId="0" fontId="42" fillId="0" borderId="0" xfId="0" applyFont="1" applyAlignment="1">
      <alignment horizontal="left"/>
    </xf>
    <xf numFmtId="4" fontId="42" fillId="0" borderId="0" xfId="0" applyNumberFormat="1" applyFont="1" applyAlignment="1"/>
    <xf numFmtId="0" fontId="0" fillId="0" borderId="25" xfId="0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6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43" fillId="0" borderId="0" xfId="0" applyFont="1" applyAlignment="1">
      <alignment vertical="center"/>
    </xf>
    <xf numFmtId="0" fontId="43" fillId="0" borderId="25" xfId="0" applyFont="1" applyBorder="1" applyAlignment="1">
      <alignment vertical="center"/>
    </xf>
    <xf numFmtId="0" fontId="44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 wrapText="1"/>
    </xf>
    <xf numFmtId="167" fontId="43" fillId="0" borderId="0" xfId="0" applyNumberFormat="1" applyFont="1" applyAlignment="1">
      <alignment vertical="center"/>
    </xf>
    <xf numFmtId="0" fontId="43" fillId="0" borderId="0" xfId="0" applyFont="1" applyAlignment="1" applyProtection="1">
      <alignment vertical="center"/>
      <protection locked="0"/>
    </xf>
    <xf numFmtId="0" fontId="45" fillId="0" borderId="0" xfId="0" applyFont="1" applyAlignment="1">
      <alignment vertical="center"/>
    </xf>
    <xf numFmtId="0" fontId="45" fillId="0" borderId="25" xfId="0" applyFont="1" applyBorder="1" applyAlignment="1">
      <alignment vertical="center"/>
    </xf>
    <xf numFmtId="0" fontId="45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167" fontId="45" fillId="0" borderId="0" xfId="0" applyNumberFormat="1" applyFont="1" applyAlignment="1">
      <alignment vertical="center"/>
    </xf>
    <xf numFmtId="0" fontId="45" fillId="0" borderId="0" xfId="0" applyFont="1" applyAlignment="1" applyProtection="1">
      <alignment vertical="center"/>
      <protection locked="0"/>
    </xf>
    <xf numFmtId="0" fontId="46" fillId="0" borderId="0" xfId="0" applyFont="1" applyAlignment="1">
      <alignment vertical="center"/>
    </xf>
    <xf numFmtId="0" fontId="46" fillId="0" borderId="25" xfId="0" applyFont="1" applyBorder="1" applyAlignment="1">
      <alignment vertical="center"/>
    </xf>
    <xf numFmtId="0" fontId="46" fillId="0" borderId="0" xfId="0" applyFont="1" applyAlignment="1">
      <alignment horizontal="left" vertical="center"/>
    </xf>
    <xf numFmtId="0" fontId="46" fillId="0" borderId="0" xfId="0" applyFont="1" applyAlignment="1">
      <alignment horizontal="left" vertical="center" wrapText="1"/>
    </xf>
    <xf numFmtId="167" fontId="46" fillId="0" borderId="0" xfId="0" applyNumberFormat="1" applyFont="1" applyAlignment="1">
      <alignment vertical="center"/>
    </xf>
    <xf numFmtId="0" fontId="46" fillId="0" borderId="0" xfId="0" applyFont="1" applyAlignment="1" applyProtection="1">
      <alignment vertical="center"/>
      <protection locked="0"/>
    </xf>
    <xf numFmtId="0" fontId="47" fillId="0" borderId="22" xfId="0" applyFont="1" applyBorder="1" applyAlignment="1" applyProtection="1">
      <alignment horizontal="center" vertical="center"/>
      <protection locked="0"/>
    </xf>
    <xf numFmtId="49" fontId="47" fillId="0" borderId="22" xfId="0" applyNumberFormat="1" applyFont="1" applyBorder="1" applyAlignment="1" applyProtection="1">
      <alignment horizontal="left" vertical="center" wrapText="1"/>
      <protection locked="0"/>
    </xf>
    <xf numFmtId="0" fontId="47" fillId="0" borderId="22" xfId="0" applyFont="1" applyBorder="1" applyAlignment="1" applyProtection="1">
      <alignment horizontal="left" vertical="center" wrapText="1"/>
      <protection locked="0"/>
    </xf>
    <xf numFmtId="0" fontId="47" fillId="0" borderId="22" xfId="0" applyFont="1" applyBorder="1" applyAlignment="1" applyProtection="1">
      <alignment horizontal="center" vertical="center" wrapText="1"/>
      <protection locked="0"/>
    </xf>
    <xf numFmtId="167" fontId="47" fillId="0" borderId="22" xfId="0" applyNumberFormat="1" applyFont="1" applyBorder="1" applyAlignment="1" applyProtection="1">
      <alignment vertical="center"/>
      <protection locked="0"/>
    </xf>
    <xf numFmtId="4" fontId="47" fillId="6" borderId="22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0" fontId="48" fillId="0" borderId="22" xfId="0" applyFont="1" applyBorder="1" applyAlignment="1" applyProtection="1">
      <alignment vertical="center"/>
      <protection locked="0"/>
    </xf>
    <xf numFmtId="0" fontId="48" fillId="0" borderId="25" xfId="0" applyFont="1" applyBorder="1" applyAlignment="1">
      <alignment vertical="center"/>
    </xf>
    <xf numFmtId="167" fontId="38" fillId="6" borderId="22" xfId="0" applyNumberFormat="1" applyFont="1" applyFill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0" fillId="0" borderId="27" xfId="0" applyFont="1" applyBorder="1" applyAlignment="1">
      <alignment vertical="center"/>
    </xf>
    <xf numFmtId="0" fontId="37" fillId="6" borderId="0" xfId="0" applyFont="1" applyFill="1" applyAlignment="1" applyProtection="1">
      <alignment horizontal="left" vertical="center"/>
      <protection locked="0"/>
    </xf>
    <xf numFmtId="0" fontId="37" fillId="6" borderId="0" xfId="0" applyFont="1" applyFill="1" applyBorder="1" applyAlignment="1" applyProtection="1">
      <alignment horizontal="left" vertical="center"/>
      <protection locked="0"/>
    </xf>
    <xf numFmtId="49" fontId="37" fillId="6" borderId="0" xfId="0" applyNumberFormat="1" applyFont="1" applyFill="1" applyAlignment="1" applyProtection="1">
      <alignment horizontal="left" vertical="center"/>
      <protection locked="0"/>
    </xf>
    <xf numFmtId="49" fontId="37" fillId="6" borderId="0" xfId="0" applyNumberFormat="1" applyFont="1" applyFill="1" applyBorder="1" applyAlignment="1" applyProtection="1">
      <alignment horizontal="left" vertical="center"/>
      <protection locked="0"/>
    </xf>
    <xf numFmtId="0" fontId="0" fillId="0" borderId="25" xfId="0" applyBorder="1"/>
    <xf numFmtId="0" fontId="49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1" fillId="0" borderId="0" xfId="0" applyFont="1" applyBorder="1" applyAlignment="1">
      <alignment horizontal="left" vertical="top" wrapText="1"/>
    </xf>
    <xf numFmtId="0" fontId="35" fillId="0" borderId="25" xfId="0" applyFont="1" applyBorder="1" applyAlignment="1">
      <alignment vertical="center"/>
    </xf>
    <xf numFmtId="0" fontId="35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lezal.vaclav/AppData/Local/Microsoft/Windows/INetCache/Content.Outlook/U1N911IA/OrechovskaMoravany%20-%20Oprava%20chodni&#769;kove&#769;%20rampy%20%20soklu%20zada&#769;ni&#7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OrechovskaMoravany - Opra..."/>
    </sheetNames>
    <sheetDataSet>
      <sheetData sheetId="0"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R41" sqref="AR4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166" t="s">
        <v>5</v>
      </c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55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55"/>
      <c r="AS4" s="256" t="s">
        <v>10</v>
      </c>
      <c r="AT4" s="148"/>
      <c r="AU4" s="148"/>
      <c r="AV4" s="148"/>
      <c r="AW4" s="148"/>
      <c r="AX4" s="148"/>
      <c r="AY4" s="148"/>
      <c r="AZ4" s="148"/>
      <c r="BA4" s="148"/>
      <c r="BB4" s="148"/>
      <c r="BC4" s="148"/>
      <c r="BD4" s="148"/>
      <c r="BE4" s="257" t="s">
        <v>304</v>
      </c>
      <c r="BS4" s="17" t="s">
        <v>11</v>
      </c>
    </row>
    <row r="5" spans="1:74" s="1" customFormat="1" ht="12" customHeight="1">
      <c r="B5" s="20"/>
      <c r="D5" s="22" t="s">
        <v>12</v>
      </c>
      <c r="K5" s="150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R5" s="255"/>
      <c r="AS5" s="148"/>
      <c r="AT5" s="148"/>
      <c r="AU5" s="148"/>
      <c r="AV5" s="148"/>
      <c r="AW5" s="148"/>
      <c r="AX5" s="148"/>
      <c r="AY5" s="148"/>
      <c r="AZ5" s="148"/>
      <c r="BA5" s="148"/>
      <c r="BB5" s="148"/>
      <c r="BC5" s="148"/>
      <c r="BD5" s="148"/>
      <c r="BE5" s="258" t="s">
        <v>305</v>
      </c>
      <c r="BS5" s="17" t="s">
        <v>6</v>
      </c>
    </row>
    <row r="6" spans="1:74" s="1" customFormat="1" ht="36.950000000000003" customHeight="1">
      <c r="B6" s="20"/>
      <c r="D6" s="24" t="s">
        <v>13</v>
      </c>
      <c r="K6" s="152" t="s">
        <v>297</v>
      </c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R6" s="255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258"/>
      <c r="BS6" s="17" t="s">
        <v>6</v>
      </c>
    </row>
    <row r="7" spans="1:74" s="1" customFormat="1" ht="12" customHeight="1">
      <c r="B7" s="20"/>
      <c r="D7" s="25" t="s">
        <v>14</v>
      </c>
      <c r="K7" s="23" t="s">
        <v>1</v>
      </c>
      <c r="AK7" s="25" t="s">
        <v>15</v>
      </c>
      <c r="AN7" s="23" t="s">
        <v>1</v>
      </c>
      <c r="AR7" s="255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258"/>
      <c r="BS7" s="17" t="s">
        <v>6</v>
      </c>
    </row>
    <row r="8" spans="1:74" s="1" customFormat="1" ht="12" customHeight="1">
      <c r="B8" s="20"/>
      <c r="D8" s="25" t="s">
        <v>16</v>
      </c>
      <c r="K8" s="23" t="s">
        <v>294</v>
      </c>
      <c r="AK8" s="25" t="s">
        <v>17</v>
      </c>
      <c r="AN8" s="253" t="s">
        <v>303</v>
      </c>
      <c r="AR8" s="255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258"/>
      <c r="BS8" s="17" t="s">
        <v>6</v>
      </c>
    </row>
    <row r="9" spans="1:74" s="1" customFormat="1" ht="14.45" customHeight="1">
      <c r="B9" s="20"/>
      <c r="AR9" s="255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258"/>
      <c r="BS9" s="17" t="s">
        <v>6</v>
      </c>
    </row>
    <row r="10" spans="1:74" s="1" customFormat="1" ht="12" customHeight="1">
      <c r="B10" s="20"/>
      <c r="D10" s="25" t="s">
        <v>18</v>
      </c>
      <c r="AK10" s="25" t="s">
        <v>19</v>
      </c>
      <c r="AN10" s="23" t="s">
        <v>1</v>
      </c>
      <c r="AR10" s="255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258"/>
      <c r="BS10" s="17" t="s">
        <v>6</v>
      </c>
    </row>
    <row r="11" spans="1:74" s="1" customFormat="1" ht="18.399999999999999" customHeight="1">
      <c r="B11" s="20"/>
      <c r="E11" s="23" t="s">
        <v>295</v>
      </c>
      <c r="AK11" s="25" t="s">
        <v>20</v>
      </c>
      <c r="AN11" s="23" t="s">
        <v>1</v>
      </c>
      <c r="AR11" s="255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258"/>
      <c r="BS11" s="17" t="s">
        <v>6</v>
      </c>
    </row>
    <row r="12" spans="1:74" s="1" customFormat="1" ht="6.95" customHeight="1">
      <c r="B12" s="20"/>
      <c r="AR12" s="255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258"/>
      <c r="BS12" s="17" t="s">
        <v>6</v>
      </c>
    </row>
    <row r="13" spans="1:74" s="1" customFormat="1" ht="12" customHeight="1">
      <c r="B13" s="20"/>
      <c r="D13" s="191" t="s">
        <v>299</v>
      </c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  <c r="AK13" s="191" t="s">
        <v>19</v>
      </c>
      <c r="AL13" s="148"/>
      <c r="AM13" s="148"/>
      <c r="AN13" s="253" t="s">
        <v>303</v>
      </c>
      <c r="AR13" s="255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258"/>
      <c r="BS13" s="17" t="s">
        <v>6</v>
      </c>
    </row>
    <row r="14" spans="1:74" ht="12.75">
      <c r="B14" s="20"/>
      <c r="D14" s="148"/>
      <c r="E14" s="254" t="s">
        <v>303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  <c r="X14" s="254"/>
      <c r="Y14" s="254"/>
      <c r="Z14" s="254"/>
      <c r="AA14" s="254"/>
      <c r="AB14" s="254"/>
      <c r="AC14" s="254"/>
      <c r="AD14" s="254"/>
      <c r="AE14" s="254"/>
      <c r="AF14" s="254"/>
      <c r="AG14" s="254"/>
      <c r="AH14" s="254"/>
      <c r="AI14" s="254"/>
      <c r="AJ14" s="254"/>
      <c r="AK14" s="191" t="s">
        <v>20</v>
      </c>
      <c r="AL14" s="148"/>
      <c r="AM14" s="148"/>
      <c r="AN14" s="253" t="s">
        <v>303</v>
      </c>
      <c r="AR14" s="255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258"/>
      <c r="BS14" s="17" t="s">
        <v>6</v>
      </c>
    </row>
    <row r="15" spans="1:74" s="1" customFormat="1" ht="6.95" customHeight="1">
      <c r="B15" s="20"/>
      <c r="AR15" s="255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258"/>
      <c r="BS15" s="17" t="s">
        <v>3</v>
      </c>
    </row>
    <row r="16" spans="1:74" s="1" customFormat="1" ht="12" customHeight="1">
      <c r="B16" s="20"/>
      <c r="D16" s="25" t="s">
        <v>22</v>
      </c>
      <c r="AK16" s="25" t="s">
        <v>19</v>
      </c>
      <c r="AN16" s="23" t="s">
        <v>1</v>
      </c>
      <c r="AR16" s="255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258"/>
      <c r="BS16" s="17" t="s">
        <v>3</v>
      </c>
    </row>
    <row r="17" spans="1:71" s="1" customFormat="1" ht="18.399999999999999" customHeight="1">
      <c r="B17" s="20"/>
      <c r="E17" s="23" t="s">
        <v>23</v>
      </c>
      <c r="AK17" s="25" t="s">
        <v>20</v>
      </c>
      <c r="AN17" s="23" t="s">
        <v>1</v>
      </c>
      <c r="AR17" s="255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258"/>
      <c r="BS17" s="17" t="s">
        <v>24</v>
      </c>
    </row>
    <row r="18" spans="1:71" s="1" customFormat="1" ht="6.95" customHeight="1">
      <c r="B18" s="20"/>
      <c r="AR18" s="255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258"/>
      <c r="BS18" s="17" t="s">
        <v>6</v>
      </c>
    </row>
    <row r="19" spans="1:71" s="1" customFormat="1" ht="12" customHeight="1">
      <c r="B19" s="20"/>
      <c r="D19" s="25" t="s">
        <v>25</v>
      </c>
      <c r="AK19" s="25" t="s">
        <v>19</v>
      </c>
      <c r="AN19" s="23" t="s">
        <v>1</v>
      </c>
      <c r="AR19" s="255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258"/>
      <c r="BS19" s="17" t="s">
        <v>6</v>
      </c>
    </row>
    <row r="20" spans="1:71" s="1" customFormat="1" ht="18.399999999999999" customHeight="1">
      <c r="B20" s="20"/>
      <c r="E20" s="23"/>
      <c r="AK20" s="25" t="s">
        <v>20</v>
      </c>
      <c r="AN20" s="23" t="s">
        <v>1</v>
      </c>
      <c r="AR20" s="255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258"/>
      <c r="BS20" s="17" t="s">
        <v>24</v>
      </c>
    </row>
    <row r="21" spans="1:71" s="1" customFormat="1" ht="6.95" customHeight="1">
      <c r="B21" s="20"/>
      <c r="AR21" s="255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258"/>
    </row>
    <row r="22" spans="1:71" s="1" customFormat="1" ht="12" customHeight="1">
      <c r="B22" s="20"/>
      <c r="D22" s="25" t="s">
        <v>26</v>
      </c>
      <c r="AR22" s="255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258"/>
    </row>
    <row r="23" spans="1:71" s="1" customFormat="1" ht="16.5" customHeight="1">
      <c r="B23" s="20"/>
      <c r="E23" s="153" t="s">
        <v>1</v>
      </c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R23" s="255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258"/>
    </row>
    <row r="24" spans="1:71" s="1" customFormat="1" ht="6.95" customHeight="1">
      <c r="B24" s="20"/>
      <c r="AR24" s="255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258"/>
    </row>
    <row r="25" spans="1:71" s="1" customFormat="1" ht="6.95" customHeight="1">
      <c r="B25" s="20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255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258"/>
    </row>
    <row r="26" spans="1:71" s="2" customFormat="1" ht="25.9" customHeight="1">
      <c r="A26" s="28"/>
      <c r="B26" s="29"/>
      <c r="C26" s="28"/>
      <c r="D26" s="30" t="s">
        <v>27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54">
        <f>ROUND(AG94,2)</f>
        <v>0</v>
      </c>
      <c r="AL26" s="155"/>
      <c r="AM26" s="155"/>
      <c r="AN26" s="155"/>
      <c r="AO26" s="155"/>
      <c r="AP26" s="28"/>
      <c r="AQ26" s="28"/>
      <c r="AR26" s="189"/>
      <c r="BE26" s="25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189"/>
      <c r="BE27" s="25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56" t="s">
        <v>28</v>
      </c>
      <c r="M28" s="156"/>
      <c r="N28" s="156"/>
      <c r="O28" s="156"/>
      <c r="P28" s="156"/>
      <c r="Q28" s="28"/>
      <c r="R28" s="28"/>
      <c r="S28" s="28"/>
      <c r="T28" s="28"/>
      <c r="U28" s="28"/>
      <c r="V28" s="28"/>
      <c r="W28" s="156" t="s">
        <v>29</v>
      </c>
      <c r="X28" s="156"/>
      <c r="Y28" s="156"/>
      <c r="Z28" s="156"/>
      <c r="AA28" s="156"/>
      <c r="AB28" s="156"/>
      <c r="AC28" s="156"/>
      <c r="AD28" s="156"/>
      <c r="AE28" s="156"/>
      <c r="AF28" s="28"/>
      <c r="AG28" s="28"/>
      <c r="AH28" s="28"/>
      <c r="AI28" s="28"/>
      <c r="AJ28" s="28"/>
      <c r="AK28" s="156" t="s">
        <v>30</v>
      </c>
      <c r="AL28" s="156"/>
      <c r="AM28" s="156"/>
      <c r="AN28" s="156"/>
      <c r="AO28" s="156"/>
      <c r="AP28" s="28"/>
      <c r="AQ28" s="28"/>
      <c r="AR28" s="189"/>
      <c r="BE28" s="258"/>
    </row>
    <row r="29" spans="1:71" s="3" customFormat="1" ht="14.45" customHeight="1">
      <c r="B29" s="33"/>
      <c r="D29" s="25" t="s">
        <v>31</v>
      </c>
      <c r="F29" s="25" t="s">
        <v>32</v>
      </c>
      <c r="L29" s="159">
        <v>0.21</v>
      </c>
      <c r="M29" s="158"/>
      <c r="N29" s="158"/>
      <c r="O29" s="158"/>
      <c r="P29" s="158"/>
      <c r="W29" s="157">
        <f>ROUND(AZ94, 2)</f>
        <v>0</v>
      </c>
      <c r="X29" s="158"/>
      <c r="Y29" s="158"/>
      <c r="Z29" s="158"/>
      <c r="AA29" s="158"/>
      <c r="AB29" s="158"/>
      <c r="AC29" s="158"/>
      <c r="AD29" s="158"/>
      <c r="AE29" s="158"/>
      <c r="AK29" s="157">
        <f>ROUND(AV94, 2)</f>
        <v>0</v>
      </c>
      <c r="AL29" s="158"/>
      <c r="AM29" s="158"/>
      <c r="AN29" s="158"/>
      <c r="AO29" s="158"/>
      <c r="AR29" s="259"/>
      <c r="AS29" s="260"/>
      <c r="AT29" s="260"/>
      <c r="AU29" s="260"/>
      <c r="AV29" s="260"/>
      <c r="AW29" s="260"/>
      <c r="AX29" s="260"/>
      <c r="AY29" s="260"/>
      <c r="AZ29" s="260"/>
      <c r="BA29" s="260"/>
      <c r="BB29" s="260"/>
      <c r="BC29" s="260"/>
      <c r="BD29" s="260"/>
      <c r="BE29" s="258"/>
    </row>
    <row r="30" spans="1:71" s="3" customFormat="1" ht="14.45" customHeight="1">
      <c r="B30" s="33"/>
      <c r="F30" s="25" t="s">
        <v>33</v>
      </c>
      <c r="L30" s="159">
        <v>0.15</v>
      </c>
      <c r="M30" s="158"/>
      <c r="N30" s="158"/>
      <c r="O30" s="158"/>
      <c r="P30" s="158"/>
      <c r="W30" s="157">
        <f>ROUND(BA94, 2)</f>
        <v>0</v>
      </c>
      <c r="X30" s="158"/>
      <c r="Y30" s="158"/>
      <c r="Z30" s="158"/>
      <c r="AA30" s="158"/>
      <c r="AB30" s="158"/>
      <c r="AC30" s="158"/>
      <c r="AD30" s="158"/>
      <c r="AE30" s="158"/>
      <c r="AK30" s="157">
        <f>ROUND(AW94, 2)</f>
        <v>0</v>
      </c>
      <c r="AL30" s="158"/>
      <c r="AM30" s="158"/>
      <c r="AN30" s="158"/>
      <c r="AO30" s="158"/>
      <c r="AR30" s="259"/>
      <c r="AS30" s="260"/>
      <c r="AT30" s="260"/>
      <c r="AU30" s="260"/>
      <c r="AV30" s="260"/>
      <c r="AW30" s="260"/>
      <c r="AX30" s="260"/>
      <c r="AY30" s="260"/>
      <c r="AZ30" s="260"/>
      <c r="BA30" s="260"/>
      <c r="BB30" s="260"/>
      <c r="BC30" s="260"/>
      <c r="BD30" s="260"/>
      <c r="BE30" s="258"/>
    </row>
    <row r="31" spans="1:71" s="3" customFormat="1" ht="14.45" hidden="1" customHeight="1">
      <c r="B31" s="33"/>
      <c r="F31" s="25" t="s">
        <v>34</v>
      </c>
      <c r="L31" s="159">
        <v>0.21</v>
      </c>
      <c r="M31" s="158"/>
      <c r="N31" s="158"/>
      <c r="O31" s="158"/>
      <c r="P31" s="158"/>
      <c r="W31" s="157">
        <f>ROUND(BB94, 2)</f>
        <v>0</v>
      </c>
      <c r="X31" s="158"/>
      <c r="Y31" s="158"/>
      <c r="Z31" s="158"/>
      <c r="AA31" s="158"/>
      <c r="AB31" s="158"/>
      <c r="AC31" s="158"/>
      <c r="AD31" s="158"/>
      <c r="AE31" s="158"/>
      <c r="AK31" s="157">
        <v>0</v>
      </c>
      <c r="AL31" s="158"/>
      <c r="AM31" s="158"/>
      <c r="AN31" s="158"/>
      <c r="AO31" s="158"/>
      <c r="AR31" s="259"/>
      <c r="AS31" s="260"/>
      <c r="AT31" s="260"/>
      <c r="AU31" s="260"/>
      <c r="AV31" s="260"/>
      <c r="AW31" s="260"/>
      <c r="AX31" s="260"/>
      <c r="AY31" s="260"/>
      <c r="AZ31" s="260"/>
      <c r="BA31" s="260"/>
      <c r="BB31" s="260"/>
      <c r="BC31" s="260"/>
      <c r="BD31" s="260"/>
      <c r="BE31" s="258"/>
    </row>
    <row r="32" spans="1:71" s="3" customFormat="1" ht="14.45" hidden="1" customHeight="1">
      <c r="B32" s="33"/>
      <c r="F32" s="25" t="s">
        <v>35</v>
      </c>
      <c r="L32" s="159">
        <v>0.15</v>
      </c>
      <c r="M32" s="158"/>
      <c r="N32" s="158"/>
      <c r="O32" s="158"/>
      <c r="P32" s="158"/>
      <c r="W32" s="157">
        <f>ROUND(BC94, 2)</f>
        <v>0</v>
      </c>
      <c r="X32" s="158"/>
      <c r="Y32" s="158"/>
      <c r="Z32" s="158"/>
      <c r="AA32" s="158"/>
      <c r="AB32" s="158"/>
      <c r="AC32" s="158"/>
      <c r="AD32" s="158"/>
      <c r="AE32" s="158"/>
      <c r="AK32" s="157">
        <v>0</v>
      </c>
      <c r="AL32" s="158"/>
      <c r="AM32" s="158"/>
      <c r="AN32" s="158"/>
      <c r="AO32" s="158"/>
      <c r="AR32" s="259"/>
      <c r="AS32" s="260"/>
      <c r="AT32" s="260"/>
      <c r="AU32" s="260"/>
      <c r="AV32" s="260"/>
      <c r="AW32" s="260"/>
      <c r="AX32" s="260"/>
      <c r="AY32" s="260"/>
      <c r="AZ32" s="260"/>
      <c r="BA32" s="260"/>
      <c r="BB32" s="260"/>
      <c r="BC32" s="260"/>
      <c r="BD32" s="260"/>
      <c r="BE32" s="258"/>
    </row>
    <row r="33" spans="1:57" s="3" customFormat="1" ht="14.45" hidden="1" customHeight="1">
      <c r="B33" s="33"/>
      <c r="F33" s="25" t="s">
        <v>36</v>
      </c>
      <c r="L33" s="159">
        <v>0</v>
      </c>
      <c r="M33" s="158"/>
      <c r="N33" s="158"/>
      <c r="O33" s="158"/>
      <c r="P33" s="158"/>
      <c r="W33" s="157">
        <f>ROUND(BD94, 2)</f>
        <v>0</v>
      </c>
      <c r="X33" s="158"/>
      <c r="Y33" s="158"/>
      <c r="Z33" s="158"/>
      <c r="AA33" s="158"/>
      <c r="AB33" s="158"/>
      <c r="AC33" s="158"/>
      <c r="AD33" s="158"/>
      <c r="AE33" s="158"/>
      <c r="AK33" s="157">
        <v>0</v>
      </c>
      <c r="AL33" s="158"/>
      <c r="AM33" s="158"/>
      <c r="AN33" s="158"/>
      <c r="AO33" s="158"/>
      <c r="AR33" s="259"/>
      <c r="AS33" s="260"/>
      <c r="AT33" s="260"/>
      <c r="AU33" s="260"/>
      <c r="AV33" s="260"/>
      <c r="AW33" s="260"/>
      <c r="AX33" s="260"/>
      <c r="AY33" s="260"/>
      <c r="AZ33" s="260"/>
      <c r="BA33" s="260"/>
      <c r="BB33" s="260"/>
      <c r="BC33" s="260"/>
      <c r="BD33" s="260"/>
      <c r="BE33" s="258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189"/>
      <c r="BE34" s="258"/>
    </row>
    <row r="35" spans="1:57" s="2" customFormat="1" ht="25.9" customHeight="1">
      <c r="A35" s="28"/>
      <c r="B35" s="29"/>
      <c r="C35" s="34"/>
      <c r="D35" s="35" t="s">
        <v>37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38</v>
      </c>
      <c r="U35" s="36"/>
      <c r="V35" s="36"/>
      <c r="W35" s="36"/>
      <c r="X35" s="181" t="s">
        <v>39</v>
      </c>
      <c r="Y35" s="182"/>
      <c r="Z35" s="182"/>
      <c r="AA35" s="182"/>
      <c r="AB35" s="182"/>
      <c r="AC35" s="36"/>
      <c r="AD35" s="36"/>
      <c r="AE35" s="36"/>
      <c r="AF35" s="36"/>
      <c r="AG35" s="36"/>
      <c r="AH35" s="36"/>
      <c r="AI35" s="36"/>
      <c r="AJ35" s="36"/>
      <c r="AK35" s="183">
        <f>SUM(AK26:AK33)</f>
        <v>0</v>
      </c>
      <c r="AL35" s="182"/>
      <c r="AM35" s="182"/>
      <c r="AN35" s="182"/>
      <c r="AO35" s="184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8"/>
      <c r="D49" s="39" t="s">
        <v>40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41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8"/>
      <c r="B60" s="29"/>
      <c r="C60" s="28"/>
      <c r="D60" s="41" t="s">
        <v>42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43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42</v>
      </c>
      <c r="AI60" s="31"/>
      <c r="AJ60" s="31"/>
      <c r="AK60" s="31"/>
      <c r="AL60" s="31"/>
      <c r="AM60" s="41" t="s">
        <v>43</v>
      </c>
      <c r="AN60" s="31"/>
      <c r="AO60" s="31"/>
      <c r="AP60" s="28"/>
      <c r="AQ60" s="28"/>
      <c r="AR60" s="29"/>
      <c r="BE60" s="28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8"/>
      <c r="B64" s="29"/>
      <c r="C64" s="28"/>
      <c r="D64" s="39" t="s">
        <v>44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45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8"/>
      <c r="B75" s="29"/>
      <c r="C75" s="28"/>
      <c r="D75" s="41" t="s">
        <v>42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43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42</v>
      </c>
      <c r="AI75" s="31"/>
      <c r="AJ75" s="31"/>
      <c r="AK75" s="31"/>
      <c r="AL75" s="31"/>
      <c r="AM75" s="41" t="s">
        <v>43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0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0" s="2" customFormat="1" ht="24.95" customHeight="1">
      <c r="A82" s="28"/>
      <c r="B82" s="29"/>
      <c r="C82" s="21" t="s">
        <v>46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0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0" s="4" customFormat="1" ht="12" customHeight="1">
      <c r="B84" s="47"/>
      <c r="C84" s="25" t="s">
        <v>12</v>
      </c>
      <c r="L84" s="4">
        <f>K5</f>
        <v>0</v>
      </c>
      <c r="AR84" s="47"/>
    </row>
    <row r="85" spans="1:90" s="5" customFormat="1" ht="36.950000000000003" customHeight="1">
      <c r="B85" s="48"/>
      <c r="C85" s="49" t="s">
        <v>13</v>
      </c>
      <c r="L85" s="172" t="str">
        <f>K6</f>
        <v>Oprava chodníkové rampy - soklu</v>
      </c>
      <c r="M85" s="173"/>
      <c r="N85" s="173"/>
      <c r="O85" s="173"/>
      <c r="P85" s="173"/>
      <c r="Q85" s="17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R85" s="48"/>
    </row>
    <row r="86" spans="1:90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0" s="2" customFormat="1" ht="12" customHeight="1">
      <c r="A87" s="28"/>
      <c r="B87" s="29"/>
      <c r="C87" s="25" t="s">
        <v>16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SÚS JMK, Ořechovská 35, Brno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17</v>
      </c>
      <c r="AJ87" s="28"/>
      <c r="AK87" s="28"/>
      <c r="AL87" s="28"/>
      <c r="AM87" s="174" t="str">
        <f>IF(AN8= "","",AN8)</f>
        <v>Vyplň údaj</v>
      </c>
      <c r="AN87" s="174"/>
      <c r="AO87" s="28"/>
      <c r="AP87" s="28"/>
      <c r="AQ87" s="28"/>
      <c r="AR87" s="29"/>
      <c r="BE87" s="28"/>
    </row>
    <row r="88" spans="1:90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0" s="2" customFormat="1" ht="15.2" customHeight="1">
      <c r="A89" s="28"/>
      <c r="B89" s="29"/>
      <c r="C89" s="25" t="s">
        <v>18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SÚS JMK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22</v>
      </c>
      <c r="AJ89" s="28"/>
      <c r="AK89" s="28"/>
      <c r="AL89" s="28"/>
      <c r="AM89" s="175" t="str">
        <f>IF(E17="","",E17)</f>
        <v xml:space="preserve"> </v>
      </c>
      <c r="AN89" s="176"/>
      <c r="AO89" s="176"/>
      <c r="AP89" s="176"/>
      <c r="AQ89" s="28"/>
      <c r="AR89" s="29"/>
      <c r="AS89" s="177" t="s">
        <v>47</v>
      </c>
      <c r="AT89" s="178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0" s="2" customFormat="1" ht="15.2" customHeight="1">
      <c r="A90" s="28"/>
      <c r="B90" s="29"/>
      <c r="C90" s="25" t="s">
        <v>21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>Vyplň údaj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25</v>
      </c>
      <c r="AJ90" s="28"/>
      <c r="AK90" s="28"/>
      <c r="AL90" s="28"/>
      <c r="AM90" s="175" t="str">
        <f>IF(E20="","",E20)</f>
        <v/>
      </c>
      <c r="AN90" s="176"/>
      <c r="AO90" s="176"/>
      <c r="AP90" s="176"/>
      <c r="AQ90" s="28"/>
      <c r="AR90" s="29"/>
      <c r="AS90" s="179"/>
      <c r="AT90" s="180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0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79"/>
      <c r="AT91" s="180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0" s="2" customFormat="1" ht="29.25" customHeight="1">
      <c r="A92" s="28"/>
      <c r="B92" s="29"/>
      <c r="C92" s="167" t="s">
        <v>48</v>
      </c>
      <c r="D92" s="168"/>
      <c r="E92" s="168"/>
      <c r="F92" s="168"/>
      <c r="G92" s="168"/>
      <c r="H92" s="56"/>
      <c r="I92" s="169" t="s">
        <v>49</v>
      </c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168"/>
      <c r="AF92" s="168"/>
      <c r="AG92" s="170" t="s">
        <v>50</v>
      </c>
      <c r="AH92" s="168"/>
      <c r="AI92" s="168"/>
      <c r="AJ92" s="168"/>
      <c r="AK92" s="168"/>
      <c r="AL92" s="168"/>
      <c r="AM92" s="168"/>
      <c r="AN92" s="169" t="s">
        <v>51</v>
      </c>
      <c r="AO92" s="168"/>
      <c r="AP92" s="171"/>
      <c r="AQ92" s="57" t="s">
        <v>52</v>
      </c>
      <c r="AR92" s="29"/>
      <c r="AS92" s="58" t="s">
        <v>53</v>
      </c>
      <c r="AT92" s="59" t="s">
        <v>54</v>
      </c>
      <c r="AU92" s="59" t="s">
        <v>55</v>
      </c>
      <c r="AV92" s="59" t="s">
        <v>56</v>
      </c>
      <c r="AW92" s="59" t="s">
        <v>57</v>
      </c>
      <c r="AX92" s="59" t="s">
        <v>58</v>
      </c>
      <c r="AY92" s="59" t="s">
        <v>59</v>
      </c>
      <c r="AZ92" s="59" t="s">
        <v>60</v>
      </c>
      <c r="BA92" s="59" t="s">
        <v>61</v>
      </c>
      <c r="BB92" s="59" t="s">
        <v>62</v>
      </c>
      <c r="BC92" s="59" t="s">
        <v>63</v>
      </c>
      <c r="BD92" s="60" t="s">
        <v>64</v>
      </c>
      <c r="BE92" s="28"/>
    </row>
    <row r="93" spans="1:90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0" s="6" customFormat="1" ht="32.450000000000003" customHeight="1">
      <c r="B94" s="64"/>
      <c r="C94" s="65" t="s">
        <v>65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64">
        <f>ROUND(AG95,2)</f>
        <v>0</v>
      </c>
      <c r="AH94" s="164"/>
      <c r="AI94" s="164"/>
      <c r="AJ94" s="164"/>
      <c r="AK94" s="164"/>
      <c r="AL94" s="164"/>
      <c r="AM94" s="164"/>
      <c r="AN94" s="165">
        <f>SUM(AG94,AT94)</f>
        <v>0</v>
      </c>
      <c r="AO94" s="165"/>
      <c r="AP94" s="165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154.18483000000001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66</v>
      </c>
      <c r="BT94" s="73" t="s">
        <v>67</v>
      </c>
      <c r="BV94" s="73" t="s">
        <v>68</v>
      </c>
      <c r="BW94" s="73" t="s">
        <v>4</v>
      </c>
      <c r="BX94" s="73" t="s">
        <v>69</v>
      </c>
      <c r="CL94" s="73" t="s">
        <v>1</v>
      </c>
    </row>
    <row r="95" spans="1:90" s="7" customFormat="1" ht="37.5" customHeight="1">
      <c r="A95" s="74" t="s">
        <v>70</v>
      </c>
      <c r="B95" s="75"/>
      <c r="C95" s="76"/>
      <c r="D95" s="162" t="s">
        <v>296</v>
      </c>
      <c r="E95" s="162"/>
      <c r="F95" s="162"/>
      <c r="G95" s="162"/>
      <c r="H95" s="162"/>
      <c r="I95" s="77"/>
      <c r="J95" s="163" t="s">
        <v>297</v>
      </c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60">
        <f>'SÚS JMK - Opra...'!J28</f>
        <v>0</v>
      </c>
      <c r="AH95" s="161"/>
      <c r="AI95" s="161"/>
      <c r="AJ95" s="161"/>
      <c r="AK95" s="161"/>
      <c r="AL95" s="161"/>
      <c r="AM95" s="161"/>
      <c r="AN95" s="160">
        <f>SUM(AG95,AT95)</f>
        <v>0</v>
      </c>
      <c r="AO95" s="161"/>
      <c r="AP95" s="161"/>
      <c r="AQ95" s="78" t="s">
        <v>71</v>
      </c>
      <c r="AR95" s="75"/>
      <c r="AS95" s="79">
        <v>0</v>
      </c>
      <c r="AT95" s="80">
        <f>ROUND(SUM(AV95:AW95),2)</f>
        <v>0</v>
      </c>
      <c r="AU95" s="81">
        <f>'SÚS JMK - Opra...'!P123</f>
        <v>154.184831</v>
      </c>
      <c r="AV95" s="80">
        <f>'SÚS JMK - Opra...'!J31</f>
        <v>0</v>
      </c>
      <c r="AW95" s="80">
        <f>'SÚS JMK - Opra...'!J32</f>
        <v>0</v>
      </c>
      <c r="AX95" s="80">
        <f>'SÚS JMK - Opra...'!J33</f>
        <v>0</v>
      </c>
      <c r="AY95" s="80">
        <f>'SÚS JMK - Opra...'!J34</f>
        <v>0</v>
      </c>
      <c r="AZ95" s="80">
        <f>'SÚS JMK - Opra...'!F31</f>
        <v>0</v>
      </c>
      <c r="BA95" s="80">
        <f>'SÚS JMK - Opra...'!F32</f>
        <v>0</v>
      </c>
      <c r="BB95" s="80">
        <f>'SÚS JMK - Opra...'!F33</f>
        <v>0</v>
      </c>
      <c r="BC95" s="80">
        <f>'SÚS JMK - Opra...'!F34</f>
        <v>0</v>
      </c>
      <c r="BD95" s="82">
        <f>'SÚS JMK - Opra...'!F35</f>
        <v>0</v>
      </c>
      <c r="BT95" s="83" t="s">
        <v>72</v>
      </c>
      <c r="BU95" s="83" t="s">
        <v>73</v>
      </c>
      <c r="BV95" s="83" t="s">
        <v>68</v>
      </c>
      <c r="BW95" s="83" t="s">
        <v>4</v>
      </c>
      <c r="BX95" s="83" t="s">
        <v>69</v>
      </c>
      <c r="CL95" s="83" t="s">
        <v>1</v>
      </c>
    </row>
    <row r="96" spans="1:90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2">
    <mergeCell ref="BE5:BE3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  <mergeCell ref="E14:AJ14"/>
  </mergeCells>
  <hyperlinks>
    <hyperlink ref="A95" location="'OrechovskaMoravany - Opr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07"/>
  <sheetViews>
    <sheetView showGridLines="0" workbookViewId="0">
      <selection activeCell="F23" sqref="F2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4"/>
    </row>
    <row r="2" spans="1:46" s="1" customFormat="1" ht="36.950000000000003" customHeight="1">
      <c r="L2" s="166" t="s">
        <v>5</v>
      </c>
      <c r="M2" s="151"/>
      <c r="N2" s="151"/>
      <c r="O2" s="151"/>
      <c r="P2" s="151"/>
      <c r="Q2" s="151"/>
      <c r="R2" s="151"/>
      <c r="S2" s="151"/>
      <c r="T2" s="151"/>
      <c r="U2" s="151"/>
      <c r="V2" s="151"/>
      <c r="AT2" s="17" t="s">
        <v>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74</v>
      </c>
    </row>
    <row r="4" spans="1:46" s="1" customFormat="1" ht="24.95" customHeight="1">
      <c r="B4" s="20"/>
      <c r="D4" s="21" t="s">
        <v>75</v>
      </c>
      <c r="L4" s="20"/>
      <c r="M4" s="85" t="s">
        <v>10</v>
      </c>
      <c r="AT4" s="17" t="s">
        <v>3</v>
      </c>
    </row>
    <row r="5" spans="1:46" s="1" customFormat="1" ht="6.95" customHeight="1">
      <c r="B5" s="20"/>
      <c r="L5" s="20"/>
    </row>
    <row r="6" spans="1:46" s="2" customFormat="1" ht="12" customHeight="1">
      <c r="A6" s="28"/>
      <c r="B6" s="29"/>
      <c r="C6" s="28"/>
      <c r="D6" s="25" t="s">
        <v>13</v>
      </c>
      <c r="E6" s="28"/>
      <c r="F6" s="28"/>
      <c r="G6" s="28"/>
      <c r="H6" s="28"/>
      <c r="I6" s="28"/>
      <c r="J6" s="28"/>
      <c r="K6" s="28"/>
      <c r="L6" s="3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</row>
    <row r="7" spans="1:46" s="2" customFormat="1" ht="16.5" customHeight="1">
      <c r="A7" s="28"/>
      <c r="B7" s="29"/>
      <c r="C7" s="28"/>
      <c r="D7" s="28"/>
      <c r="E7" s="172" t="s">
        <v>297</v>
      </c>
      <c r="F7" s="172"/>
      <c r="G7" s="172"/>
      <c r="H7" s="172"/>
      <c r="I7" s="28"/>
      <c r="J7" s="28"/>
      <c r="K7" s="28"/>
      <c r="L7" s="3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</row>
    <row r="8" spans="1:46" s="2" customFormat="1">
      <c r="A8" s="28"/>
      <c r="B8" s="29"/>
      <c r="C8" s="28"/>
      <c r="D8" s="28"/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2" customHeight="1">
      <c r="A9" s="28"/>
      <c r="B9" s="29"/>
      <c r="C9" s="28"/>
      <c r="D9" s="25" t="s">
        <v>14</v>
      </c>
      <c r="E9" s="28"/>
      <c r="F9" s="23" t="s">
        <v>1</v>
      </c>
      <c r="G9" s="28"/>
      <c r="H9" s="28"/>
      <c r="I9" s="25" t="s">
        <v>15</v>
      </c>
      <c r="J9" s="23" t="s">
        <v>1</v>
      </c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16</v>
      </c>
      <c r="E10" s="28"/>
      <c r="F10" s="23" t="s">
        <v>294</v>
      </c>
      <c r="G10" s="28"/>
      <c r="H10" s="28"/>
      <c r="I10" s="25" t="s">
        <v>17</v>
      </c>
      <c r="J10" s="51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0.9" customHeight="1">
      <c r="A11" s="28"/>
      <c r="B11" s="29"/>
      <c r="C11" s="28"/>
      <c r="D11" s="28"/>
      <c r="E11" s="28"/>
      <c r="F11" s="28"/>
      <c r="G11" s="28"/>
      <c r="H11" s="28"/>
      <c r="I11" s="28"/>
      <c r="J11" s="28"/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18</v>
      </c>
      <c r="E12" s="28"/>
      <c r="F12" s="28"/>
      <c r="G12" s="28"/>
      <c r="H12" s="28"/>
      <c r="I12" s="25" t="s">
        <v>19</v>
      </c>
      <c r="J12" s="23" t="s">
        <v>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8" customHeight="1">
      <c r="A13" s="28"/>
      <c r="B13" s="29"/>
      <c r="C13" s="28"/>
      <c r="D13" s="28"/>
      <c r="E13" s="23" t="s">
        <v>298</v>
      </c>
      <c r="F13" s="28"/>
      <c r="G13" s="28"/>
      <c r="H13" s="28"/>
      <c r="I13" s="25" t="s">
        <v>20</v>
      </c>
      <c r="J13" s="23" t="s">
        <v>1</v>
      </c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6.95" customHeight="1">
      <c r="A14" s="28"/>
      <c r="B14" s="29"/>
      <c r="C14" s="28"/>
      <c r="D14" s="28"/>
      <c r="E14" s="28"/>
      <c r="F14" s="28"/>
      <c r="G14" s="28"/>
      <c r="H14" s="28"/>
      <c r="I14" s="28"/>
      <c r="J14" s="28"/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2" customHeight="1">
      <c r="A15" s="28"/>
      <c r="B15" s="29"/>
      <c r="C15" s="28"/>
      <c r="D15" s="191" t="s">
        <v>299</v>
      </c>
      <c r="E15" s="149"/>
      <c r="F15" s="149"/>
      <c r="G15" s="149"/>
      <c r="H15" s="149"/>
      <c r="I15" s="191" t="s">
        <v>19</v>
      </c>
      <c r="J15" s="251" t="str">
        <f>'[1]Rekapitulace stavby'!AN13</f>
        <v>Vyplň údaj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8" customHeight="1">
      <c r="A16" s="28"/>
      <c r="B16" s="29"/>
      <c r="C16" s="28"/>
      <c r="D16" s="149"/>
      <c r="E16" s="252" t="str">
        <f>'[1]Rekapitulace stavby'!E14</f>
        <v>Vyplň údaj</v>
      </c>
      <c r="F16" s="252"/>
      <c r="G16" s="252"/>
      <c r="H16" s="252"/>
      <c r="I16" s="191" t="s">
        <v>20</v>
      </c>
      <c r="J16" s="251" t="str">
        <f>'[1]Rekapitulace stavby'!AN14</f>
        <v>Vyplň údaj</v>
      </c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6.95" customHeight="1">
      <c r="A17" s="28"/>
      <c r="B17" s="29"/>
      <c r="C17" s="28"/>
      <c r="D17" s="28"/>
      <c r="E17" s="28"/>
      <c r="F17" s="28"/>
      <c r="G17" s="28"/>
      <c r="H17" s="28"/>
      <c r="I17" s="28"/>
      <c r="J17" s="28"/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2" customHeight="1">
      <c r="A18" s="28"/>
      <c r="B18" s="29"/>
      <c r="C18" s="28"/>
      <c r="D18" s="25" t="s">
        <v>22</v>
      </c>
      <c r="E18" s="28"/>
      <c r="F18" s="28"/>
      <c r="G18" s="28"/>
      <c r="H18" s="28"/>
      <c r="I18" s="25" t="s">
        <v>19</v>
      </c>
      <c r="J18" s="23" t="str">
        <f>IF('Rekapitulace stavby'!AN16="","",'Rekapitulace stavby'!AN16)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18" customHeight="1">
      <c r="A19" s="28"/>
      <c r="B19" s="29"/>
      <c r="C19" s="28"/>
      <c r="D19" s="28"/>
      <c r="E19" s="23" t="str">
        <f>IF('Rekapitulace stavby'!E17="","",'Rekapitulace stavby'!E17)</f>
        <v xml:space="preserve"> </v>
      </c>
      <c r="F19" s="28"/>
      <c r="G19" s="28"/>
      <c r="H19" s="28"/>
      <c r="I19" s="25" t="s">
        <v>20</v>
      </c>
      <c r="J19" s="23" t="str">
        <f>IF('Rekapitulace stavby'!AN17="","",'Rekapitulace stavby'!AN17)</f>
        <v/>
      </c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6.95" customHeight="1">
      <c r="A20" s="28"/>
      <c r="B20" s="29"/>
      <c r="C20" s="28"/>
      <c r="D20" s="28"/>
      <c r="E20" s="28"/>
      <c r="F20" s="28"/>
      <c r="G20" s="28"/>
      <c r="H20" s="28"/>
      <c r="I20" s="28"/>
      <c r="J20" s="28"/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2" customHeight="1">
      <c r="A21" s="28"/>
      <c r="B21" s="29"/>
      <c r="C21" s="28"/>
      <c r="D21" s="25" t="s">
        <v>25</v>
      </c>
      <c r="E21" s="28"/>
      <c r="F21" s="28"/>
      <c r="G21" s="28"/>
      <c r="H21" s="28"/>
      <c r="I21" s="25" t="s">
        <v>19</v>
      </c>
      <c r="J21" s="23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18" customHeight="1">
      <c r="A22" s="28"/>
      <c r="B22" s="29"/>
      <c r="C22" s="28"/>
      <c r="D22" s="28"/>
      <c r="E22" s="23"/>
      <c r="F22" s="28"/>
      <c r="G22" s="28"/>
      <c r="H22" s="28"/>
      <c r="I22" s="25" t="s">
        <v>20</v>
      </c>
      <c r="J22" s="23" t="s">
        <v>1</v>
      </c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6.95" customHeight="1">
      <c r="A23" s="28"/>
      <c r="B23" s="29"/>
      <c r="C23" s="28"/>
      <c r="D23" s="28"/>
      <c r="E23" s="28"/>
      <c r="F23" s="28"/>
      <c r="G23" s="28"/>
      <c r="H23" s="28"/>
      <c r="I23" s="28"/>
      <c r="J23" s="28"/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2" customHeight="1">
      <c r="A24" s="28"/>
      <c r="B24" s="29"/>
      <c r="C24" s="28"/>
      <c r="D24" s="25" t="s">
        <v>26</v>
      </c>
      <c r="E24" s="28"/>
      <c r="F24" s="28"/>
      <c r="G24" s="28"/>
      <c r="H24" s="28"/>
      <c r="I24" s="28"/>
      <c r="J24" s="28"/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8" customFormat="1" ht="16.5" customHeight="1">
      <c r="A25" s="86"/>
      <c r="B25" s="87"/>
      <c r="C25" s="86"/>
      <c r="D25" s="86"/>
      <c r="E25" s="153" t="s">
        <v>1</v>
      </c>
      <c r="F25" s="153"/>
      <c r="G25" s="153"/>
      <c r="H25" s="153"/>
      <c r="I25" s="86"/>
      <c r="J25" s="86"/>
      <c r="K25" s="86"/>
      <c r="L25" s="88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</row>
    <row r="26" spans="1:31" s="2" customFormat="1" ht="6.95" customHeight="1">
      <c r="A26" s="28"/>
      <c r="B26" s="29"/>
      <c r="C26" s="28"/>
      <c r="D26" s="28"/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2" customFormat="1" ht="6.95" customHeight="1">
      <c r="A27" s="28"/>
      <c r="B27" s="29"/>
      <c r="C27" s="28"/>
      <c r="D27" s="62"/>
      <c r="E27" s="62"/>
      <c r="F27" s="62"/>
      <c r="G27" s="62"/>
      <c r="H27" s="62"/>
      <c r="I27" s="62"/>
      <c r="J27" s="62"/>
      <c r="K27" s="62"/>
      <c r="L27" s="3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31" s="2" customFormat="1" ht="25.35" customHeight="1">
      <c r="A28" s="28"/>
      <c r="B28" s="29"/>
      <c r="C28" s="28"/>
      <c r="D28" s="89" t="s">
        <v>27</v>
      </c>
      <c r="E28" s="28"/>
      <c r="F28" s="28"/>
      <c r="G28" s="28"/>
      <c r="H28" s="28"/>
      <c r="I28" s="28"/>
      <c r="J28" s="67">
        <f>ROUND(J123, 2)</f>
        <v>0</v>
      </c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14.45" customHeight="1">
      <c r="A30" s="28"/>
      <c r="B30" s="29"/>
      <c r="C30" s="28"/>
      <c r="D30" s="28"/>
      <c r="E30" s="28"/>
      <c r="F30" s="32" t="s">
        <v>29</v>
      </c>
      <c r="G30" s="28"/>
      <c r="H30" s="28"/>
      <c r="I30" s="32" t="s">
        <v>28</v>
      </c>
      <c r="J30" s="32" t="s">
        <v>30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14.45" customHeight="1">
      <c r="A31" s="28"/>
      <c r="B31" s="29"/>
      <c r="C31" s="28"/>
      <c r="D31" s="90" t="s">
        <v>31</v>
      </c>
      <c r="E31" s="25" t="s">
        <v>32</v>
      </c>
      <c r="F31" s="91">
        <f>ROUND((SUM(BE123:BE199)),  2)</f>
        <v>0</v>
      </c>
      <c r="G31" s="28"/>
      <c r="H31" s="28"/>
      <c r="I31" s="92">
        <v>0.21</v>
      </c>
      <c r="J31" s="91">
        <f>ROUND(((SUM(BE123:BE199))*I31),  2)</f>
        <v>0</v>
      </c>
      <c r="K31" s="28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5" t="s">
        <v>33</v>
      </c>
      <c r="F32" s="91">
        <f>ROUND((SUM(BF123:BF199)),  2)</f>
        <v>0</v>
      </c>
      <c r="G32" s="28"/>
      <c r="H32" s="28"/>
      <c r="I32" s="92">
        <v>0.15</v>
      </c>
      <c r="J32" s="91">
        <f>ROUND(((SUM(BF123:BF199))*I32),  2)</f>
        <v>0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hidden="1" customHeight="1">
      <c r="A33" s="28"/>
      <c r="B33" s="29"/>
      <c r="C33" s="28"/>
      <c r="D33" s="28"/>
      <c r="E33" s="25" t="s">
        <v>34</v>
      </c>
      <c r="F33" s="91">
        <f>ROUND((SUM(BG123:BG199)),  2)</f>
        <v>0</v>
      </c>
      <c r="G33" s="28"/>
      <c r="H33" s="28"/>
      <c r="I33" s="92">
        <v>0.21</v>
      </c>
      <c r="J33" s="91">
        <f>0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hidden="1" customHeight="1">
      <c r="A34" s="28"/>
      <c r="B34" s="29"/>
      <c r="C34" s="28"/>
      <c r="D34" s="28"/>
      <c r="E34" s="25" t="s">
        <v>35</v>
      </c>
      <c r="F34" s="91">
        <f>ROUND((SUM(BH123:BH199)),  2)</f>
        <v>0</v>
      </c>
      <c r="G34" s="28"/>
      <c r="H34" s="28"/>
      <c r="I34" s="92">
        <v>0.15</v>
      </c>
      <c r="J34" s="91">
        <f>0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36</v>
      </c>
      <c r="F35" s="91">
        <f>ROUND((SUM(BI123:BI199)),  2)</f>
        <v>0</v>
      </c>
      <c r="G35" s="28"/>
      <c r="H35" s="28"/>
      <c r="I35" s="92">
        <v>0</v>
      </c>
      <c r="J35" s="91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25.35" customHeight="1">
      <c r="A37" s="28"/>
      <c r="B37" s="29"/>
      <c r="C37" s="93"/>
      <c r="D37" s="94" t="s">
        <v>37</v>
      </c>
      <c r="E37" s="56"/>
      <c r="F37" s="56"/>
      <c r="G37" s="95" t="s">
        <v>38</v>
      </c>
      <c r="H37" s="96" t="s">
        <v>39</v>
      </c>
      <c r="I37" s="56"/>
      <c r="J37" s="97">
        <f>SUM(J28:J35)</f>
        <v>0</v>
      </c>
      <c r="K37" s="9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14.4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8"/>
      <c r="D50" s="39" t="s">
        <v>40</v>
      </c>
      <c r="E50" s="40"/>
      <c r="F50" s="40"/>
      <c r="G50" s="39" t="s">
        <v>41</v>
      </c>
      <c r="H50" s="40"/>
      <c r="I50" s="40"/>
      <c r="J50" s="40"/>
      <c r="K50" s="40"/>
      <c r="L50" s="38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8"/>
      <c r="B61" s="29"/>
      <c r="C61" s="28"/>
      <c r="D61" s="41" t="s">
        <v>42</v>
      </c>
      <c r="E61" s="31"/>
      <c r="F61" s="99" t="s">
        <v>43</v>
      </c>
      <c r="G61" s="41" t="s">
        <v>42</v>
      </c>
      <c r="H61" s="31"/>
      <c r="I61" s="31"/>
      <c r="J61" s="100" t="s">
        <v>43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8"/>
      <c r="B65" s="29"/>
      <c r="C65" s="28"/>
      <c r="D65" s="39" t="s">
        <v>44</v>
      </c>
      <c r="E65" s="42"/>
      <c r="F65" s="42"/>
      <c r="G65" s="39" t="s">
        <v>45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8"/>
      <c r="B76" s="29"/>
      <c r="C76" s="28"/>
      <c r="D76" s="41" t="s">
        <v>42</v>
      </c>
      <c r="E76" s="31"/>
      <c r="F76" s="99" t="s">
        <v>43</v>
      </c>
      <c r="G76" s="41" t="s">
        <v>42</v>
      </c>
      <c r="H76" s="31"/>
      <c r="I76" s="31"/>
      <c r="J76" s="100" t="s">
        <v>43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21" t="s">
        <v>76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28"/>
      <c r="D85" s="28"/>
      <c r="E85" s="172" t="str">
        <f>E7</f>
        <v>Oprava chodníkové rampy - soklu</v>
      </c>
      <c r="F85" s="185"/>
      <c r="G85" s="185"/>
      <c r="H85" s="185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2" customHeight="1">
      <c r="A87" s="28"/>
      <c r="B87" s="29"/>
      <c r="C87" s="25" t="s">
        <v>16</v>
      </c>
      <c r="D87" s="28"/>
      <c r="E87" s="28"/>
      <c r="F87" s="23" t="str">
        <f>F10</f>
        <v>SÚS JMK, Ořechovská 35, Brno</v>
      </c>
      <c r="G87" s="28"/>
      <c r="H87" s="28"/>
      <c r="I87" s="25" t="s">
        <v>17</v>
      </c>
      <c r="J87" s="51" t="str">
        <f>IF(J10="","",J10)</f>
        <v/>
      </c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5.2" customHeight="1">
      <c r="A89" s="28"/>
      <c r="B89" s="29"/>
      <c r="C89" s="25" t="s">
        <v>18</v>
      </c>
      <c r="D89" s="28"/>
      <c r="E89" s="28"/>
      <c r="F89" s="23" t="str">
        <f>E13</f>
        <v xml:space="preserve">SÚS JMK </v>
      </c>
      <c r="G89" s="28"/>
      <c r="H89" s="28"/>
      <c r="I89" s="25" t="s">
        <v>22</v>
      </c>
      <c r="J89" s="26" t="str">
        <f>E19</f>
        <v xml:space="preserve"> 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15.2" customHeight="1">
      <c r="A90" s="28"/>
      <c r="B90" s="29"/>
      <c r="C90" s="25" t="s">
        <v>21</v>
      </c>
      <c r="D90" s="28"/>
      <c r="E90" s="28"/>
      <c r="F90" s="23" t="str">
        <f>IF(E16="","",E16)</f>
        <v>Vyplň údaj</v>
      </c>
      <c r="G90" s="28"/>
      <c r="H90" s="28"/>
      <c r="I90" s="25" t="s">
        <v>25</v>
      </c>
      <c r="J90" s="26">
        <f>E22</f>
        <v>0</v>
      </c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0.35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9.25" customHeight="1">
      <c r="A92" s="28"/>
      <c r="B92" s="29"/>
      <c r="C92" s="101" t="s">
        <v>77</v>
      </c>
      <c r="D92" s="93"/>
      <c r="E92" s="93"/>
      <c r="F92" s="93"/>
      <c r="G92" s="93"/>
      <c r="H92" s="93"/>
      <c r="I92" s="93"/>
      <c r="J92" s="102" t="s">
        <v>78</v>
      </c>
      <c r="K92" s="93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2.9" customHeight="1">
      <c r="A94" s="28"/>
      <c r="B94" s="29"/>
      <c r="C94" s="103" t="s">
        <v>79</v>
      </c>
      <c r="D94" s="28"/>
      <c r="E94" s="28"/>
      <c r="F94" s="28"/>
      <c r="G94" s="28"/>
      <c r="H94" s="28"/>
      <c r="I94" s="28"/>
      <c r="J94" s="67">
        <f>J123</f>
        <v>0</v>
      </c>
      <c r="K94" s="2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U94" s="17" t="s">
        <v>80</v>
      </c>
    </row>
    <row r="95" spans="1:47" s="9" customFormat="1" ht="24.95" customHeight="1">
      <c r="B95" s="104"/>
      <c r="D95" s="105" t="s">
        <v>81</v>
      </c>
      <c r="E95" s="106"/>
      <c r="F95" s="106"/>
      <c r="G95" s="106"/>
      <c r="H95" s="106"/>
      <c r="I95" s="106"/>
      <c r="J95" s="107">
        <f>J124</f>
        <v>0</v>
      </c>
      <c r="L95" s="104"/>
    </row>
    <row r="96" spans="1:47" s="10" customFormat="1" ht="19.899999999999999" customHeight="1">
      <c r="B96" s="108"/>
      <c r="D96" s="109" t="s">
        <v>82</v>
      </c>
      <c r="E96" s="110"/>
      <c r="F96" s="110"/>
      <c r="G96" s="110"/>
      <c r="H96" s="110"/>
      <c r="I96" s="110"/>
      <c r="J96" s="111">
        <f>J125</f>
        <v>0</v>
      </c>
      <c r="L96" s="108"/>
    </row>
    <row r="97" spans="1:31" s="10" customFormat="1" ht="19.899999999999999" customHeight="1">
      <c r="B97" s="108"/>
      <c r="D97" s="109" t="s">
        <v>83</v>
      </c>
      <c r="E97" s="110"/>
      <c r="F97" s="110"/>
      <c r="G97" s="110"/>
      <c r="H97" s="110"/>
      <c r="I97" s="110"/>
      <c r="J97" s="111">
        <f>J140</f>
        <v>0</v>
      </c>
      <c r="L97" s="108"/>
    </row>
    <row r="98" spans="1:31" s="10" customFormat="1" ht="19.899999999999999" customHeight="1">
      <c r="B98" s="108"/>
      <c r="D98" s="109" t="s">
        <v>84</v>
      </c>
      <c r="E98" s="110"/>
      <c r="F98" s="110"/>
      <c r="G98" s="110"/>
      <c r="H98" s="110"/>
      <c r="I98" s="110"/>
      <c r="J98" s="111">
        <f>J150</f>
        <v>0</v>
      </c>
      <c r="L98" s="108"/>
    </row>
    <row r="99" spans="1:31" s="10" customFormat="1" ht="19.899999999999999" customHeight="1">
      <c r="B99" s="108"/>
      <c r="D99" s="109" t="s">
        <v>85</v>
      </c>
      <c r="E99" s="110"/>
      <c r="F99" s="110"/>
      <c r="G99" s="110"/>
      <c r="H99" s="110"/>
      <c r="I99" s="110"/>
      <c r="J99" s="111">
        <f>J165</f>
        <v>0</v>
      </c>
      <c r="L99" s="108"/>
    </row>
    <row r="100" spans="1:31" s="10" customFormat="1" ht="19.899999999999999" customHeight="1">
      <c r="B100" s="108"/>
      <c r="D100" s="109" t="s">
        <v>86</v>
      </c>
      <c r="E100" s="110"/>
      <c r="F100" s="110"/>
      <c r="G100" s="110"/>
      <c r="H100" s="110"/>
      <c r="I100" s="110"/>
      <c r="J100" s="111">
        <f>J171</f>
        <v>0</v>
      </c>
      <c r="L100" s="108"/>
    </row>
    <row r="101" spans="1:31" s="9" customFormat="1" ht="24.95" customHeight="1">
      <c r="B101" s="104"/>
      <c r="D101" s="105" t="s">
        <v>87</v>
      </c>
      <c r="E101" s="106"/>
      <c r="F101" s="106"/>
      <c r="G101" s="106"/>
      <c r="H101" s="106"/>
      <c r="I101" s="106"/>
      <c r="J101" s="107">
        <f>J173</f>
        <v>0</v>
      </c>
      <c r="L101" s="104"/>
    </row>
    <row r="102" spans="1:31" s="10" customFormat="1" ht="19.899999999999999" customHeight="1">
      <c r="B102" s="108"/>
      <c r="D102" s="109" t="s">
        <v>88</v>
      </c>
      <c r="E102" s="110"/>
      <c r="F102" s="110"/>
      <c r="G102" s="110"/>
      <c r="H102" s="110"/>
      <c r="I102" s="110"/>
      <c r="J102" s="111">
        <f>J174</f>
        <v>0</v>
      </c>
      <c r="L102" s="108"/>
    </row>
    <row r="103" spans="1:31" s="10" customFormat="1" ht="19.899999999999999" customHeight="1">
      <c r="B103" s="108"/>
      <c r="D103" s="109" t="s">
        <v>89</v>
      </c>
      <c r="E103" s="110"/>
      <c r="F103" s="110"/>
      <c r="G103" s="110"/>
      <c r="H103" s="110"/>
      <c r="I103" s="110"/>
      <c r="J103" s="111">
        <f>J190</f>
        <v>0</v>
      </c>
      <c r="L103" s="108"/>
    </row>
    <row r="104" spans="1:31" s="9" customFormat="1" ht="24.95" customHeight="1">
      <c r="B104" s="104"/>
      <c r="D104" s="105" t="s">
        <v>90</v>
      </c>
      <c r="E104" s="106"/>
      <c r="F104" s="106"/>
      <c r="G104" s="106"/>
      <c r="H104" s="106"/>
      <c r="I104" s="106"/>
      <c r="J104" s="107">
        <f>J197</f>
        <v>0</v>
      </c>
      <c r="L104" s="104"/>
    </row>
    <row r="105" spans="1:31" s="10" customFormat="1" ht="19.899999999999999" customHeight="1">
      <c r="B105" s="108"/>
      <c r="D105" s="109" t="s">
        <v>91</v>
      </c>
      <c r="E105" s="110"/>
      <c r="F105" s="110"/>
      <c r="G105" s="110"/>
      <c r="H105" s="110"/>
      <c r="I105" s="110"/>
      <c r="J105" s="111">
        <f>J198</f>
        <v>0</v>
      </c>
      <c r="L105" s="108"/>
    </row>
    <row r="106" spans="1:31" s="2" customFormat="1" ht="21.75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11" spans="1:31" s="2" customFormat="1" ht="6.95" customHeight="1">
      <c r="A111" s="149"/>
      <c r="B111" s="186"/>
      <c r="C111" s="187"/>
      <c r="D111" s="187"/>
      <c r="E111" s="187"/>
      <c r="F111" s="187"/>
      <c r="G111" s="187"/>
      <c r="H111" s="187"/>
      <c r="I111" s="187"/>
      <c r="J111" s="187"/>
      <c r="K111" s="187"/>
      <c r="L111" s="18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4.95" customHeight="1">
      <c r="A112" s="149"/>
      <c r="B112" s="189"/>
      <c r="C112" s="190" t="s">
        <v>92</v>
      </c>
      <c r="D112" s="149"/>
      <c r="E112" s="149"/>
      <c r="F112" s="149"/>
      <c r="G112" s="149"/>
      <c r="H112" s="149"/>
      <c r="I112" s="149"/>
      <c r="J112" s="149"/>
      <c r="K112" s="149"/>
      <c r="L112" s="18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149"/>
      <c r="B113" s="189"/>
      <c r="C113" s="149"/>
      <c r="D113" s="149"/>
      <c r="E113" s="149"/>
      <c r="F113" s="149"/>
      <c r="G113" s="149"/>
      <c r="H113" s="149"/>
      <c r="I113" s="149"/>
      <c r="J113" s="149"/>
      <c r="K113" s="149"/>
      <c r="L113" s="18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149"/>
      <c r="B114" s="189"/>
      <c r="C114" s="191" t="s">
        <v>13</v>
      </c>
      <c r="D114" s="149"/>
      <c r="E114" s="149"/>
      <c r="F114" s="149"/>
      <c r="G114" s="149"/>
      <c r="H114" s="149"/>
      <c r="I114" s="149"/>
      <c r="J114" s="149"/>
      <c r="K114" s="149"/>
      <c r="L114" s="18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149"/>
      <c r="B115" s="189"/>
      <c r="C115" s="149"/>
      <c r="D115" s="149"/>
      <c r="E115" s="192" t="str">
        <f>E7</f>
        <v>Oprava chodníkové rampy - soklu</v>
      </c>
      <c r="F115" s="192"/>
      <c r="G115" s="192"/>
      <c r="H115" s="192"/>
      <c r="I115" s="149"/>
      <c r="J115" s="149"/>
      <c r="K115" s="149"/>
      <c r="L115" s="18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149"/>
      <c r="B116" s="189"/>
      <c r="C116" s="149"/>
      <c r="D116" s="149"/>
      <c r="E116" s="149"/>
      <c r="F116" s="149"/>
      <c r="G116" s="149"/>
      <c r="H116" s="149"/>
      <c r="I116" s="149"/>
      <c r="J116" s="149"/>
      <c r="K116" s="149"/>
      <c r="L116" s="18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149"/>
      <c r="B117" s="189"/>
      <c r="C117" s="191" t="s">
        <v>16</v>
      </c>
      <c r="D117" s="149"/>
      <c r="E117" s="149"/>
      <c r="F117" s="193" t="str">
        <f>F10</f>
        <v>SÚS JMK, Ořechovská 35, Brno</v>
      </c>
      <c r="G117" s="149"/>
      <c r="H117" s="149"/>
      <c r="I117" s="191" t="s">
        <v>17</v>
      </c>
      <c r="J117" s="194" t="str">
        <f>IF(J10="","",J10)</f>
        <v/>
      </c>
      <c r="K117" s="149"/>
      <c r="L117" s="18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149"/>
      <c r="B118" s="189"/>
      <c r="C118" s="149"/>
      <c r="D118" s="149"/>
      <c r="E118" s="149"/>
      <c r="F118" s="149"/>
      <c r="G118" s="149"/>
      <c r="H118" s="149"/>
      <c r="I118" s="149"/>
      <c r="J118" s="149"/>
      <c r="K118" s="149"/>
      <c r="L118" s="18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149"/>
      <c r="B119" s="189"/>
      <c r="C119" s="191" t="s">
        <v>18</v>
      </c>
      <c r="D119" s="149"/>
      <c r="E119" s="149"/>
      <c r="F119" s="193" t="str">
        <f>E13</f>
        <v xml:space="preserve">SÚS JMK </v>
      </c>
      <c r="G119" s="149"/>
      <c r="H119" s="149"/>
      <c r="I119" s="191" t="s">
        <v>22</v>
      </c>
      <c r="J119" s="195" t="str">
        <f>E19</f>
        <v xml:space="preserve"> </v>
      </c>
      <c r="K119" s="149"/>
      <c r="L119" s="18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149"/>
      <c r="B120" s="189"/>
      <c r="C120" s="191" t="s">
        <v>299</v>
      </c>
      <c r="D120" s="149"/>
      <c r="E120" s="149"/>
      <c r="F120" s="193" t="str">
        <f>IF(E16="","",E16)</f>
        <v>Vyplň údaj</v>
      </c>
      <c r="G120" s="149"/>
      <c r="H120" s="149"/>
      <c r="I120" s="191" t="s">
        <v>25</v>
      </c>
      <c r="J120" s="195">
        <f>E22</f>
        <v>0</v>
      </c>
      <c r="K120" s="149"/>
      <c r="L120" s="18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149"/>
      <c r="B121" s="189"/>
      <c r="C121" s="149"/>
      <c r="D121" s="149"/>
      <c r="E121" s="149"/>
      <c r="F121" s="149"/>
      <c r="G121" s="149"/>
      <c r="H121" s="149"/>
      <c r="I121" s="149"/>
      <c r="J121" s="149"/>
      <c r="K121" s="149"/>
      <c r="L121" s="18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12"/>
      <c r="B122" s="196"/>
      <c r="C122" s="197" t="s">
        <v>93</v>
      </c>
      <c r="D122" s="198" t="s">
        <v>52</v>
      </c>
      <c r="E122" s="198" t="s">
        <v>48</v>
      </c>
      <c r="F122" s="198" t="s">
        <v>49</v>
      </c>
      <c r="G122" s="198" t="s">
        <v>94</v>
      </c>
      <c r="H122" s="198" t="s">
        <v>95</v>
      </c>
      <c r="I122" s="198" t="s">
        <v>96</v>
      </c>
      <c r="J122" s="199" t="s">
        <v>78</v>
      </c>
      <c r="K122" s="200" t="s">
        <v>97</v>
      </c>
      <c r="L122" s="201"/>
      <c r="M122" s="58" t="s">
        <v>1</v>
      </c>
      <c r="N122" s="59" t="s">
        <v>31</v>
      </c>
      <c r="O122" s="59" t="s">
        <v>98</v>
      </c>
      <c r="P122" s="59" t="s">
        <v>99</v>
      </c>
      <c r="Q122" s="59" t="s">
        <v>100</v>
      </c>
      <c r="R122" s="59" t="s">
        <v>101</v>
      </c>
      <c r="S122" s="59" t="s">
        <v>102</v>
      </c>
      <c r="T122" s="60" t="s">
        <v>103</v>
      </c>
      <c r="U122" s="112"/>
      <c r="V122" s="112"/>
      <c r="W122" s="112"/>
      <c r="X122" s="112"/>
      <c r="Y122" s="112"/>
      <c r="Z122" s="112"/>
      <c r="AA122" s="112"/>
      <c r="AB122" s="112"/>
      <c r="AC122" s="112"/>
      <c r="AD122" s="112"/>
      <c r="AE122" s="112"/>
    </row>
    <row r="123" spans="1:65" s="2" customFormat="1" ht="22.9" customHeight="1">
      <c r="A123" s="149"/>
      <c r="B123" s="189"/>
      <c r="C123" s="202" t="s">
        <v>104</v>
      </c>
      <c r="D123" s="149"/>
      <c r="E123" s="149"/>
      <c r="F123" s="149"/>
      <c r="G123" s="149"/>
      <c r="H123" s="149"/>
      <c r="I123" s="149"/>
      <c r="J123" s="203">
        <f>BK123</f>
        <v>0</v>
      </c>
      <c r="K123" s="149"/>
      <c r="L123" s="189"/>
      <c r="M123" s="61"/>
      <c r="N123" s="52"/>
      <c r="O123" s="62"/>
      <c r="P123" s="113">
        <f>P124+P173+P197</f>
        <v>154.184831</v>
      </c>
      <c r="Q123" s="62"/>
      <c r="R123" s="113">
        <f>R124+R173+R197</f>
        <v>5.7008504999999996</v>
      </c>
      <c r="S123" s="62"/>
      <c r="T123" s="114">
        <f>T124+T173+T197</f>
        <v>7.8433799999999998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7" t="s">
        <v>66</v>
      </c>
      <c r="AU123" s="17" t="s">
        <v>80</v>
      </c>
      <c r="BK123" s="115">
        <f>BK124+BK173+BK197</f>
        <v>0</v>
      </c>
    </row>
    <row r="124" spans="1:65" s="12" customFormat="1" ht="25.9" customHeight="1">
      <c r="A124" s="204"/>
      <c r="B124" s="205"/>
      <c r="C124" s="204"/>
      <c r="D124" s="206" t="s">
        <v>66</v>
      </c>
      <c r="E124" s="207" t="s">
        <v>105</v>
      </c>
      <c r="F124" s="207" t="s">
        <v>106</v>
      </c>
      <c r="G124" s="204"/>
      <c r="H124" s="204"/>
      <c r="I124" s="208"/>
      <c r="J124" s="209">
        <f>BK124</f>
        <v>0</v>
      </c>
      <c r="K124" s="204"/>
      <c r="L124" s="205"/>
      <c r="M124" s="117"/>
      <c r="N124" s="118"/>
      <c r="O124" s="118"/>
      <c r="P124" s="119">
        <f>P125+P140+P150+P165+P171</f>
        <v>97.53017100000001</v>
      </c>
      <c r="Q124" s="118"/>
      <c r="R124" s="119">
        <f>R125+R140+R150+R165+R171</f>
        <v>5.2234250999999992</v>
      </c>
      <c r="S124" s="118"/>
      <c r="T124" s="120">
        <f>T125+T140+T150+T165+T171</f>
        <v>7.8433799999999998</v>
      </c>
      <c r="AR124" s="116" t="s">
        <v>72</v>
      </c>
      <c r="AT124" s="121" t="s">
        <v>66</v>
      </c>
      <c r="AU124" s="121" t="s">
        <v>67</v>
      </c>
      <c r="AY124" s="116" t="s">
        <v>107</v>
      </c>
      <c r="BK124" s="122">
        <f>BK125+BK140+BK150+BK165+BK171</f>
        <v>0</v>
      </c>
    </row>
    <row r="125" spans="1:65" s="12" customFormat="1" ht="22.9" customHeight="1">
      <c r="A125" s="204"/>
      <c r="B125" s="205"/>
      <c r="C125" s="204"/>
      <c r="D125" s="206" t="s">
        <v>66</v>
      </c>
      <c r="E125" s="210" t="s">
        <v>72</v>
      </c>
      <c r="F125" s="210" t="s">
        <v>108</v>
      </c>
      <c r="G125" s="204"/>
      <c r="H125" s="204"/>
      <c r="I125" s="208"/>
      <c r="J125" s="211">
        <f>BK125</f>
        <v>0</v>
      </c>
      <c r="K125" s="204"/>
      <c r="L125" s="205"/>
      <c r="M125" s="117"/>
      <c r="N125" s="118"/>
      <c r="O125" s="118"/>
      <c r="P125" s="119">
        <f>SUM(P126:P139)</f>
        <v>18.634929000000003</v>
      </c>
      <c r="Q125" s="118"/>
      <c r="R125" s="119">
        <f>SUM(R126:R139)</f>
        <v>0</v>
      </c>
      <c r="S125" s="118"/>
      <c r="T125" s="120">
        <f>SUM(T126:T139)</f>
        <v>0</v>
      </c>
      <c r="AR125" s="116" t="s">
        <v>72</v>
      </c>
      <c r="AT125" s="121" t="s">
        <v>66</v>
      </c>
      <c r="AU125" s="121" t="s">
        <v>72</v>
      </c>
      <c r="AY125" s="116" t="s">
        <v>107</v>
      </c>
      <c r="BK125" s="122">
        <f>SUM(BK126:BK139)</f>
        <v>0</v>
      </c>
    </row>
    <row r="126" spans="1:65" s="2" customFormat="1" ht="33" customHeight="1">
      <c r="A126" s="149"/>
      <c r="B126" s="212"/>
      <c r="C126" s="213" t="s">
        <v>72</v>
      </c>
      <c r="D126" s="213" t="s">
        <v>109</v>
      </c>
      <c r="E126" s="214" t="s">
        <v>110</v>
      </c>
      <c r="F126" s="215" t="s">
        <v>111</v>
      </c>
      <c r="G126" s="216" t="s">
        <v>112</v>
      </c>
      <c r="H126" s="217">
        <v>3.5310000000000001</v>
      </c>
      <c r="I126" s="218"/>
      <c r="J126" s="219">
        <f>ROUND(I126*H126,2)</f>
        <v>0</v>
      </c>
      <c r="K126" s="123"/>
      <c r="L126" s="189"/>
      <c r="M126" s="124" t="s">
        <v>1</v>
      </c>
      <c r="N126" s="125" t="s">
        <v>32</v>
      </c>
      <c r="O126" s="126">
        <v>4.4930000000000003</v>
      </c>
      <c r="P126" s="126">
        <f>O126*H126</f>
        <v>15.864783000000001</v>
      </c>
      <c r="Q126" s="126">
        <v>0</v>
      </c>
      <c r="R126" s="126">
        <f>Q126*H126</f>
        <v>0</v>
      </c>
      <c r="S126" s="126">
        <v>0</v>
      </c>
      <c r="T126" s="127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28" t="s">
        <v>113</v>
      </c>
      <c r="AT126" s="128" t="s">
        <v>109</v>
      </c>
      <c r="AU126" s="128" t="s">
        <v>74</v>
      </c>
      <c r="AY126" s="17" t="s">
        <v>107</v>
      </c>
      <c r="BE126" s="129">
        <f>IF(N126="základní",J126,0)</f>
        <v>0</v>
      </c>
      <c r="BF126" s="129">
        <f>IF(N126="snížená",J126,0)</f>
        <v>0</v>
      </c>
      <c r="BG126" s="129">
        <f>IF(N126="zákl. přenesená",J126,0)</f>
        <v>0</v>
      </c>
      <c r="BH126" s="129">
        <f>IF(N126="sníž. přenesená",J126,0)</f>
        <v>0</v>
      </c>
      <c r="BI126" s="129">
        <f>IF(N126="nulová",J126,0)</f>
        <v>0</v>
      </c>
      <c r="BJ126" s="17" t="s">
        <v>72</v>
      </c>
      <c r="BK126" s="129">
        <f>ROUND(I126*H126,2)</f>
        <v>0</v>
      </c>
      <c r="BL126" s="17" t="s">
        <v>113</v>
      </c>
      <c r="BM126" s="128" t="s">
        <v>114</v>
      </c>
    </row>
    <row r="127" spans="1:65" s="13" customFormat="1">
      <c r="A127" s="220"/>
      <c r="B127" s="221"/>
      <c r="C127" s="220"/>
      <c r="D127" s="222" t="s">
        <v>115</v>
      </c>
      <c r="E127" s="223"/>
      <c r="F127" s="224" t="s">
        <v>116</v>
      </c>
      <c r="G127" s="220"/>
      <c r="H127" s="225">
        <v>1.9259999999999999</v>
      </c>
      <c r="I127" s="226"/>
      <c r="J127" s="220"/>
      <c r="K127" s="220"/>
      <c r="L127" s="221"/>
      <c r="M127" s="131"/>
      <c r="N127" s="132"/>
      <c r="O127" s="132"/>
      <c r="P127" s="132"/>
      <c r="Q127" s="132"/>
      <c r="R127" s="132"/>
      <c r="S127" s="132"/>
      <c r="T127" s="133"/>
      <c r="AT127" s="130" t="s">
        <v>115</v>
      </c>
      <c r="AU127" s="130" t="s">
        <v>74</v>
      </c>
      <c r="AV127" s="13" t="s">
        <v>74</v>
      </c>
      <c r="AW127" s="13" t="s">
        <v>24</v>
      </c>
      <c r="AX127" s="13" t="s">
        <v>67</v>
      </c>
      <c r="AY127" s="130" t="s">
        <v>107</v>
      </c>
    </row>
    <row r="128" spans="1:65" s="13" customFormat="1">
      <c r="A128" s="220"/>
      <c r="B128" s="221"/>
      <c r="C128" s="220"/>
      <c r="D128" s="222" t="s">
        <v>115</v>
      </c>
      <c r="E128" s="223"/>
      <c r="F128" s="224" t="s">
        <v>117</v>
      </c>
      <c r="G128" s="220"/>
      <c r="H128" s="225">
        <v>1.605</v>
      </c>
      <c r="I128" s="226"/>
      <c r="J128" s="220"/>
      <c r="K128" s="220"/>
      <c r="L128" s="221"/>
      <c r="M128" s="131"/>
      <c r="N128" s="132"/>
      <c r="O128" s="132"/>
      <c r="P128" s="132"/>
      <c r="Q128" s="132"/>
      <c r="R128" s="132"/>
      <c r="S128" s="132"/>
      <c r="T128" s="133"/>
      <c r="AT128" s="130" t="s">
        <v>115</v>
      </c>
      <c r="AU128" s="130" t="s">
        <v>74</v>
      </c>
      <c r="AV128" s="13" t="s">
        <v>74</v>
      </c>
      <c r="AW128" s="13" t="s">
        <v>24</v>
      </c>
      <c r="AX128" s="13" t="s">
        <v>67</v>
      </c>
      <c r="AY128" s="130" t="s">
        <v>107</v>
      </c>
    </row>
    <row r="129" spans="1:65" s="14" customFormat="1">
      <c r="A129" s="227"/>
      <c r="B129" s="228"/>
      <c r="C129" s="227"/>
      <c r="D129" s="222" t="s">
        <v>115</v>
      </c>
      <c r="E129" s="229"/>
      <c r="F129" s="230" t="s">
        <v>118</v>
      </c>
      <c r="G129" s="227"/>
      <c r="H129" s="231">
        <v>3.5310000000000001</v>
      </c>
      <c r="I129" s="232"/>
      <c r="J129" s="227"/>
      <c r="K129" s="227"/>
      <c r="L129" s="228"/>
      <c r="M129" s="135"/>
      <c r="N129" s="136"/>
      <c r="O129" s="136"/>
      <c r="P129" s="136"/>
      <c r="Q129" s="136"/>
      <c r="R129" s="136"/>
      <c r="S129" s="136"/>
      <c r="T129" s="137"/>
      <c r="AT129" s="134" t="s">
        <v>115</v>
      </c>
      <c r="AU129" s="134" t="s">
        <v>74</v>
      </c>
      <c r="AV129" s="14" t="s">
        <v>113</v>
      </c>
      <c r="AW129" s="14" t="s">
        <v>24</v>
      </c>
      <c r="AX129" s="14" t="s">
        <v>72</v>
      </c>
      <c r="AY129" s="134" t="s">
        <v>107</v>
      </c>
    </row>
    <row r="130" spans="1:65" s="2" customFormat="1" ht="24.2" customHeight="1">
      <c r="A130" s="149"/>
      <c r="B130" s="212"/>
      <c r="C130" s="213" t="s">
        <v>74</v>
      </c>
      <c r="D130" s="213" t="s">
        <v>109</v>
      </c>
      <c r="E130" s="214" t="s">
        <v>119</v>
      </c>
      <c r="F130" s="215" t="s">
        <v>120</v>
      </c>
      <c r="G130" s="216" t="s">
        <v>112</v>
      </c>
      <c r="H130" s="217">
        <v>6.3559999999999999</v>
      </c>
      <c r="I130" s="218"/>
      <c r="J130" s="219">
        <f>ROUND(I130*H130,2)</f>
        <v>0</v>
      </c>
      <c r="K130" s="123"/>
      <c r="L130" s="189"/>
      <c r="M130" s="124" t="s">
        <v>1</v>
      </c>
      <c r="N130" s="125" t="s">
        <v>32</v>
      </c>
      <c r="O130" s="126">
        <v>0.11</v>
      </c>
      <c r="P130" s="126">
        <f>O130*H130</f>
        <v>0.69916</v>
      </c>
      <c r="Q130" s="126">
        <v>0</v>
      </c>
      <c r="R130" s="126">
        <f>Q130*H130</f>
        <v>0</v>
      </c>
      <c r="S130" s="126">
        <v>0</v>
      </c>
      <c r="T130" s="127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28" t="s">
        <v>113</v>
      </c>
      <c r="AT130" s="128" t="s">
        <v>109</v>
      </c>
      <c r="AU130" s="128" t="s">
        <v>74</v>
      </c>
      <c r="AY130" s="17" t="s">
        <v>107</v>
      </c>
      <c r="BE130" s="129">
        <f>IF(N130="základní",J130,0)</f>
        <v>0</v>
      </c>
      <c r="BF130" s="129">
        <f>IF(N130="snížená",J130,0)</f>
        <v>0</v>
      </c>
      <c r="BG130" s="129">
        <f>IF(N130="zákl. přenesená",J130,0)</f>
        <v>0</v>
      </c>
      <c r="BH130" s="129">
        <f>IF(N130="sníž. přenesená",J130,0)</f>
        <v>0</v>
      </c>
      <c r="BI130" s="129">
        <f>IF(N130="nulová",J130,0)</f>
        <v>0</v>
      </c>
      <c r="BJ130" s="17" t="s">
        <v>72</v>
      </c>
      <c r="BK130" s="129">
        <f>ROUND(I130*H130,2)</f>
        <v>0</v>
      </c>
      <c r="BL130" s="17" t="s">
        <v>113</v>
      </c>
      <c r="BM130" s="128" t="s">
        <v>121</v>
      </c>
    </row>
    <row r="131" spans="1:65" s="13" customFormat="1">
      <c r="A131" s="220"/>
      <c r="B131" s="221"/>
      <c r="C131" s="220"/>
      <c r="D131" s="222" t="s">
        <v>115</v>
      </c>
      <c r="E131" s="223"/>
      <c r="F131" s="224" t="s">
        <v>122</v>
      </c>
      <c r="G131" s="220"/>
      <c r="H131" s="225">
        <v>6.3559999999999999</v>
      </c>
      <c r="I131" s="226"/>
      <c r="J131" s="220"/>
      <c r="K131" s="220"/>
      <c r="L131" s="221"/>
      <c r="M131" s="131"/>
      <c r="N131" s="132"/>
      <c r="O131" s="132"/>
      <c r="P131" s="132"/>
      <c r="Q131" s="132"/>
      <c r="R131" s="132"/>
      <c r="S131" s="132"/>
      <c r="T131" s="133"/>
      <c r="AT131" s="130" t="s">
        <v>115</v>
      </c>
      <c r="AU131" s="130" t="s">
        <v>74</v>
      </c>
      <c r="AV131" s="13" t="s">
        <v>74</v>
      </c>
      <c r="AW131" s="13" t="s">
        <v>24</v>
      </c>
      <c r="AX131" s="13" t="s">
        <v>72</v>
      </c>
      <c r="AY131" s="130" t="s">
        <v>107</v>
      </c>
    </row>
    <row r="132" spans="1:65" s="2" customFormat="1" ht="37.9" customHeight="1">
      <c r="A132" s="149"/>
      <c r="B132" s="212"/>
      <c r="C132" s="213" t="s">
        <v>123</v>
      </c>
      <c r="D132" s="213" t="s">
        <v>109</v>
      </c>
      <c r="E132" s="214" t="s">
        <v>124</v>
      </c>
      <c r="F132" s="215" t="s">
        <v>125</v>
      </c>
      <c r="G132" s="216" t="s">
        <v>112</v>
      </c>
      <c r="H132" s="217">
        <v>0.35299999999999998</v>
      </c>
      <c r="I132" s="218"/>
      <c r="J132" s="219">
        <f>ROUND(I132*H132,2)</f>
        <v>0</v>
      </c>
      <c r="K132" s="123"/>
      <c r="L132" s="189"/>
      <c r="M132" s="124" t="s">
        <v>1</v>
      </c>
      <c r="N132" s="125" t="s">
        <v>32</v>
      </c>
      <c r="O132" s="126">
        <v>8.6999999999999994E-2</v>
      </c>
      <c r="P132" s="126">
        <f>O132*H132</f>
        <v>3.0710999999999995E-2</v>
      </c>
      <c r="Q132" s="126">
        <v>0</v>
      </c>
      <c r="R132" s="126">
        <f>Q132*H132</f>
        <v>0</v>
      </c>
      <c r="S132" s="126">
        <v>0</v>
      </c>
      <c r="T132" s="127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28" t="s">
        <v>113</v>
      </c>
      <c r="AT132" s="128" t="s">
        <v>109</v>
      </c>
      <c r="AU132" s="128" t="s">
        <v>74</v>
      </c>
      <c r="AY132" s="17" t="s">
        <v>107</v>
      </c>
      <c r="BE132" s="129">
        <f>IF(N132="základní",J132,0)</f>
        <v>0</v>
      </c>
      <c r="BF132" s="129">
        <f>IF(N132="snížená",J132,0)</f>
        <v>0</v>
      </c>
      <c r="BG132" s="129">
        <f>IF(N132="zákl. přenesená",J132,0)</f>
        <v>0</v>
      </c>
      <c r="BH132" s="129">
        <f>IF(N132="sníž. přenesená",J132,0)</f>
        <v>0</v>
      </c>
      <c r="BI132" s="129">
        <f>IF(N132="nulová",J132,0)</f>
        <v>0</v>
      </c>
      <c r="BJ132" s="17" t="s">
        <v>72</v>
      </c>
      <c r="BK132" s="129">
        <f>ROUND(I132*H132,2)</f>
        <v>0</v>
      </c>
      <c r="BL132" s="17" t="s">
        <v>113</v>
      </c>
      <c r="BM132" s="128" t="s">
        <v>126</v>
      </c>
    </row>
    <row r="133" spans="1:65" s="13" customFormat="1">
      <c r="A133" s="220"/>
      <c r="B133" s="221"/>
      <c r="C133" s="220"/>
      <c r="D133" s="222" t="s">
        <v>115</v>
      </c>
      <c r="E133" s="223"/>
      <c r="F133" s="224" t="s">
        <v>127</v>
      </c>
      <c r="G133" s="220"/>
      <c r="H133" s="225">
        <v>0.35299999999999998</v>
      </c>
      <c r="I133" s="226"/>
      <c r="J133" s="220"/>
      <c r="K133" s="220"/>
      <c r="L133" s="221"/>
      <c r="M133" s="131"/>
      <c r="N133" s="132"/>
      <c r="O133" s="132"/>
      <c r="P133" s="132"/>
      <c r="Q133" s="132"/>
      <c r="R133" s="132"/>
      <c r="S133" s="132"/>
      <c r="T133" s="133"/>
      <c r="AT133" s="130" t="s">
        <v>115</v>
      </c>
      <c r="AU133" s="130" t="s">
        <v>74</v>
      </c>
      <c r="AV133" s="13" t="s">
        <v>74</v>
      </c>
      <c r="AW133" s="13" t="s">
        <v>24</v>
      </c>
      <c r="AX133" s="13" t="s">
        <v>72</v>
      </c>
      <c r="AY133" s="130" t="s">
        <v>107</v>
      </c>
    </row>
    <row r="134" spans="1:65" s="2" customFormat="1" ht="33" customHeight="1">
      <c r="A134" s="149"/>
      <c r="B134" s="212"/>
      <c r="C134" s="213" t="s">
        <v>113</v>
      </c>
      <c r="D134" s="213" t="s">
        <v>109</v>
      </c>
      <c r="E134" s="214" t="s">
        <v>128</v>
      </c>
      <c r="F134" s="215" t="s">
        <v>129</v>
      </c>
      <c r="G134" s="216" t="s">
        <v>130</v>
      </c>
      <c r="H134" s="217">
        <v>0.63500000000000001</v>
      </c>
      <c r="I134" s="218"/>
      <c r="J134" s="219">
        <f>ROUND(I134*H134,2)</f>
        <v>0</v>
      </c>
      <c r="K134" s="123"/>
      <c r="L134" s="189"/>
      <c r="M134" s="124" t="s">
        <v>1</v>
      </c>
      <c r="N134" s="125" t="s">
        <v>32</v>
      </c>
      <c r="O134" s="126">
        <v>0</v>
      </c>
      <c r="P134" s="126">
        <f>O134*H134</f>
        <v>0</v>
      </c>
      <c r="Q134" s="126">
        <v>0</v>
      </c>
      <c r="R134" s="126">
        <f>Q134*H134</f>
        <v>0</v>
      </c>
      <c r="S134" s="126">
        <v>0</v>
      </c>
      <c r="T134" s="127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28" t="s">
        <v>113</v>
      </c>
      <c r="AT134" s="128" t="s">
        <v>109</v>
      </c>
      <c r="AU134" s="128" t="s">
        <v>74</v>
      </c>
      <c r="AY134" s="17" t="s">
        <v>107</v>
      </c>
      <c r="BE134" s="129">
        <f>IF(N134="základní",J134,0)</f>
        <v>0</v>
      </c>
      <c r="BF134" s="129">
        <f>IF(N134="snížená",J134,0)</f>
        <v>0</v>
      </c>
      <c r="BG134" s="129">
        <f>IF(N134="zákl. přenesená",J134,0)</f>
        <v>0</v>
      </c>
      <c r="BH134" s="129">
        <f>IF(N134="sníž. přenesená",J134,0)</f>
        <v>0</v>
      </c>
      <c r="BI134" s="129">
        <f>IF(N134="nulová",J134,0)</f>
        <v>0</v>
      </c>
      <c r="BJ134" s="17" t="s">
        <v>72</v>
      </c>
      <c r="BK134" s="129">
        <f>ROUND(I134*H134,2)</f>
        <v>0</v>
      </c>
      <c r="BL134" s="17" t="s">
        <v>113</v>
      </c>
      <c r="BM134" s="128" t="s">
        <v>131</v>
      </c>
    </row>
    <row r="135" spans="1:65" s="13" customFormat="1">
      <c r="A135" s="220"/>
      <c r="B135" s="221"/>
      <c r="C135" s="220"/>
      <c r="D135" s="222" t="s">
        <v>115</v>
      </c>
      <c r="E135" s="223"/>
      <c r="F135" s="224" t="s">
        <v>132</v>
      </c>
      <c r="G135" s="220"/>
      <c r="H135" s="225">
        <v>0.63500000000000001</v>
      </c>
      <c r="I135" s="226"/>
      <c r="J135" s="220"/>
      <c r="K135" s="220"/>
      <c r="L135" s="221"/>
      <c r="M135" s="131"/>
      <c r="N135" s="132"/>
      <c r="O135" s="132"/>
      <c r="P135" s="132"/>
      <c r="Q135" s="132"/>
      <c r="R135" s="132"/>
      <c r="S135" s="132"/>
      <c r="T135" s="133"/>
      <c r="AT135" s="130" t="s">
        <v>115</v>
      </c>
      <c r="AU135" s="130" t="s">
        <v>74</v>
      </c>
      <c r="AV135" s="13" t="s">
        <v>74</v>
      </c>
      <c r="AW135" s="13" t="s">
        <v>24</v>
      </c>
      <c r="AX135" s="13" t="s">
        <v>72</v>
      </c>
      <c r="AY135" s="130" t="s">
        <v>107</v>
      </c>
    </row>
    <row r="136" spans="1:65" s="2" customFormat="1" ht="16.5" customHeight="1">
      <c r="A136" s="149"/>
      <c r="B136" s="212"/>
      <c r="C136" s="213" t="s">
        <v>133</v>
      </c>
      <c r="D136" s="213" t="s">
        <v>109</v>
      </c>
      <c r="E136" s="214" t="s">
        <v>134</v>
      </c>
      <c r="F136" s="215" t="s">
        <v>135</v>
      </c>
      <c r="G136" s="216" t="s">
        <v>112</v>
      </c>
      <c r="H136" s="217">
        <v>3.5310000000000001</v>
      </c>
      <c r="I136" s="218"/>
      <c r="J136" s="219">
        <f>ROUND(I136*H136,2)</f>
        <v>0</v>
      </c>
      <c r="K136" s="123"/>
      <c r="L136" s="189"/>
      <c r="M136" s="124" t="s">
        <v>1</v>
      </c>
      <c r="N136" s="125" t="s">
        <v>32</v>
      </c>
      <c r="O136" s="126">
        <v>8.9999999999999993E-3</v>
      </c>
      <c r="P136" s="126">
        <f>O136*H136</f>
        <v>3.1779000000000002E-2</v>
      </c>
      <c r="Q136" s="126">
        <v>0</v>
      </c>
      <c r="R136" s="126">
        <f>Q136*H136</f>
        <v>0</v>
      </c>
      <c r="S136" s="126">
        <v>0</v>
      </c>
      <c r="T136" s="127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28" t="s">
        <v>113</v>
      </c>
      <c r="AT136" s="128" t="s">
        <v>109</v>
      </c>
      <c r="AU136" s="128" t="s">
        <v>74</v>
      </c>
      <c r="AY136" s="17" t="s">
        <v>107</v>
      </c>
      <c r="BE136" s="129">
        <f>IF(N136="základní",J136,0)</f>
        <v>0</v>
      </c>
      <c r="BF136" s="129">
        <f>IF(N136="snížená",J136,0)</f>
        <v>0</v>
      </c>
      <c r="BG136" s="129">
        <f>IF(N136="zákl. přenesená",J136,0)</f>
        <v>0</v>
      </c>
      <c r="BH136" s="129">
        <f>IF(N136="sníž. přenesená",J136,0)</f>
        <v>0</v>
      </c>
      <c r="BI136" s="129">
        <f>IF(N136="nulová",J136,0)</f>
        <v>0</v>
      </c>
      <c r="BJ136" s="17" t="s">
        <v>72</v>
      </c>
      <c r="BK136" s="129">
        <f>ROUND(I136*H136,2)</f>
        <v>0</v>
      </c>
      <c r="BL136" s="17" t="s">
        <v>113</v>
      </c>
      <c r="BM136" s="128" t="s">
        <v>136</v>
      </c>
    </row>
    <row r="137" spans="1:65" s="13" customFormat="1">
      <c r="A137" s="220"/>
      <c r="B137" s="221"/>
      <c r="C137" s="220"/>
      <c r="D137" s="222" t="s">
        <v>115</v>
      </c>
      <c r="E137" s="223"/>
      <c r="F137" s="224" t="s">
        <v>137</v>
      </c>
      <c r="G137" s="220"/>
      <c r="H137" s="225">
        <v>3.5310000000000001</v>
      </c>
      <c r="I137" s="226"/>
      <c r="J137" s="220"/>
      <c r="K137" s="220"/>
      <c r="L137" s="221"/>
      <c r="M137" s="131"/>
      <c r="N137" s="132"/>
      <c r="O137" s="132"/>
      <c r="P137" s="132"/>
      <c r="Q137" s="132"/>
      <c r="R137" s="132"/>
      <c r="S137" s="132"/>
      <c r="T137" s="133"/>
      <c r="AT137" s="130" t="s">
        <v>115</v>
      </c>
      <c r="AU137" s="130" t="s">
        <v>74</v>
      </c>
      <c r="AV137" s="13" t="s">
        <v>74</v>
      </c>
      <c r="AW137" s="13" t="s">
        <v>24</v>
      </c>
      <c r="AX137" s="13" t="s">
        <v>72</v>
      </c>
      <c r="AY137" s="130" t="s">
        <v>107</v>
      </c>
    </row>
    <row r="138" spans="1:65" s="2" customFormat="1" ht="21.75" customHeight="1">
      <c r="A138" s="149"/>
      <c r="B138" s="212"/>
      <c r="C138" s="213" t="s">
        <v>138</v>
      </c>
      <c r="D138" s="213" t="s">
        <v>109</v>
      </c>
      <c r="E138" s="214" t="s">
        <v>139</v>
      </c>
      <c r="F138" s="215" t="s">
        <v>140</v>
      </c>
      <c r="G138" s="216" t="s">
        <v>112</v>
      </c>
      <c r="H138" s="217">
        <v>3.1779999999999999</v>
      </c>
      <c r="I138" s="218"/>
      <c r="J138" s="219">
        <f>ROUND(I138*H138,2)</f>
        <v>0</v>
      </c>
      <c r="K138" s="123"/>
      <c r="L138" s="189"/>
      <c r="M138" s="124" t="s">
        <v>1</v>
      </c>
      <c r="N138" s="125" t="s">
        <v>32</v>
      </c>
      <c r="O138" s="126">
        <v>0.63200000000000001</v>
      </c>
      <c r="P138" s="126">
        <f>O138*H138</f>
        <v>2.0084960000000001</v>
      </c>
      <c r="Q138" s="126">
        <v>0</v>
      </c>
      <c r="R138" s="126">
        <f>Q138*H138</f>
        <v>0</v>
      </c>
      <c r="S138" s="126">
        <v>0</v>
      </c>
      <c r="T138" s="127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28" t="s">
        <v>113</v>
      </c>
      <c r="AT138" s="128" t="s">
        <v>109</v>
      </c>
      <c r="AU138" s="128" t="s">
        <v>74</v>
      </c>
      <c r="AY138" s="17" t="s">
        <v>107</v>
      </c>
      <c r="BE138" s="129">
        <f>IF(N138="základní",J138,0)</f>
        <v>0</v>
      </c>
      <c r="BF138" s="129">
        <f>IF(N138="snížená",J138,0)</f>
        <v>0</v>
      </c>
      <c r="BG138" s="129">
        <f>IF(N138="zákl. přenesená",J138,0)</f>
        <v>0</v>
      </c>
      <c r="BH138" s="129">
        <f>IF(N138="sníž. přenesená",J138,0)</f>
        <v>0</v>
      </c>
      <c r="BI138" s="129">
        <f>IF(N138="nulová",J138,0)</f>
        <v>0</v>
      </c>
      <c r="BJ138" s="17" t="s">
        <v>72</v>
      </c>
      <c r="BK138" s="129">
        <f>ROUND(I138*H138,2)</f>
        <v>0</v>
      </c>
      <c r="BL138" s="17" t="s">
        <v>113</v>
      </c>
      <c r="BM138" s="128" t="s">
        <v>141</v>
      </c>
    </row>
    <row r="139" spans="1:65" s="13" customFormat="1">
      <c r="A139" s="220"/>
      <c r="B139" s="221"/>
      <c r="C139" s="220"/>
      <c r="D139" s="222" t="s">
        <v>115</v>
      </c>
      <c r="E139" s="223"/>
      <c r="F139" s="224" t="s">
        <v>142</v>
      </c>
      <c r="G139" s="220"/>
      <c r="H139" s="225">
        <v>3.1779999999999999</v>
      </c>
      <c r="I139" s="226"/>
      <c r="J139" s="220"/>
      <c r="K139" s="220"/>
      <c r="L139" s="221"/>
      <c r="M139" s="131"/>
      <c r="N139" s="132"/>
      <c r="O139" s="132"/>
      <c r="P139" s="132"/>
      <c r="Q139" s="132"/>
      <c r="R139" s="132"/>
      <c r="S139" s="132"/>
      <c r="T139" s="133"/>
      <c r="AT139" s="130" t="s">
        <v>115</v>
      </c>
      <c r="AU139" s="130" t="s">
        <v>74</v>
      </c>
      <c r="AV139" s="13" t="s">
        <v>74</v>
      </c>
      <c r="AW139" s="13" t="s">
        <v>24</v>
      </c>
      <c r="AX139" s="13" t="s">
        <v>72</v>
      </c>
      <c r="AY139" s="130" t="s">
        <v>107</v>
      </c>
    </row>
    <row r="140" spans="1:65" s="12" customFormat="1" ht="22.9" customHeight="1">
      <c r="A140" s="204"/>
      <c r="B140" s="205"/>
      <c r="C140" s="204"/>
      <c r="D140" s="206" t="s">
        <v>66</v>
      </c>
      <c r="E140" s="210" t="s">
        <v>138</v>
      </c>
      <c r="F140" s="210" t="s">
        <v>143</v>
      </c>
      <c r="G140" s="204"/>
      <c r="H140" s="204"/>
      <c r="I140" s="208"/>
      <c r="J140" s="211">
        <f>BK140</f>
        <v>0</v>
      </c>
      <c r="K140" s="204"/>
      <c r="L140" s="205"/>
      <c r="M140" s="117"/>
      <c r="N140" s="118"/>
      <c r="O140" s="118"/>
      <c r="P140" s="119">
        <f>SUM(P141:P149)</f>
        <v>24.016354000000003</v>
      </c>
      <c r="Q140" s="118"/>
      <c r="R140" s="119">
        <f>SUM(R141:R149)</f>
        <v>5.2234250999999992</v>
      </c>
      <c r="S140" s="118"/>
      <c r="T140" s="120">
        <f>SUM(T141:T149)</f>
        <v>0</v>
      </c>
      <c r="AR140" s="116" t="s">
        <v>72</v>
      </c>
      <c r="AT140" s="121" t="s">
        <v>66</v>
      </c>
      <c r="AU140" s="121" t="s">
        <v>72</v>
      </c>
      <c r="AY140" s="116" t="s">
        <v>107</v>
      </c>
      <c r="BK140" s="122">
        <f>SUM(BK141:BK149)</f>
        <v>0</v>
      </c>
    </row>
    <row r="141" spans="1:65" s="2" customFormat="1" ht="24.2" customHeight="1">
      <c r="A141" s="149"/>
      <c r="B141" s="212"/>
      <c r="C141" s="213" t="s">
        <v>144</v>
      </c>
      <c r="D141" s="213" t="s">
        <v>109</v>
      </c>
      <c r="E141" s="214" t="s">
        <v>145</v>
      </c>
      <c r="F141" s="215" t="s">
        <v>146</v>
      </c>
      <c r="G141" s="216" t="s">
        <v>147</v>
      </c>
      <c r="H141" s="217">
        <v>30.21</v>
      </c>
      <c r="I141" s="218"/>
      <c r="J141" s="219">
        <f>ROUND(I141*H141,2)</f>
        <v>0</v>
      </c>
      <c r="K141" s="123"/>
      <c r="L141" s="189"/>
      <c r="M141" s="124" t="s">
        <v>1</v>
      </c>
      <c r="N141" s="125" t="s">
        <v>32</v>
      </c>
      <c r="O141" s="126">
        <v>0.25</v>
      </c>
      <c r="P141" s="126">
        <f>O141*H141</f>
        <v>7.5525000000000002</v>
      </c>
      <c r="Q141" s="126">
        <v>6.5599999999999999E-3</v>
      </c>
      <c r="R141" s="126">
        <f>Q141*H141</f>
        <v>0.19817760000000001</v>
      </c>
      <c r="S141" s="126">
        <v>0</v>
      </c>
      <c r="T141" s="127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28" t="s">
        <v>113</v>
      </c>
      <c r="AT141" s="128" t="s">
        <v>109</v>
      </c>
      <c r="AU141" s="128" t="s">
        <v>74</v>
      </c>
      <c r="AY141" s="17" t="s">
        <v>107</v>
      </c>
      <c r="BE141" s="129">
        <f>IF(N141="základní",J141,0)</f>
        <v>0</v>
      </c>
      <c r="BF141" s="129">
        <f>IF(N141="snížená",J141,0)</f>
        <v>0</v>
      </c>
      <c r="BG141" s="129">
        <f>IF(N141="zákl. přenesená",J141,0)</f>
        <v>0</v>
      </c>
      <c r="BH141" s="129">
        <f>IF(N141="sníž. přenesená",J141,0)</f>
        <v>0</v>
      </c>
      <c r="BI141" s="129">
        <f>IF(N141="nulová",J141,0)</f>
        <v>0</v>
      </c>
      <c r="BJ141" s="17" t="s">
        <v>72</v>
      </c>
      <c r="BK141" s="129">
        <f>ROUND(I141*H141,2)</f>
        <v>0</v>
      </c>
      <c r="BL141" s="17" t="s">
        <v>113</v>
      </c>
      <c r="BM141" s="128" t="s">
        <v>148</v>
      </c>
    </row>
    <row r="142" spans="1:65" s="2" customFormat="1" ht="33" customHeight="1">
      <c r="A142" s="149"/>
      <c r="B142" s="212"/>
      <c r="C142" s="213" t="s">
        <v>149</v>
      </c>
      <c r="D142" s="213" t="s">
        <v>109</v>
      </c>
      <c r="E142" s="214" t="s">
        <v>150</v>
      </c>
      <c r="F142" s="215" t="s">
        <v>151</v>
      </c>
      <c r="G142" s="216" t="s">
        <v>147</v>
      </c>
      <c r="H142" s="217">
        <v>30.21</v>
      </c>
      <c r="I142" s="218"/>
      <c r="J142" s="219">
        <f>ROUND(I142*H142,2)</f>
        <v>0</v>
      </c>
      <c r="K142" s="123"/>
      <c r="L142" s="189"/>
      <c r="M142" s="124" t="s">
        <v>1</v>
      </c>
      <c r="N142" s="125" t="s">
        <v>32</v>
      </c>
      <c r="O142" s="126">
        <v>1.2999999999999999E-2</v>
      </c>
      <c r="P142" s="126">
        <f>O142*H142</f>
        <v>0.39272999999999997</v>
      </c>
      <c r="Q142" s="126">
        <v>1.31E-3</v>
      </c>
      <c r="R142" s="126">
        <f>Q142*H142</f>
        <v>3.9575100000000002E-2</v>
      </c>
      <c r="S142" s="126">
        <v>0</v>
      </c>
      <c r="T142" s="127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28" t="s">
        <v>113</v>
      </c>
      <c r="AT142" s="128" t="s">
        <v>109</v>
      </c>
      <c r="AU142" s="128" t="s">
        <v>74</v>
      </c>
      <c r="AY142" s="17" t="s">
        <v>107</v>
      </c>
      <c r="BE142" s="129">
        <f>IF(N142="základní",J142,0)</f>
        <v>0</v>
      </c>
      <c r="BF142" s="129">
        <f>IF(N142="snížená",J142,0)</f>
        <v>0</v>
      </c>
      <c r="BG142" s="129">
        <f>IF(N142="zákl. přenesená",J142,0)</f>
        <v>0</v>
      </c>
      <c r="BH142" s="129">
        <f>IF(N142="sníž. přenesená",J142,0)</f>
        <v>0</v>
      </c>
      <c r="BI142" s="129">
        <f>IF(N142="nulová",J142,0)</f>
        <v>0</v>
      </c>
      <c r="BJ142" s="17" t="s">
        <v>72</v>
      </c>
      <c r="BK142" s="129">
        <f>ROUND(I142*H142,2)</f>
        <v>0</v>
      </c>
      <c r="BL142" s="17" t="s">
        <v>113</v>
      </c>
      <c r="BM142" s="128" t="s">
        <v>152</v>
      </c>
    </row>
    <row r="143" spans="1:65" s="2" customFormat="1" ht="24.2" customHeight="1">
      <c r="A143" s="149"/>
      <c r="B143" s="212"/>
      <c r="C143" s="213" t="s">
        <v>153</v>
      </c>
      <c r="D143" s="213" t="s">
        <v>109</v>
      </c>
      <c r="E143" s="214" t="s">
        <v>154</v>
      </c>
      <c r="F143" s="215" t="s">
        <v>155</v>
      </c>
      <c r="G143" s="216" t="s">
        <v>147</v>
      </c>
      <c r="H143" s="217">
        <v>30.21</v>
      </c>
      <c r="I143" s="218"/>
      <c r="J143" s="219">
        <f>ROUND(I143*H143,2)</f>
        <v>0</v>
      </c>
      <c r="K143" s="123"/>
      <c r="L143" s="189"/>
      <c r="M143" s="124" t="s">
        <v>1</v>
      </c>
      <c r="N143" s="125" t="s">
        <v>32</v>
      </c>
      <c r="O143" s="126">
        <v>0.29399999999999998</v>
      </c>
      <c r="P143" s="126">
        <f>O143*H143</f>
        <v>8.8817400000000006</v>
      </c>
      <c r="Q143" s="126">
        <v>5.4999999999999997E-3</v>
      </c>
      <c r="R143" s="126">
        <f>Q143*H143</f>
        <v>0.166155</v>
      </c>
      <c r="S143" s="126">
        <v>0</v>
      </c>
      <c r="T143" s="127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28" t="s">
        <v>113</v>
      </c>
      <c r="AT143" s="128" t="s">
        <v>109</v>
      </c>
      <c r="AU143" s="128" t="s">
        <v>74</v>
      </c>
      <c r="AY143" s="17" t="s">
        <v>107</v>
      </c>
      <c r="BE143" s="129">
        <f>IF(N143="základní",J143,0)</f>
        <v>0</v>
      </c>
      <c r="BF143" s="129">
        <f>IF(N143="snížená",J143,0)</f>
        <v>0</v>
      </c>
      <c r="BG143" s="129">
        <f>IF(N143="zákl. přenesená",J143,0)</f>
        <v>0</v>
      </c>
      <c r="BH143" s="129">
        <f>IF(N143="sníž. přenesená",J143,0)</f>
        <v>0</v>
      </c>
      <c r="BI143" s="129">
        <f>IF(N143="nulová",J143,0)</f>
        <v>0</v>
      </c>
      <c r="BJ143" s="17" t="s">
        <v>72</v>
      </c>
      <c r="BK143" s="129">
        <f>ROUND(I143*H143,2)</f>
        <v>0</v>
      </c>
      <c r="BL143" s="17" t="s">
        <v>113</v>
      </c>
      <c r="BM143" s="128" t="s">
        <v>156</v>
      </c>
    </row>
    <row r="144" spans="1:65" s="2" customFormat="1" ht="16.5" customHeight="1">
      <c r="A144" s="149"/>
      <c r="B144" s="212"/>
      <c r="C144" s="213" t="s">
        <v>157</v>
      </c>
      <c r="D144" s="213" t="s">
        <v>109</v>
      </c>
      <c r="E144" s="214" t="s">
        <v>158</v>
      </c>
      <c r="F144" s="215" t="s">
        <v>159</v>
      </c>
      <c r="G144" s="216" t="s">
        <v>112</v>
      </c>
      <c r="H144" s="217">
        <v>0.96299999999999997</v>
      </c>
      <c r="I144" s="218"/>
      <c r="J144" s="219">
        <f>ROUND(I144*H144,2)</f>
        <v>0</v>
      </c>
      <c r="K144" s="123"/>
      <c r="L144" s="189"/>
      <c r="M144" s="124" t="s">
        <v>1</v>
      </c>
      <c r="N144" s="125" t="s">
        <v>32</v>
      </c>
      <c r="O144" s="126">
        <v>2.048</v>
      </c>
      <c r="P144" s="126">
        <f>O144*H144</f>
        <v>1.972224</v>
      </c>
      <c r="Q144" s="126">
        <v>1.98</v>
      </c>
      <c r="R144" s="126">
        <f>Q144*H144</f>
        <v>1.9067399999999999</v>
      </c>
      <c r="S144" s="126">
        <v>0</v>
      </c>
      <c r="T144" s="127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28" t="s">
        <v>113</v>
      </c>
      <c r="AT144" s="128" t="s">
        <v>109</v>
      </c>
      <c r="AU144" s="128" t="s">
        <v>74</v>
      </c>
      <c r="AY144" s="17" t="s">
        <v>107</v>
      </c>
      <c r="BE144" s="129">
        <f>IF(N144="základní",J144,0)</f>
        <v>0</v>
      </c>
      <c r="BF144" s="129">
        <f>IF(N144="snížená",J144,0)</f>
        <v>0</v>
      </c>
      <c r="BG144" s="129">
        <f>IF(N144="zákl. přenesená",J144,0)</f>
        <v>0</v>
      </c>
      <c r="BH144" s="129">
        <f>IF(N144="sníž. přenesená",J144,0)</f>
        <v>0</v>
      </c>
      <c r="BI144" s="129">
        <f>IF(N144="nulová",J144,0)</f>
        <v>0</v>
      </c>
      <c r="BJ144" s="17" t="s">
        <v>72</v>
      </c>
      <c r="BK144" s="129">
        <f>ROUND(I144*H144,2)</f>
        <v>0</v>
      </c>
      <c r="BL144" s="17" t="s">
        <v>113</v>
      </c>
      <c r="BM144" s="128" t="s">
        <v>160</v>
      </c>
    </row>
    <row r="145" spans="1:65" s="13" customFormat="1">
      <c r="A145" s="220"/>
      <c r="B145" s="221"/>
      <c r="C145" s="220"/>
      <c r="D145" s="222" t="s">
        <v>115</v>
      </c>
      <c r="E145" s="223"/>
      <c r="F145" s="224" t="s">
        <v>161</v>
      </c>
      <c r="G145" s="220"/>
      <c r="H145" s="225">
        <v>0.96299999999999997</v>
      </c>
      <c r="I145" s="226"/>
      <c r="J145" s="220"/>
      <c r="K145" s="220"/>
      <c r="L145" s="221"/>
      <c r="M145" s="131"/>
      <c r="N145" s="132"/>
      <c r="O145" s="132"/>
      <c r="P145" s="132"/>
      <c r="Q145" s="132"/>
      <c r="R145" s="132"/>
      <c r="S145" s="132"/>
      <c r="T145" s="133"/>
      <c r="AT145" s="130" t="s">
        <v>115</v>
      </c>
      <c r="AU145" s="130" t="s">
        <v>74</v>
      </c>
      <c r="AV145" s="13" t="s">
        <v>74</v>
      </c>
      <c r="AW145" s="13" t="s">
        <v>24</v>
      </c>
      <c r="AX145" s="13" t="s">
        <v>72</v>
      </c>
      <c r="AY145" s="130" t="s">
        <v>107</v>
      </c>
    </row>
    <row r="146" spans="1:65" s="2" customFormat="1" ht="33" customHeight="1">
      <c r="A146" s="149"/>
      <c r="B146" s="212"/>
      <c r="C146" s="213" t="s">
        <v>162</v>
      </c>
      <c r="D146" s="213" t="s">
        <v>109</v>
      </c>
      <c r="E146" s="214" t="s">
        <v>163</v>
      </c>
      <c r="F146" s="215" t="s">
        <v>164</v>
      </c>
      <c r="G146" s="216" t="s">
        <v>147</v>
      </c>
      <c r="H146" s="217">
        <v>6.42</v>
      </c>
      <c r="I146" s="218"/>
      <c r="J146" s="219">
        <f>ROUND(I146*H146,2)</f>
        <v>0</v>
      </c>
      <c r="K146" s="123"/>
      <c r="L146" s="189"/>
      <c r="M146" s="124" t="s">
        <v>1</v>
      </c>
      <c r="N146" s="125" t="s">
        <v>32</v>
      </c>
      <c r="O146" s="126">
        <v>0.50800000000000001</v>
      </c>
      <c r="P146" s="126">
        <f>O146*H146</f>
        <v>3.2613599999999998</v>
      </c>
      <c r="Q146" s="126">
        <v>0.28361999999999998</v>
      </c>
      <c r="R146" s="126">
        <f>Q146*H146</f>
        <v>1.8208403999999998</v>
      </c>
      <c r="S146" s="126">
        <v>0</v>
      </c>
      <c r="T146" s="127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28" t="s">
        <v>113</v>
      </c>
      <c r="AT146" s="128" t="s">
        <v>109</v>
      </c>
      <c r="AU146" s="128" t="s">
        <v>74</v>
      </c>
      <c r="AY146" s="17" t="s">
        <v>107</v>
      </c>
      <c r="BE146" s="129">
        <f>IF(N146="základní",J146,0)</f>
        <v>0</v>
      </c>
      <c r="BF146" s="129">
        <f>IF(N146="snížená",J146,0)</f>
        <v>0</v>
      </c>
      <c r="BG146" s="129">
        <f>IF(N146="zákl. přenesená",J146,0)</f>
        <v>0</v>
      </c>
      <c r="BH146" s="129">
        <f>IF(N146="sníž. přenesená",J146,0)</f>
        <v>0</v>
      </c>
      <c r="BI146" s="129">
        <f>IF(N146="nulová",J146,0)</f>
        <v>0</v>
      </c>
      <c r="BJ146" s="17" t="s">
        <v>72</v>
      </c>
      <c r="BK146" s="129">
        <f>ROUND(I146*H146,2)</f>
        <v>0</v>
      </c>
      <c r="BL146" s="17" t="s">
        <v>113</v>
      </c>
      <c r="BM146" s="128" t="s">
        <v>165</v>
      </c>
    </row>
    <row r="147" spans="1:65" s="13" customFormat="1">
      <c r="A147" s="220"/>
      <c r="B147" s="221"/>
      <c r="C147" s="220"/>
      <c r="D147" s="222" t="s">
        <v>115</v>
      </c>
      <c r="E147" s="223"/>
      <c r="F147" s="224" t="s">
        <v>166</v>
      </c>
      <c r="G147" s="220"/>
      <c r="H147" s="225">
        <v>6.42</v>
      </c>
      <c r="I147" s="226"/>
      <c r="J147" s="220"/>
      <c r="K147" s="220"/>
      <c r="L147" s="221"/>
      <c r="M147" s="131"/>
      <c r="N147" s="132"/>
      <c r="O147" s="132"/>
      <c r="P147" s="132"/>
      <c r="Q147" s="132"/>
      <c r="R147" s="132"/>
      <c r="S147" s="132"/>
      <c r="T147" s="133"/>
      <c r="AT147" s="130" t="s">
        <v>115</v>
      </c>
      <c r="AU147" s="130" t="s">
        <v>74</v>
      </c>
      <c r="AV147" s="13" t="s">
        <v>74</v>
      </c>
      <c r="AW147" s="13" t="s">
        <v>24</v>
      </c>
      <c r="AX147" s="13" t="s">
        <v>72</v>
      </c>
      <c r="AY147" s="130" t="s">
        <v>107</v>
      </c>
    </row>
    <row r="148" spans="1:65" s="2" customFormat="1" ht="24.2" customHeight="1">
      <c r="A148" s="149"/>
      <c r="B148" s="212"/>
      <c r="C148" s="213" t="s">
        <v>167</v>
      </c>
      <c r="D148" s="213" t="s">
        <v>109</v>
      </c>
      <c r="E148" s="214" t="s">
        <v>168</v>
      </c>
      <c r="F148" s="215" t="s">
        <v>169</v>
      </c>
      <c r="G148" s="216" t="s">
        <v>147</v>
      </c>
      <c r="H148" s="217">
        <v>3.85</v>
      </c>
      <c r="I148" s="218"/>
      <c r="J148" s="219">
        <f>ROUND(I148*H148,2)</f>
        <v>0</v>
      </c>
      <c r="K148" s="123"/>
      <c r="L148" s="189"/>
      <c r="M148" s="124" t="s">
        <v>1</v>
      </c>
      <c r="N148" s="125" t="s">
        <v>32</v>
      </c>
      <c r="O148" s="126">
        <v>0.50800000000000001</v>
      </c>
      <c r="P148" s="126">
        <f>O148*H148</f>
        <v>1.9558</v>
      </c>
      <c r="Q148" s="126">
        <v>0.28361999999999998</v>
      </c>
      <c r="R148" s="126">
        <f>Q148*H148</f>
        <v>1.0919369999999999</v>
      </c>
      <c r="S148" s="126">
        <v>0</v>
      </c>
      <c r="T148" s="127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28" t="s">
        <v>113</v>
      </c>
      <c r="AT148" s="128" t="s">
        <v>109</v>
      </c>
      <c r="AU148" s="128" t="s">
        <v>74</v>
      </c>
      <c r="AY148" s="17" t="s">
        <v>107</v>
      </c>
      <c r="BE148" s="129">
        <f>IF(N148="základní",J148,0)</f>
        <v>0</v>
      </c>
      <c r="BF148" s="129">
        <f>IF(N148="snížená",J148,0)</f>
        <v>0</v>
      </c>
      <c r="BG148" s="129">
        <f>IF(N148="zákl. přenesená",J148,0)</f>
        <v>0</v>
      </c>
      <c r="BH148" s="129">
        <f>IF(N148="sníž. přenesená",J148,0)</f>
        <v>0</v>
      </c>
      <c r="BI148" s="129">
        <f>IF(N148="nulová",J148,0)</f>
        <v>0</v>
      </c>
      <c r="BJ148" s="17" t="s">
        <v>72</v>
      </c>
      <c r="BK148" s="129">
        <f>ROUND(I148*H148,2)</f>
        <v>0</v>
      </c>
      <c r="BL148" s="17" t="s">
        <v>113</v>
      </c>
      <c r="BM148" s="128" t="s">
        <v>170</v>
      </c>
    </row>
    <row r="149" spans="1:65" s="13" customFormat="1">
      <c r="A149" s="220"/>
      <c r="B149" s="221"/>
      <c r="C149" s="220"/>
      <c r="D149" s="222" t="s">
        <v>115</v>
      </c>
      <c r="E149" s="223"/>
      <c r="F149" s="224" t="s">
        <v>171</v>
      </c>
      <c r="G149" s="220"/>
      <c r="H149" s="225">
        <v>3.85</v>
      </c>
      <c r="I149" s="226"/>
      <c r="J149" s="220"/>
      <c r="K149" s="220"/>
      <c r="L149" s="221"/>
      <c r="M149" s="131"/>
      <c r="N149" s="132"/>
      <c r="O149" s="132"/>
      <c r="P149" s="132"/>
      <c r="Q149" s="132"/>
      <c r="R149" s="132"/>
      <c r="S149" s="132"/>
      <c r="T149" s="133"/>
      <c r="AT149" s="130" t="s">
        <v>115</v>
      </c>
      <c r="AU149" s="130" t="s">
        <v>74</v>
      </c>
      <c r="AV149" s="13" t="s">
        <v>74</v>
      </c>
      <c r="AW149" s="13" t="s">
        <v>24</v>
      </c>
      <c r="AX149" s="13" t="s">
        <v>72</v>
      </c>
      <c r="AY149" s="130" t="s">
        <v>107</v>
      </c>
    </row>
    <row r="150" spans="1:65" s="12" customFormat="1" ht="22.9" customHeight="1">
      <c r="A150" s="204"/>
      <c r="B150" s="205"/>
      <c r="C150" s="204"/>
      <c r="D150" s="206" t="s">
        <v>66</v>
      </c>
      <c r="E150" s="210" t="s">
        <v>153</v>
      </c>
      <c r="F150" s="210" t="s">
        <v>172</v>
      </c>
      <c r="G150" s="204"/>
      <c r="H150" s="204"/>
      <c r="I150" s="208"/>
      <c r="J150" s="211">
        <f>BK150</f>
        <v>0</v>
      </c>
      <c r="K150" s="204"/>
      <c r="L150" s="205"/>
      <c r="M150" s="117"/>
      <c r="N150" s="118"/>
      <c r="O150" s="118"/>
      <c r="P150" s="119">
        <f>SUM(P151:P164)</f>
        <v>34.342780000000005</v>
      </c>
      <c r="Q150" s="118"/>
      <c r="R150" s="119">
        <f>SUM(R151:R164)</f>
        <v>0</v>
      </c>
      <c r="S150" s="118"/>
      <c r="T150" s="120">
        <f>SUM(T151:T164)</f>
        <v>7.8433799999999998</v>
      </c>
      <c r="AR150" s="116" t="s">
        <v>72</v>
      </c>
      <c r="AT150" s="121" t="s">
        <v>66</v>
      </c>
      <c r="AU150" s="121" t="s">
        <v>72</v>
      </c>
      <c r="AY150" s="116" t="s">
        <v>107</v>
      </c>
      <c r="BK150" s="122">
        <f>SUM(BK151:BK164)</f>
        <v>0</v>
      </c>
    </row>
    <row r="151" spans="1:65" s="2" customFormat="1" ht="21.75" customHeight="1">
      <c r="A151" s="149"/>
      <c r="B151" s="212"/>
      <c r="C151" s="213" t="s">
        <v>173</v>
      </c>
      <c r="D151" s="213" t="s">
        <v>109</v>
      </c>
      <c r="E151" s="214" t="s">
        <v>174</v>
      </c>
      <c r="F151" s="215" t="s">
        <v>175</v>
      </c>
      <c r="G151" s="216" t="s">
        <v>147</v>
      </c>
      <c r="H151" s="217">
        <v>3.85</v>
      </c>
      <c r="I151" s="218"/>
      <c r="J151" s="219">
        <f>ROUND(I151*H151,2)</f>
        <v>0</v>
      </c>
      <c r="K151" s="123"/>
      <c r="L151" s="189"/>
      <c r="M151" s="124" t="s">
        <v>1</v>
      </c>
      <c r="N151" s="125" t="s">
        <v>32</v>
      </c>
      <c r="O151" s="126">
        <v>0.754</v>
      </c>
      <c r="P151" s="126">
        <f>O151*H151</f>
        <v>2.9029000000000003</v>
      </c>
      <c r="Q151" s="126">
        <v>0</v>
      </c>
      <c r="R151" s="126">
        <f>Q151*H151</f>
        <v>0</v>
      </c>
      <c r="S151" s="126">
        <v>0.19</v>
      </c>
      <c r="T151" s="127">
        <f>S151*H151</f>
        <v>0.73150000000000004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28" t="s">
        <v>113</v>
      </c>
      <c r="AT151" s="128" t="s">
        <v>109</v>
      </c>
      <c r="AU151" s="128" t="s">
        <v>74</v>
      </c>
      <c r="AY151" s="17" t="s">
        <v>107</v>
      </c>
      <c r="BE151" s="129">
        <f>IF(N151="základní",J151,0)</f>
        <v>0</v>
      </c>
      <c r="BF151" s="129">
        <f>IF(N151="snížená",J151,0)</f>
        <v>0</v>
      </c>
      <c r="BG151" s="129">
        <f>IF(N151="zákl. přenesená",J151,0)</f>
        <v>0</v>
      </c>
      <c r="BH151" s="129">
        <f>IF(N151="sníž. přenesená",J151,0)</f>
        <v>0</v>
      </c>
      <c r="BI151" s="129">
        <f>IF(N151="nulová",J151,0)</f>
        <v>0</v>
      </c>
      <c r="BJ151" s="17" t="s">
        <v>72</v>
      </c>
      <c r="BK151" s="129">
        <f>ROUND(I151*H151,2)</f>
        <v>0</v>
      </c>
      <c r="BL151" s="17" t="s">
        <v>113</v>
      </c>
      <c r="BM151" s="128" t="s">
        <v>176</v>
      </c>
    </row>
    <row r="152" spans="1:65" s="13" customFormat="1">
      <c r="A152" s="220"/>
      <c r="B152" s="221"/>
      <c r="C152" s="220"/>
      <c r="D152" s="222" t="s">
        <v>115</v>
      </c>
      <c r="E152" s="223"/>
      <c r="F152" s="224" t="s">
        <v>177</v>
      </c>
      <c r="G152" s="220"/>
      <c r="H152" s="225">
        <v>3.85</v>
      </c>
      <c r="I152" s="226"/>
      <c r="J152" s="220"/>
      <c r="K152" s="220"/>
      <c r="L152" s="221"/>
      <c r="M152" s="131"/>
      <c r="N152" s="132"/>
      <c r="O152" s="132"/>
      <c r="P152" s="132"/>
      <c r="Q152" s="132"/>
      <c r="R152" s="132"/>
      <c r="S152" s="132"/>
      <c r="T152" s="133"/>
      <c r="AT152" s="130" t="s">
        <v>115</v>
      </c>
      <c r="AU152" s="130" t="s">
        <v>74</v>
      </c>
      <c r="AV152" s="13" t="s">
        <v>74</v>
      </c>
      <c r="AW152" s="13" t="s">
        <v>24</v>
      </c>
      <c r="AX152" s="13" t="s">
        <v>72</v>
      </c>
      <c r="AY152" s="130" t="s">
        <v>107</v>
      </c>
    </row>
    <row r="153" spans="1:65" s="2" customFormat="1" ht="16.5" customHeight="1">
      <c r="A153" s="149"/>
      <c r="B153" s="212"/>
      <c r="C153" s="213" t="s">
        <v>178</v>
      </c>
      <c r="D153" s="213" t="s">
        <v>109</v>
      </c>
      <c r="E153" s="214" t="s">
        <v>179</v>
      </c>
      <c r="F153" s="215" t="s">
        <v>180</v>
      </c>
      <c r="G153" s="216" t="s">
        <v>147</v>
      </c>
      <c r="H153" s="217">
        <v>6.42</v>
      </c>
      <c r="I153" s="218"/>
      <c r="J153" s="219">
        <f>ROUND(I153*H153,2)</f>
        <v>0</v>
      </c>
      <c r="K153" s="123"/>
      <c r="L153" s="189"/>
      <c r="M153" s="124" t="s">
        <v>1</v>
      </c>
      <c r="N153" s="125" t="s">
        <v>32</v>
      </c>
      <c r="O153" s="126">
        <v>0.754</v>
      </c>
      <c r="P153" s="126">
        <f>O153*H153</f>
        <v>4.8406799999999999</v>
      </c>
      <c r="Q153" s="126">
        <v>0</v>
      </c>
      <c r="R153" s="126">
        <f>Q153*H153</f>
        <v>0</v>
      </c>
      <c r="S153" s="126">
        <v>0.19</v>
      </c>
      <c r="T153" s="127">
        <f>S153*H153</f>
        <v>1.2198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28" t="s">
        <v>113</v>
      </c>
      <c r="AT153" s="128" t="s">
        <v>109</v>
      </c>
      <c r="AU153" s="128" t="s">
        <v>74</v>
      </c>
      <c r="AY153" s="17" t="s">
        <v>107</v>
      </c>
      <c r="BE153" s="129">
        <f>IF(N153="základní",J153,0)</f>
        <v>0</v>
      </c>
      <c r="BF153" s="129">
        <f>IF(N153="snížená",J153,0)</f>
        <v>0</v>
      </c>
      <c r="BG153" s="129">
        <f>IF(N153="zákl. přenesená",J153,0)</f>
        <v>0</v>
      </c>
      <c r="BH153" s="129">
        <f>IF(N153="sníž. přenesená",J153,0)</f>
        <v>0</v>
      </c>
      <c r="BI153" s="129">
        <f>IF(N153="nulová",J153,0)</f>
        <v>0</v>
      </c>
      <c r="BJ153" s="17" t="s">
        <v>72</v>
      </c>
      <c r="BK153" s="129">
        <f>ROUND(I153*H153,2)</f>
        <v>0</v>
      </c>
      <c r="BL153" s="17" t="s">
        <v>113</v>
      </c>
      <c r="BM153" s="128" t="s">
        <v>181</v>
      </c>
    </row>
    <row r="154" spans="1:65" s="13" customFormat="1">
      <c r="A154" s="220"/>
      <c r="B154" s="221"/>
      <c r="C154" s="220"/>
      <c r="D154" s="222" t="s">
        <v>115</v>
      </c>
      <c r="E154" s="223"/>
      <c r="F154" s="224" t="s">
        <v>166</v>
      </c>
      <c r="G154" s="220"/>
      <c r="H154" s="225">
        <v>6.42</v>
      </c>
      <c r="I154" s="226"/>
      <c r="J154" s="220"/>
      <c r="K154" s="220"/>
      <c r="L154" s="221"/>
      <c r="M154" s="131"/>
      <c r="N154" s="132"/>
      <c r="O154" s="132"/>
      <c r="P154" s="132"/>
      <c r="Q154" s="132"/>
      <c r="R154" s="132"/>
      <c r="S154" s="132"/>
      <c r="T154" s="133"/>
      <c r="AT154" s="130" t="s">
        <v>115</v>
      </c>
      <c r="AU154" s="130" t="s">
        <v>74</v>
      </c>
      <c r="AV154" s="13" t="s">
        <v>74</v>
      </c>
      <c r="AW154" s="13" t="s">
        <v>24</v>
      </c>
      <c r="AX154" s="13" t="s">
        <v>72</v>
      </c>
      <c r="AY154" s="130" t="s">
        <v>107</v>
      </c>
    </row>
    <row r="155" spans="1:65" s="2" customFormat="1" ht="16.5" customHeight="1">
      <c r="A155" s="149"/>
      <c r="B155" s="212"/>
      <c r="C155" s="213" t="s">
        <v>8</v>
      </c>
      <c r="D155" s="213" t="s">
        <v>109</v>
      </c>
      <c r="E155" s="214" t="s">
        <v>182</v>
      </c>
      <c r="F155" s="215" t="s">
        <v>183</v>
      </c>
      <c r="G155" s="216" t="s">
        <v>112</v>
      </c>
      <c r="H155" s="217">
        <v>1.0149999999999999</v>
      </c>
      <c r="I155" s="218"/>
      <c r="J155" s="219">
        <f>ROUND(I155*H155,2)</f>
        <v>0</v>
      </c>
      <c r="K155" s="123"/>
      <c r="L155" s="189"/>
      <c r="M155" s="124" t="s">
        <v>1</v>
      </c>
      <c r="N155" s="125" t="s">
        <v>32</v>
      </c>
      <c r="O155" s="126">
        <v>1.8</v>
      </c>
      <c r="P155" s="126">
        <f>O155*H155</f>
        <v>1.827</v>
      </c>
      <c r="Q155" s="126">
        <v>0</v>
      </c>
      <c r="R155" s="126">
        <f>Q155*H155</f>
        <v>0</v>
      </c>
      <c r="S155" s="126">
        <v>1.4</v>
      </c>
      <c r="T155" s="127">
        <f>S155*H155</f>
        <v>1.4209999999999998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28" t="s">
        <v>113</v>
      </c>
      <c r="AT155" s="128" t="s">
        <v>109</v>
      </c>
      <c r="AU155" s="128" t="s">
        <v>74</v>
      </c>
      <c r="AY155" s="17" t="s">
        <v>107</v>
      </c>
      <c r="BE155" s="129">
        <f>IF(N155="základní",J155,0)</f>
        <v>0</v>
      </c>
      <c r="BF155" s="129">
        <f>IF(N155="snížená",J155,0)</f>
        <v>0</v>
      </c>
      <c r="BG155" s="129">
        <f>IF(N155="zákl. přenesená",J155,0)</f>
        <v>0</v>
      </c>
      <c r="BH155" s="129">
        <f>IF(N155="sníž. přenesená",J155,0)</f>
        <v>0</v>
      </c>
      <c r="BI155" s="129">
        <f>IF(N155="nulová",J155,0)</f>
        <v>0</v>
      </c>
      <c r="BJ155" s="17" t="s">
        <v>72</v>
      </c>
      <c r="BK155" s="129">
        <f>ROUND(I155*H155,2)</f>
        <v>0</v>
      </c>
      <c r="BL155" s="17" t="s">
        <v>113</v>
      </c>
      <c r="BM155" s="128" t="s">
        <v>184</v>
      </c>
    </row>
    <row r="156" spans="1:65" s="13" customFormat="1">
      <c r="A156" s="220"/>
      <c r="B156" s="221"/>
      <c r="C156" s="220"/>
      <c r="D156" s="222" t="s">
        <v>115</v>
      </c>
      <c r="E156" s="223"/>
      <c r="F156" s="224" t="s">
        <v>185</v>
      </c>
      <c r="G156" s="220"/>
      <c r="H156" s="225">
        <v>1.0149999999999999</v>
      </c>
      <c r="I156" s="226"/>
      <c r="J156" s="220"/>
      <c r="K156" s="220"/>
      <c r="L156" s="221"/>
      <c r="M156" s="131"/>
      <c r="N156" s="132"/>
      <c r="O156" s="132"/>
      <c r="P156" s="132"/>
      <c r="Q156" s="132"/>
      <c r="R156" s="132"/>
      <c r="S156" s="132"/>
      <c r="T156" s="133"/>
      <c r="AT156" s="130" t="s">
        <v>115</v>
      </c>
      <c r="AU156" s="130" t="s">
        <v>74</v>
      </c>
      <c r="AV156" s="13" t="s">
        <v>74</v>
      </c>
      <c r="AW156" s="13" t="s">
        <v>24</v>
      </c>
      <c r="AX156" s="13" t="s">
        <v>72</v>
      </c>
      <c r="AY156" s="130" t="s">
        <v>107</v>
      </c>
    </row>
    <row r="157" spans="1:65" s="2" customFormat="1" ht="37.9" customHeight="1">
      <c r="A157" s="149"/>
      <c r="B157" s="212"/>
      <c r="C157" s="213" t="s">
        <v>186</v>
      </c>
      <c r="D157" s="213" t="s">
        <v>109</v>
      </c>
      <c r="E157" s="214" t="s">
        <v>187</v>
      </c>
      <c r="F157" s="215" t="s">
        <v>188</v>
      </c>
      <c r="G157" s="216" t="s">
        <v>147</v>
      </c>
      <c r="H157" s="217">
        <v>30.21</v>
      </c>
      <c r="I157" s="218"/>
      <c r="J157" s="219">
        <f>ROUND(I157*H157,2)</f>
        <v>0</v>
      </c>
      <c r="K157" s="123"/>
      <c r="L157" s="189"/>
      <c r="M157" s="124" t="s">
        <v>1</v>
      </c>
      <c r="N157" s="125" t="s">
        <v>32</v>
      </c>
      <c r="O157" s="126">
        <v>0.22</v>
      </c>
      <c r="P157" s="126">
        <f>O157*H157</f>
        <v>6.6462000000000003</v>
      </c>
      <c r="Q157" s="126">
        <v>0</v>
      </c>
      <c r="R157" s="126">
        <f>Q157*H157</f>
        <v>0</v>
      </c>
      <c r="S157" s="126">
        <v>5.8999999999999997E-2</v>
      </c>
      <c r="T157" s="127">
        <f>S157*H157</f>
        <v>1.7823899999999999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28" t="s">
        <v>113</v>
      </c>
      <c r="AT157" s="128" t="s">
        <v>109</v>
      </c>
      <c r="AU157" s="128" t="s">
        <v>74</v>
      </c>
      <c r="AY157" s="17" t="s">
        <v>107</v>
      </c>
      <c r="BE157" s="129">
        <f>IF(N157="základní",J157,0)</f>
        <v>0</v>
      </c>
      <c r="BF157" s="129">
        <f>IF(N157="snížená",J157,0)</f>
        <v>0</v>
      </c>
      <c r="BG157" s="129">
        <f>IF(N157="zákl. přenesená",J157,0)</f>
        <v>0</v>
      </c>
      <c r="BH157" s="129">
        <f>IF(N157="sníž. přenesená",J157,0)</f>
        <v>0</v>
      </c>
      <c r="BI157" s="129">
        <f>IF(N157="nulová",J157,0)</f>
        <v>0</v>
      </c>
      <c r="BJ157" s="17" t="s">
        <v>72</v>
      </c>
      <c r="BK157" s="129">
        <f>ROUND(I157*H157,2)</f>
        <v>0</v>
      </c>
      <c r="BL157" s="17" t="s">
        <v>113</v>
      </c>
      <c r="BM157" s="128" t="s">
        <v>189</v>
      </c>
    </row>
    <row r="158" spans="1:65" s="13" customFormat="1">
      <c r="A158" s="220"/>
      <c r="B158" s="221"/>
      <c r="C158" s="220"/>
      <c r="D158" s="222" t="s">
        <v>115</v>
      </c>
      <c r="E158" s="223"/>
      <c r="F158" s="224" t="s">
        <v>190</v>
      </c>
      <c r="G158" s="220"/>
      <c r="H158" s="225">
        <v>30.21</v>
      </c>
      <c r="I158" s="226"/>
      <c r="J158" s="220"/>
      <c r="K158" s="220"/>
      <c r="L158" s="221"/>
      <c r="M158" s="131"/>
      <c r="N158" s="132"/>
      <c r="O158" s="132"/>
      <c r="P158" s="132"/>
      <c r="Q158" s="132"/>
      <c r="R158" s="132"/>
      <c r="S158" s="132"/>
      <c r="T158" s="133"/>
      <c r="AT158" s="130" t="s">
        <v>115</v>
      </c>
      <c r="AU158" s="130" t="s">
        <v>74</v>
      </c>
      <c r="AV158" s="13" t="s">
        <v>74</v>
      </c>
      <c r="AW158" s="13" t="s">
        <v>24</v>
      </c>
      <c r="AX158" s="13" t="s">
        <v>72</v>
      </c>
      <c r="AY158" s="130" t="s">
        <v>107</v>
      </c>
    </row>
    <row r="159" spans="1:65" s="2" customFormat="1" ht="24.2" customHeight="1">
      <c r="A159" s="149"/>
      <c r="B159" s="212"/>
      <c r="C159" s="213" t="s">
        <v>191</v>
      </c>
      <c r="D159" s="213" t="s">
        <v>109</v>
      </c>
      <c r="E159" s="214" t="s">
        <v>192</v>
      </c>
      <c r="F159" s="215" t="s">
        <v>193</v>
      </c>
      <c r="G159" s="216" t="s">
        <v>147</v>
      </c>
      <c r="H159" s="217">
        <v>30.21</v>
      </c>
      <c r="I159" s="218"/>
      <c r="J159" s="219">
        <f>ROUND(I159*H159,2)</f>
        <v>0</v>
      </c>
      <c r="K159" s="123"/>
      <c r="L159" s="189"/>
      <c r="M159" s="124" t="s">
        <v>1</v>
      </c>
      <c r="N159" s="125" t="s">
        <v>32</v>
      </c>
      <c r="O159" s="126">
        <v>0.6</v>
      </c>
      <c r="P159" s="126">
        <f>O159*H159</f>
        <v>18.126000000000001</v>
      </c>
      <c r="Q159" s="126">
        <v>0</v>
      </c>
      <c r="R159" s="126">
        <f>Q159*H159</f>
        <v>0</v>
      </c>
      <c r="S159" s="126">
        <v>8.8999999999999996E-2</v>
      </c>
      <c r="T159" s="127">
        <f>S159*H159</f>
        <v>2.6886899999999998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28" t="s">
        <v>113</v>
      </c>
      <c r="AT159" s="128" t="s">
        <v>109</v>
      </c>
      <c r="AU159" s="128" t="s">
        <v>74</v>
      </c>
      <c r="AY159" s="17" t="s">
        <v>107</v>
      </c>
      <c r="BE159" s="129">
        <f>IF(N159="základní",J159,0)</f>
        <v>0</v>
      </c>
      <c r="BF159" s="129">
        <f>IF(N159="snížená",J159,0)</f>
        <v>0</v>
      </c>
      <c r="BG159" s="129">
        <f>IF(N159="zákl. přenesená",J159,0)</f>
        <v>0</v>
      </c>
      <c r="BH159" s="129">
        <f>IF(N159="sníž. přenesená",J159,0)</f>
        <v>0</v>
      </c>
      <c r="BI159" s="129">
        <f>IF(N159="nulová",J159,0)</f>
        <v>0</v>
      </c>
      <c r="BJ159" s="17" t="s">
        <v>72</v>
      </c>
      <c r="BK159" s="129">
        <f>ROUND(I159*H159,2)</f>
        <v>0</v>
      </c>
      <c r="BL159" s="17" t="s">
        <v>113</v>
      </c>
      <c r="BM159" s="128" t="s">
        <v>194</v>
      </c>
    </row>
    <row r="160" spans="1:65" s="13" customFormat="1">
      <c r="A160" s="220"/>
      <c r="B160" s="221"/>
      <c r="C160" s="220"/>
      <c r="D160" s="222" t="s">
        <v>115</v>
      </c>
      <c r="E160" s="223"/>
      <c r="F160" s="224" t="s">
        <v>195</v>
      </c>
      <c r="G160" s="220"/>
      <c r="H160" s="225">
        <v>16.05</v>
      </c>
      <c r="I160" s="226"/>
      <c r="J160" s="220"/>
      <c r="K160" s="220"/>
      <c r="L160" s="221"/>
      <c r="M160" s="131"/>
      <c r="N160" s="132"/>
      <c r="O160" s="132"/>
      <c r="P160" s="132"/>
      <c r="Q160" s="132"/>
      <c r="R160" s="132"/>
      <c r="S160" s="132"/>
      <c r="T160" s="133"/>
      <c r="AT160" s="130" t="s">
        <v>115</v>
      </c>
      <c r="AU160" s="130" t="s">
        <v>74</v>
      </c>
      <c r="AV160" s="13" t="s">
        <v>74</v>
      </c>
      <c r="AW160" s="13" t="s">
        <v>24</v>
      </c>
      <c r="AX160" s="13" t="s">
        <v>67</v>
      </c>
      <c r="AY160" s="130" t="s">
        <v>107</v>
      </c>
    </row>
    <row r="161" spans="1:65" s="13" customFormat="1">
      <c r="A161" s="220"/>
      <c r="B161" s="221"/>
      <c r="C161" s="220"/>
      <c r="D161" s="222" t="s">
        <v>115</v>
      </c>
      <c r="E161" s="223"/>
      <c r="F161" s="224" t="s">
        <v>196</v>
      </c>
      <c r="G161" s="220"/>
      <c r="H161" s="225">
        <v>5.39</v>
      </c>
      <c r="I161" s="226"/>
      <c r="J161" s="220"/>
      <c r="K161" s="220"/>
      <c r="L161" s="221"/>
      <c r="M161" s="131"/>
      <c r="N161" s="132"/>
      <c r="O161" s="132"/>
      <c r="P161" s="132"/>
      <c r="Q161" s="132"/>
      <c r="R161" s="132"/>
      <c r="S161" s="132"/>
      <c r="T161" s="133"/>
      <c r="AT161" s="130" t="s">
        <v>115</v>
      </c>
      <c r="AU161" s="130" t="s">
        <v>74</v>
      </c>
      <c r="AV161" s="13" t="s">
        <v>74</v>
      </c>
      <c r="AW161" s="13" t="s">
        <v>24</v>
      </c>
      <c r="AX161" s="13" t="s">
        <v>67</v>
      </c>
      <c r="AY161" s="130" t="s">
        <v>107</v>
      </c>
    </row>
    <row r="162" spans="1:65" s="15" customFormat="1">
      <c r="A162" s="233"/>
      <c r="B162" s="234"/>
      <c r="C162" s="233"/>
      <c r="D162" s="222" t="s">
        <v>115</v>
      </c>
      <c r="E162" s="235"/>
      <c r="F162" s="236" t="s">
        <v>197</v>
      </c>
      <c r="G162" s="233"/>
      <c r="H162" s="237">
        <v>21.44</v>
      </c>
      <c r="I162" s="238"/>
      <c r="J162" s="233"/>
      <c r="K162" s="233"/>
      <c r="L162" s="234"/>
      <c r="M162" s="139"/>
      <c r="N162" s="140"/>
      <c r="O162" s="140"/>
      <c r="P162" s="140"/>
      <c r="Q162" s="140"/>
      <c r="R162" s="140"/>
      <c r="S162" s="140"/>
      <c r="T162" s="141"/>
      <c r="AT162" s="138" t="s">
        <v>115</v>
      </c>
      <c r="AU162" s="138" t="s">
        <v>74</v>
      </c>
      <c r="AV162" s="15" t="s">
        <v>123</v>
      </c>
      <c r="AW162" s="15" t="s">
        <v>24</v>
      </c>
      <c r="AX162" s="15" t="s">
        <v>67</v>
      </c>
      <c r="AY162" s="138" t="s">
        <v>107</v>
      </c>
    </row>
    <row r="163" spans="1:65" s="13" customFormat="1">
      <c r="A163" s="220"/>
      <c r="B163" s="221"/>
      <c r="C163" s="220"/>
      <c r="D163" s="222" t="s">
        <v>115</v>
      </c>
      <c r="E163" s="223"/>
      <c r="F163" s="224" t="s">
        <v>198</v>
      </c>
      <c r="G163" s="220"/>
      <c r="H163" s="225">
        <v>8.77</v>
      </c>
      <c r="I163" s="226"/>
      <c r="J163" s="220"/>
      <c r="K163" s="220"/>
      <c r="L163" s="221"/>
      <c r="M163" s="131"/>
      <c r="N163" s="132"/>
      <c r="O163" s="132"/>
      <c r="P163" s="132"/>
      <c r="Q163" s="132"/>
      <c r="R163" s="132"/>
      <c r="S163" s="132"/>
      <c r="T163" s="133"/>
      <c r="AT163" s="130" t="s">
        <v>115</v>
      </c>
      <c r="AU163" s="130" t="s">
        <v>74</v>
      </c>
      <c r="AV163" s="13" t="s">
        <v>74</v>
      </c>
      <c r="AW163" s="13" t="s">
        <v>24</v>
      </c>
      <c r="AX163" s="13" t="s">
        <v>67</v>
      </c>
      <c r="AY163" s="130" t="s">
        <v>107</v>
      </c>
    </row>
    <row r="164" spans="1:65" s="14" customFormat="1">
      <c r="A164" s="227"/>
      <c r="B164" s="228"/>
      <c r="C164" s="227"/>
      <c r="D164" s="222" t="s">
        <v>115</v>
      </c>
      <c r="E164" s="229"/>
      <c r="F164" s="230" t="s">
        <v>118</v>
      </c>
      <c r="G164" s="227"/>
      <c r="H164" s="231">
        <v>30.21</v>
      </c>
      <c r="I164" s="232"/>
      <c r="J164" s="227"/>
      <c r="K164" s="227"/>
      <c r="L164" s="228"/>
      <c r="M164" s="135"/>
      <c r="N164" s="136"/>
      <c r="O164" s="136"/>
      <c r="P164" s="136"/>
      <c r="Q164" s="136"/>
      <c r="R164" s="136"/>
      <c r="S164" s="136"/>
      <c r="T164" s="137"/>
      <c r="AT164" s="134" t="s">
        <v>115</v>
      </c>
      <c r="AU164" s="134" t="s">
        <v>74</v>
      </c>
      <c r="AV164" s="14" t="s">
        <v>113</v>
      </c>
      <c r="AW164" s="14" t="s">
        <v>24</v>
      </c>
      <c r="AX164" s="14" t="s">
        <v>72</v>
      </c>
      <c r="AY164" s="134" t="s">
        <v>107</v>
      </c>
    </row>
    <row r="165" spans="1:65" s="12" customFormat="1" ht="22.9" customHeight="1">
      <c r="A165" s="204"/>
      <c r="B165" s="205"/>
      <c r="C165" s="204"/>
      <c r="D165" s="206" t="s">
        <v>66</v>
      </c>
      <c r="E165" s="210" t="s">
        <v>199</v>
      </c>
      <c r="F165" s="210" t="s">
        <v>200</v>
      </c>
      <c r="G165" s="204"/>
      <c r="H165" s="204"/>
      <c r="I165" s="208"/>
      <c r="J165" s="211">
        <f>BK165</f>
        <v>0</v>
      </c>
      <c r="K165" s="204"/>
      <c r="L165" s="205"/>
      <c r="M165" s="117"/>
      <c r="N165" s="118"/>
      <c r="O165" s="118"/>
      <c r="P165" s="119">
        <f>SUM(P166:P170)</f>
        <v>16.195795</v>
      </c>
      <c r="Q165" s="118"/>
      <c r="R165" s="119">
        <f>SUM(R166:R170)</f>
        <v>0</v>
      </c>
      <c r="S165" s="118"/>
      <c r="T165" s="120">
        <f>SUM(T166:T170)</f>
        <v>0</v>
      </c>
      <c r="AR165" s="116" t="s">
        <v>72</v>
      </c>
      <c r="AT165" s="121" t="s">
        <v>66</v>
      </c>
      <c r="AU165" s="121" t="s">
        <v>72</v>
      </c>
      <c r="AY165" s="116" t="s">
        <v>107</v>
      </c>
      <c r="BK165" s="122">
        <f>SUM(BK166:BK170)</f>
        <v>0</v>
      </c>
    </row>
    <row r="166" spans="1:65" s="2" customFormat="1" ht="33" customHeight="1">
      <c r="A166" s="149"/>
      <c r="B166" s="212"/>
      <c r="C166" s="213" t="s">
        <v>201</v>
      </c>
      <c r="D166" s="213" t="s">
        <v>109</v>
      </c>
      <c r="E166" s="214" t="s">
        <v>202</v>
      </c>
      <c r="F166" s="215" t="s">
        <v>203</v>
      </c>
      <c r="G166" s="216" t="s">
        <v>130</v>
      </c>
      <c r="H166" s="217">
        <v>7.843</v>
      </c>
      <c r="I166" s="218"/>
      <c r="J166" s="219">
        <f>ROUND(I166*H166,2)</f>
        <v>0</v>
      </c>
      <c r="K166" s="123"/>
      <c r="L166" s="189"/>
      <c r="M166" s="124" t="s">
        <v>1</v>
      </c>
      <c r="N166" s="125" t="s">
        <v>32</v>
      </c>
      <c r="O166" s="126">
        <v>1.88</v>
      </c>
      <c r="P166" s="126">
        <f>O166*H166</f>
        <v>14.74484</v>
      </c>
      <c r="Q166" s="126">
        <v>0</v>
      </c>
      <c r="R166" s="126">
        <f>Q166*H166</f>
        <v>0</v>
      </c>
      <c r="S166" s="126">
        <v>0</v>
      </c>
      <c r="T166" s="127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28" t="s">
        <v>113</v>
      </c>
      <c r="AT166" s="128" t="s">
        <v>109</v>
      </c>
      <c r="AU166" s="128" t="s">
        <v>74</v>
      </c>
      <c r="AY166" s="17" t="s">
        <v>107</v>
      </c>
      <c r="BE166" s="129">
        <f>IF(N166="základní",J166,0)</f>
        <v>0</v>
      </c>
      <c r="BF166" s="129">
        <f>IF(N166="snížená",J166,0)</f>
        <v>0</v>
      </c>
      <c r="BG166" s="129">
        <f>IF(N166="zákl. přenesená",J166,0)</f>
        <v>0</v>
      </c>
      <c r="BH166" s="129">
        <f>IF(N166="sníž. přenesená",J166,0)</f>
        <v>0</v>
      </c>
      <c r="BI166" s="129">
        <f>IF(N166="nulová",J166,0)</f>
        <v>0</v>
      </c>
      <c r="BJ166" s="17" t="s">
        <v>72</v>
      </c>
      <c r="BK166" s="129">
        <f>ROUND(I166*H166,2)</f>
        <v>0</v>
      </c>
      <c r="BL166" s="17" t="s">
        <v>113</v>
      </c>
      <c r="BM166" s="128" t="s">
        <v>204</v>
      </c>
    </row>
    <row r="167" spans="1:65" s="2" customFormat="1" ht="24.2" customHeight="1">
      <c r="A167" s="149"/>
      <c r="B167" s="212"/>
      <c r="C167" s="213" t="s">
        <v>205</v>
      </c>
      <c r="D167" s="213" t="s">
        <v>109</v>
      </c>
      <c r="E167" s="214" t="s">
        <v>206</v>
      </c>
      <c r="F167" s="215" t="s">
        <v>207</v>
      </c>
      <c r="G167" s="216" t="s">
        <v>130</v>
      </c>
      <c r="H167" s="217">
        <v>7.843</v>
      </c>
      <c r="I167" s="218"/>
      <c r="J167" s="219">
        <f>ROUND(I167*H167,2)</f>
        <v>0</v>
      </c>
      <c r="K167" s="123"/>
      <c r="L167" s="189"/>
      <c r="M167" s="124" t="s">
        <v>1</v>
      </c>
      <c r="N167" s="125" t="s">
        <v>32</v>
      </c>
      <c r="O167" s="126">
        <v>0.125</v>
      </c>
      <c r="P167" s="126">
        <f>O167*H167</f>
        <v>0.980375</v>
      </c>
      <c r="Q167" s="126">
        <v>0</v>
      </c>
      <c r="R167" s="126">
        <f>Q167*H167</f>
        <v>0</v>
      </c>
      <c r="S167" s="126">
        <v>0</v>
      </c>
      <c r="T167" s="127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28" t="s">
        <v>113</v>
      </c>
      <c r="AT167" s="128" t="s">
        <v>109</v>
      </c>
      <c r="AU167" s="128" t="s">
        <v>74</v>
      </c>
      <c r="AY167" s="17" t="s">
        <v>107</v>
      </c>
      <c r="BE167" s="129">
        <f>IF(N167="základní",J167,0)</f>
        <v>0</v>
      </c>
      <c r="BF167" s="129">
        <f>IF(N167="snížená",J167,0)</f>
        <v>0</v>
      </c>
      <c r="BG167" s="129">
        <f>IF(N167="zákl. přenesená",J167,0)</f>
        <v>0</v>
      </c>
      <c r="BH167" s="129">
        <f>IF(N167="sníž. přenesená",J167,0)</f>
        <v>0</v>
      </c>
      <c r="BI167" s="129">
        <f>IF(N167="nulová",J167,0)</f>
        <v>0</v>
      </c>
      <c r="BJ167" s="17" t="s">
        <v>72</v>
      </c>
      <c r="BK167" s="129">
        <f>ROUND(I167*H167,2)</f>
        <v>0</v>
      </c>
      <c r="BL167" s="17" t="s">
        <v>113</v>
      </c>
      <c r="BM167" s="128" t="s">
        <v>208</v>
      </c>
    </row>
    <row r="168" spans="1:65" s="2" customFormat="1" ht="24.2" customHeight="1">
      <c r="A168" s="149"/>
      <c r="B168" s="212"/>
      <c r="C168" s="213" t="s">
        <v>209</v>
      </c>
      <c r="D168" s="213" t="s">
        <v>109</v>
      </c>
      <c r="E168" s="214" t="s">
        <v>210</v>
      </c>
      <c r="F168" s="215" t="s">
        <v>211</v>
      </c>
      <c r="G168" s="216" t="s">
        <v>130</v>
      </c>
      <c r="H168" s="217">
        <v>78.430000000000007</v>
      </c>
      <c r="I168" s="218"/>
      <c r="J168" s="219">
        <f>ROUND(I168*H168,2)</f>
        <v>0</v>
      </c>
      <c r="K168" s="123"/>
      <c r="L168" s="189"/>
      <c r="M168" s="124" t="s">
        <v>1</v>
      </c>
      <c r="N168" s="125" t="s">
        <v>32</v>
      </c>
      <c r="O168" s="126">
        <v>6.0000000000000001E-3</v>
      </c>
      <c r="P168" s="126">
        <f>O168*H168</f>
        <v>0.47058000000000005</v>
      </c>
      <c r="Q168" s="126">
        <v>0</v>
      </c>
      <c r="R168" s="126">
        <f>Q168*H168</f>
        <v>0</v>
      </c>
      <c r="S168" s="126">
        <v>0</v>
      </c>
      <c r="T168" s="127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28" t="s">
        <v>113</v>
      </c>
      <c r="AT168" s="128" t="s">
        <v>109</v>
      </c>
      <c r="AU168" s="128" t="s">
        <v>74</v>
      </c>
      <c r="AY168" s="17" t="s">
        <v>107</v>
      </c>
      <c r="BE168" s="129">
        <f>IF(N168="základní",J168,0)</f>
        <v>0</v>
      </c>
      <c r="BF168" s="129">
        <f>IF(N168="snížená",J168,0)</f>
        <v>0</v>
      </c>
      <c r="BG168" s="129">
        <f>IF(N168="zákl. přenesená",J168,0)</f>
        <v>0</v>
      </c>
      <c r="BH168" s="129">
        <f>IF(N168="sníž. přenesená",J168,0)</f>
        <v>0</v>
      </c>
      <c r="BI168" s="129">
        <f>IF(N168="nulová",J168,0)</f>
        <v>0</v>
      </c>
      <c r="BJ168" s="17" t="s">
        <v>72</v>
      </c>
      <c r="BK168" s="129">
        <f>ROUND(I168*H168,2)</f>
        <v>0</v>
      </c>
      <c r="BL168" s="17" t="s">
        <v>113</v>
      </c>
      <c r="BM168" s="128" t="s">
        <v>212</v>
      </c>
    </row>
    <row r="169" spans="1:65" s="13" customFormat="1">
      <c r="A169" s="220"/>
      <c r="B169" s="221"/>
      <c r="C169" s="220"/>
      <c r="D169" s="222" t="s">
        <v>115</v>
      </c>
      <c r="E169" s="220"/>
      <c r="F169" s="224" t="s">
        <v>213</v>
      </c>
      <c r="G169" s="220"/>
      <c r="H169" s="225">
        <v>78.430000000000007</v>
      </c>
      <c r="I169" s="226"/>
      <c r="J169" s="220"/>
      <c r="K169" s="220"/>
      <c r="L169" s="221"/>
      <c r="M169" s="131"/>
      <c r="N169" s="132"/>
      <c r="O169" s="132"/>
      <c r="P169" s="132"/>
      <c r="Q169" s="132"/>
      <c r="R169" s="132"/>
      <c r="S169" s="132"/>
      <c r="T169" s="133"/>
      <c r="AT169" s="130" t="s">
        <v>115</v>
      </c>
      <c r="AU169" s="130" t="s">
        <v>74</v>
      </c>
      <c r="AV169" s="13" t="s">
        <v>74</v>
      </c>
      <c r="AW169" s="13" t="s">
        <v>3</v>
      </c>
      <c r="AX169" s="13" t="s">
        <v>72</v>
      </c>
      <c r="AY169" s="130" t="s">
        <v>107</v>
      </c>
    </row>
    <row r="170" spans="1:65" s="2" customFormat="1" ht="24.2" customHeight="1">
      <c r="A170" s="149"/>
      <c r="B170" s="212"/>
      <c r="C170" s="213" t="s">
        <v>7</v>
      </c>
      <c r="D170" s="213" t="s">
        <v>109</v>
      </c>
      <c r="E170" s="214" t="s">
        <v>214</v>
      </c>
      <c r="F170" s="215" t="s">
        <v>215</v>
      </c>
      <c r="G170" s="216" t="s">
        <v>130</v>
      </c>
      <c r="H170" s="217">
        <v>7.843</v>
      </c>
      <c r="I170" s="218"/>
      <c r="J170" s="219">
        <f>ROUND(I170*H170,2)</f>
        <v>0</v>
      </c>
      <c r="K170" s="123"/>
      <c r="L170" s="189"/>
      <c r="M170" s="124" t="s">
        <v>1</v>
      </c>
      <c r="N170" s="125" t="s">
        <v>32</v>
      </c>
      <c r="O170" s="126">
        <v>0</v>
      </c>
      <c r="P170" s="126">
        <f>O170*H170</f>
        <v>0</v>
      </c>
      <c r="Q170" s="126">
        <v>0</v>
      </c>
      <c r="R170" s="126">
        <f>Q170*H170</f>
        <v>0</v>
      </c>
      <c r="S170" s="126">
        <v>0</v>
      </c>
      <c r="T170" s="127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28" t="s">
        <v>113</v>
      </c>
      <c r="AT170" s="128" t="s">
        <v>109</v>
      </c>
      <c r="AU170" s="128" t="s">
        <v>74</v>
      </c>
      <c r="AY170" s="17" t="s">
        <v>107</v>
      </c>
      <c r="BE170" s="129">
        <f>IF(N170="základní",J170,0)</f>
        <v>0</v>
      </c>
      <c r="BF170" s="129">
        <f>IF(N170="snížená",J170,0)</f>
        <v>0</v>
      </c>
      <c r="BG170" s="129">
        <f>IF(N170="zákl. přenesená",J170,0)</f>
        <v>0</v>
      </c>
      <c r="BH170" s="129">
        <f>IF(N170="sníž. přenesená",J170,0)</f>
        <v>0</v>
      </c>
      <c r="BI170" s="129">
        <f>IF(N170="nulová",J170,0)</f>
        <v>0</v>
      </c>
      <c r="BJ170" s="17" t="s">
        <v>72</v>
      </c>
      <c r="BK170" s="129">
        <f>ROUND(I170*H170,2)</f>
        <v>0</v>
      </c>
      <c r="BL170" s="17" t="s">
        <v>113</v>
      </c>
      <c r="BM170" s="128" t="s">
        <v>216</v>
      </c>
    </row>
    <row r="171" spans="1:65" s="12" customFormat="1" ht="22.9" customHeight="1">
      <c r="A171" s="204"/>
      <c r="B171" s="205"/>
      <c r="C171" s="204"/>
      <c r="D171" s="206" t="s">
        <v>66</v>
      </c>
      <c r="E171" s="210" t="s">
        <v>217</v>
      </c>
      <c r="F171" s="210" t="s">
        <v>218</v>
      </c>
      <c r="G171" s="204"/>
      <c r="H171" s="204"/>
      <c r="I171" s="208"/>
      <c r="J171" s="211">
        <f>BK171</f>
        <v>0</v>
      </c>
      <c r="K171" s="204"/>
      <c r="L171" s="205"/>
      <c r="M171" s="117"/>
      <c r="N171" s="118"/>
      <c r="O171" s="118"/>
      <c r="P171" s="119">
        <f>P172</f>
        <v>4.3403130000000001</v>
      </c>
      <c r="Q171" s="118"/>
      <c r="R171" s="119">
        <f>R172</f>
        <v>0</v>
      </c>
      <c r="S171" s="118"/>
      <c r="T171" s="120">
        <f>T172</f>
        <v>0</v>
      </c>
      <c r="AR171" s="116" t="s">
        <v>72</v>
      </c>
      <c r="AT171" s="121" t="s">
        <v>66</v>
      </c>
      <c r="AU171" s="121" t="s">
        <v>72</v>
      </c>
      <c r="AY171" s="116" t="s">
        <v>107</v>
      </c>
      <c r="BK171" s="122">
        <f>BK172</f>
        <v>0</v>
      </c>
    </row>
    <row r="172" spans="1:65" s="2" customFormat="1" ht="16.5" customHeight="1">
      <c r="A172" s="149"/>
      <c r="B172" s="212"/>
      <c r="C172" s="213" t="s">
        <v>219</v>
      </c>
      <c r="D172" s="213" t="s">
        <v>109</v>
      </c>
      <c r="E172" s="214" t="s">
        <v>220</v>
      </c>
      <c r="F172" s="215" t="s">
        <v>221</v>
      </c>
      <c r="G172" s="216" t="s">
        <v>130</v>
      </c>
      <c r="H172" s="217">
        <v>5.2229999999999999</v>
      </c>
      <c r="I172" s="218"/>
      <c r="J172" s="219">
        <f>ROUND(I172*H172,2)</f>
        <v>0</v>
      </c>
      <c r="K172" s="123"/>
      <c r="L172" s="189"/>
      <c r="M172" s="124" t="s">
        <v>1</v>
      </c>
      <c r="N172" s="125" t="s">
        <v>32</v>
      </c>
      <c r="O172" s="126">
        <v>0.83099999999999996</v>
      </c>
      <c r="P172" s="126">
        <f>O172*H172</f>
        <v>4.3403130000000001</v>
      </c>
      <c r="Q172" s="126">
        <v>0</v>
      </c>
      <c r="R172" s="126">
        <f>Q172*H172</f>
        <v>0</v>
      </c>
      <c r="S172" s="126">
        <v>0</v>
      </c>
      <c r="T172" s="127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28" t="s">
        <v>113</v>
      </c>
      <c r="AT172" s="128" t="s">
        <v>109</v>
      </c>
      <c r="AU172" s="128" t="s">
        <v>74</v>
      </c>
      <c r="AY172" s="17" t="s">
        <v>107</v>
      </c>
      <c r="BE172" s="129">
        <f>IF(N172="základní",J172,0)</f>
        <v>0</v>
      </c>
      <c r="BF172" s="129">
        <f>IF(N172="snížená",J172,0)</f>
        <v>0</v>
      </c>
      <c r="BG172" s="129">
        <f>IF(N172="zákl. přenesená",J172,0)</f>
        <v>0</v>
      </c>
      <c r="BH172" s="129">
        <f>IF(N172="sníž. přenesená",J172,0)</f>
        <v>0</v>
      </c>
      <c r="BI172" s="129">
        <f>IF(N172="nulová",J172,0)</f>
        <v>0</v>
      </c>
      <c r="BJ172" s="17" t="s">
        <v>72</v>
      </c>
      <c r="BK172" s="129">
        <f>ROUND(I172*H172,2)</f>
        <v>0</v>
      </c>
      <c r="BL172" s="17" t="s">
        <v>113</v>
      </c>
      <c r="BM172" s="128" t="s">
        <v>222</v>
      </c>
    </row>
    <row r="173" spans="1:65" s="12" customFormat="1" ht="25.9" customHeight="1">
      <c r="A173" s="204"/>
      <c r="B173" s="205"/>
      <c r="C173" s="204"/>
      <c r="D173" s="206" t="s">
        <v>66</v>
      </c>
      <c r="E173" s="207" t="s">
        <v>223</v>
      </c>
      <c r="F173" s="207" t="s">
        <v>224</v>
      </c>
      <c r="G173" s="204"/>
      <c r="H173" s="204"/>
      <c r="I173" s="208"/>
      <c r="J173" s="209">
        <f>BK173</f>
        <v>0</v>
      </c>
      <c r="K173" s="204"/>
      <c r="L173" s="205"/>
      <c r="M173" s="117"/>
      <c r="N173" s="118"/>
      <c r="O173" s="118"/>
      <c r="P173" s="119">
        <f>P174+P190</f>
        <v>56.65466</v>
      </c>
      <c r="Q173" s="118"/>
      <c r="R173" s="119">
        <f>R174+R190</f>
        <v>0.47742540000000006</v>
      </c>
      <c r="S173" s="118"/>
      <c r="T173" s="120">
        <f>T174+T190</f>
        <v>0</v>
      </c>
      <c r="AR173" s="116" t="s">
        <v>74</v>
      </c>
      <c r="AT173" s="121" t="s">
        <v>66</v>
      </c>
      <c r="AU173" s="121" t="s">
        <v>67</v>
      </c>
      <c r="AY173" s="116" t="s">
        <v>107</v>
      </c>
      <c r="BK173" s="122">
        <f>BK174+BK190</f>
        <v>0</v>
      </c>
    </row>
    <row r="174" spans="1:65" s="12" customFormat="1" ht="22.9" customHeight="1">
      <c r="A174" s="204"/>
      <c r="B174" s="205"/>
      <c r="C174" s="204"/>
      <c r="D174" s="206" t="s">
        <v>66</v>
      </c>
      <c r="E174" s="210" t="s">
        <v>225</v>
      </c>
      <c r="F174" s="210" t="s">
        <v>226</v>
      </c>
      <c r="G174" s="204"/>
      <c r="H174" s="204"/>
      <c r="I174" s="208"/>
      <c r="J174" s="211">
        <f>BK174</f>
        <v>0</v>
      </c>
      <c r="K174" s="204"/>
      <c r="L174" s="205"/>
      <c r="M174" s="117"/>
      <c r="N174" s="118"/>
      <c r="O174" s="118"/>
      <c r="P174" s="119">
        <f>SUM(P175:P189)</f>
        <v>21.63476</v>
      </c>
      <c r="Q174" s="118"/>
      <c r="R174" s="119">
        <f>SUM(R175:R189)</f>
        <v>0.46991040000000006</v>
      </c>
      <c r="S174" s="118"/>
      <c r="T174" s="120">
        <f>SUM(T175:T189)</f>
        <v>0</v>
      </c>
      <c r="AR174" s="116" t="s">
        <v>74</v>
      </c>
      <c r="AT174" s="121" t="s">
        <v>66</v>
      </c>
      <c r="AU174" s="121" t="s">
        <v>72</v>
      </c>
      <c r="AY174" s="116" t="s">
        <v>107</v>
      </c>
      <c r="BK174" s="122">
        <f>SUM(BK175:BK189)</f>
        <v>0</v>
      </c>
    </row>
    <row r="175" spans="1:65" s="2" customFormat="1" ht="24.2" customHeight="1">
      <c r="A175" s="149"/>
      <c r="B175" s="212"/>
      <c r="C175" s="213" t="s">
        <v>227</v>
      </c>
      <c r="D175" s="213" t="s">
        <v>109</v>
      </c>
      <c r="E175" s="214" t="s">
        <v>228</v>
      </c>
      <c r="F175" s="215" t="s">
        <v>229</v>
      </c>
      <c r="G175" s="216" t="s">
        <v>147</v>
      </c>
      <c r="H175" s="217">
        <v>19.440000000000001</v>
      </c>
      <c r="I175" s="218"/>
      <c r="J175" s="219">
        <f>ROUND(I175*H175,2)</f>
        <v>0</v>
      </c>
      <c r="K175" s="123"/>
      <c r="L175" s="189"/>
      <c r="M175" s="124" t="s">
        <v>1</v>
      </c>
      <c r="N175" s="125" t="s">
        <v>32</v>
      </c>
      <c r="O175" s="126">
        <v>5.3999999999999999E-2</v>
      </c>
      <c r="P175" s="126">
        <f>O175*H175</f>
        <v>1.04976</v>
      </c>
      <c r="Q175" s="126">
        <v>0</v>
      </c>
      <c r="R175" s="126">
        <f>Q175*H175</f>
        <v>0</v>
      </c>
      <c r="S175" s="126">
        <v>0</v>
      </c>
      <c r="T175" s="127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28" t="s">
        <v>186</v>
      </c>
      <c r="AT175" s="128" t="s">
        <v>109</v>
      </c>
      <c r="AU175" s="128" t="s">
        <v>74</v>
      </c>
      <c r="AY175" s="17" t="s">
        <v>107</v>
      </c>
      <c r="BE175" s="129">
        <f>IF(N175="základní",J175,0)</f>
        <v>0</v>
      </c>
      <c r="BF175" s="129">
        <f>IF(N175="snížená",J175,0)</f>
        <v>0</v>
      </c>
      <c r="BG175" s="129">
        <f>IF(N175="zákl. přenesená",J175,0)</f>
        <v>0</v>
      </c>
      <c r="BH175" s="129">
        <f>IF(N175="sníž. přenesená",J175,0)</f>
        <v>0</v>
      </c>
      <c r="BI175" s="129">
        <f>IF(N175="nulová",J175,0)</f>
        <v>0</v>
      </c>
      <c r="BJ175" s="17" t="s">
        <v>72</v>
      </c>
      <c r="BK175" s="129">
        <f>ROUND(I175*H175,2)</f>
        <v>0</v>
      </c>
      <c r="BL175" s="17" t="s">
        <v>186</v>
      </c>
      <c r="BM175" s="128" t="s">
        <v>230</v>
      </c>
    </row>
    <row r="176" spans="1:65" s="13" customFormat="1">
      <c r="A176" s="220"/>
      <c r="B176" s="221"/>
      <c r="C176" s="220"/>
      <c r="D176" s="222" t="s">
        <v>115</v>
      </c>
      <c r="E176" s="223"/>
      <c r="F176" s="224" t="s">
        <v>231</v>
      </c>
      <c r="G176" s="220"/>
      <c r="H176" s="225">
        <v>19.440000000000001</v>
      </c>
      <c r="I176" s="226"/>
      <c r="J176" s="220"/>
      <c r="K176" s="220"/>
      <c r="L176" s="221"/>
      <c r="M176" s="131"/>
      <c r="N176" s="132"/>
      <c r="O176" s="132"/>
      <c r="P176" s="132"/>
      <c r="Q176" s="132"/>
      <c r="R176" s="132"/>
      <c r="S176" s="132"/>
      <c r="T176" s="133"/>
      <c r="AT176" s="130" t="s">
        <v>115</v>
      </c>
      <c r="AU176" s="130" t="s">
        <v>74</v>
      </c>
      <c r="AV176" s="13" t="s">
        <v>74</v>
      </c>
      <c r="AW176" s="13" t="s">
        <v>24</v>
      </c>
      <c r="AX176" s="13" t="s">
        <v>72</v>
      </c>
      <c r="AY176" s="130" t="s">
        <v>107</v>
      </c>
    </row>
    <row r="177" spans="1:65" s="2" customFormat="1" ht="16.5" customHeight="1">
      <c r="A177" s="149"/>
      <c r="B177" s="212"/>
      <c r="C177" s="239" t="s">
        <v>232</v>
      </c>
      <c r="D177" s="239" t="s">
        <v>233</v>
      </c>
      <c r="E177" s="240" t="s">
        <v>234</v>
      </c>
      <c r="F177" s="241" t="s">
        <v>235</v>
      </c>
      <c r="G177" s="242" t="s">
        <v>130</v>
      </c>
      <c r="H177" s="243">
        <v>7.0000000000000001E-3</v>
      </c>
      <c r="I177" s="244"/>
      <c r="J177" s="245">
        <f>ROUND(I177*H177,2)</f>
        <v>0</v>
      </c>
      <c r="K177" s="246"/>
      <c r="L177" s="247"/>
      <c r="M177" s="142" t="s">
        <v>1</v>
      </c>
      <c r="N177" s="143" t="s">
        <v>32</v>
      </c>
      <c r="O177" s="126">
        <v>0</v>
      </c>
      <c r="P177" s="126">
        <f>O177*H177</f>
        <v>0</v>
      </c>
      <c r="Q177" s="126">
        <v>1</v>
      </c>
      <c r="R177" s="126">
        <f>Q177*H177</f>
        <v>7.0000000000000001E-3</v>
      </c>
      <c r="S177" s="126">
        <v>0</v>
      </c>
      <c r="T177" s="127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28" t="s">
        <v>236</v>
      </c>
      <c r="AT177" s="128" t="s">
        <v>233</v>
      </c>
      <c r="AU177" s="128" t="s">
        <v>74</v>
      </c>
      <c r="AY177" s="17" t="s">
        <v>107</v>
      </c>
      <c r="BE177" s="129">
        <f>IF(N177="základní",J177,0)</f>
        <v>0</v>
      </c>
      <c r="BF177" s="129">
        <f>IF(N177="snížená",J177,0)</f>
        <v>0</v>
      </c>
      <c r="BG177" s="129">
        <f>IF(N177="zákl. přenesená",J177,0)</f>
        <v>0</v>
      </c>
      <c r="BH177" s="129">
        <f>IF(N177="sníž. přenesená",J177,0)</f>
        <v>0</v>
      </c>
      <c r="BI177" s="129">
        <f>IF(N177="nulová",J177,0)</f>
        <v>0</v>
      </c>
      <c r="BJ177" s="17" t="s">
        <v>72</v>
      </c>
      <c r="BK177" s="129">
        <f>ROUND(I177*H177,2)</f>
        <v>0</v>
      </c>
      <c r="BL177" s="17" t="s">
        <v>186</v>
      </c>
      <c r="BM177" s="128" t="s">
        <v>237</v>
      </c>
    </row>
    <row r="178" spans="1:65" s="13" customFormat="1">
      <c r="A178" s="220"/>
      <c r="B178" s="221"/>
      <c r="C178" s="220"/>
      <c r="D178" s="222" t="s">
        <v>115</v>
      </c>
      <c r="E178" s="220"/>
      <c r="F178" s="224" t="s">
        <v>238</v>
      </c>
      <c r="G178" s="220"/>
      <c r="H178" s="225">
        <v>7.0000000000000001E-3</v>
      </c>
      <c r="I178" s="226"/>
      <c r="J178" s="220"/>
      <c r="K178" s="220"/>
      <c r="L178" s="221"/>
      <c r="M178" s="131"/>
      <c r="N178" s="132"/>
      <c r="O178" s="132"/>
      <c r="P178" s="132"/>
      <c r="Q178" s="132"/>
      <c r="R178" s="132"/>
      <c r="S178" s="132"/>
      <c r="T178" s="133"/>
      <c r="AT178" s="130" t="s">
        <v>115</v>
      </c>
      <c r="AU178" s="130" t="s">
        <v>74</v>
      </c>
      <c r="AV178" s="13" t="s">
        <v>74</v>
      </c>
      <c r="AW178" s="13" t="s">
        <v>3</v>
      </c>
      <c r="AX178" s="13" t="s">
        <v>72</v>
      </c>
      <c r="AY178" s="130" t="s">
        <v>107</v>
      </c>
    </row>
    <row r="179" spans="1:65" s="2" customFormat="1" ht="24.2" customHeight="1">
      <c r="A179" s="149"/>
      <c r="B179" s="212"/>
      <c r="C179" s="213" t="s">
        <v>239</v>
      </c>
      <c r="D179" s="213" t="s">
        <v>109</v>
      </c>
      <c r="E179" s="214" t="s">
        <v>300</v>
      </c>
      <c r="F179" s="215" t="s">
        <v>301</v>
      </c>
      <c r="G179" s="216" t="s">
        <v>147</v>
      </c>
      <c r="H179" s="217">
        <v>24.82</v>
      </c>
      <c r="I179" s="218"/>
      <c r="J179" s="219">
        <f>ROUND(I179*H179,2)</f>
        <v>0</v>
      </c>
      <c r="K179" s="123"/>
      <c r="L179" s="189"/>
      <c r="M179" s="124" t="s">
        <v>1</v>
      </c>
      <c r="N179" s="125" t="s">
        <v>32</v>
      </c>
      <c r="O179" s="126">
        <v>0.19</v>
      </c>
      <c r="P179" s="126">
        <f>O179*H179</f>
        <v>4.7157999999999998</v>
      </c>
      <c r="Q179" s="126">
        <v>4.0000000000000001E-3</v>
      </c>
      <c r="R179" s="126">
        <f>Q179*H179</f>
        <v>9.9280000000000007E-2</v>
      </c>
      <c r="S179" s="126">
        <v>0</v>
      </c>
      <c r="T179" s="127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28" t="s">
        <v>186</v>
      </c>
      <c r="AT179" s="128" t="s">
        <v>109</v>
      </c>
      <c r="AU179" s="128" t="s">
        <v>74</v>
      </c>
      <c r="AY179" s="17" t="s">
        <v>107</v>
      </c>
      <c r="BE179" s="129">
        <f>IF(N179="základní",J179,0)</f>
        <v>0</v>
      </c>
      <c r="BF179" s="129">
        <f>IF(N179="snížená",J179,0)</f>
        <v>0</v>
      </c>
      <c r="BG179" s="129">
        <f>IF(N179="zákl. přenesená",J179,0)</f>
        <v>0</v>
      </c>
      <c r="BH179" s="129">
        <f>IF(N179="sníž. přenesená",J179,0)</f>
        <v>0</v>
      </c>
      <c r="BI179" s="129">
        <f>IF(N179="nulová",J179,0)</f>
        <v>0</v>
      </c>
      <c r="BJ179" s="17" t="s">
        <v>72</v>
      </c>
      <c r="BK179" s="129">
        <f>ROUND(I179*H179,2)</f>
        <v>0</v>
      </c>
      <c r="BL179" s="17" t="s">
        <v>186</v>
      </c>
      <c r="BM179" s="128" t="s">
        <v>240</v>
      </c>
    </row>
    <row r="180" spans="1:65" s="13" customFormat="1" ht="24">
      <c r="A180" s="149"/>
      <c r="B180" s="212"/>
      <c r="C180" s="213" t="s">
        <v>241</v>
      </c>
      <c r="D180" s="213" t="s">
        <v>109</v>
      </c>
      <c r="E180" s="214" t="s">
        <v>242</v>
      </c>
      <c r="F180" s="215" t="s">
        <v>243</v>
      </c>
      <c r="G180" s="216" t="s">
        <v>147</v>
      </c>
      <c r="H180" s="217">
        <v>19.440000000000001</v>
      </c>
      <c r="I180" s="218"/>
      <c r="J180" s="219">
        <f>ROUND(I180*H180,2)</f>
        <v>0</v>
      </c>
      <c r="K180" s="123"/>
      <c r="L180" s="189"/>
      <c r="M180" s="131"/>
      <c r="N180" s="132"/>
      <c r="O180" s="132"/>
      <c r="P180" s="132"/>
      <c r="Q180" s="132"/>
      <c r="R180" s="132"/>
      <c r="S180" s="132"/>
      <c r="T180" s="133"/>
      <c r="AT180" s="130" t="s">
        <v>115</v>
      </c>
      <c r="AU180" s="130" t="s">
        <v>74</v>
      </c>
      <c r="AV180" s="13" t="s">
        <v>74</v>
      </c>
      <c r="AW180" s="13" t="s">
        <v>24</v>
      </c>
      <c r="AX180" s="13" t="s">
        <v>72</v>
      </c>
      <c r="AY180" s="130" t="s">
        <v>107</v>
      </c>
    </row>
    <row r="181" spans="1:65" s="2" customFormat="1" ht="24.2" customHeight="1">
      <c r="A181" s="220"/>
      <c r="B181" s="221"/>
      <c r="C181" s="220"/>
      <c r="D181" s="222" t="s">
        <v>115</v>
      </c>
      <c r="E181" s="223"/>
      <c r="F181" s="224" t="s">
        <v>245</v>
      </c>
      <c r="G181" s="220"/>
      <c r="H181" s="225">
        <v>19.440000000000001</v>
      </c>
      <c r="I181" s="226"/>
      <c r="J181" s="220"/>
      <c r="K181" s="220"/>
      <c r="L181" s="221"/>
      <c r="M181" s="124" t="s">
        <v>1</v>
      </c>
      <c r="N181" s="125" t="s">
        <v>32</v>
      </c>
      <c r="O181" s="126">
        <v>0.26</v>
      </c>
      <c r="P181" s="126">
        <f>O181*H181</f>
        <v>5.0544000000000002</v>
      </c>
      <c r="Q181" s="126">
        <v>4.0000000000000002E-4</v>
      </c>
      <c r="R181" s="126">
        <f>Q181*H181</f>
        <v>7.7760000000000008E-3</v>
      </c>
      <c r="S181" s="126">
        <v>0</v>
      </c>
      <c r="T181" s="127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28" t="s">
        <v>186</v>
      </c>
      <c r="AT181" s="128" t="s">
        <v>109</v>
      </c>
      <c r="AU181" s="128" t="s">
        <v>74</v>
      </c>
      <c r="AY181" s="17" t="s">
        <v>107</v>
      </c>
      <c r="BE181" s="129">
        <f>IF(N181="základní",J181,0)</f>
        <v>0</v>
      </c>
      <c r="BF181" s="129">
        <f>IF(N181="snížená",J181,0)</f>
        <v>0</v>
      </c>
      <c r="BG181" s="129">
        <f>IF(N181="zákl. přenesená",J181,0)</f>
        <v>0</v>
      </c>
      <c r="BH181" s="129">
        <f>IF(N181="sníž. přenesená",J181,0)</f>
        <v>0</v>
      </c>
      <c r="BI181" s="129">
        <f>IF(N181="nulová",J181,0)</f>
        <v>0</v>
      </c>
      <c r="BJ181" s="17" t="s">
        <v>72</v>
      </c>
      <c r="BK181" s="129">
        <f>ROUND(I181*H181,2)</f>
        <v>0</v>
      </c>
      <c r="BL181" s="17" t="s">
        <v>186</v>
      </c>
      <c r="BM181" s="128" t="s">
        <v>244</v>
      </c>
    </row>
    <row r="182" spans="1:65" s="13" customFormat="1" ht="24">
      <c r="A182" s="149"/>
      <c r="B182" s="212"/>
      <c r="C182" s="239" t="s">
        <v>246</v>
      </c>
      <c r="D182" s="239" t="s">
        <v>233</v>
      </c>
      <c r="E182" s="240" t="s">
        <v>247</v>
      </c>
      <c r="F182" s="241" t="s">
        <v>248</v>
      </c>
      <c r="G182" s="242" t="s">
        <v>147</v>
      </c>
      <c r="H182" s="243">
        <v>23.736000000000001</v>
      </c>
      <c r="I182" s="244"/>
      <c r="J182" s="245">
        <f>ROUND(I182*H182,2)</f>
        <v>0</v>
      </c>
      <c r="K182" s="246"/>
      <c r="L182" s="247"/>
      <c r="M182" s="131"/>
      <c r="N182" s="132"/>
      <c r="O182" s="132"/>
      <c r="P182" s="132"/>
      <c r="Q182" s="132"/>
      <c r="R182" s="132"/>
      <c r="S182" s="132"/>
      <c r="T182" s="133"/>
      <c r="AT182" s="130" t="s">
        <v>115</v>
      </c>
      <c r="AU182" s="130" t="s">
        <v>74</v>
      </c>
      <c r="AV182" s="13" t="s">
        <v>74</v>
      </c>
      <c r="AW182" s="13" t="s">
        <v>24</v>
      </c>
      <c r="AX182" s="13" t="s">
        <v>72</v>
      </c>
      <c r="AY182" s="130" t="s">
        <v>107</v>
      </c>
    </row>
    <row r="183" spans="1:65" s="2" customFormat="1" ht="24.2" customHeight="1">
      <c r="A183" s="220"/>
      <c r="B183" s="221"/>
      <c r="C183" s="220"/>
      <c r="D183" s="222" t="s">
        <v>115</v>
      </c>
      <c r="E183" s="220"/>
      <c r="F183" s="224" t="s">
        <v>250</v>
      </c>
      <c r="G183" s="220"/>
      <c r="H183" s="225">
        <v>23.736000000000001</v>
      </c>
      <c r="I183" s="226"/>
      <c r="J183" s="220"/>
      <c r="K183" s="220"/>
      <c r="L183" s="221"/>
      <c r="M183" s="142" t="s">
        <v>1</v>
      </c>
      <c r="N183" s="143" t="s">
        <v>32</v>
      </c>
      <c r="O183" s="126">
        <v>0</v>
      </c>
      <c r="P183" s="126">
        <f>O183*H183</f>
        <v>0</v>
      </c>
      <c r="Q183" s="126">
        <v>5.4000000000000003E-3</v>
      </c>
      <c r="R183" s="126">
        <f>Q183*H183</f>
        <v>0.12817440000000002</v>
      </c>
      <c r="S183" s="126">
        <v>0</v>
      </c>
      <c r="T183" s="127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28" t="s">
        <v>236</v>
      </c>
      <c r="AT183" s="128" t="s">
        <v>233</v>
      </c>
      <c r="AU183" s="128" t="s">
        <v>74</v>
      </c>
      <c r="AY183" s="17" t="s">
        <v>107</v>
      </c>
      <c r="BE183" s="129">
        <f>IF(N183="základní",J183,0)</f>
        <v>0</v>
      </c>
      <c r="BF183" s="129">
        <f>IF(N183="snížená",J183,0)</f>
        <v>0</v>
      </c>
      <c r="BG183" s="129">
        <f>IF(N183="zákl. přenesená",J183,0)</f>
        <v>0</v>
      </c>
      <c r="BH183" s="129">
        <f>IF(N183="sníž. přenesená",J183,0)</f>
        <v>0</v>
      </c>
      <c r="BI183" s="129">
        <f>IF(N183="nulová",J183,0)</f>
        <v>0</v>
      </c>
      <c r="BJ183" s="17" t="s">
        <v>72</v>
      </c>
      <c r="BK183" s="129">
        <f>ROUND(I183*H183,2)</f>
        <v>0</v>
      </c>
      <c r="BL183" s="17" t="s">
        <v>186</v>
      </c>
      <c r="BM183" s="128" t="s">
        <v>249</v>
      </c>
    </row>
    <row r="184" spans="1:65" s="13" customFormat="1" ht="12">
      <c r="A184" s="149"/>
      <c r="B184" s="212"/>
      <c r="C184" s="213" t="s">
        <v>251</v>
      </c>
      <c r="D184" s="213" t="s">
        <v>109</v>
      </c>
      <c r="E184" s="214" t="s">
        <v>252</v>
      </c>
      <c r="F184" s="215" t="s">
        <v>302</v>
      </c>
      <c r="G184" s="216" t="s">
        <v>147</v>
      </c>
      <c r="H184" s="217">
        <v>24.82</v>
      </c>
      <c r="I184" s="218"/>
      <c r="J184" s="219">
        <f>ROUND(I184*H184,2)</f>
        <v>0</v>
      </c>
      <c r="K184" s="123"/>
      <c r="L184" s="189"/>
      <c r="M184" s="131"/>
      <c r="N184" s="132"/>
      <c r="O184" s="132"/>
      <c r="P184" s="132"/>
      <c r="Q184" s="132"/>
      <c r="R184" s="132"/>
      <c r="S184" s="132"/>
      <c r="T184" s="133"/>
      <c r="AT184" s="130" t="s">
        <v>115</v>
      </c>
      <c r="AU184" s="130" t="s">
        <v>74</v>
      </c>
      <c r="AV184" s="13" t="s">
        <v>74</v>
      </c>
      <c r="AW184" s="13" t="s">
        <v>3</v>
      </c>
      <c r="AX184" s="13" t="s">
        <v>72</v>
      </c>
      <c r="AY184" s="130" t="s">
        <v>107</v>
      </c>
    </row>
    <row r="185" spans="1:65" s="2" customFormat="1" ht="24.2" customHeight="1">
      <c r="A185" s="220"/>
      <c r="B185" s="221"/>
      <c r="C185" s="220"/>
      <c r="D185" s="222" t="s">
        <v>115</v>
      </c>
      <c r="E185" s="223"/>
      <c r="F185" s="224" t="s">
        <v>254</v>
      </c>
      <c r="G185" s="220"/>
      <c r="H185" s="225">
        <v>24.82</v>
      </c>
      <c r="I185" s="226"/>
      <c r="J185" s="220"/>
      <c r="K185" s="220"/>
      <c r="L185" s="221"/>
      <c r="M185" s="124" t="s">
        <v>1</v>
      </c>
      <c r="N185" s="125" t="s">
        <v>32</v>
      </c>
      <c r="O185" s="126">
        <v>0.19</v>
      </c>
      <c r="P185" s="126">
        <f>O185*H185</f>
        <v>4.7157999999999998</v>
      </c>
      <c r="Q185" s="126">
        <v>4.0000000000000001E-3</v>
      </c>
      <c r="R185" s="126">
        <f>Q185*H185</f>
        <v>9.9280000000000007E-2</v>
      </c>
      <c r="S185" s="126">
        <v>0</v>
      </c>
      <c r="T185" s="127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28" t="s">
        <v>186</v>
      </c>
      <c r="AT185" s="128" t="s">
        <v>109</v>
      </c>
      <c r="AU185" s="128" t="s">
        <v>74</v>
      </c>
      <c r="AY185" s="17" t="s">
        <v>107</v>
      </c>
      <c r="BE185" s="129">
        <f>IF(N185="základní",J185,0)</f>
        <v>0</v>
      </c>
      <c r="BF185" s="129">
        <f>IF(N185="snížená",J185,0)</f>
        <v>0</v>
      </c>
      <c r="BG185" s="129">
        <f>IF(N185="zákl. přenesená",J185,0)</f>
        <v>0</v>
      </c>
      <c r="BH185" s="129">
        <f>IF(N185="sníž. přenesená",J185,0)</f>
        <v>0</v>
      </c>
      <c r="BI185" s="129">
        <f>IF(N185="nulová",J185,0)</f>
        <v>0</v>
      </c>
      <c r="BJ185" s="17" t="s">
        <v>72</v>
      </c>
      <c r="BK185" s="129">
        <f>ROUND(I185*H185,2)</f>
        <v>0</v>
      </c>
      <c r="BL185" s="17" t="s">
        <v>186</v>
      </c>
      <c r="BM185" s="128" t="s">
        <v>253</v>
      </c>
    </row>
    <row r="186" spans="1:65" s="13" customFormat="1" ht="12">
      <c r="A186" s="149"/>
      <c r="B186" s="212"/>
      <c r="C186" s="213" t="s">
        <v>255</v>
      </c>
      <c r="D186" s="213" t="s">
        <v>109</v>
      </c>
      <c r="E186" s="214" t="s">
        <v>256</v>
      </c>
      <c r="F186" s="215" t="s">
        <v>257</v>
      </c>
      <c r="G186" s="216" t="s">
        <v>258</v>
      </c>
      <c r="H186" s="217">
        <v>32.1</v>
      </c>
      <c r="I186" s="218"/>
      <c r="J186" s="219">
        <f>ROUND(I186*H186,2)</f>
        <v>0</v>
      </c>
      <c r="K186" s="123"/>
      <c r="L186" s="189"/>
      <c r="M186" s="131"/>
      <c r="N186" s="132"/>
      <c r="O186" s="132"/>
      <c r="P186" s="132"/>
      <c r="Q186" s="132"/>
      <c r="R186" s="132"/>
      <c r="S186" s="132"/>
      <c r="T186" s="133"/>
      <c r="AT186" s="130" t="s">
        <v>115</v>
      </c>
      <c r="AU186" s="130" t="s">
        <v>74</v>
      </c>
      <c r="AV186" s="13" t="s">
        <v>74</v>
      </c>
      <c r="AW186" s="13" t="s">
        <v>24</v>
      </c>
      <c r="AX186" s="13" t="s">
        <v>72</v>
      </c>
      <c r="AY186" s="130" t="s">
        <v>107</v>
      </c>
    </row>
    <row r="187" spans="1:65" s="2" customFormat="1" ht="16.5" customHeight="1">
      <c r="A187" s="220"/>
      <c r="B187" s="221"/>
      <c r="C187" s="220"/>
      <c r="D187" s="222" t="s">
        <v>115</v>
      </c>
      <c r="E187" s="223"/>
      <c r="F187" s="224" t="s">
        <v>260</v>
      </c>
      <c r="G187" s="220"/>
      <c r="H187" s="225">
        <v>32.1</v>
      </c>
      <c r="I187" s="226"/>
      <c r="J187" s="220"/>
      <c r="K187" s="220"/>
      <c r="L187" s="221"/>
      <c r="M187" s="124" t="s">
        <v>1</v>
      </c>
      <c r="N187" s="125" t="s">
        <v>32</v>
      </c>
      <c r="O187" s="126">
        <v>0.19</v>
      </c>
      <c r="P187" s="126">
        <f>O187*H187</f>
        <v>6.0990000000000002</v>
      </c>
      <c r="Q187" s="126">
        <v>4.0000000000000001E-3</v>
      </c>
      <c r="R187" s="126">
        <f>Q187*H187</f>
        <v>0.12840000000000001</v>
      </c>
      <c r="S187" s="126">
        <v>0</v>
      </c>
      <c r="T187" s="127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28" t="s">
        <v>186</v>
      </c>
      <c r="AT187" s="128" t="s">
        <v>109</v>
      </c>
      <c r="AU187" s="128" t="s">
        <v>74</v>
      </c>
      <c r="AY187" s="17" t="s">
        <v>107</v>
      </c>
      <c r="BE187" s="129">
        <f>IF(N187="základní",J187,0)</f>
        <v>0</v>
      </c>
      <c r="BF187" s="129">
        <f>IF(N187="snížená",J187,0)</f>
        <v>0</v>
      </c>
      <c r="BG187" s="129">
        <f>IF(N187="zákl. přenesená",J187,0)</f>
        <v>0</v>
      </c>
      <c r="BH187" s="129">
        <f>IF(N187="sníž. přenesená",J187,0)</f>
        <v>0</v>
      </c>
      <c r="BI187" s="129">
        <f>IF(N187="nulová",J187,0)</f>
        <v>0</v>
      </c>
      <c r="BJ187" s="17" t="s">
        <v>72</v>
      </c>
      <c r="BK187" s="129">
        <f>ROUND(I187*H187,2)</f>
        <v>0</v>
      </c>
      <c r="BL187" s="17" t="s">
        <v>186</v>
      </c>
      <c r="BM187" s="128" t="s">
        <v>259</v>
      </c>
    </row>
    <row r="188" spans="1:65" s="13" customFormat="1" ht="24">
      <c r="A188" s="149"/>
      <c r="B188" s="212"/>
      <c r="C188" s="213" t="s">
        <v>261</v>
      </c>
      <c r="D188" s="213" t="s">
        <v>109</v>
      </c>
      <c r="E188" s="214" t="s">
        <v>262</v>
      </c>
      <c r="F188" s="215" t="s">
        <v>263</v>
      </c>
      <c r="G188" s="216" t="s">
        <v>264</v>
      </c>
      <c r="H188" s="248"/>
      <c r="I188" s="218"/>
      <c r="J188" s="219">
        <f>ROUND(I188*H188,2)</f>
        <v>0</v>
      </c>
      <c r="K188" s="123"/>
      <c r="L188" s="189"/>
      <c r="M188" s="131"/>
      <c r="N188" s="132"/>
      <c r="O188" s="132"/>
      <c r="P188" s="132"/>
      <c r="Q188" s="132"/>
      <c r="R188" s="132"/>
      <c r="S188" s="132"/>
      <c r="T188" s="133"/>
      <c r="AT188" s="130" t="s">
        <v>115</v>
      </c>
      <c r="AU188" s="130" t="s">
        <v>74</v>
      </c>
      <c r="AV188" s="13" t="s">
        <v>74</v>
      </c>
      <c r="AW188" s="13" t="s">
        <v>24</v>
      </c>
      <c r="AX188" s="13" t="s">
        <v>72</v>
      </c>
      <c r="AY188" s="130" t="s">
        <v>107</v>
      </c>
    </row>
    <row r="189" spans="1:65" s="2" customFormat="1" ht="24.2" customHeight="1">
      <c r="A189" s="204"/>
      <c r="B189" s="205"/>
      <c r="C189" s="204"/>
      <c r="D189" s="206" t="s">
        <v>66</v>
      </c>
      <c r="E189" s="210" t="s">
        <v>266</v>
      </c>
      <c r="F189" s="210" t="s">
        <v>267</v>
      </c>
      <c r="G189" s="204"/>
      <c r="H189" s="204"/>
      <c r="I189" s="208"/>
      <c r="J189" s="211">
        <f>BK189</f>
        <v>0</v>
      </c>
      <c r="K189" s="204"/>
      <c r="L189" s="205"/>
      <c r="M189" s="124" t="s">
        <v>1</v>
      </c>
      <c r="N189" s="125" t="s">
        <v>32</v>
      </c>
      <c r="O189" s="126">
        <v>0</v>
      </c>
      <c r="P189" s="126">
        <f>O189*H189</f>
        <v>0</v>
      </c>
      <c r="Q189" s="126">
        <v>0</v>
      </c>
      <c r="R189" s="126">
        <f>Q189*H189</f>
        <v>0</v>
      </c>
      <c r="S189" s="126">
        <v>0</v>
      </c>
      <c r="T189" s="127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28" t="s">
        <v>186</v>
      </c>
      <c r="AT189" s="128" t="s">
        <v>109</v>
      </c>
      <c r="AU189" s="128" t="s">
        <v>74</v>
      </c>
      <c r="AY189" s="17" t="s">
        <v>107</v>
      </c>
      <c r="BE189" s="129">
        <f>IF(N189="základní",J189,0)</f>
        <v>0</v>
      </c>
      <c r="BF189" s="129">
        <f>IF(N189="snížená",J189,0)</f>
        <v>0</v>
      </c>
      <c r="BG189" s="129">
        <f>IF(N189="zákl. přenesená",J189,0)</f>
        <v>0</v>
      </c>
      <c r="BH189" s="129">
        <f>IF(N189="sníž. přenesená",J189,0)</f>
        <v>0</v>
      </c>
      <c r="BI189" s="129">
        <f>IF(N189="nulová",J189,0)</f>
        <v>0</v>
      </c>
      <c r="BJ189" s="17" t="s">
        <v>72</v>
      </c>
      <c r="BK189" s="129">
        <f>ROUND(I189*H189,2)</f>
        <v>0</v>
      </c>
      <c r="BL189" s="17" t="s">
        <v>186</v>
      </c>
      <c r="BM189" s="128" t="s">
        <v>265</v>
      </c>
    </row>
    <row r="190" spans="1:65" s="12" customFormat="1" ht="22.9" customHeight="1">
      <c r="A190" s="149"/>
      <c r="B190" s="212"/>
      <c r="C190" s="213" t="s">
        <v>268</v>
      </c>
      <c r="D190" s="213" t="s">
        <v>109</v>
      </c>
      <c r="E190" s="214" t="s">
        <v>269</v>
      </c>
      <c r="F190" s="215" t="s">
        <v>270</v>
      </c>
      <c r="G190" s="216" t="s">
        <v>271</v>
      </c>
      <c r="H190" s="217">
        <v>18</v>
      </c>
      <c r="I190" s="218"/>
      <c r="J190" s="219">
        <f>ROUND(I190*H190,2)</f>
        <v>0</v>
      </c>
      <c r="K190" s="123"/>
      <c r="L190" s="189"/>
      <c r="M190" s="117"/>
      <c r="N190" s="118"/>
      <c r="O190" s="118"/>
      <c r="P190" s="119">
        <f>SUM(P191:P196)</f>
        <v>35.0199</v>
      </c>
      <c r="Q190" s="118"/>
      <c r="R190" s="119">
        <f>SUM(R191:R196)</f>
        <v>7.5149999999999991E-3</v>
      </c>
      <c r="S190" s="118"/>
      <c r="T190" s="120">
        <f>SUM(T191:T196)</f>
        <v>0</v>
      </c>
      <c r="AR190" s="116" t="s">
        <v>74</v>
      </c>
      <c r="AT190" s="121" t="s">
        <v>66</v>
      </c>
      <c r="AU190" s="121" t="s">
        <v>72</v>
      </c>
      <c r="AY190" s="116" t="s">
        <v>107</v>
      </c>
      <c r="BK190" s="122">
        <f>SUM(BK191:BK196)</f>
        <v>0</v>
      </c>
    </row>
    <row r="191" spans="1:65" s="2" customFormat="1" ht="16.5" customHeight="1">
      <c r="A191" s="220"/>
      <c r="B191" s="221"/>
      <c r="C191" s="220"/>
      <c r="D191" s="222" t="s">
        <v>115</v>
      </c>
      <c r="E191" s="223"/>
      <c r="F191" s="224" t="s">
        <v>273</v>
      </c>
      <c r="G191" s="220"/>
      <c r="H191" s="225">
        <v>18</v>
      </c>
      <c r="I191" s="226"/>
      <c r="J191" s="220"/>
      <c r="K191" s="220"/>
      <c r="L191" s="221"/>
      <c r="M191" s="124" t="s">
        <v>1</v>
      </c>
      <c r="N191" s="125" t="s">
        <v>32</v>
      </c>
      <c r="O191" s="126">
        <v>0.69899999999999995</v>
      </c>
      <c r="P191" s="126">
        <f>O191*H191</f>
        <v>12.581999999999999</v>
      </c>
      <c r="Q191" s="126">
        <v>1.4999999999999999E-4</v>
      </c>
      <c r="R191" s="126">
        <f>Q191*H191</f>
        <v>2.6999999999999997E-3</v>
      </c>
      <c r="S191" s="126">
        <v>0</v>
      </c>
      <c r="T191" s="127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28" t="s">
        <v>186</v>
      </c>
      <c r="AT191" s="128" t="s">
        <v>109</v>
      </c>
      <c r="AU191" s="128" t="s">
        <v>74</v>
      </c>
      <c r="AY191" s="17" t="s">
        <v>107</v>
      </c>
      <c r="BE191" s="129">
        <f>IF(N191="základní",J191,0)</f>
        <v>0</v>
      </c>
      <c r="BF191" s="129">
        <f>IF(N191="snížená",J191,0)</f>
        <v>0</v>
      </c>
      <c r="BG191" s="129">
        <f>IF(N191="zákl. přenesená",J191,0)</f>
        <v>0</v>
      </c>
      <c r="BH191" s="129">
        <f>IF(N191="sníž. přenesená",J191,0)</f>
        <v>0</v>
      </c>
      <c r="BI191" s="129">
        <f>IF(N191="nulová",J191,0)</f>
        <v>0</v>
      </c>
      <c r="BJ191" s="17" t="s">
        <v>72</v>
      </c>
      <c r="BK191" s="129">
        <f>ROUND(I191*H191,2)</f>
        <v>0</v>
      </c>
      <c r="BL191" s="17" t="s">
        <v>186</v>
      </c>
      <c r="BM191" s="128" t="s">
        <v>272</v>
      </c>
    </row>
    <row r="192" spans="1:65" s="13" customFormat="1" ht="12">
      <c r="A192" s="149"/>
      <c r="B192" s="212"/>
      <c r="C192" s="213" t="s">
        <v>236</v>
      </c>
      <c r="D192" s="213" t="s">
        <v>109</v>
      </c>
      <c r="E192" s="214" t="s">
        <v>274</v>
      </c>
      <c r="F192" s="215" t="s">
        <v>275</v>
      </c>
      <c r="G192" s="216" t="s">
        <v>258</v>
      </c>
      <c r="H192" s="217">
        <v>32.1</v>
      </c>
      <c r="I192" s="218"/>
      <c r="J192" s="219">
        <f>ROUND(I192*H192,2)</f>
        <v>0</v>
      </c>
      <c r="K192" s="123"/>
      <c r="L192" s="189"/>
      <c r="M192" s="131"/>
      <c r="N192" s="132"/>
      <c r="O192" s="132"/>
      <c r="P192" s="132"/>
      <c r="Q192" s="132"/>
      <c r="R192" s="132"/>
      <c r="S192" s="132"/>
      <c r="T192" s="133"/>
      <c r="AT192" s="130" t="s">
        <v>115</v>
      </c>
      <c r="AU192" s="130" t="s">
        <v>74</v>
      </c>
      <c r="AV192" s="13" t="s">
        <v>74</v>
      </c>
      <c r="AW192" s="13" t="s">
        <v>24</v>
      </c>
      <c r="AX192" s="13" t="s">
        <v>72</v>
      </c>
      <c r="AY192" s="130" t="s">
        <v>107</v>
      </c>
    </row>
    <row r="193" spans="1:65" s="2" customFormat="1" ht="16.5" customHeight="1">
      <c r="A193" s="220"/>
      <c r="B193" s="221"/>
      <c r="C193" s="220"/>
      <c r="D193" s="222" t="s">
        <v>115</v>
      </c>
      <c r="E193" s="223"/>
      <c r="F193" s="224" t="s">
        <v>260</v>
      </c>
      <c r="G193" s="220"/>
      <c r="H193" s="225">
        <v>32.1</v>
      </c>
      <c r="I193" s="226"/>
      <c r="J193" s="220"/>
      <c r="K193" s="220"/>
      <c r="L193" s="221"/>
      <c r="M193" s="124" t="s">
        <v>1</v>
      </c>
      <c r="N193" s="125" t="s">
        <v>32</v>
      </c>
      <c r="O193" s="126">
        <v>0.69899999999999995</v>
      </c>
      <c r="P193" s="126">
        <f>O193*H193</f>
        <v>22.437899999999999</v>
      </c>
      <c r="Q193" s="126">
        <v>1.4999999999999999E-4</v>
      </c>
      <c r="R193" s="126">
        <f>Q193*H193</f>
        <v>4.8149999999999998E-3</v>
      </c>
      <c r="S193" s="126">
        <v>0</v>
      </c>
      <c r="T193" s="127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28" t="s">
        <v>186</v>
      </c>
      <c r="AT193" s="128" t="s">
        <v>109</v>
      </c>
      <c r="AU193" s="128" t="s">
        <v>74</v>
      </c>
      <c r="AY193" s="17" t="s">
        <v>107</v>
      </c>
      <c r="BE193" s="129">
        <f>IF(N193="základní",J193,0)</f>
        <v>0</v>
      </c>
      <c r="BF193" s="129">
        <f>IF(N193="snížená",J193,0)</f>
        <v>0</v>
      </c>
      <c r="BG193" s="129">
        <f>IF(N193="zákl. přenesená",J193,0)</f>
        <v>0</v>
      </c>
      <c r="BH193" s="129">
        <f>IF(N193="sníž. přenesená",J193,0)</f>
        <v>0</v>
      </c>
      <c r="BI193" s="129">
        <f>IF(N193="nulová",J193,0)</f>
        <v>0</v>
      </c>
      <c r="BJ193" s="17" t="s">
        <v>72</v>
      </c>
      <c r="BK193" s="129">
        <f>ROUND(I193*H193,2)</f>
        <v>0</v>
      </c>
      <c r="BL193" s="17" t="s">
        <v>186</v>
      </c>
      <c r="BM193" s="128" t="s">
        <v>276</v>
      </c>
    </row>
    <row r="194" spans="1:65" s="13" customFormat="1" ht="12">
      <c r="A194" s="149"/>
      <c r="B194" s="212"/>
      <c r="C194" s="213" t="s">
        <v>277</v>
      </c>
      <c r="D194" s="213" t="s">
        <v>109</v>
      </c>
      <c r="E194" s="214" t="s">
        <v>278</v>
      </c>
      <c r="F194" s="215" t="s">
        <v>279</v>
      </c>
      <c r="G194" s="216" t="s">
        <v>258</v>
      </c>
      <c r="H194" s="217">
        <v>32.1</v>
      </c>
      <c r="I194" s="218"/>
      <c r="J194" s="219">
        <f>ROUND(I194*H194,2)</f>
        <v>0</v>
      </c>
      <c r="K194" s="123"/>
      <c r="L194" s="189"/>
      <c r="M194" s="131"/>
      <c r="N194" s="132"/>
      <c r="O194" s="132"/>
      <c r="P194" s="132"/>
      <c r="Q194" s="132"/>
      <c r="R194" s="132"/>
      <c r="S194" s="132"/>
      <c r="T194" s="133"/>
      <c r="AT194" s="130" t="s">
        <v>115</v>
      </c>
      <c r="AU194" s="130" t="s">
        <v>74</v>
      </c>
      <c r="AV194" s="13" t="s">
        <v>74</v>
      </c>
      <c r="AW194" s="13" t="s">
        <v>24</v>
      </c>
      <c r="AX194" s="13" t="s">
        <v>72</v>
      </c>
      <c r="AY194" s="130" t="s">
        <v>107</v>
      </c>
    </row>
    <row r="195" spans="1:65" s="2" customFormat="1" ht="27" customHeight="1">
      <c r="A195" s="149"/>
      <c r="B195" s="212"/>
      <c r="C195" s="213" t="s">
        <v>281</v>
      </c>
      <c r="D195" s="213" t="s">
        <v>109</v>
      </c>
      <c r="E195" s="214" t="s">
        <v>282</v>
      </c>
      <c r="F195" s="215" t="s">
        <v>283</v>
      </c>
      <c r="G195" s="216" t="s">
        <v>264</v>
      </c>
      <c r="H195" s="248"/>
      <c r="I195" s="218"/>
      <c r="J195" s="219">
        <f>ROUND(I195*H195,2)</f>
        <v>0</v>
      </c>
      <c r="K195" s="123"/>
      <c r="L195" s="189"/>
      <c r="M195" s="124" t="s">
        <v>1</v>
      </c>
      <c r="N195" s="125" t="s">
        <v>32</v>
      </c>
      <c r="O195" s="126">
        <v>0.69899999999999995</v>
      </c>
      <c r="P195" s="126">
        <f>O195*H195</f>
        <v>0</v>
      </c>
      <c r="Q195" s="126">
        <v>1.4999999999999999E-4</v>
      </c>
      <c r="R195" s="126">
        <f>Q195*H195</f>
        <v>0</v>
      </c>
      <c r="S195" s="126">
        <v>0</v>
      </c>
      <c r="T195" s="127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28" t="s">
        <v>186</v>
      </c>
      <c r="AT195" s="128" t="s">
        <v>109</v>
      </c>
      <c r="AU195" s="128" t="s">
        <v>74</v>
      </c>
      <c r="AY195" s="17" t="s">
        <v>107</v>
      </c>
      <c r="BE195" s="129">
        <f>IF(N195="základní",J195,0)</f>
        <v>0</v>
      </c>
      <c r="BF195" s="129">
        <f>IF(N195="snížená",J195,0)</f>
        <v>0</v>
      </c>
      <c r="BG195" s="129">
        <f>IF(N195="zákl. přenesená",J195,0)</f>
        <v>0</v>
      </c>
      <c r="BH195" s="129">
        <f>IF(N195="sníž. přenesená",J195,0)</f>
        <v>0</v>
      </c>
      <c r="BI195" s="129">
        <f>IF(N195="nulová",J195,0)</f>
        <v>0</v>
      </c>
      <c r="BJ195" s="17" t="s">
        <v>72</v>
      </c>
      <c r="BK195" s="129">
        <f>ROUND(I195*H195,2)</f>
        <v>0</v>
      </c>
      <c r="BL195" s="17" t="s">
        <v>186</v>
      </c>
      <c r="BM195" s="128" t="s">
        <v>280</v>
      </c>
    </row>
    <row r="196" spans="1:65" s="2" customFormat="1" ht="24.2" customHeight="1">
      <c r="A196" s="204"/>
      <c r="B196" s="205"/>
      <c r="C196" s="204"/>
      <c r="D196" s="206" t="s">
        <v>66</v>
      </c>
      <c r="E196" s="207" t="s">
        <v>285</v>
      </c>
      <c r="F196" s="207" t="s">
        <v>286</v>
      </c>
      <c r="G196" s="204"/>
      <c r="H196" s="204"/>
      <c r="I196" s="208"/>
      <c r="J196" s="209">
        <f>BK196</f>
        <v>0</v>
      </c>
      <c r="K196" s="204"/>
      <c r="L196" s="205"/>
      <c r="M196" s="124" t="s">
        <v>1</v>
      </c>
      <c r="N196" s="125" t="s">
        <v>32</v>
      </c>
      <c r="O196" s="126">
        <v>0</v>
      </c>
      <c r="P196" s="126">
        <f>O196*H196</f>
        <v>0</v>
      </c>
      <c r="Q196" s="126">
        <v>0</v>
      </c>
      <c r="R196" s="126">
        <f>Q196*H196</f>
        <v>0</v>
      </c>
      <c r="S196" s="126">
        <v>0</v>
      </c>
      <c r="T196" s="127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28" t="s">
        <v>186</v>
      </c>
      <c r="AT196" s="128" t="s">
        <v>109</v>
      </c>
      <c r="AU196" s="128" t="s">
        <v>74</v>
      </c>
      <c r="AY196" s="17" t="s">
        <v>107</v>
      </c>
      <c r="BE196" s="129">
        <f>IF(N196="základní",J196,0)</f>
        <v>0</v>
      </c>
      <c r="BF196" s="129">
        <f>IF(N196="snížená",J196,0)</f>
        <v>0</v>
      </c>
      <c r="BG196" s="129">
        <f>IF(N196="zákl. přenesená",J196,0)</f>
        <v>0</v>
      </c>
      <c r="BH196" s="129">
        <f>IF(N196="sníž. přenesená",J196,0)</f>
        <v>0</v>
      </c>
      <c r="BI196" s="129">
        <f>IF(N196="nulová",J196,0)</f>
        <v>0</v>
      </c>
      <c r="BJ196" s="17" t="s">
        <v>72</v>
      </c>
      <c r="BK196" s="129">
        <f>ROUND(I196*H196,2)</f>
        <v>0</v>
      </c>
      <c r="BL196" s="17" t="s">
        <v>186</v>
      </c>
      <c r="BM196" s="128" t="s">
        <v>284</v>
      </c>
    </row>
    <row r="197" spans="1:65" s="12" customFormat="1" ht="25.9" customHeight="1">
      <c r="A197" s="204"/>
      <c r="B197" s="205"/>
      <c r="C197" s="204"/>
      <c r="D197" s="206" t="s">
        <v>66</v>
      </c>
      <c r="E197" s="210" t="s">
        <v>287</v>
      </c>
      <c r="F197" s="210" t="s">
        <v>288</v>
      </c>
      <c r="G197" s="204"/>
      <c r="H197" s="204"/>
      <c r="I197" s="208"/>
      <c r="J197" s="211">
        <f>BK197</f>
        <v>0</v>
      </c>
      <c r="K197" s="204"/>
      <c r="L197" s="205"/>
      <c r="M197" s="117"/>
      <c r="N197" s="118"/>
      <c r="O197" s="118"/>
      <c r="P197" s="119">
        <f>P198</f>
        <v>0</v>
      </c>
      <c r="Q197" s="118"/>
      <c r="R197" s="119">
        <f>R198</f>
        <v>0</v>
      </c>
      <c r="S197" s="118"/>
      <c r="T197" s="120">
        <f>T198</f>
        <v>0</v>
      </c>
      <c r="AR197" s="116" t="s">
        <v>133</v>
      </c>
      <c r="AT197" s="121" t="s">
        <v>66</v>
      </c>
      <c r="AU197" s="121" t="s">
        <v>67</v>
      </c>
      <c r="AY197" s="116" t="s">
        <v>107</v>
      </c>
      <c r="BK197" s="122">
        <f>BK198</f>
        <v>0</v>
      </c>
    </row>
    <row r="198" spans="1:65" s="12" customFormat="1" ht="22.9" customHeight="1">
      <c r="A198" s="149"/>
      <c r="B198" s="212"/>
      <c r="C198" s="213" t="s">
        <v>289</v>
      </c>
      <c r="D198" s="213" t="s">
        <v>109</v>
      </c>
      <c r="E198" s="214" t="s">
        <v>290</v>
      </c>
      <c r="F198" s="215" t="s">
        <v>288</v>
      </c>
      <c r="G198" s="216" t="s">
        <v>291</v>
      </c>
      <c r="H198" s="217">
        <v>1</v>
      </c>
      <c r="I198" s="218"/>
      <c r="J198" s="219">
        <f>ROUND(I198*H198,2)</f>
        <v>0</v>
      </c>
      <c r="K198" s="123"/>
      <c r="L198" s="189"/>
      <c r="M198" s="117"/>
      <c r="N198" s="118"/>
      <c r="O198" s="118"/>
      <c r="P198" s="119">
        <f>P199</f>
        <v>0</v>
      </c>
      <c r="Q198" s="118"/>
      <c r="R198" s="119">
        <f>R199</f>
        <v>0</v>
      </c>
      <c r="S198" s="118"/>
      <c r="T198" s="120">
        <f>T199</f>
        <v>0</v>
      </c>
      <c r="AR198" s="116" t="s">
        <v>133</v>
      </c>
      <c r="AT198" s="121" t="s">
        <v>66</v>
      </c>
      <c r="AU198" s="121" t="s">
        <v>72</v>
      </c>
      <c r="AY198" s="116" t="s">
        <v>107</v>
      </c>
      <c r="BK198" s="122">
        <f>BK199</f>
        <v>0</v>
      </c>
    </row>
    <row r="199" spans="1:65" s="2" customFormat="1" ht="16.5" customHeight="1">
      <c r="A199" s="149"/>
      <c r="B199" s="249"/>
      <c r="C199" s="250"/>
      <c r="D199" s="250"/>
      <c r="E199" s="250"/>
      <c r="F199" s="250"/>
      <c r="G199" s="250"/>
      <c r="H199" s="250"/>
      <c r="I199" s="250"/>
      <c r="J199" s="250"/>
      <c r="K199" s="250"/>
      <c r="L199" s="189"/>
      <c r="M199" s="144" t="s">
        <v>1</v>
      </c>
      <c r="N199" s="145" t="s">
        <v>32</v>
      </c>
      <c r="O199" s="146">
        <v>0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28" t="s">
        <v>292</v>
      </c>
      <c r="AT199" s="128" t="s">
        <v>109</v>
      </c>
      <c r="AU199" s="128" t="s">
        <v>74</v>
      </c>
      <c r="AY199" s="17" t="s">
        <v>107</v>
      </c>
      <c r="BE199" s="129">
        <f>IF(N199="základní",J199,0)</f>
        <v>0</v>
      </c>
      <c r="BF199" s="129">
        <f>IF(N199="snížená",J199,0)</f>
        <v>0</v>
      </c>
      <c r="BG199" s="129">
        <f>IF(N199="zákl. přenesená",J199,0)</f>
        <v>0</v>
      </c>
      <c r="BH199" s="129">
        <f>IF(N199="sníž. přenesená",J199,0)</f>
        <v>0</v>
      </c>
      <c r="BI199" s="129">
        <f>IF(N199="nulová",J199,0)</f>
        <v>0</v>
      </c>
      <c r="BJ199" s="17" t="s">
        <v>72</v>
      </c>
      <c r="BK199" s="129">
        <f>ROUND(I199*H199,2)</f>
        <v>0</v>
      </c>
      <c r="BL199" s="17" t="s">
        <v>292</v>
      </c>
      <c r="BM199" s="128" t="s">
        <v>293</v>
      </c>
    </row>
    <row r="200" spans="1:65" s="2" customFormat="1" ht="6.95" customHeight="1">
      <c r="A200" s="148"/>
      <c r="B200" s="148"/>
      <c r="C200" s="148"/>
      <c r="D200" s="148"/>
      <c r="E200" s="148"/>
      <c r="F200" s="148"/>
      <c r="G200" s="148"/>
      <c r="H200" s="148"/>
      <c r="I200" s="148"/>
      <c r="J200" s="148"/>
      <c r="K200" s="148"/>
      <c r="L200" s="148"/>
      <c r="M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</row>
    <row r="201" spans="1:65">
      <c r="A201" s="148"/>
      <c r="B201" s="148"/>
      <c r="C201" s="148"/>
      <c r="D201" s="148"/>
      <c r="E201" s="148"/>
      <c r="F201" s="148"/>
      <c r="G201" s="148"/>
      <c r="H201" s="148"/>
      <c r="I201" s="148"/>
      <c r="J201" s="148"/>
      <c r="K201" s="148"/>
      <c r="L201" s="148"/>
    </row>
    <row r="202" spans="1:65">
      <c r="A202" s="148"/>
      <c r="B202" s="148"/>
      <c r="C202" s="148"/>
      <c r="D202" s="148"/>
      <c r="E202" s="148"/>
      <c r="F202" s="148"/>
      <c r="G202" s="148"/>
      <c r="H202" s="148"/>
      <c r="I202" s="148"/>
      <c r="J202" s="148"/>
      <c r="K202" s="148"/>
      <c r="L202" s="148"/>
    </row>
    <row r="203" spans="1:65">
      <c r="A203" s="148"/>
      <c r="B203" s="148"/>
      <c r="C203" s="148"/>
      <c r="D203" s="148"/>
      <c r="E203" s="148"/>
      <c r="F203" s="148"/>
      <c r="G203" s="148"/>
      <c r="H203" s="148"/>
      <c r="I203" s="148"/>
      <c r="J203" s="148"/>
      <c r="K203" s="148"/>
      <c r="L203" s="148"/>
    </row>
    <row r="204" spans="1:65">
      <c r="A204" s="148"/>
      <c r="B204" s="148"/>
      <c r="C204" s="148"/>
      <c r="D204" s="148"/>
      <c r="E204" s="148"/>
      <c r="F204" s="148"/>
      <c r="G204" s="148"/>
      <c r="H204" s="148"/>
      <c r="I204" s="148"/>
      <c r="J204" s="148"/>
      <c r="K204" s="148"/>
      <c r="L204" s="148"/>
    </row>
    <row r="205" spans="1:65">
      <c r="A205" s="148"/>
      <c r="B205" s="148"/>
      <c r="C205" s="148"/>
      <c r="D205" s="148"/>
      <c r="E205" s="148"/>
      <c r="F205" s="148"/>
      <c r="G205" s="148"/>
      <c r="H205" s="148"/>
      <c r="I205" s="148"/>
      <c r="J205" s="148"/>
      <c r="K205" s="148"/>
      <c r="L205" s="148"/>
    </row>
    <row r="206" spans="1:65">
      <c r="A206" s="148"/>
      <c r="B206" s="148"/>
      <c r="C206" s="148"/>
      <c r="D206" s="148"/>
      <c r="E206" s="148"/>
      <c r="F206" s="148"/>
      <c r="G206" s="148"/>
      <c r="H206" s="148"/>
      <c r="I206" s="148"/>
      <c r="J206" s="148"/>
      <c r="K206" s="148"/>
      <c r="L206" s="148"/>
    </row>
    <row r="207" spans="1:65">
      <c r="A207" s="148"/>
      <c r="B207" s="148"/>
      <c r="C207" s="148"/>
      <c r="D207" s="148"/>
      <c r="E207" s="148"/>
      <c r="F207" s="148"/>
      <c r="G207" s="148"/>
      <c r="H207" s="148"/>
      <c r="I207" s="148"/>
      <c r="J207" s="148"/>
      <c r="K207" s="148"/>
      <c r="L207" s="148"/>
    </row>
  </sheetData>
  <autoFilter ref="C122:K199" xr:uid="{00000000-0009-0000-0000-000001000000}"/>
  <mergeCells count="6">
    <mergeCell ref="E7:H7"/>
    <mergeCell ref="E25:H25"/>
    <mergeCell ref="E85:H85"/>
    <mergeCell ref="E115:H115"/>
    <mergeCell ref="L2:V2"/>
    <mergeCell ref="E16:H1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SÚS JMK - Opra...</vt:lpstr>
      <vt:lpstr>'Rekapitulace stavby'!Názvy_tisku</vt:lpstr>
      <vt:lpstr>'SÚS JMK - Opra...'!Názvy_tisku</vt:lpstr>
      <vt:lpstr>'Rekapitulace stavby'!Oblast_tisku</vt:lpstr>
      <vt:lpstr>'SÚS JMK - Opra...'!Oblast_tisku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Doležal Václav</dc:creator>
  <cp:lastModifiedBy>Doležal Václav</cp:lastModifiedBy>
  <dcterms:created xsi:type="dcterms:W3CDTF">2022-06-17T08:47:37Z</dcterms:created>
  <dcterms:modified xsi:type="dcterms:W3CDTF">2022-11-29T05:31:30Z</dcterms:modified>
</cp:coreProperties>
</file>