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\Desktop\Provoz 2023\Příprava 2023\Nové povrchy\III- 41417 Lednice průtah\Soutěž\"/>
    </mc:Choice>
  </mc:AlternateContent>
  <bookViews>
    <workbookView xWindow="0" yWindow="0" windowWidth="28800" windowHeight="13590" activeTab="1"/>
  </bookViews>
  <sheets>
    <sheet name="Rekapitulace" sheetId="5" r:id="rId1"/>
    <sheet name="III_41417" sheetId="20" r:id="rId2"/>
    <sheet name="Nestavební náklady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20" l="1"/>
  <c r="L37" i="20"/>
  <c r="L35" i="20"/>
  <c r="L33" i="20"/>
  <c r="L31" i="20"/>
  <c r="L30" i="20"/>
  <c r="L32" i="20"/>
  <c r="L34" i="20"/>
  <c r="L36" i="20"/>
  <c r="L38" i="20"/>
  <c r="L50" i="20"/>
  <c r="L40" i="20" l="1"/>
  <c r="L28" i="20"/>
  <c r="L29" i="20"/>
  <c r="I13" i="20"/>
  <c r="L13" i="20" s="1"/>
  <c r="I14" i="20"/>
  <c r="L14" i="20" s="1"/>
  <c r="I12" i="20"/>
  <c r="I16" i="20" s="1"/>
  <c r="I15" i="20" l="1"/>
  <c r="L15" i="20" s="1"/>
  <c r="L16" i="20"/>
  <c r="L12" i="20"/>
  <c r="I52" i="20" l="1"/>
  <c r="L48" i="20"/>
  <c r="L20" i="20"/>
  <c r="I9" i="20"/>
  <c r="L9" i="20" s="1"/>
  <c r="I25" i="20"/>
  <c r="I51" i="20" s="1"/>
  <c r="L51" i="20" s="1"/>
  <c r="I10" i="20"/>
  <c r="I23" i="20" s="1"/>
  <c r="I11" i="20"/>
  <c r="L11" i="20" s="1"/>
  <c r="I46" i="20"/>
  <c r="I45" i="20"/>
  <c r="I47" i="20" s="1"/>
  <c r="C5" i="8"/>
  <c r="I24" i="20" l="1"/>
  <c r="L49" i="20"/>
  <c r="I54" i="20"/>
  <c r="I22" i="20"/>
  <c r="L10" i="20"/>
  <c r="I17" i="20"/>
  <c r="L17" i="20" s="1"/>
  <c r="L21" i="20"/>
  <c r="L44" i="20"/>
  <c r="A6" i="5"/>
  <c r="L47" i="20" l="1"/>
  <c r="L45" i="20"/>
  <c r="L46" i="20"/>
  <c r="L23" i="20" l="1"/>
  <c r="I53" i="20" l="1"/>
  <c r="L56" i="20" l="1"/>
  <c r="L41" i="20"/>
  <c r="L42" i="20" s="1"/>
  <c r="L25" i="20"/>
  <c r="L22" i="20" l="1"/>
  <c r="L18" i="20"/>
  <c r="L52" i="20" l="1"/>
  <c r="L53" i="20"/>
  <c r="L54" i="20"/>
  <c r="L55" i="20" l="1"/>
  <c r="L57" i="20" l="1"/>
  <c r="A7" i="5"/>
  <c r="L10" i="8"/>
  <c r="L9" i="8"/>
  <c r="L11" i="8" l="1"/>
  <c r="K14" i="8" s="1"/>
  <c r="B7" i="5" s="1"/>
  <c r="F16" i="8" l="1"/>
  <c r="K16" i="8" s="1"/>
  <c r="L24" i="20"/>
  <c r="L26" i="20" l="1"/>
  <c r="K60" i="20" s="1"/>
  <c r="F62" i="20" l="1"/>
  <c r="K62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<sst xmlns="http://schemas.openxmlformats.org/spreadsheetml/2006/main" count="197" uniqueCount="141">
  <si>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</si>
  <si>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</si>
  <si>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</si>
  <si>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</si>
  <si>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</si>
  <si>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</si>
  <si>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</si>
  <si>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</si>
  <si>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</si>
  <si>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</si>
  <si>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</si>
  <si>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</si>
  <si>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</si>
  <si>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</si>
  <si>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</si>
  <si>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</si>
  <si>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</si>
  <si>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</si>
  <si>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</si>
  <si>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</si>
  <si>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</si>
  <si>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</si>
  <si>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</si>
  <si>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</si>
  <si>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</si>
  <si>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</si>
  <si>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 xml:space="preserve">T    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</si>
  <si>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</si>
  <si>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</si>
  <si>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</si>
  <si>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</si>
  <si>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</si>
  <si>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</si>
  <si>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</si>
  <si>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</si>
  <si>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</si>
  <si>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kpl</t>
  </si>
  <si>
    <t xml:space="preserve">Zarovnání styčné plochy podkladu nebo krytu z betonu tl do 150 mm                                   </t>
  </si>
  <si>
    <t>919731112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</si>
  <si>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</si>
  <si>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</si>
  <si>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</si>
  <si>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</si>
  <si>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</si>
  <si>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</si>
  <si>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</si>
  <si>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</si>
  <si>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</si>
  <si>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</si>
  <si>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</si>
  <si>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</si>
  <si>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</si>
  <si>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</si>
  <si>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 xml:space="preserve">Řezání spár pro vytvoření komůrky š 15 mm hl 30 mm pro těsnící zálivku v živičném krytu                                   </t>
  </si>
  <si>
    <t xml:space="preserve">919112223 </t>
  </si>
  <si>
    <t>113154124</t>
  </si>
  <si>
    <t>915211112</t>
  </si>
  <si>
    <t xml:space="preserve">Vodorovné dopravní značení dělící čáry souvislé š 125 mm retroreflexní bílý plast  </t>
  </si>
  <si>
    <t>m</t>
  </si>
  <si>
    <t>915231112</t>
  </si>
  <si>
    <t xml:space="preserve">Vodorovné dopravní značení přechody pro chodce, šipky, symboly retroreflexní bílý plast             </t>
  </si>
  <si>
    <t>m2</t>
  </si>
  <si>
    <t>915611111</t>
  </si>
  <si>
    <t xml:space="preserve">Předznačení vodorovného liniového značení  </t>
  </si>
  <si>
    <t>915621111</t>
  </si>
  <si>
    <t xml:space="preserve">Předznačení vodorovného plošného značení </t>
  </si>
  <si>
    <t xml:space="preserve">Asfaltový beton vrstva ložní ACL 16 (ABH) tl 60 mm š do 3 m z nemodifikovaného asfaltu         </t>
  </si>
  <si>
    <t xml:space="preserve">577155112     </t>
  </si>
  <si>
    <t>SUS JMK, p.o.k.</t>
  </si>
  <si>
    <t>Lednice, III/41417 - intravilán</t>
  </si>
  <si>
    <t xml:space="preserve">599141111     </t>
  </si>
  <si>
    <t xml:space="preserve">Vyplnění spár mezi silničními dílci živičnou zálivkou                                               </t>
  </si>
  <si>
    <t xml:space="preserve">Frézování živičného krytu tl do 100 mm pruh š 1 m pl do 500 m2 bez překážek v trase, odvoz suti a její likvidace v režii zhotovitele                     </t>
  </si>
  <si>
    <t>113107152</t>
  </si>
  <si>
    <t>181152302</t>
  </si>
  <si>
    <t>Úprava pláně pro silnice a dálnice v zářezech se zhutněním</t>
  </si>
  <si>
    <t xml:space="preserve">Podklad ze směsi stmelené cementem SC C 8/10 (KSC I) tl 150 mm             </t>
  </si>
  <si>
    <t>567122114</t>
  </si>
  <si>
    <t>113202111</t>
  </si>
  <si>
    <t>M</t>
  </si>
  <si>
    <t>564831011</t>
  </si>
  <si>
    <t xml:space="preserve">Podklad ze štěrkodrtě ŠD plochy do 100 m2 tl 100 mm                                                   </t>
  </si>
  <si>
    <t xml:space="preserve">Asfaltový beton vrstva obrusná ACO 11 (ABS) tř. I tl 40 mm š přes 3 m z nemodifikovaného asfaltu    </t>
  </si>
  <si>
    <t>577134121</t>
  </si>
  <si>
    <t>916131113</t>
  </si>
  <si>
    <t>Osazení vodícího proužku - jednořádek z žulových kostek vč. dodání ŽK 10/10 se zaspárováním bet C20/25 XF3</t>
  </si>
  <si>
    <t xml:space="preserve">Odstranění podkladu z kameniva těženého tl přes 100 do 200 mm strojně pl přes 50 do 200 m2, odvoz a likvidace v režii zhotovitele         </t>
  </si>
  <si>
    <t xml:space="preserve">Vytrhání obrub krajníků obrubníků stojatých vč. jednořádku z ŽK, odvoz a likvidace v režii zhotovitele         </t>
  </si>
  <si>
    <t>Trubní vedení</t>
  </si>
  <si>
    <t>Trubní vedení Celkem :</t>
  </si>
  <si>
    <t>132254101</t>
  </si>
  <si>
    <t xml:space="preserve">Hloubení rýh zapažených š do 800 mm v hornině třídy těžitelnosti I skupiny 3 objem do 20 m3 strojně </t>
  </si>
  <si>
    <t xml:space="preserve">m3   </t>
  </si>
  <si>
    <t>_6LG0U8AOG</t>
  </si>
  <si>
    <t>175151101</t>
  </si>
  <si>
    <t xml:space="preserve">Obsypání potrubí strojně sypaninou bez prohození, uloženou do 3 m                                   </t>
  </si>
  <si>
    <t>_6LG0U9XEB</t>
  </si>
  <si>
    <t>174112101</t>
  </si>
  <si>
    <t xml:space="preserve">Zásyp jam, šachet a rýh do 30 m3 sypaninou se zhutněním při překopech inženýrských sítí ručně       </t>
  </si>
  <si>
    <t>_6LG0UAZNE</t>
  </si>
  <si>
    <t>Lože pod potrubí otevřený výkop ze štěrkopísku</t>
  </si>
  <si>
    <t>451573111</t>
  </si>
  <si>
    <t>t</t>
  </si>
  <si>
    <t xml:space="preserve">m    </t>
  </si>
  <si>
    <t>_6LG0UCCX3</t>
  </si>
  <si>
    <t xml:space="preserve">kus  </t>
  </si>
  <si>
    <t>_6LG0UDBMO</t>
  </si>
  <si>
    <t>899231111</t>
  </si>
  <si>
    <t xml:space="preserve">Výšková úprava uličního vstupu nebo vpusti do 200 mm zvýšením mříže                                 </t>
  </si>
  <si>
    <t>899331111</t>
  </si>
  <si>
    <t xml:space="preserve">Výšková úprava uličního vstupu nebo vpusti do 200 mm zvýšením poklopu                               </t>
  </si>
  <si>
    <t xml:space="preserve">Montáž potrubí z PVC SDR 11 těsněných gumovým kroužkem otevřený výkop D 160 x 6,2 mm vč. dodávky trubního materiálu                </t>
  </si>
  <si>
    <t xml:space="preserve">Montáž tvarovek z tvrdého PVC-systém KG nebo z polypropylenu-systém KG 2000 jednoosé DN 160 vč. dodání materiálu  </t>
  </si>
  <si>
    <t xml:space="preserve">Osazení silničního obrubníku betonového ležatého s boční opěrou do lože z betonu prostého             </t>
  </si>
  <si>
    <t>59217031</t>
  </si>
  <si>
    <t>Obrubník betonový silniční 1000 x 150 x 250</t>
  </si>
  <si>
    <t xml:space="preserve">Řezání stávajícího živičného krytu hl přes 50 mm do 100 mm                                             </t>
  </si>
  <si>
    <t>938909331</t>
  </si>
  <si>
    <t>III/41417 Lednice průtah</t>
  </si>
  <si>
    <t>58337302</t>
  </si>
  <si>
    <t>Štěrkopísek frakce 0/16</t>
  </si>
  <si>
    <t>895941342</t>
  </si>
  <si>
    <t>895941367</t>
  </si>
  <si>
    <t>895941362</t>
  </si>
  <si>
    <t>895941351</t>
  </si>
  <si>
    <t>899204112</t>
  </si>
  <si>
    <t xml:space="preserve">Osazení mříží litinových včetně rámů a košů na bahno pro třídu zatížení D400, E600                  </t>
  </si>
  <si>
    <t>59224495</t>
  </si>
  <si>
    <t>vpusť uliční DN 450 kaliště nízké 450/240x50mm</t>
  </si>
  <si>
    <t>vpusť uliční DN 450 skruž průběžná 450/645x50mm betonová se zápachovou uzávěrkou 150mm PVC</t>
  </si>
  <si>
    <t>skruž pro uliční vpusť středová betonová 450x295x50mm</t>
  </si>
  <si>
    <t>mříž vtoková s rámem pro uliční vpusť 500x500, zatížení 40 tun</t>
  </si>
  <si>
    <t>skruž pro uliční vpusť horní betonová 450x295x50mm</t>
  </si>
  <si>
    <t>915491211.R</t>
  </si>
  <si>
    <r>
      <t xml:space="preserve">Přechodné dopravní značení
</t>
    </r>
    <r>
      <rPr>
        <i/>
        <sz val="8"/>
        <color theme="1"/>
        <rFont val="Arial"/>
        <family val="2"/>
        <charset val="238"/>
      </rPr>
  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Včetně projednání s dotčenými orgány.  
Vše v režii zhotovitele.</t>
    </r>
  </si>
  <si>
    <t>871311101.R</t>
  </si>
  <si>
    <t>877315211.R</t>
  </si>
  <si>
    <t xml:space="preserve">Osazení vpusti uliční do DN 500 z betonových dílců dno nízké s kalištěm                                </t>
  </si>
  <si>
    <t xml:space="preserve">Osazení vpusti uliční do DN 500 z betonových dílců skruž se zápachovou uzávěrkou                       </t>
  </si>
  <si>
    <t xml:space="preserve">Osazení vpusti uliční do DN 500 z betonových dílců skruž středová 590 mm                               </t>
  </si>
  <si>
    <t xml:space="preserve">Osazení vpusti uliční do DN 500 z betonových dílců skruž horní pro čtvercovou vtokovou mříž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</si>
</sst>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3" borderId="0" xfId="0" applyFont="1" applyFill="1" applyAlignment="1">
      <alignment horizontal="center"/>
    </xf>
    <xf numFmtId="0" fontId="7" fillId="6" borderId="0" xfId="0" applyFont="1" applyFill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4" fontId="10" fillId="0" borderId="0" xfId="0" applyNumberFormat="1" applyFont="1"/>
    <xf numFmtId="0" fontId="10" fillId="0" borderId="0" xfId="0" applyFont="1" applyAlignment="1">
      <alignment horizontal="left"/>
    </xf>
    <xf numFmtId="4" fontId="8" fillId="0" borderId="0" xfId="0" applyNumberFormat="1" applyFont="1"/>
    <xf numFmtId="4" fontId="8" fillId="3" borderId="0" xfId="0" applyNumberFormat="1" applyFont="1" applyFill="1"/>
    <xf numFmtId="0" fontId="7" fillId="5" borderId="0" xfId="0" applyFont="1" applyFill="1"/>
    <xf numFmtId="0" fontId="7" fillId="0" borderId="0" xfId="0" applyFont="1" applyFill="1"/>
    <xf numFmtId="0" fontId="9" fillId="4" borderId="0" xfId="0" applyFont="1" applyFill="1"/>
    <xf numFmtId="0" fontId="10" fillId="0" borderId="0" xfId="0" applyFont="1"/>
    <xf numFmtId="0" fontId="14" fillId="0" borderId="0" xfId="0" applyFont="1"/>
    <xf numFmtId="0" fontId="7" fillId="0" borderId="0" xfId="0" applyFont="1" applyBorder="1"/>
    <xf numFmtId="0" fontId="15" fillId="0" borderId="0" xfId="0" applyFont="1"/>
    <xf numFmtId="0" fontId="15" fillId="0" borderId="0" xfId="0" applyFont="1" applyAlignment="1">
      <alignment horizontal="right"/>
    </xf>
    <xf numFmtId="164" fontId="15" fillId="0" borderId="3" xfId="0" applyNumberFormat="1" applyFont="1" applyBorder="1"/>
    <xf numFmtId="0" fontId="15" fillId="0" borderId="2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164" fontId="15" fillId="0" borderId="7" xfId="0" applyNumberFormat="1" applyFont="1" applyBorder="1"/>
    <xf numFmtId="0" fontId="15" fillId="0" borderId="8" xfId="0" applyFont="1" applyBorder="1"/>
    <xf numFmtId="164" fontId="15" fillId="0" borderId="9" xfId="0" applyNumberFormat="1" applyFont="1" applyBorder="1"/>
    <xf numFmtId="0" fontId="15" fillId="0" borderId="8" xfId="0" applyFont="1" applyFill="1" applyBorder="1"/>
    <xf numFmtId="0" fontId="10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4" fontId="8" fillId="3" borderId="0" xfId="0" applyNumberFormat="1" applyFont="1" applyFill="1" applyBorder="1"/>
    <xf numFmtId="0" fontId="10" fillId="6" borderId="0" xfId="0" applyFont="1" applyFill="1" applyBorder="1" applyAlignment="1">
      <alignment horizontal="center" vertical="top"/>
    </xf>
    <xf numFmtId="49" fontId="10" fillId="6" borderId="10" xfId="0" applyNumberFormat="1" applyFont="1" applyFill="1" applyBorder="1" applyAlignment="1">
      <alignment horizontal="left" vertical="top"/>
    </xf>
    <xf numFmtId="4" fontId="10" fillId="6" borderId="0" xfId="0" applyNumberFormat="1" applyFont="1" applyFill="1" applyBorder="1" applyAlignment="1">
      <alignment vertical="top"/>
    </xf>
    <xf numFmtId="0" fontId="10" fillId="6" borderId="0" xfId="0" applyFont="1" applyFill="1" applyBorder="1" applyAlignment="1">
      <alignment horizontal="left" vertical="top"/>
    </xf>
    <xf numFmtId="4" fontId="8" fillId="6" borderId="0" xfId="0" applyNumberFormat="1" applyFont="1" applyFill="1" applyBorder="1" applyAlignment="1">
      <alignment vertical="top"/>
    </xf>
    <xf numFmtId="49" fontId="10" fillId="0" borderId="10" xfId="0" applyNumberFormat="1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4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4" fontId="8" fillId="0" borderId="0" xfId="0" applyNumberFormat="1" applyFont="1" applyBorder="1" applyAlignment="1">
      <alignment vertical="top"/>
    </xf>
    <xf numFmtId="0" fontId="7" fillId="6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49" fontId="10" fillId="0" borderId="10" xfId="0" applyNumberFormat="1" applyFont="1" applyFill="1" applyBorder="1" applyAlignment="1">
      <alignment horizontal="left" vertical="top"/>
    </xf>
    <xf numFmtId="4" fontId="10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4" fontId="8" fillId="0" borderId="0" xfId="0" applyNumberFormat="1" applyFont="1" applyFill="1" applyBorder="1" applyAlignment="1">
      <alignment vertical="top"/>
    </xf>
    <xf numFmtId="0" fontId="10" fillId="6" borderId="0" xfId="0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0" fillId="0" borderId="0" xfId="0" applyFont="1" applyBorder="1" applyAlignment="1"/>
    <xf numFmtId="0" fontId="7" fillId="0" borderId="0" xfId="0" applyFont="1" applyBorder="1" applyAlignment="1"/>
    <xf numFmtId="0" fontId="9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6" borderId="0" xfId="0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9" fillId="4" borderId="0" xfId="0" applyFont="1" applyFill="1" applyAlignment="1"/>
    <xf numFmtId="4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/>
    </xf>
    <xf numFmtId="0" fontId="10" fillId="0" borderId="0" xfId="0" applyFont="1" applyAlignment="1"/>
    <xf numFmtId="0" fontId="7" fillId="0" borderId="0" xfId="0" applyFont="1" applyAlignment="1"/>
    <xf numFmtId="0" fontId="10" fillId="3" borderId="0" xfId="0" applyFont="1" applyFill="1" applyAlignment="1"/>
    <xf numFmtId="0" fontId="7" fillId="3" borderId="0" xfId="0" applyFont="1" applyFill="1" applyAlignment="1"/>
    <xf numFmtId="0" fontId="13" fillId="0" borderId="0" xfId="0" applyFont="1" applyAlignment="1">
      <alignment horizontal="left"/>
    </xf>
    <xf numFmtId="0" fontId="9" fillId="4" borderId="0" xfId="0" applyFont="1" applyFill="1" applyAlignment="1">
      <alignment horizontal="right"/>
    </xf>
    <xf numFmtId="0" fontId="11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7" fillId="6" borderId="0" xfId="0" applyFont="1" applyFill="1" applyBorder="1" applyAlignment="1" applyProtection="1">
      <alignment horizontal="center" vertical="top" wrapText="1"/>
      <protection locked="0"/>
    </xf>
    <xf numFmtId="0" fontId="17" fillId="6" borderId="10" xfId="0" applyFont="1" applyFill="1" applyBorder="1" applyAlignment="1" applyProtection="1">
      <alignment horizontal="left" vertical="top" wrapText="1"/>
      <protection locked="0"/>
    </xf>
    <xf numFmtId="0" fontId="17" fillId="6" borderId="0" xfId="0" applyFont="1" applyFill="1" applyBorder="1" applyAlignment="1" applyProtection="1">
      <alignment horizontal="left" vertical="top" wrapText="1"/>
      <protection locked="0"/>
    </xf>
    <xf numFmtId="4" fontId="17" fillId="6" borderId="0" xfId="0" applyNumberFormat="1" applyFont="1" applyFill="1" applyBorder="1" applyAlignment="1" applyProtection="1">
      <alignment vertical="top" wrapText="1"/>
      <protection locked="0"/>
    </xf>
    <xf numFmtId="0" fontId="17" fillId="6" borderId="0" xfId="0" applyFont="1" applyFill="1" applyBorder="1" applyAlignment="1" applyProtection="1">
      <alignment vertical="top" wrapText="1"/>
      <protection locked="0"/>
    </xf>
    <xf numFmtId="0" fontId="18" fillId="6" borderId="0" xfId="0" applyFont="1" applyFill="1"/>
    <xf numFmtId="0" fontId="18" fillId="5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329566</xdr:colOff>
      <xdr:row>64</xdr:row>
      <xdr:rowOff>81915</xdr:rowOff>
    </xdr:from>
    <xdr:to>
      <xdr:col>11</xdr:col>
      <xdr:colOff>83821</xdr:colOff>
      <xdr:row>94</xdr:row>
      <xdr:rowOff>70288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1BB5BCD-103D-4152-B111-E874456AA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4253" t="7296" r="4253" b="13210"/>
        <a:stretch/>
      </xdr:blipFill>
      <xdr:spPr>
        <a:xfrm>
          <a:off x="329566" y="7740015"/>
          <a:ext cx="8286750" cy="540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3"/>
  <sheetViews>
    <sheetView view="pageBreakPreview" zoomScale="115" zoomScaleNormal="100" zoomScaleSheetLayoutView="115" workbookViewId="0"/>
  </sheetViews>
  <sheetFormatPr defaultRowHeight="15" x14ac:dyDescent="0.25"/>
  <cols>
    <col min="1" max="1" width="92.85546875" customWidth="1"/>
    <col min="2" max="2" width="45.28515625" customWidth="1"/>
    <col min="3" max="272" width="8.85546875" style="4"/>
  </cols>
  <sheetData>
    <row r="1" spans="1:272" s="7" customFormat="1" ht="23.25" x14ac:dyDescent="0.35">
      <c r="A1" s="20" t="s">
        <v>69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</row>
    <row r="2" spans="1:272" s="7" customFormat="1" ht="23.25" x14ac:dyDescent="0.35">
      <c r="A2" s="20" t="s">
        <v>41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</row>
    <row r="3" spans="1:272" s="7" customFormat="1" ht="14.25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</row>
    <row r="4" spans="1:272" s="7" customFormat="1" ht="18" x14ac:dyDescent="0.25">
      <c r="A4" s="22" t="s">
        <v>42</v>
      </c>
      <c r="B4" s="23" t="s">
        <v>46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</row>
    <row r="5" spans="1:272" s="7" customFormat="1" ht="18.75" thickBot="1" x14ac:dyDescent="0.3">
      <c r="A5" s="22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</row>
    <row r="6" spans="1:272" s="7" customFormat="1" ht="18" x14ac:dyDescent="0.25">
      <c r="A6" s="32" t="str">
        <f>A1</f>
        <v>Lednice, III/41417 - intravilán</v>
      </c>
      <c r="B6" s="31">
        <f>III_41417!K60</f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</row>
    <row r="7" spans="1:272" s="7" customFormat="1" ht="18.75" thickBot="1" x14ac:dyDescent="0.3">
      <c r="A7" s="28" t="str">
        <f>'Nestavební náklady'!A1</f>
        <v>Vedlejší a ostatní náklady</v>
      </c>
      <c r="B7" s="29">
        <f>'Nestavební náklady'!K14</f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</row>
    <row r="8" spans="1:272" s="7" customFormat="1" ht="18.75" thickBot="1" x14ac:dyDescent="0.3">
      <c r="A8" s="26"/>
      <c r="B8" s="2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</row>
    <row r="9" spans="1:272" s="7" customFormat="1" ht="18" x14ac:dyDescent="0.25">
      <c r="A9" s="30" t="s">
        <v>44</v>
      </c>
      <c r="B9" s="31">
        <f>SUM(B6:B7)</f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</row>
    <row r="10" spans="1:272" s="7" customFormat="1" ht="18" x14ac:dyDescent="0.25">
      <c r="A10" s="25" t="s">
        <v>43</v>
      </c>
      <c r="B10" s="24">
        <f>B9*0.21</f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</row>
    <row r="11" spans="1:272" s="7" customFormat="1" ht="18.75" thickBot="1" x14ac:dyDescent="0.3">
      <c r="A11" s="28" t="s">
        <v>45</v>
      </c>
      <c r="B11" s="29">
        <f>B9*1.21</f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</row>
    <row r="12" spans="1:272" s="7" customFormat="1" ht="14.25" x14ac:dyDescent="0.2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</row>
    <row r="13" spans="1:272" s="7" customFormat="1" ht="14.25" x14ac:dyDescent="0.2"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</row>
  </sheetData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tabSelected="1" topLeftCell="A7" zoomScaleNormal="100" zoomScaleSheetLayoutView="100" workbookViewId="0">
      <selection activeCell="R34" sqref="R34"/>
    </sheetView>
  </sheetViews>
  <sheetFormatPr defaultColWidth="9.140625" defaultRowHeight="15" x14ac:dyDescent="0.25"/>
  <cols>
    <col min="1" max="1" width="5.5703125" style="2" customWidth="1"/>
    <col min="2" max="2" width="11.42578125" style="2" customWidth="1"/>
    <col min="3" max="4" width="9.7109375" style="2" customWidth="1"/>
    <col min="5" max="7" width="9.140625" style="2"/>
    <col min="8" max="8" width="29.7109375" style="2" customWidth="1"/>
    <col min="9" max="9" width="11.7109375" style="2" customWidth="1"/>
    <col min="10" max="10" width="6.28515625" style="2" customWidth="1"/>
    <col min="11" max="11" width="12.7109375" style="2" customWidth="1"/>
    <col min="12" max="12" width="13.7109375" style="2" customWidth="1"/>
    <col min="13" max="13" width="16.7109375" style="3" hidden="1" customWidth="1"/>
    <col min="14" max="16384" width="9.140625" style="3"/>
  </cols>
  <sheetData>
    <row r="1" spans="1:13" s="7" customFormat="1" ht="15" customHeight="1" x14ac:dyDescent="0.2">
      <c r="A1" s="64" t="s">
        <v>118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s="7" customFormat="1" ht="15" customHeight="1" x14ac:dyDescent="0.2">
      <c r="A2" s="66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s="7" customFormat="1" ht="1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3" s="7" customFormat="1" ht="1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s="7" customFormat="1" ht="14.25" x14ac:dyDescent="0.2">
      <c r="A5" s="33" t="s">
        <v>0</v>
      </c>
      <c r="B5" s="21"/>
      <c r="C5" s="33" t="s">
        <v>68</v>
      </c>
      <c r="D5" s="21"/>
      <c r="E5" s="21"/>
      <c r="F5" s="21"/>
      <c r="G5" s="21"/>
      <c r="H5" s="21"/>
      <c r="I5" s="21"/>
      <c r="J5" s="21"/>
      <c r="K5" s="21"/>
      <c r="L5" s="21"/>
    </row>
    <row r="6" spans="1:13" s="7" customFormat="1" ht="14.25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 s="7" customFormat="1" ht="14.25" x14ac:dyDescent="0.2">
      <c r="A7" s="67" t="s">
        <v>1</v>
      </c>
      <c r="B7" s="68"/>
      <c r="C7" s="69" t="s">
        <v>2</v>
      </c>
      <c r="D7" s="70"/>
      <c r="E7" s="70"/>
      <c r="F7" s="70"/>
      <c r="G7" s="70"/>
      <c r="H7" s="70"/>
      <c r="I7" s="34" t="s">
        <v>3</v>
      </c>
      <c r="J7" s="35" t="s">
        <v>4</v>
      </c>
      <c r="K7" s="34" t="s">
        <v>5</v>
      </c>
      <c r="L7" s="34" t="s">
        <v>6</v>
      </c>
    </row>
    <row r="8" spans="1:13" s="7" customFormat="1" x14ac:dyDescent="0.25">
      <c r="A8" s="36">
        <v>1</v>
      </c>
      <c r="B8" s="56" t="s">
        <v>7</v>
      </c>
      <c r="C8" s="57"/>
      <c r="D8" s="57"/>
      <c r="E8" s="57"/>
      <c r="F8" s="57"/>
      <c r="G8" s="58"/>
      <c r="H8" s="59"/>
      <c r="I8" s="59"/>
      <c r="J8" s="59"/>
      <c r="K8" s="59"/>
      <c r="L8" s="59"/>
    </row>
    <row r="9" spans="1:13" s="9" customFormat="1" ht="29.45" customHeight="1" x14ac:dyDescent="0.2">
      <c r="A9" s="38">
        <v>1</v>
      </c>
      <c r="B9" s="39" t="s">
        <v>73</v>
      </c>
      <c r="C9" s="71" t="s">
        <v>86</v>
      </c>
      <c r="D9" s="72"/>
      <c r="E9" s="72"/>
      <c r="F9" s="72"/>
      <c r="G9" s="72"/>
      <c r="H9" s="72"/>
      <c r="I9" s="40">
        <f>150+0.5*150+9*1.5*7.5</f>
        <v>326.25</v>
      </c>
      <c r="J9" s="41" t="s">
        <v>8</v>
      </c>
      <c r="K9" s="40">
        <v>0</v>
      </c>
      <c r="L9" s="42">
        <f>ROUND(I9*K9,2)</f>
        <v>0</v>
      </c>
      <c r="M9" s="9" t="s">
        <v>9</v>
      </c>
    </row>
    <row r="10" spans="1:13" s="9" customFormat="1" ht="29.45" customHeight="1" x14ac:dyDescent="0.2">
      <c r="A10" s="38">
        <v>2</v>
      </c>
      <c r="B10" s="39" t="s">
        <v>55</v>
      </c>
      <c r="C10" s="71" t="s">
        <v>72</v>
      </c>
      <c r="D10" s="72"/>
      <c r="E10" s="72"/>
      <c r="F10" s="72"/>
      <c r="G10" s="72"/>
      <c r="H10" s="72"/>
      <c r="I10" s="40">
        <f>420*7.5+25*3</f>
        <v>3225</v>
      </c>
      <c r="J10" s="41" t="s">
        <v>8</v>
      </c>
      <c r="K10" s="40">
        <v>0</v>
      </c>
      <c r="L10" s="42">
        <f>ROUND(I10*K10,2)</f>
        <v>0</v>
      </c>
      <c r="M10" s="9" t="s">
        <v>9</v>
      </c>
    </row>
    <row r="11" spans="1:13" s="9" customFormat="1" ht="29.25" customHeight="1" x14ac:dyDescent="0.2">
      <c r="A11" s="38">
        <v>3</v>
      </c>
      <c r="B11" s="39" t="s">
        <v>78</v>
      </c>
      <c r="C11" s="71" t="s">
        <v>87</v>
      </c>
      <c r="D11" s="72"/>
      <c r="E11" s="72"/>
      <c r="F11" s="72"/>
      <c r="G11" s="72"/>
      <c r="H11" s="72"/>
      <c r="I11" s="40">
        <f>150</f>
        <v>150</v>
      </c>
      <c r="J11" s="41" t="s">
        <v>79</v>
      </c>
      <c r="K11" s="40">
        <v>0</v>
      </c>
      <c r="L11" s="42">
        <f>ROUND(I11*K11,2)</f>
        <v>0</v>
      </c>
      <c r="M11" s="9" t="s">
        <v>9</v>
      </c>
    </row>
    <row r="12" spans="1:13" s="7" customFormat="1" ht="30" customHeight="1" x14ac:dyDescent="0.2">
      <c r="A12" s="44">
        <v>4</v>
      </c>
      <c r="B12" s="43" t="s">
        <v>90</v>
      </c>
      <c r="C12" s="62" t="s">
        <v>91</v>
      </c>
      <c r="D12" s="63"/>
      <c r="E12" s="63"/>
      <c r="F12" s="63"/>
      <c r="G12" s="63"/>
      <c r="H12" s="63"/>
      <c r="I12" s="45">
        <f>0.8*1.5*4.5*2</f>
        <v>10.8</v>
      </c>
      <c r="J12" s="46" t="s">
        <v>92</v>
      </c>
      <c r="K12" s="45">
        <v>0</v>
      </c>
      <c r="L12" s="47">
        <f t="shared" ref="L12:L17" si="0">ROUND(I12*K12,2)</f>
        <v>0</v>
      </c>
      <c r="M12" s="7" t="s">
        <v>93</v>
      </c>
    </row>
    <row r="13" spans="1:13" s="7" customFormat="1" ht="14.25" x14ac:dyDescent="0.2">
      <c r="A13" s="44">
        <v>5</v>
      </c>
      <c r="B13" s="43" t="s">
        <v>101</v>
      </c>
      <c r="C13" s="62" t="s">
        <v>100</v>
      </c>
      <c r="D13" s="63"/>
      <c r="E13" s="63"/>
      <c r="F13" s="63"/>
      <c r="G13" s="63"/>
      <c r="H13" s="63"/>
      <c r="I13" s="45">
        <f>0.15*3*0.8*2</f>
        <v>0.72</v>
      </c>
      <c r="J13" s="46" t="s">
        <v>92</v>
      </c>
      <c r="K13" s="45">
        <v>0</v>
      </c>
      <c r="L13" s="47">
        <f t="shared" si="0"/>
        <v>0</v>
      </c>
      <c r="M13" s="7" t="s">
        <v>93</v>
      </c>
    </row>
    <row r="14" spans="1:13" s="7" customFormat="1" ht="14.25" x14ac:dyDescent="0.2">
      <c r="A14" s="44">
        <v>6</v>
      </c>
      <c r="B14" s="43" t="s">
        <v>94</v>
      </c>
      <c r="C14" s="73" t="s">
        <v>95</v>
      </c>
      <c r="D14" s="74"/>
      <c r="E14" s="74"/>
      <c r="F14" s="74"/>
      <c r="G14" s="74"/>
      <c r="H14" s="74"/>
      <c r="I14" s="45">
        <f>3*0.8*0.2*2</f>
        <v>0.96000000000000019</v>
      </c>
      <c r="J14" s="46" t="s">
        <v>92</v>
      </c>
      <c r="K14" s="45">
        <v>0</v>
      </c>
      <c r="L14" s="47">
        <f t="shared" si="0"/>
        <v>0</v>
      </c>
      <c r="M14" s="7" t="s">
        <v>96</v>
      </c>
    </row>
    <row r="15" spans="1:13" s="9" customFormat="1" ht="14.25" x14ac:dyDescent="0.2">
      <c r="A15" s="38">
        <v>7</v>
      </c>
      <c r="B15" s="39" t="s">
        <v>119</v>
      </c>
      <c r="C15" s="54" t="s">
        <v>120</v>
      </c>
      <c r="D15" s="55"/>
      <c r="E15" s="55"/>
      <c r="F15" s="55"/>
      <c r="G15" s="55"/>
      <c r="H15" s="55"/>
      <c r="I15" s="40">
        <f>(I16+I14)*1.8</f>
        <v>15.866999999999999</v>
      </c>
      <c r="J15" s="41" t="s">
        <v>102</v>
      </c>
      <c r="K15" s="40">
        <v>0</v>
      </c>
      <c r="L15" s="42">
        <f t="shared" si="0"/>
        <v>0</v>
      </c>
      <c r="M15" s="9" t="s">
        <v>96</v>
      </c>
    </row>
    <row r="16" spans="1:13" s="7" customFormat="1" ht="14.25" x14ac:dyDescent="0.2">
      <c r="A16" s="44">
        <v>8</v>
      </c>
      <c r="B16" s="43" t="s">
        <v>97</v>
      </c>
      <c r="C16" s="73" t="s">
        <v>98</v>
      </c>
      <c r="D16" s="74"/>
      <c r="E16" s="74"/>
      <c r="F16" s="74"/>
      <c r="G16" s="74"/>
      <c r="H16" s="74"/>
      <c r="I16" s="45">
        <f>I12-I14-2*0.25*0.25*3.14*2-3*0.8*0.25*2</f>
        <v>7.8549999999999995</v>
      </c>
      <c r="J16" s="46" t="s">
        <v>92</v>
      </c>
      <c r="K16" s="45">
        <v>0</v>
      </c>
      <c r="L16" s="47">
        <f t="shared" si="0"/>
        <v>0</v>
      </c>
      <c r="M16" s="7" t="s">
        <v>99</v>
      </c>
    </row>
    <row r="17" spans="1:39" s="9" customFormat="1" ht="14.25" x14ac:dyDescent="0.2">
      <c r="A17" s="38">
        <v>9</v>
      </c>
      <c r="B17" s="39" t="s">
        <v>74</v>
      </c>
      <c r="C17" s="71" t="s">
        <v>75</v>
      </c>
      <c r="D17" s="72"/>
      <c r="E17" s="72"/>
      <c r="F17" s="72"/>
      <c r="G17" s="72"/>
      <c r="H17" s="72"/>
      <c r="I17" s="40">
        <f>I9</f>
        <v>326.25</v>
      </c>
      <c r="J17" s="41" t="s">
        <v>8</v>
      </c>
      <c r="K17" s="40">
        <v>0</v>
      </c>
      <c r="L17" s="42">
        <f t="shared" si="0"/>
        <v>0</v>
      </c>
      <c r="M17" s="9" t="s">
        <v>9</v>
      </c>
    </row>
    <row r="18" spans="1:39" s="7" customFormat="1" x14ac:dyDescent="0.25">
      <c r="A18" s="58"/>
      <c r="B18" s="59"/>
      <c r="C18" s="59"/>
      <c r="D18" s="59"/>
      <c r="E18" s="59"/>
      <c r="F18" s="59"/>
      <c r="G18" s="60" t="s">
        <v>10</v>
      </c>
      <c r="H18" s="61"/>
      <c r="I18" s="61"/>
      <c r="J18" s="61"/>
      <c r="K18" s="61"/>
      <c r="L18" s="37">
        <f>SUM(L9:L17)</f>
        <v>0</v>
      </c>
    </row>
    <row r="19" spans="1:39" s="7" customFormat="1" x14ac:dyDescent="0.25">
      <c r="A19" s="36">
        <v>5</v>
      </c>
      <c r="B19" s="56" t="s">
        <v>11</v>
      </c>
      <c r="C19" s="57"/>
      <c r="D19" s="57"/>
      <c r="E19" s="57"/>
      <c r="F19" s="57"/>
      <c r="G19" s="58"/>
      <c r="H19" s="59"/>
      <c r="I19" s="59"/>
      <c r="J19" s="59"/>
      <c r="K19" s="59"/>
      <c r="L19" s="59"/>
    </row>
    <row r="20" spans="1:39" s="9" customFormat="1" ht="14.25" x14ac:dyDescent="0.2">
      <c r="A20" s="38">
        <v>10</v>
      </c>
      <c r="B20" s="39" t="s">
        <v>80</v>
      </c>
      <c r="C20" s="54" t="s">
        <v>81</v>
      </c>
      <c r="D20" s="55"/>
      <c r="E20" s="55"/>
      <c r="F20" s="55"/>
      <c r="G20" s="55"/>
      <c r="H20" s="55"/>
      <c r="I20" s="40">
        <v>75</v>
      </c>
      <c r="J20" s="41" t="s">
        <v>8</v>
      </c>
      <c r="K20" s="40">
        <v>0</v>
      </c>
      <c r="L20" s="42">
        <f>ROUND(I20*K20,2)</f>
        <v>0</v>
      </c>
      <c r="M20" s="9" t="s">
        <v>14</v>
      </c>
    </row>
    <row r="21" spans="1:39" s="9" customFormat="1" ht="14.25" x14ac:dyDescent="0.2">
      <c r="A21" s="38">
        <v>11</v>
      </c>
      <c r="B21" s="39" t="s">
        <v>77</v>
      </c>
      <c r="C21" s="54" t="s">
        <v>76</v>
      </c>
      <c r="D21" s="55"/>
      <c r="E21" s="55"/>
      <c r="F21" s="55"/>
      <c r="G21" s="55"/>
      <c r="H21" s="55"/>
      <c r="I21" s="40">
        <v>251.25</v>
      </c>
      <c r="J21" s="41" t="s">
        <v>8</v>
      </c>
      <c r="K21" s="40">
        <v>0</v>
      </c>
      <c r="L21" s="42">
        <f>ROUND(I21*K21,2)</f>
        <v>0</v>
      </c>
      <c r="M21" s="9" t="s">
        <v>14</v>
      </c>
    </row>
    <row r="22" spans="1:39" s="9" customFormat="1" ht="14.25" x14ac:dyDescent="0.2">
      <c r="A22" s="38">
        <v>12</v>
      </c>
      <c r="B22" s="39" t="s">
        <v>12</v>
      </c>
      <c r="C22" s="54" t="s">
        <v>13</v>
      </c>
      <c r="D22" s="55"/>
      <c r="E22" s="55"/>
      <c r="F22" s="55"/>
      <c r="G22" s="55"/>
      <c r="H22" s="55"/>
      <c r="I22" s="40">
        <f>I23*2</f>
        <v>6450</v>
      </c>
      <c r="J22" s="41" t="s">
        <v>8</v>
      </c>
      <c r="K22" s="40">
        <v>0</v>
      </c>
      <c r="L22" s="42">
        <f>ROUND(I22*K22,2)</f>
        <v>0</v>
      </c>
      <c r="M22" s="9" t="s">
        <v>14</v>
      </c>
    </row>
    <row r="23" spans="1:39" s="9" customFormat="1" ht="14.25" x14ac:dyDescent="0.2">
      <c r="A23" s="38">
        <v>13</v>
      </c>
      <c r="B23" s="39" t="s">
        <v>67</v>
      </c>
      <c r="C23" s="54" t="s">
        <v>66</v>
      </c>
      <c r="D23" s="55"/>
      <c r="E23" s="55"/>
      <c r="F23" s="55"/>
      <c r="G23" s="55"/>
      <c r="H23" s="55"/>
      <c r="I23" s="40">
        <f>I10</f>
        <v>3225</v>
      </c>
      <c r="J23" s="41" t="s">
        <v>8</v>
      </c>
      <c r="K23" s="40">
        <v>0</v>
      </c>
      <c r="L23" s="42">
        <f t="shared" ref="L23" si="1">ROUND(I23*K23,2)</f>
        <v>0</v>
      </c>
      <c r="M23" s="9" t="s">
        <v>15</v>
      </c>
    </row>
    <row r="24" spans="1:39" s="9" customFormat="1" ht="14.25" x14ac:dyDescent="0.2">
      <c r="A24" s="38">
        <v>14</v>
      </c>
      <c r="B24" s="39" t="s">
        <v>83</v>
      </c>
      <c r="C24" s="54" t="s">
        <v>82</v>
      </c>
      <c r="D24" s="55"/>
      <c r="E24" s="55"/>
      <c r="F24" s="55"/>
      <c r="G24" s="55"/>
      <c r="H24" s="55"/>
      <c r="I24" s="40">
        <f>I23</f>
        <v>3225</v>
      </c>
      <c r="J24" s="41" t="s">
        <v>8</v>
      </c>
      <c r="K24" s="40">
        <v>0</v>
      </c>
      <c r="L24" s="42">
        <f t="shared" ref="L24:L25" si="2">ROUND(I24*K24,2)</f>
        <v>0</v>
      </c>
      <c r="M24" s="9" t="s">
        <v>15</v>
      </c>
    </row>
    <row r="25" spans="1:39" s="9" customFormat="1" ht="14.25" x14ac:dyDescent="0.2">
      <c r="A25" s="38">
        <v>15</v>
      </c>
      <c r="B25" s="39" t="s">
        <v>70</v>
      </c>
      <c r="C25" s="54" t="s">
        <v>71</v>
      </c>
      <c r="D25" s="55"/>
      <c r="E25" s="55"/>
      <c r="F25" s="55"/>
      <c r="G25" s="55"/>
      <c r="H25" s="55"/>
      <c r="I25" s="40">
        <f>420+7.5*2+16+25</f>
        <v>476</v>
      </c>
      <c r="J25" s="41" t="s">
        <v>19</v>
      </c>
      <c r="K25" s="40">
        <v>0</v>
      </c>
      <c r="L25" s="42">
        <f t="shared" si="2"/>
        <v>0</v>
      </c>
      <c r="M25" s="9" t="s">
        <v>20</v>
      </c>
    </row>
    <row r="26" spans="1:39" s="7" customFormat="1" x14ac:dyDescent="0.25">
      <c r="A26" s="58"/>
      <c r="B26" s="59"/>
      <c r="C26" s="59"/>
      <c r="D26" s="59"/>
      <c r="E26" s="59"/>
      <c r="F26" s="59"/>
      <c r="G26" s="60" t="s">
        <v>16</v>
      </c>
      <c r="H26" s="61"/>
      <c r="I26" s="61"/>
      <c r="J26" s="61"/>
      <c r="K26" s="61"/>
      <c r="L26" s="37">
        <f>SUM(L20:M25)</f>
        <v>0</v>
      </c>
    </row>
    <row r="27" spans="1:39" s="7" customFormat="1" x14ac:dyDescent="0.25">
      <c r="A27" s="36">
        <v>8</v>
      </c>
      <c r="B27" s="56" t="s">
        <v>88</v>
      </c>
      <c r="C27" s="57"/>
      <c r="D27" s="57"/>
      <c r="E27" s="57"/>
      <c r="F27" s="57"/>
      <c r="G27" s="58"/>
      <c r="H27" s="59"/>
      <c r="I27" s="59"/>
      <c r="J27" s="59"/>
      <c r="K27" s="59"/>
      <c r="L27" s="59"/>
    </row>
    <row r="28" spans="1:39" s="7" customFormat="1" ht="30" customHeight="1" x14ac:dyDescent="0.2">
      <c r="A28" s="44">
        <v>16</v>
      </c>
      <c r="B28" s="43" t="s">
        <v>135</v>
      </c>
      <c r="C28" s="62" t="s">
        <v>111</v>
      </c>
      <c r="D28" s="63"/>
      <c r="E28" s="63"/>
      <c r="F28" s="63"/>
      <c r="G28" s="63"/>
      <c r="H28" s="63"/>
      <c r="I28" s="45">
        <v>6</v>
      </c>
      <c r="J28" s="46" t="s">
        <v>103</v>
      </c>
      <c r="K28" s="45">
        <v>0</v>
      </c>
      <c r="L28" s="47">
        <f t="shared" ref="L28:L38" si="3">ROUND(I28*K28,2)</f>
        <v>0</v>
      </c>
      <c r="M28" s="7" t="s">
        <v>104</v>
      </c>
    </row>
    <row r="29" spans="1:39" s="7" customFormat="1" ht="30" customHeight="1" x14ac:dyDescent="0.2">
      <c r="A29" s="44">
        <v>17</v>
      </c>
      <c r="B29" s="43" t="s">
        <v>136</v>
      </c>
      <c r="C29" s="62" t="s">
        <v>112</v>
      </c>
      <c r="D29" s="63"/>
      <c r="E29" s="63"/>
      <c r="F29" s="63"/>
      <c r="G29" s="63"/>
      <c r="H29" s="63"/>
      <c r="I29" s="45">
        <v>6</v>
      </c>
      <c r="J29" s="46" t="s">
        <v>105</v>
      </c>
      <c r="K29" s="45">
        <v>0</v>
      </c>
      <c r="L29" s="47">
        <f t="shared" si="3"/>
        <v>0</v>
      </c>
      <c r="M29" s="7" t="s">
        <v>106</v>
      </c>
    </row>
    <row r="30" spans="1:39" s="16" customFormat="1" ht="14.25" x14ac:dyDescent="0.2">
      <c r="A30" s="38">
        <v>18</v>
      </c>
      <c r="B30" s="39" t="s">
        <v>121</v>
      </c>
      <c r="C30" s="54" t="s">
        <v>137</v>
      </c>
      <c r="D30" s="55"/>
      <c r="E30" s="55"/>
      <c r="F30" s="55"/>
      <c r="G30" s="55"/>
      <c r="H30" s="55"/>
      <c r="I30" s="40">
        <v>2</v>
      </c>
      <c r="J30" s="41" t="s">
        <v>105</v>
      </c>
      <c r="K30" s="40">
        <v>0</v>
      </c>
      <c r="L30" s="42">
        <f t="shared" si="3"/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s="113" customFormat="1" ht="15" customHeight="1" x14ac:dyDescent="0.2">
      <c r="A31" s="107">
        <v>19</v>
      </c>
      <c r="B31" s="108" t="s">
        <v>127</v>
      </c>
      <c r="C31" s="109" t="s">
        <v>128</v>
      </c>
      <c r="D31" s="109"/>
      <c r="E31" s="109"/>
      <c r="F31" s="109"/>
      <c r="G31" s="109"/>
      <c r="H31" s="109"/>
      <c r="I31" s="110">
        <v>2</v>
      </c>
      <c r="J31" s="111" t="s">
        <v>105</v>
      </c>
      <c r="K31" s="110">
        <v>0</v>
      </c>
      <c r="L31" s="110">
        <f>I31*K31</f>
        <v>0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</row>
    <row r="32" spans="1:39" s="16" customFormat="1" ht="14.25" x14ac:dyDescent="0.2">
      <c r="A32" s="38">
        <v>20</v>
      </c>
      <c r="B32" s="39" t="s">
        <v>122</v>
      </c>
      <c r="C32" s="54" t="s">
        <v>138</v>
      </c>
      <c r="D32" s="55"/>
      <c r="E32" s="55"/>
      <c r="F32" s="55"/>
      <c r="G32" s="55"/>
      <c r="H32" s="55"/>
      <c r="I32" s="40">
        <v>2</v>
      </c>
      <c r="J32" s="41" t="s">
        <v>105</v>
      </c>
      <c r="K32" s="40">
        <v>0</v>
      </c>
      <c r="L32" s="42">
        <f t="shared" si="3"/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s="113" customFormat="1" ht="30" customHeight="1" x14ac:dyDescent="0.2">
      <c r="A33" s="107">
        <v>21</v>
      </c>
      <c r="B33" s="108">
        <v>59224493</v>
      </c>
      <c r="C33" s="109" t="s">
        <v>129</v>
      </c>
      <c r="D33" s="109"/>
      <c r="E33" s="109"/>
      <c r="F33" s="109"/>
      <c r="G33" s="109"/>
      <c r="H33" s="109"/>
      <c r="I33" s="110">
        <v>2</v>
      </c>
      <c r="J33" s="111" t="s">
        <v>105</v>
      </c>
      <c r="K33" s="110">
        <v>0</v>
      </c>
      <c r="L33" s="110">
        <f>I33*K33</f>
        <v>0</v>
      </c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</row>
    <row r="34" spans="1:39" s="16" customFormat="1" ht="14.25" x14ac:dyDescent="0.2">
      <c r="A34" s="38">
        <v>22</v>
      </c>
      <c r="B34" s="39" t="s">
        <v>123</v>
      </c>
      <c r="C34" s="54" t="s">
        <v>139</v>
      </c>
      <c r="D34" s="55"/>
      <c r="E34" s="55"/>
      <c r="F34" s="55"/>
      <c r="G34" s="55"/>
      <c r="H34" s="55"/>
      <c r="I34" s="40">
        <v>2</v>
      </c>
      <c r="J34" s="41" t="s">
        <v>105</v>
      </c>
      <c r="K34" s="40">
        <v>0</v>
      </c>
      <c r="L34" s="42">
        <f t="shared" si="3"/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s="113" customFormat="1" ht="15" customHeight="1" x14ac:dyDescent="0.2">
      <c r="A35" s="107">
        <v>23</v>
      </c>
      <c r="B35" s="108">
        <v>59223862</v>
      </c>
      <c r="C35" s="109" t="s">
        <v>130</v>
      </c>
      <c r="D35" s="109"/>
      <c r="E35" s="109"/>
      <c r="F35" s="109"/>
      <c r="G35" s="109"/>
      <c r="H35" s="109"/>
      <c r="I35" s="110">
        <v>2</v>
      </c>
      <c r="J35" s="111" t="s">
        <v>105</v>
      </c>
      <c r="K35" s="110">
        <v>0</v>
      </c>
      <c r="L35" s="110">
        <f>I35*K35</f>
        <v>0</v>
      </c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</row>
    <row r="36" spans="1:39" s="16" customFormat="1" ht="14.25" x14ac:dyDescent="0.2">
      <c r="A36" s="38">
        <v>24</v>
      </c>
      <c r="B36" s="39" t="s">
        <v>124</v>
      </c>
      <c r="C36" s="54" t="s">
        <v>140</v>
      </c>
      <c r="D36" s="55"/>
      <c r="E36" s="55"/>
      <c r="F36" s="55"/>
      <c r="G36" s="55"/>
      <c r="H36" s="55"/>
      <c r="I36" s="40">
        <v>2</v>
      </c>
      <c r="J36" s="41" t="s">
        <v>105</v>
      </c>
      <c r="K36" s="40">
        <v>0</v>
      </c>
      <c r="L36" s="42">
        <f t="shared" si="3"/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s="113" customFormat="1" ht="15" customHeight="1" x14ac:dyDescent="0.2">
      <c r="A37" s="107">
        <v>25</v>
      </c>
      <c r="B37" s="108">
        <v>59223857</v>
      </c>
      <c r="C37" s="109" t="s">
        <v>132</v>
      </c>
      <c r="D37" s="109"/>
      <c r="E37" s="109"/>
      <c r="F37" s="109"/>
      <c r="G37" s="109"/>
      <c r="H37" s="109"/>
      <c r="I37" s="110">
        <v>2</v>
      </c>
      <c r="J37" s="111" t="s">
        <v>105</v>
      </c>
      <c r="K37" s="110">
        <v>0</v>
      </c>
      <c r="L37" s="110">
        <f>I37*K37</f>
        <v>0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</row>
    <row r="38" spans="1:39" s="16" customFormat="1" ht="14.25" x14ac:dyDescent="0.2">
      <c r="A38" s="38">
        <v>26</v>
      </c>
      <c r="B38" s="39" t="s">
        <v>125</v>
      </c>
      <c r="C38" s="54" t="s">
        <v>126</v>
      </c>
      <c r="D38" s="55"/>
      <c r="E38" s="55"/>
      <c r="F38" s="55"/>
      <c r="G38" s="55"/>
      <c r="H38" s="55"/>
      <c r="I38" s="40">
        <v>2</v>
      </c>
      <c r="J38" s="41" t="s">
        <v>105</v>
      </c>
      <c r="K38" s="40">
        <v>0</v>
      </c>
      <c r="L38" s="42">
        <f t="shared" si="3"/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s="113" customFormat="1" ht="15" customHeight="1" x14ac:dyDescent="0.2">
      <c r="A39" s="107">
        <v>27</v>
      </c>
      <c r="B39" s="108">
        <v>59224481</v>
      </c>
      <c r="C39" s="109" t="s">
        <v>131</v>
      </c>
      <c r="D39" s="109"/>
      <c r="E39" s="109"/>
      <c r="F39" s="109"/>
      <c r="G39" s="109"/>
      <c r="H39" s="109"/>
      <c r="I39" s="110">
        <v>2</v>
      </c>
      <c r="J39" s="111" t="s">
        <v>105</v>
      </c>
      <c r="K39" s="110">
        <v>0</v>
      </c>
      <c r="L39" s="110">
        <f>I39*K39</f>
        <v>0</v>
      </c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</row>
    <row r="40" spans="1:39" s="9" customFormat="1" ht="14.25" x14ac:dyDescent="0.2">
      <c r="A40" s="44">
        <v>28</v>
      </c>
      <c r="B40" s="39" t="s">
        <v>107</v>
      </c>
      <c r="C40" s="41" t="s">
        <v>108</v>
      </c>
      <c r="D40" s="48"/>
      <c r="E40" s="48"/>
      <c r="F40" s="48"/>
      <c r="G40" s="48"/>
      <c r="H40" s="48"/>
      <c r="I40" s="40">
        <v>13</v>
      </c>
      <c r="J40" s="41" t="s">
        <v>105</v>
      </c>
      <c r="K40" s="40">
        <v>0</v>
      </c>
      <c r="L40" s="42">
        <f t="shared" ref="L40:L41" si="4">ROUND(I40*K40,2)</f>
        <v>0</v>
      </c>
    </row>
    <row r="41" spans="1:39" s="9" customFormat="1" ht="14.25" x14ac:dyDescent="0.2">
      <c r="A41" s="44">
        <v>29</v>
      </c>
      <c r="B41" s="39" t="s">
        <v>109</v>
      </c>
      <c r="C41" s="41" t="s">
        <v>110</v>
      </c>
      <c r="D41" s="48"/>
      <c r="E41" s="48"/>
      <c r="F41" s="48"/>
      <c r="G41" s="48"/>
      <c r="H41" s="48"/>
      <c r="I41" s="40">
        <v>10</v>
      </c>
      <c r="J41" s="41" t="s">
        <v>105</v>
      </c>
      <c r="K41" s="40">
        <v>0</v>
      </c>
      <c r="L41" s="42">
        <f t="shared" si="4"/>
        <v>0</v>
      </c>
    </row>
    <row r="42" spans="1:39" s="7" customFormat="1" x14ac:dyDescent="0.25">
      <c r="A42" s="58"/>
      <c r="B42" s="59"/>
      <c r="C42" s="59"/>
      <c r="D42" s="59"/>
      <c r="E42" s="59"/>
      <c r="F42" s="59"/>
      <c r="G42" s="60" t="s">
        <v>89</v>
      </c>
      <c r="H42" s="61"/>
      <c r="I42" s="61"/>
      <c r="J42" s="61"/>
      <c r="K42" s="61"/>
      <c r="L42" s="37">
        <f>SUM(L28:L41)</f>
        <v>0</v>
      </c>
    </row>
    <row r="43" spans="1:39" s="7" customFormat="1" x14ac:dyDescent="0.25">
      <c r="A43" s="36">
        <v>9</v>
      </c>
      <c r="B43" s="56" t="s">
        <v>17</v>
      </c>
      <c r="C43" s="57"/>
      <c r="D43" s="57"/>
      <c r="E43" s="57"/>
      <c r="F43" s="57"/>
      <c r="G43" s="58"/>
      <c r="H43" s="59"/>
      <c r="I43" s="59"/>
      <c r="J43" s="59"/>
      <c r="K43" s="59"/>
      <c r="L43" s="59"/>
    </row>
    <row r="44" spans="1:39" s="9" customFormat="1" ht="14.25" x14ac:dyDescent="0.2">
      <c r="A44" s="38">
        <v>30</v>
      </c>
      <c r="B44" s="39" t="s">
        <v>56</v>
      </c>
      <c r="C44" s="71" t="s">
        <v>57</v>
      </c>
      <c r="D44" s="72"/>
      <c r="E44" s="72"/>
      <c r="F44" s="72"/>
      <c r="G44" s="72"/>
      <c r="H44" s="72"/>
      <c r="I44" s="40">
        <v>420</v>
      </c>
      <c r="J44" s="41" t="s">
        <v>58</v>
      </c>
      <c r="K44" s="40">
        <v>0</v>
      </c>
      <c r="L44" s="42">
        <f t="shared" ref="L44:L50" si="5">ROUND(I44*K44,2)</f>
        <v>0</v>
      </c>
    </row>
    <row r="45" spans="1:39" s="9" customFormat="1" ht="14.25" x14ac:dyDescent="0.2">
      <c r="A45" s="38">
        <v>31</v>
      </c>
      <c r="B45" s="39" t="s">
        <v>59</v>
      </c>
      <c r="C45" s="71" t="s">
        <v>60</v>
      </c>
      <c r="D45" s="72"/>
      <c r="E45" s="72"/>
      <c r="F45" s="72"/>
      <c r="G45" s="72"/>
      <c r="H45" s="72"/>
      <c r="I45" s="40">
        <f>(9+3+3+3+3)*7.5</f>
        <v>157.5</v>
      </c>
      <c r="J45" s="41" t="s">
        <v>61</v>
      </c>
      <c r="K45" s="40">
        <v>0</v>
      </c>
      <c r="L45" s="42">
        <f t="shared" si="5"/>
        <v>0</v>
      </c>
    </row>
    <row r="46" spans="1:39" s="9" customFormat="1" ht="14.25" x14ac:dyDescent="0.2">
      <c r="A46" s="38">
        <v>32</v>
      </c>
      <c r="B46" s="39" t="s">
        <v>62</v>
      </c>
      <c r="C46" s="54" t="s">
        <v>63</v>
      </c>
      <c r="D46" s="55"/>
      <c r="E46" s="55"/>
      <c r="F46" s="55"/>
      <c r="G46" s="55"/>
      <c r="H46" s="55"/>
      <c r="I46" s="40">
        <f>I44</f>
        <v>420</v>
      </c>
      <c r="J46" s="41" t="s">
        <v>58</v>
      </c>
      <c r="K46" s="40">
        <v>0</v>
      </c>
      <c r="L46" s="42">
        <f t="shared" si="5"/>
        <v>0</v>
      </c>
    </row>
    <row r="47" spans="1:39" s="9" customFormat="1" ht="14.25" x14ac:dyDescent="0.2">
      <c r="A47" s="38">
        <v>33</v>
      </c>
      <c r="B47" s="39" t="s">
        <v>64</v>
      </c>
      <c r="C47" s="54" t="s">
        <v>65</v>
      </c>
      <c r="D47" s="55"/>
      <c r="E47" s="55"/>
      <c r="F47" s="55"/>
      <c r="G47" s="55"/>
      <c r="H47" s="55"/>
      <c r="I47" s="40">
        <f>I45</f>
        <v>157.5</v>
      </c>
      <c r="J47" s="41" t="s">
        <v>61</v>
      </c>
      <c r="K47" s="40">
        <v>0</v>
      </c>
      <c r="L47" s="42">
        <f t="shared" si="5"/>
        <v>0</v>
      </c>
    </row>
    <row r="48" spans="1:39" s="17" customFormat="1" ht="30" customHeight="1" x14ac:dyDescent="0.2">
      <c r="A48" s="49">
        <v>34</v>
      </c>
      <c r="B48" s="50" t="s">
        <v>133</v>
      </c>
      <c r="C48" s="88" t="s">
        <v>85</v>
      </c>
      <c r="D48" s="89"/>
      <c r="E48" s="89"/>
      <c r="F48" s="89"/>
      <c r="G48" s="89"/>
      <c r="H48" s="89"/>
      <c r="I48" s="51">
        <v>150</v>
      </c>
      <c r="J48" s="52" t="s">
        <v>19</v>
      </c>
      <c r="K48" s="51">
        <v>0</v>
      </c>
      <c r="L48" s="53">
        <f t="shared" ref="L48" si="6">ROUND(I48*K48,2)</f>
        <v>0</v>
      </c>
      <c r="M48" s="17" t="s">
        <v>23</v>
      </c>
    </row>
    <row r="49" spans="1:13" s="9" customFormat="1" ht="15" customHeight="1" x14ac:dyDescent="0.2">
      <c r="A49" s="38">
        <v>35</v>
      </c>
      <c r="B49" s="39" t="s">
        <v>84</v>
      </c>
      <c r="C49" s="71" t="s">
        <v>113</v>
      </c>
      <c r="D49" s="72"/>
      <c r="E49" s="72"/>
      <c r="F49" s="72"/>
      <c r="G49" s="72"/>
      <c r="H49" s="72"/>
      <c r="I49" s="40">
        <v>150</v>
      </c>
      <c r="J49" s="41" t="s">
        <v>19</v>
      </c>
      <c r="K49" s="40">
        <v>0</v>
      </c>
      <c r="L49" s="42">
        <f t="shared" si="5"/>
        <v>0</v>
      </c>
      <c r="M49" s="9" t="s">
        <v>23</v>
      </c>
    </row>
    <row r="50" spans="1:13" s="9" customFormat="1" ht="15" customHeight="1" x14ac:dyDescent="0.2">
      <c r="A50" s="38">
        <v>36</v>
      </c>
      <c r="B50" s="39" t="s">
        <v>114</v>
      </c>
      <c r="C50" s="71" t="s">
        <v>115</v>
      </c>
      <c r="D50" s="72"/>
      <c r="E50" s="72"/>
      <c r="F50" s="72"/>
      <c r="G50" s="72"/>
      <c r="H50" s="72"/>
      <c r="I50" s="40">
        <v>150</v>
      </c>
      <c r="J50" s="41" t="s">
        <v>79</v>
      </c>
      <c r="K50" s="40">
        <v>0</v>
      </c>
      <c r="L50" s="42">
        <f t="shared" si="5"/>
        <v>0</v>
      </c>
    </row>
    <row r="51" spans="1:13" s="9" customFormat="1" ht="14.25" x14ac:dyDescent="0.2">
      <c r="A51" s="38">
        <v>37</v>
      </c>
      <c r="B51" s="39" t="s">
        <v>54</v>
      </c>
      <c r="C51" s="54" t="s">
        <v>53</v>
      </c>
      <c r="D51" s="55"/>
      <c r="E51" s="55"/>
      <c r="F51" s="55"/>
      <c r="G51" s="55"/>
      <c r="H51" s="55"/>
      <c r="I51" s="40">
        <f>I25</f>
        <v>476</v>
      </c>
      <c r="J51" s="41" t="s">
        <v>19</v>
      </c>
      <c r="K51" s="40">
        <v>0</v>
      </c>
      <c r="L51" s="42">
        <f t="shared" ref="L51" si="7">ROUND(I51*K51,2)</f>
        <v>0</v>
      </c>
      <c r="M51" s="9" t="s">
        <v>23</v>
      </c>
    </row>
    <row r="52" spans="1:13" s="9" customFormat="1" ht="14.25" x14ac:dyDescent="0.2">
      <c r="A52" s="38">
        <v>38</v>
      </c>
      <c r="B52" s="39" t="s">
        <v>38</v>
      </c>
      <c r="C52" s="54" t="s">
        <v>37</v>
      </c>
      <c r="D52" s="55"/>
      <c r="E52" s="55"/>
      <c r="F52" s="55"/>
      <c r="G52" s="55"/>
      <c r="H52" s="55"/>
      <c r="I52" s="40">
        <f>7.5*2+16+25</f>
        <v>56</v>
      </c>
      <c r="J52" s="41" t="s">
        <v>19</v>
      </c>
      <c r="K52" s="40">
        <v>0</v>
      </c>
      <c r="L52" s="42">
        <f t="shared" ref="L52:L55" si="8">ROUND(I52*K52,2)</f>
        <v>0</v>
      </c>
      <c r="M52" s="9" t="s">
        <v>23</v>
      </c>
    </row>
    <row r="53" spans="1:13" s="9" customFormat="1" ht="14.25" x14ac:dyDescent="0.2">
      <c r="A53" s="38">
        <v>39</v>
      </c>
      <c r="B53" s="39" t="s">
        <v>39</v>
      </c>
      <c r="C53" s="54" t="s">
        <v>116</v>
      </c>
      <c r="D53" s="55"/>
      <c r="E53" s="55"/>
      <c r="F53" s="55"/>
      <c r="G53" s="55"/>
      <c r="H53" s="55"/>
      <c r="I53" s="40">
        <f>I52</f>
        <v>56</v>
      </c>
      <c r="J53" s="41" t="s">
        <v>19</v>
      </c>
      <c r="K53" s="40">
        <v>0</v>
      </c>
      <c r="L53" s="42">
        <f t="shared" si="8"/>
        <v>0</v>
      </c>
      <c r="M53" s="9" t="s">
        <v>24</v>
      </c>
    </row>
    <row r="54" spans="1:13" s="9" customFormat="1" ht="14.25" x14ac:dyDescent="0.2">
      <c r="A54" s="38">
        <v>40</v>
      </c>
      <c r="B54" s="39" t="s">
        <v>117</v>
      </c>
      <c r="C54" s="54" t="s">
        <v>40</v>
      </c>
      <c r="D54" s="55"/>
      <c r="E54" s="55"/>
      <c r="F54" s="55"/>
      <c r="G54" s="55"/>
      <c r="H54" s="55"/>
      <c r="I54" s="40">
        <f>I23</f>
        <v>3225</v>
      </c>
      <c r="J54" s="41" t="s">
        <v>8</v>
      </c>
      <c r="K54" s="40">
        <v>0</v>
      </c>
      <c r="L54" s="42">
        <f t="shared" si="8"/>
        <v>0</v>
      </c>
      <c r="M54" s="9" t="s">
        <v>25</v>
      </c>
    </row>
    <row r="55" spans="1:13" s="9" customFormat="1" ht="14.25" x14ac:dyDescent="0.2">
      <c r="A55" s="38">
        <v>41</v>
      </c>
      <c r="B55" s="39" t="s">
        <v>27</v>
      </c>
      <c r="C55" s="54" t="s">
        <v>28</v>
      </c>
      <c r="D55" s="55"/>
      <c r="E55" s="55"/>
      <c r="F55" s="55"/>
      <c r="G55" s="55"/>
      <c r="H55" s="55"/>
      <c r="I55" s="40">
        <v>926.05</v>
      </c>
      <c r="J55" s="41" t="s">
        <v>26</v>
      </c>
      <c r="K55" s="40">
        <v>0</v>
      </c>
      <c r="L55" s="42">
        <f t="shared" si="8"/>
        <v>0</v>
      </c>
      <c r="M55" s="9" t="s">
        <v>29</v>
      </c>
    </row>
    <row r="56" spans="1:13" s="9" customFormat="1" ht="116.25" customHeight="1" x14ac:dyDescent="0.2">
      <c r="A56" s="38">
        <v>42</v>
      </c>
      <c r="B56" s="39" t="s">
        <v>35</v>
      </c>
      <c r="C56" s="71" t="s">
        <v>134</v>
      </c>
      <c r="D56" s="55"/>
      <c r="E56" s="55"/>
      <c r="F56" s="55"/>
      <c r="G56" s="55"/>
      <c r="H56" s="55"/>
      <c r="I56" s="40">
        <v>1</v>
      </c>
      <c r="J56" s="41" t="s">
        <v>36</v>
      </c>
      <c r="K56" s="40">
        <v>0</v>
      </c>
      <c r="L56" s="42">
        <f>ROUND(I56*K56,2)</f>
        <v>0</v>
      </c>
      <c r="M56" s="9" t="s">
        <v>29</v>
      </c>
    </row>
    <row r="57" spans="1:13" s="7" customFormat="1" x14ac:dyDescent="0.25">
      <c r="A57" s="58"/>
      <c r="B57" s="59"/>
      <c r="C57" s="59"/>
      <c r="D57" s="59"/>
      <c r="E57" s="59"/>
      <c r="F57" s="59"/>
      <c r="G57" s="60" t="s">
        <v>18</v>
      </c>
      <c r="H57" s="61"/>
      <c r="I57" s="61"/>
      <c r="J57" s="61"/>
      <c r="K57" s="61"/>
      <c r="L57" s="37">
        <f>SUM(L44:M56)</f>
        <v>0</v>
      </c>
    </row>
    <row r="58" spans="1:13" s="7" customFormat="1" ht="14.25" x14ac:dyDescent="0.2">
      <c r="A58" s="79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</row>
    <row r="59" spans="1:13" s="7" customFormat="1" ht="14.25" x14ac:dyDescent="0.2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  <row r="60" spans="1:13" s="7" customFormat="1" x14ac:dyDescent="0.25">
      <c r="A60" s="85" t="s">
        <v>30</v>
      </c>
      <c r="B60" s="86"/>
      <c r="C60" s="86"/>
      <c r="D60" s="77" t="s">
        <v>31</v>
      </c>
      <c r="E60" s="77"/>
      <c r="F60" s="77" t="s">
        <v>32</v>
      </c>
      <c r="G60" s="77"/>
      <c r="H60" s="84" t="s">
        <v>33</v>
      </c>
      <c r="I60" s="84"/>
      <c r="J60" s="18"/>
      <c r="K60" s="78">
        <f>L57+L26+L18+L42</f>
        <v>0</v>
      </c>
      <c r="L60" s="78"/>
    </row>
    <row r="61" spans="1:13" s="7" customFormat="1" x14ac:dyDescent="0.25">
      <c r="A61" s="87"/>
      <c r="B61" s="87"/>
      <c r="C61" s="87"/>
      <c r="D61" s="75"/>
      <c r="E61" s="75"/>
      <c r="F61" s="75"/>
      <c r="G61" s="75"/>
      <c r="H61" s="75"/>
      <c r="I61" s="75"/>
      <c r="J61" s="75"/>
      <c r="K61" s="75"/>
      <c r="L61" s="75"/>
    </row>
    <row r="62" spans="1:13" s="7" customFormat="1" x14ac:dyDescent="0.25">
      <c r="A62" s="87"/>
      <c r="B62" s="87"/>
      <c r="C62" s="87"/>
      <c r="D62" s="76">
        <v>21</v>
      </c>
      <c r="E62" s="77"/>
      <c r="F62" s="78">
        <f>ROUNDUP(K60*0.21,2)</f>
        <v>0</v>
      </c>
      <c r="G62" s="78"/>
      <c r="H62" s="84" t="s">
        <v>34</v>
      </c>
      <c r="I62" s="84"/>
      <c r="J62" s="18"/>
      <c r="K62" s="78">
        <f>K60+F62+F61</f>
        <v>0</v>
      </c>
      <c r="L62" s="78"/>
    </row>
    <row r="63" spans="1:13" s="7" customFormat="1" ht="14.25" x14ac:dyDescent="0.2">
      <c r="A63" s="81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</row>
    <row r="64" spans="1:13" s="7" customFormat="1" ht="14.25" x14ac:dyDescent="0.2">
      <c r="A64" s="7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</row>
    <row r="65" spans="1:12" s="7" customFormat="1" ht="14.25" x14ac:dyDescent="0.2">
      <c r="A65" s="83"/>
      <c r="B65" s="83"/>
      <c r="C65" s="83"/>
      <c r="D65" s="83"/>
      <c r="E65" s="83"/>
      <c r="F65" s="79"/>
      <c r="G65" s="80"/>
      <c r="H65" s="80"/>
      <c r="I65" s="80"/>
      <c r="J65" s="80"/>
      <c r="K65" s="80"/>
      <c r="L65" s="80"/>
    </row>
    <row r="66" spans="1:12" s="7" customFormat="1" ht="14.25" x14ac:dyDescent="0.2">
      <c r="A66" s="83"/>
      <c r="B66" s="83"/>
      <c r="C66" s="83"/>
      <c r="D66" s="83"/>
      <c r="E66" s="83"/>
      <c r="F66" s="79"/>
      <c r="G66" s="80"/>
      <c r="H66" s="80"/>
      <c r="I66" s="80"/>
      <c r="J66" s="80"/>
      <c r="K66" s="80"/>
      <c r="L66" s="80"/>
    </row>
  </sheetData>
  <mergeCells count="81">
    <mergeCell ref="C21:H21"/>
    <mergeCell ref="C11:H11"/>
    <mergeCell ref="C20:H20"/>
    <mergeCell ref="C49:H49"/>
    <mergeCell ref="C51:H51"/>
    <mergeCell ref="C48:H48"/>
    <mergeCell ref="B43:F43"/>
    <mergeCell ref="G43:L43"/>
    <mergeCell ref="C22:H22"/>
    <mergeCell ref="C24:H24"/>
    <mergeCell ref="C25:H25"/>
    <mergeCell ref="A26:F26"/>
    <mergeCell ref="G26:K26"/>
    <mergeCell ref="C23:H23"/>
    <mergeCell ref="A18:F18"/>
    <mergeCell ref="G18:K18"/>
    <mergeCell ref="A66:B66"/>
    <mergeCell ref="C66:E66"/>
    <mergeCell ref="F66:L66"/>
    <mergeCell ref="H62:I62"/>
    <mergeCell ref="K62:L62"/>
    <mergeCell ref="A63:L63"/>
    <mergeCell ref="A64:L64"/>
    <mergeCell ref="A65:B65"/>
    <mergeCell ref="C65:E65"/>
    <mergeCell ref="F65:L65"/>
    <mergeCell ref="A60:C62"/>
    <mergeCell ref="D60:E60"/>
    <mergeCell ref="F60:G60"/>
    <mergeCell ref="H60:I60"/>
    <mergeCell ref="K60:L60"/>
    <mergeCell ref="D61:E61"/>
    <mergeCell ref="F61:G61"/>
    <mergeCell ref="H61:L61"/>
    <mergeCell ref="D62:E62"/>
    <mergeCell ref="F62:G62"/>
    <mergeCell ref="C55:H55"/>
    <mergeCell ref="C56:H56"/>
    <mergeCell ref="A57:F57"/>
    <mergeCell ref="G57:K57"/>
    <mergeCell ref="A58:L58"/>
    <mergeCell ref="A59:L59"/>
    <mergeCell ref="C52:H52"/>
    <mergeCell ref="C53:H53"/>
    <mergeCell ref="C54:H54"/>
    <mergeCell ref="C44:H44"/>
    <mergeCell ref="C45:H45"/>
    <mergeCell ref="C46:H46"/>
    <mergeCell ref="C47:H47"/>
    <mergeCell ref="C50:H50"/>
    <mergeCell ref="B19:F19"/>
    <mergeCell ref="G19:L19"/>
    <mergeCell ref="A1:L4"/>
    <mergeCell ref="A7:B7"/>
    <mergeCell ref="C7:H7"/>
    <mergeCell ref="B8:F8"/>
    <mergeCell ref="G8:L8"/>
    <mergeCell ref="C17:H17"/>
    <mergeCell ref="C10:H10"/>
    <mergeCell ref="C9:H9"/>
    <mergeCell ref="C12:H12"/>
    <mergeCell ref="C14:H14"/>
    <mergeCell ref="C16:H16"/>
    <mergeCell ref="C13:H13"/>
    <mergeCell ref="C15:H15"/>
    <mergeCell ref="C36:H36"/>
    <mergeCell ref="C30:H30"/>
    <mergeCell ref="B27:F27"/>
    <mergeCell ref="G27:L27"/>
    <mergeCell ref="A42:F42"/>
    <mergeCell ref="G42:K42"/>
    <mergeCell ref="C29:H29"/>
    <mergeCell ref="C28:H28"/>
    <mergeCell ref="C38:H38"/>
    <mergeCell ref="C32:H32"/>
    <mergeCell ref="C34:H34"/>
    <mergeCell ref="C31:H31"/>
    <mergeCell ref="C33:H33"/>
    <mergeCell ref="C35:H35"/>
    <mergeCell ref="C37:H37"/>
    <mergeCell ref="C39:H39"/>
  </mergeCells>
  <pageMargins left="0.19685039375000002" right="0.19685039375000002" top="0.78740157499999996" bottom="0.78740157499999996" header="0.3" footer="0.3"/>
  <pageSetup paperSize="9" scale="64" orientation="portrait" r:id="rId1"/>
  <colBreaks count="1" manualBreakCount="1">
    <brk id="15" max="9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70" zoomScaleNormal="100" zoomScaleSheetLayoutView="70" workbookViewId="0">
      <selection activeCell="G11" sqref="G11:K11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s="7" customFormat="1" ht="14.25" x14ac:dyDescent="0.2">
      <c r="A1" s="98" t="s">
        <v>49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3" s="7" customFormat="1" ht="14.25" x14ac:dyDescent="0.2">
      <c r="A2" s="100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3" s="7" customFormat="1" ht="14.25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3" s="7" customFormat="1" ht="14.25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3" s="7" customFormat="1" ht="14.25" x14ac:dyDescent="0.2">
      <c r="A5" s="19" t="s">
        <v>0</v>
      </c>
      <c r="B5" s="19"/>
      <c r="C5" s="19" t="str">
        <f>III_41417!C5</f>
        <v>SUS JMK, p.o.k.</v>
      </c>
      <c r="D5" s="19"/>
      <c r="E5" s="19"/>
      <c r="F5" s="19"/>
      <c r="G5" s="19"/>
      <c r="H5" s="19"/>
      <c r="I5" s="19"/>
      <c r="J5" s="19"/>
      <c r="K5" s="19"/>
      <c r="L5" s="19"/>
    </row>
    <row r="6" spans="1:13" s="7" customFormat="1" thickBo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s="7" customFormat="1" thickBot="1" x14ac:dyDescent="0.25">
      <c r="A7" s="101" t="s">
        <v>1</v>
      </c>
      <c r="B7" s="102"/>
      <c r="C7" s="103" t="s">
        <v>2</v>
      </c>
      <c r="D7" s="104"/>
      <c r="E7" s="104"/>
      <c r="F7" s="104"/>
      <c r="G7" s="104"/>
      <c r="H7" s="104"/>
      <c r="I7" s="5" t="s">
        <v>3</v>
      </c>
      <c r="J7" s="6" t="s">
        <v>4</v>
      </c>
      <c r="K7" s="5" t="s">
        <v>5</v>
      </c>
      <c r="L7" s="5" t="s">
        <v>6</v>
      </c>
    </row>
    <row r="8" spans="1:13" s="7" customFormat="1" x14ac:dyDescent="0.25">
      <c r="A8" s="8"/>
      <c r="B8" s="105" t="s">
        <v>48</v>
      </c>
      <c r="C8" s="106"/>
      <c r="D8" s="106"/>
      <c r="E8" s="106"/>
      <c r="F8" s="106"/>
      <c r="G8" s="79"/>
      <c r="H8" s="80"/>
      <c r="I8" s="80"/>
      <c r="J8" s="80"/>
      <c r="K8" s="80"/>
      <c r="L8" s="80"/>
    </row>
    <row r="9" spans="1:13" s="7" customFormat="1" ht="14.25" x14ac:dyDescent="0.2">
      <c r="A9" s="10">
        <v>1</v>
      </c>
      <c r="B9" s="11"/>
      <c r="C9" s="94" t="s">
        <v>47</v>
      </c>
      <c r="D9" s="95"/>
      <c r="E9" s="95"/>
      <c r="F9" s="95"/>
      <c r="G9" s="95"/>
      <c r="H9" s="95"/>
      <c r="I9" s="12">
        <v>1</v>
      </c>
      <c r="J9" s="13" t="s">
        <v>50</v>
      </c>
      <c r="K9" s="12">
        <v>0</v>
      </c>
      <c r="L9" s="14">
        <f t="shared" ref="L9:L10" si="0">ROUND(I9*K9,2)</f>
        <v>0</v>
      </c>
      <c r="M9" s="7" t="s">
        <v>21</v>
      </c>
    </row>
    <row r="10" spans="1:13" s="7" customFormat="1" ht="14.25" x14ac:dyDescent="0.2">
      <c r="A10" s="10">
        <v>2</v>
      </c>
      <c r="B10" s="11"/>
      <c r="C10" s="94" t="s">
        <v>52</v>
      </c>
      <c r="D10" s="95"/>
      <c r="E10" s="95"/>
      <c r="F10" s="95"/>
      <c r="G10" s="95"/>
      <c r="H10" s="95"/>
      <c r="I10" s="12">
        <v>1</v>
      </c>
      <c r="J10" s="13" t="s">
        <v>50</v>
      </c>
      <c r="K10" s="12">
        <v>0</v>
      </c>
      <c r="L10" s="14">
        <f t="shared" si="0"/>
        <v>0</v>
      </c>
      <c r="M10" s="7" t="s">
        <v>22</v>
      </c>
    </row>
    <row r="11" spans="1:13" s="7" customFormat="1" x14ac:dyDescent="0.25">
      <c r="A11" s="79"/>
      <c r="B11" s="80"/>
      <c r="C11" s="80"/>
      <c r="D11" s="80"/>
      <c r="E11" s="80"/>
      <c r="F11" s="80"/>
      <c r="G11" s="96" t="s">
        <v>51</v>
      </c>
      <c r="H11" s="97"/>
      <c r="I11" s="97"/>
      <c r="J11" s="97"/>
      <c r="K11" s="97"/>
      <c r="L11" s="15">
        <f>SUM(L9:M10)</f>
        <v>0</v>
      </c>
    </row>
    <row r="12" spans="1:13" s="7" customFormat="1" ht="14.25" x14ac:dyDescent="0.2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3" s="7" customFormat="1" ht="14.25" x14ac:dyDescent="0.2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3" s="7" customFormat="1" x14ac:dyDescent="0.25">
      <c r="A14" s="85" t="s">
        <v>30</v>
      </c>
      <c r="B14" s="86"/>
      <c r="C14" s="86"/>
      <c r="D14" s="77" t="s">
        <v>31</v>
      </c>
      <c r="E14" s="77"/>
      <c r="F14" s="77" t="s">
        <v>32</v>
      </c>
      <c r="G14" s="77"/>
      <c r="H14" s="84" t="s">
        <v>33</v>
      </c>
      <c r="I14" s="84"/>
      <c r="J14" s="18"/>
      <c r="K14" s="78">
        <f>L11</f>
        <v>0</v>
      </c>
      <c r="L14" s="78"/>
    </row>
    <row r="15" spans="1:13" s="7" customFormat="1" x14ac:dyDescent="0.25">
      <c r="A15" s="87"/>
      <c r="B15" s="87"/>
      <c r="C15" s="87"/>
      <c r="D15" s="75"/>
      <c r="E15" s="75"/>
      <c r="F15" s="75"/>
      <c r="G15" s="75"/>
      <c r="H15" s="75"/>
      <c r="I15" s="75"/>
      <c r="J15" s="75"/>
      <c r="K15" s="75"/>
      <c r="L15" s="75"/>
    </row>
    <row r="16" spans="1:13" s="7" customFormat="1" x14ac:dyDescent="0.25">
      <c r="A16" s="87"/>
      <c r="B16" s="87"/>
      <c r="C16" s="87"/>
      <c r="D16" s="76">
        <v>21</v>
      </c>
      <c r="E16" s="77"/>
      <c r="F16" s="78">
        <f>ROUNDUP(K14*0.21,2)</f>
        <v>0</v>
      </c>
      <c r="G16" s="78"/>
      <c r="H16" s="84" t="s">
        <v>34</v>
      </c>
      <c r="I16" s="84"/>
      <c r="J16" s="18"/>
      <c r="K16" s="78">
        <f>K14+F16+F15</f>
        <v>0</v>
      </c>
      <c r="L16" s="78"/>
    </row>
    <row r="17" spans="1:12" s="7" customFormat="1" ht="14.25" x14ac:dyDescent="0.2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s="7" customFormat="1" ht="14.25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s="7" customFormat="1" ht="14.25" x14ac:dyDescent="0.2">
      <c r="A19" s="83"/>
      <c r="B19" s="83"/>
      <c r="C19" s="83"/>
      <c r="D19" s="83"/>
      <c r="E19" s="83"/>
      <c r="F19" s="79"/>
      <c r="G19" s="80"/>
      <c r="H19" s="80"/>
      <c r="I19" s="80"/>
      <c r="J19" s="80"/>
      <c r="K19" s="80"/>
      <c r="L19" s="80"/>
    </row>
    <row r="20" spans="1:12" x14ac:dyDescent="0.25">
      <c r="A20" s="90"/>
      <c r="B20" s="91"/>
      <c r="C20" s="90"/>
      <c r="D20" s="91"/>
      <c r="E20" s="91"/>
      <c r="F20" s="92"/>
      <c r="G20" s="93"/>
      <c r="H20" s="93"/>
      <c r="I20" s="93"/>
      <c r="J20" s="93"/>
      <c r="K20" s="93"/>
      <c r="L20" s="93"/>
    </row>
  </sheetData>
  <mergeCells count="31">
    <mergeCell ref="A1:L4"/>
    <mergeCell ref="A7:B7"/>
    <mergeCell ref="C7:H7"/>
    <mergeCell ref="B8:F8"/>
    <mergeCell ref="G8:L8"/>
    <mergeCell ref="A12:L12"/>
    <mergeCell ref="C10:H10"/>
    <mergeCell ref="C9:H9"/>
    <mergeCell ref="A11:F11"/>
    <mergeCell ref="G11:K11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III_41417</vt:lpstr>
      <vt:lpstr>Nestavební náklady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Dostál Jaroslav</cp:lastModifiedBy>
  <cp:lastPrinted>2023-05-03T13:54:19Z</cp:lastPrinted>
  <dcterms:created xsi:type="dcterms:W3CDTF">2016-03-02T12:32:43Z</dcterms:created>
  <dcterms:modified xsi:type="dcterms:W3CDTF">2023-05-04T09:34:08Z</dcterms:modified>
</cp:coreProperties>
</file>